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BD9EF530-B79B-41E0-BAD4-22AB8D28D812}" xr6:coauthVersionLast="47" xr6:coauthVersionMax="47" xr10:uidLastSave="{00000000-0000-0000-0000-000000000000}"/>
  <bookViews>
    <workbookView xWindow="28680" yWindow="-120" windowWidth="29040" windowHeight="17640" tabRatio="429"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'registar-klubovi'!$L$13:$L$212</definedName>
    <definedName name="regKlub_alias_id">'registar-klubovi'!$K$13:$K$212</definedName>
    <definedName name="regKlub_alias_klubId">'registar-klubovi'!$M$13:$M$212</definedName>
    <definedName name="regKlub_id">'registar-klubovi'!$E$13:$E$212</definedName>
    <definedName name="regKlub_naziv">'registar-klubovi'!$F$13:$F$212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2" i="4" l="1"/>
  <c r="H33" i="4" s="1"/>
  <c r="B32" i="4"/>
  <c r="D2" i="17"/>
  <c r="B22" i="17"/>
  <c r="Q15" i="3"/>
  <c r="Q16" i="3" s="1"/>
  <c r="Q14" i="3"/>
  <c r="Q13" i="3"/>
  <c r="B1510" i="3"/>
  <c r="B1511" i="3" s="1"/>
  <c r="B13" i="3"/>
  <c r="B14" i="3" s="1"/>
  <c r="D26" i="17"/>
  <c r="D28" i="17"/>
  <c r="B20" i="17"/>
  <c r="B18" i="17"/>
  <c r="H13" i="4"/>
  <c r="H14" i="4" s="1"/>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H34" i="4" l="1"/>
  <c r="B33" i="4"/>
  <c r="Q17" i="3"/>
  <c r="B1512" i="3"/>
  <c r="B15" i="3"/>
  <c r="H15" i="4"/>
  <c r="B15" i="4"/>
  <c r="B14" i="14"/>
  <c r="B14" i="13"/>
  <c r="B15" i="13" s="1"/>
  <c r="B16" i="13" s="1"/>
  <c r="B17" i="13" s="1"/>
  <c r="B18" i="13" s="1"/>
  <c r="B19" i="13" s="1"/>
  <c r="B20" i="13" s="1"/>
  <c r="B21" i="13" s="1"/>
  <c r="B22" i="13" s="1"/>
  <c r="B23" i="13" s="1"/>
  <c r="B16" i="12"/>
  <c r="H35" i="4" l="1"/>
  <c r="B34" i="4"/>
  <c r="Q18" i="3"/>
  <c r="B1513" i="3"/>
  <c r="B16" i="3"/>
  <c r="H16" i="4"/>
  <c r="B16" i="4"/>
  <c r="B15" i="14"/>
  <c r="B17" i="12"/>
  <c r="B35" i="4" l="1"/>
  <c r="H36" i="4"/>
  <c r="Q19" i="3"/>
  <c r="B17" i="3"/>
  <c r="H17" i="4"/>
  <c r="B17" i="4"/>
  <c r="B16" i="14"/>
  <c r="B18" i="12"/>
  <c r="B36" i="4" l="1"/>
  <c r="H37" i="4"/>
  <c r="Q20" i="3"/>
  <c r="B18" i="3"/>
  <c r="H18" i="4"/>
  <c r="B18" i="4"/>
  <c r="B17" i="14"/>
  <c r="B19" i="12"/>
  <c r="H38" i="4" l="1"/>
  <c r="B37" i="4"/>
  <c r="Q21" i="3"/>
  <c r="B19" i="3"/>
  <c r="H19" i="4"/>
  <c r="B19" i="4"/>
  <c r="B18" i="14"/>
  <c r="B20" i="12"/>
  <c r="B38" i="4" l="1"/>
  <c r="H39" i="4"/>
  <c r="Q22" i="3"/>
  <c r="B20" i="3"/>
  <c r="B21" i="3" s="1"/>
  <c r="H20" i="4"/>
  <c r="B20" i="4"/>
  <c r="B19" i="14"/>
  <c r="B21" i="12"/>
  <c r="B39" i="4" l="1"/>
  <c r="H40" i="4"/>
  <c r="Q23" i="3"/>
  <c r="B22" i="3"/>
  <c r="H21" i="4"/>
  <c r="B21" i="4"/>
  <c r="B20" i="14"/>
  <c r="B22" i="12"/>
  <c r="H41" i="4" l="1"/>
  <c r="B40" i="4"/>
  <c r="Q24" i="3"/>
  <c r="B23" i="3"/>
  <c r="H22" i="4"/>
  <c r="B22" i="4"/>
  <c r="B21" i="14"/>
  <c r="B23" i="12"/>
  <c r="H42" i="4" l="1"/>
  <c r="B41" i="4"/>
  <c r="Q25" i="3"/>
  <c r="B24" i="3"/>
  <c r="H23" i="4"/>
  <c r="B23" i="4"/>
  <c r="B22" i="14"/>
  <c r="B24" i="12"/>
  <c r="B42" i="4" l="1"/>
  <c r="H43" i="4"/>
  <c r="Q26" i="3"/>
  <c r="B25" i="3"/>
  <c r="H24" i="4"/>
  <c r="B24" i="4"/>
  <c r="B23" i="14"/>
  <c r="B25" i="12"/>
  <c r="H44" i="4" l="1"/>
  <c r="B43" i="4"/>
  <c r="Q27" i="3"/>
  <c r="B26" i="3"/>
  <c r="H25" i="4"/>
  <c r="B25" i="4"/>
  <c r="B24" i="14"/>
  <c r="B26" i="12"/>
  <c r="B44" i="4" l="1"/>
  <c r="H45" i="4"/>
  <c r="Q28" i="3"/>
  <c r="B27" i="3"/>
  <c r="H26" i="4"/>
  <c r="B26" i="4"/>
  <c r="B25" i="14"/>
  <c r="B27" i="12"/>
  <c r="B45" i="4" l="1"/>
  <c r="H46" i="4"/>
  <c r="Q29" i="3"/>
  <c r="B28" i="3"/>
  <c r="H27" i="4"/>
  <c r="B27" i="4"/>
  <c r="B26" i="14"/>
  <c r="B28" i="12"/>
  <c r="H47" i="4" l="1"/>
  <c r="B46" i="4"/>
  <c r="Q30" i="3"/>
  <c r="B29" i="3"/>
  <c r="H28" i="4"/>
  <c r="B28" i="4"/>
  <c r="B27" i="14"/>
  <c r="B29" i="12"/>
  <c r="B47" i="4" l="1"/>
  <c r="H48" i="4"/>
  <c r="Q31" i="3"/>
  <c r="B30" i="3"/>
  <c r="H29" i="4"/>
  <c r="B29" i="4"/>
  <c r="B28" i="14"/>
  <c r="B30" i="12"/>
  <c r="H49" i="4" l="1"/>
  <c r="B48" i="4"/>
  <c r="Q32" i="3"/>
  <c r="B31" i="3"/>
  <c r="H30" i="4"/>
  <c r="B30" i="4"/>
  <c r="B29" i="14"/>
  <c r="B31" i="12"/>
  <c r="B49" i="4" l="1"/>
  <c r="H50" i="4"/>
  <c r="Q33" i="3"/>
  <c r="B32" i="3"/>
  <c r="H31" i="4"/>
  <c r="B31" i="4"/>
  <c r="B30" i="14"/>
  <c r="B32" i="12"/>
  <c r="B50" i="4" l="1"/>
  <c r="H51" i="4"/>
  <c r="Q34" i="3"/>
  <c r="B33" i="3"/>
  <c r="B31" i="14"/>
  <c r="B33" i="12"/>
  <c r="H52" i="4" l="1"/>
  <c r="B51" i="4"/>
  <c r="Q35" i="3"/>
  <c r="B34" i="3"/>
  <c r="B32" i="14"/>
  <c r="B34" i="12"/>
  <c r="B52" i="4" l="1"/>
  <c r="H53" i="4"/>
  <c r="Q36" i="3"/>
  <c r="B35" i="3"/>
  <c r="B33" i="14"/>
  <c r="B35" i="12"/>
  <c r="H54" i="4" l="1"/>
  <c r="B53" i="4"/>
  <c r="Q37" i="3"/>
  <c r="B36" i="3"/>
  <c r="B34" i="14"/>
  <c r="B36" i="12"/>
  <c r="B54" i="4" l="1"/>
  <c r="H55" i="4"/>
  <c r="Q38" i="3"/>
  <c r="B37" i="3"/>
  <c r="B35" i="14"/>
  <c r="B37" i="12"/>
  <c r="H56" i="4" l="1"/>
  <c r="B55" i="4"/>
  <c r="Q39" i="3"/>
  <c r="B38" i="3"/>
  <c r="B36" i="14"/>
  <c r="B38" i="12"/>
  <c r="B56" i="4" l="1"/>
  <c r="H57" i="4"/>
  <c r="Q40" i="3"/>
  <c r="B39" i="3"/>
  <c r="B37" i="14"/>
  <c r="B39" i="12"/>
  <c r="H58" i="4" l="1"/>
  <c r="B57" i="4"/>
  <c r="Q41" i="3"/>
  <c r="B40" i="3"/>
  <c r="B38" i="14"/>
  <c r="B40" i="12"/>
  <c r="B58" i="4" l="1"/>
  <c r="H59" i="4"/>
  <c r="Q42" i="3"/>
  <c r="B41" i="3"/>
  <c r="B39" i="14"/>
  <c r="B41" i="12"/>
  <c r="H60" i="4" l="1"/>
  <c r="B59" i="4"/>
  <c r="Q43" i="3"/>
  <c r="B42" i="3"/>
  <c r="B40" i="14"/>
  <c r="B42" i="12"/>
  <c r="H61" i="4" l="1"/>
  <c r="B60" i="4"/>
  <c r="Q44" i="3"/>
  <c r="B43" i="3"/>
  <c r="B41" i="14"/>
  <c r="B43" i="12"/>
  <c r="B61" i="4" l="1"/>
  <c r="H62" i="4"/>
  <c r="Q45" i="3"/>
  <c r="B44" i="3"/>
  <c r="B42" i="14"/>
  <c r="B44" i="12"/>
  <c r="H63" i="4" l="1"/>
  <c r="B62" i="4"/>
  <c r="Q46" i="3"/>
  <c r="B45" i="3"/>
  <c r="B43" i="14"/>
  <c r="B45" i="12"/>
  <c r="B63" i="4" l="1"/>
  <c r="H64" i="4"/>
  <c r="Q47" i="3"/>
  <c r="B46" i="3"/>
  <c r="B44" i="14"/>
  <c r="B46" i="12"/>
  <c r="H65" i="4" l="1"/>
  <c r="B64" i="4"/>
  <c r="Q48" i="3"/>
  <c r="B47" i="3"/>
  <c r="B45" i="14"/>
  <c r="B47" i="12"/>
  <c r="B65" i="4" l="1"/>
  <c r="H66" i="4"/>
  <c r="Q49" i="3"/>
  <c r="B48" i="3"/>
  <c r="B46" i="14"/>
  <c r="B48" i="12"/>
  <c r="B66" i="4" l="1"/>
  <c r="H67" i="4"/>
  <c r="Q50" i="3"/>
  <c r="B49" i="3"/>
  <c r="B47" i="14"/>
  <c r="B49" i="12"/>
  <c r="H68" i="4" l="1"/>
  <c r="B67" i="4"/>
  <c r="Q51" i="3"/>
  <c r="B50" i="3"/>
  <c r="B48" i="14"/>
  <c r="B50" i="12"/>
  <c r="B68" i="4" l="1"/>
  <c r="H69" i="4"/>
  <c r="Q52" i="3"/>
  <c r="B51" i="3"/>
  <c r="B49" i="14"/>
  <c r="B51" i="12"/>
  <c r="H70" i="4" l="1"/>
  <c r="B69" i="4"/>
  <c r="Q53" i="3"/>
  <c r="B52" i="3"/>
  <c r="B50" i="14"/>
  <c r="B52" i="12"/>
  <c r="B70" i="4" l="1"/>
  <c r="H71" i="4"/>
  <c r="Q54" i="3"/>
  <c r="B53" i="3"/>
  <c r="B51" i="14"/>
  <c r="B53" i="12"/>
  <c r="H72" i="4" l="1"/>
  <c r="B71" i="4"/>
  <c r="Q55" i="3"/>
  <c r="B54" i="3"/>
  <c r="B52" i="14"/>
  <c r="H73" i="4" l="1"/>
  <c r="B72" i="4"/>
  <c r="Q56" i="3"/>
  <c r="B55" i="3"/>
  <c r="B53" i="14"/>
  <c r="B73" i="4" l="1"/>
  <c r="H74" i="4"/>
  <c r="Q57" i="3"/>
  <c r="B56" i="3"/>
  <c r="H75" i="4" l="1"/>
  <c r="B74" i="4"/>
  <c r="Q58" i="3"/>
  <c r="B57" i="3"/>
  <c r="H76" i="4" l="1"/>
  <c r="B75" i="4"/>
  <c r="Q59" i="3"/>
  <c r="B58" i="3"/>
  <c r="B76" i="4" l="1"/>
  <c r="H77" i="4"/>
  <c r="Q60" i="3"/>
  <c r="B59" i="3"/>
  <c r="H78" i="4" l="1"/>
  <c r="B77" i="4"/>
  <c r="Q61" i="3"/>
  <c r="B60" i="3"/>
  <c r="B78" i="4" l="1"/>
  <c r="H79" i="4"/>
  <c r="Q62" i="3"/>
  <c r="B61" i="3"/>
  <c r="H80" i="4" l="1"/>
  <c r="B79" i="4"/>
  <c r="Q63" i="3"/>
  <c r="B62" i="3"/>
  <c r="B80" i="4" l="1"/>
  <c r="H81" i="4"/>
  <c r="Q64" i="3"/>
  <c r="B63" i="3"/>
  <c r="H82" i="4" l="1"/>
  <c r="B81" i="4"/>
  <c r="Q65" i="3"/>
  <c r="B64" i="3"/>
  <c r="B82" i="4" l="1"/>
  <c r="H83" i="4"/>
  <c r="Q66" i="3"/>
  <c r="B65" i="3"/>
  <c r="H84" i="4" l="1"/>
  <c r="B83" i="4"/>
  <c r="Q67" i="3"/>
  <c r="B66" i="3"/>
  <c r="B84" i="4" l="1"/>
  <c r="H85" i="4"/>
  <c r="Q68" i="3"/>
  <c r="B67" i="3"/>
  <c r="H86" i="4" l="1"/>
  <c r="B85" i="4"/>
  <c r="Q69" i="3"/>
  <c r="B68" i="3"/>
  <c r="B86" i="4" l="1"/>
  <c r="H87" i="4"/>
  <c r="Q70" i="3"/>
  <c r="B69" i="3"/>
  <c r="H88" i="4" l="1"/>
  <c r="B87" i="4"/>
  <c r="Q71" i="3"/>
  <c r="B70" i="3"/>
  <c r="B88" i="4" l="1"/>
  <c r="H89" i="4"/>
  <c r="Q72" i="3"/>
  <c r="B71" i="3"/>
  <c r="H90" i="4" l="1"/>
  <c r="B89" i="4"/>
  <c r="Q73" i="3"/>
  <c r="B72" i="3"/>
  <c r="B90" i="4" l="1"/>
  <c r="H91" i="4"/>
  <c r="Q74" i="3"/>
  <c r="B73" i="3"/>
  <c r="H92" i="4" l="1"/>
  <c r="B91" i="4"/>
  <c r="Q75" i="3"/>
  <c r="B74" i="3"/>
  <c r="B92" i="4" l="1"/>
  <c r="H93" i="4"/>
  <c r="Q76" i="3"/>
  <c r="B75" i="3"/>
  <c r="B93" i="4" l="1"/>
  <c r="H94" i="4"/>
  <c r="Q77" i="3"/>
  <c r="B76" i="3"/>
  <c r="H95" i="4" l="1"/>
  <c r="B94" i="4"/>
  <c r="Q78" i="3"/>
  <c r="B77" i="3"/>
  <c r="H96" i="4" l="1"/>
  <c r="B95" i="4"/>
  <c r="Q79" i="3"/>
  <c r="B78" i="3"/>
  <c r="B96" i="4" l="1"/>
  <c r="H97" i="4"/>
  <c r="Q80" i="3"/>
  <c r="B79" i="3"/>
  <c r="H98" i="4" l="1"/>
  <c r="B97" i="4"/>
  <c r="Q81" i="3"/>
  <c r="B80" i="3"/>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B98" i="4" l="1"/>
  <c r="H99" i="4"/>
  <c r="E6" i="3"/>
  <c r="C24" i="8"/>
  <c r="D14" i="17"/>
  <c r="D30" i="17" s="1"/>
  <c r="Q82" i="3"/>
  <c r="B81" i="3"/>
  <c r="H100" i="4" l="1"/>
  <c r="B99" i="4"/>
  <c r="Q83" i="3"/>
  <c r="B82" i="3"/>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I32" i="4" l="1"/>
  <c r="C32" i="4"/>
  <c r="I33" i="4"/>
  <c r="I34" i="4"/>
  <c r="C33" i="4"/>
  <c r="C34" i="4"/>
  <c r="I35" i="4"/>
  <c r="C35" i="4"/>
  <c r="I36" i="4"/>
  <c r="I37" i="4"/>
  <c r="C36" i="4"/>
  <c r="C37" i="4"/>
  <c r="I38" i="4"/>
  <c r="C38" i="4"/>
  <c r="I39" i="4"/>
  <c r="I40" i="4"/>
  <c r="C39" i="4"/>
  <c r="I41" i="4"/>
  <c r="C40" i="4"/>
  <c r="C41" i="4"/>
  <c r="I42" i="4"/>
  <c r="I43" i="4"/>
  <c r="C42" i="4"/>
  <c r="C43" i="4"/>
  <c r="I44" i="4"/>
  <c r="C44" i="4"/>
  <c r="I45" i="4"/>
  <c r="I46" i="4"/>
  <c r="C45" i="4"/>
  <c r="C46" i="4"/>
  <c r="I47" i="4"/>
  <c r="I48" i="4"/>
  <c r="C47" i="4"/>
  <c r="C48" i="4"/>
  <c r="I49" i="4"/>
  <c r="C49" i="4"/>
  <c r="I50" i="4"/>
  <c r="I51" i="4"/>
  <c r="C50" i="4"/>
  <c r="C51" i="4"/>
  <c r="I52" i="4"/>
  <c r="I53" i="4"/>
  <c r="C52" i="4"/>
  <c r="C53" i="4"/>
  <c r="I54" i="4"/>
  <c r="I55" i="4"/>
  <c r="C54" i="4"/>
  <c r="C55" i="4"/>
  <c r="I56" i="4"/>
  <c r="I57" i="4"/>
  <c r="C56" i="4"/>
  <c r="C57" i="4"/>
  <c r="I58" i="4"/>
  <c r="I59" i="4"/>
  <c r="C58" i="4"/>
  <c r="I60" i="4"/>
  <c r="C59" i="4"/>
  <c r="C60" i="4"/>
  <c r="I61" i="4"/>
  <c r="I62" i="4"/>
  <c r="C61" i="4"/>
  <c r="C62" i="4"/>
  <c r="I63" i="4"/>
  <c r="I64" i="4"/>
  <c r="C63" i="4"/>
  <c r="C64" i="4"/>
  <c r="I65" i="4"/>
  <c r="C65" i="4"/>
  <c r="I66" i="4"/>
  <c r="I67" i="4"/>
  <c r="C66" i="4"/>
  <c r="C67" i="4"/>
  <c r="I68" i="4"/>
  <c r="I69" i="4"/>
  <c r="C68" i="4"/>
  <c r="C69" i="4"/>
  <c r="I70" i="4"/>
  <c r="I71" i="4"/>
  <c r="C70" i="4"/>
  <c r="I72" i="4"/>
  <c r="C71" i="4"/>
  <c r="I73" i="4"/>
  <c r="C72" i="4"/>
  <c r="I74" i="4"/>
  <c r="C73" i="4"/>
  <c r="I75" i="4"/>
  <c r="C74" i="4"/>
  <c r="C75" i="4"/>
  <c r="I76" i="4"/>
  <c r="I77" i="4"/>
  <c r="C76" i="4"/>
  <c r="C77" i="4"/>
  <c r="I78" i="4"/>
  <c r="I79" i="4"/>
  <c r="C78" i="4"/>
  <c r="C79" i="4"/>
  <c r="I80" i="4"/>
  <c r="I81" i="4"/>
  <c r="C80" i="4"/>
  <c r="I82" i="4"/>
  <c r="C81" i="4"/>
  <c r="C82" i="4"/>
  <c r="I83" i="4"/>
  <c r="C83" i="4"/>
  <c r="I84" i="4"/>
  <c r="C84" i="4"/>
  <c r="I85" i="4"/>
  <c r="C85" i="4"/>
  <c r="I86" i="4"/>
  <c r="I87" i="4"/>
  <c r="C86" i="4"/>
  <c r="C87" i="4"/>
  <c r="I88" i="4"/>
  <c r="I89" i="4"/>
  <c r="C88" i="4"/>
  <c r="C89" i="4"/>
  <c r="I90" i="4"/>
  <c r="I91" i="4"/>
  <c r="C90" i="4"/>
  <c r="C91" i="4"/>
  <c r="I92" i="4"/>
  <c r="C92" i="4"/>
  <c r="I93" i="4"/>
  <c r="I94" i="4"/>
  <c r="C93" i="4"/>
  <c r="I95" i="4"/>
  <c r="C94" i="4"/>
  <c r="C95" i="4"/>
  <c r="I96" i="4"/>
  <c r="I97" i="4"/>
  <c r="C96" i="4"/>
  <c r="C97" i="4"/>
  <c r="I98" i="4"/>
  <c r="C98" i="4"/>
  <c r="F98" i="4" s="1" a="1"/>
  <c r="F98" i="4" s="1"/>
  <c r="I99" i="4"/>
  <c r="L99" i="4" s="1" a="1"/>
  <c r="L99" i="4" s="1"/>
  <c r="C99" i="4"/>
  <c r="B100" i="4"/>
  <c r="I100" i="4"/>
  <c r="H101" i="4"/>
  <c r="R16" i="3"/>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22" i="4"/>
  <c r="C28" i="4"/>
  <c r="I26" i="4"/>
  <c r="I21" i="4"/>
  <c r="C27" i="4"/>
  <c r="C31" i="4"/>
  <c r="I20" i="4"/>
  <c r="C26" i="4"/>
  <c r="I19" i="4"/>
  <c r="C25" i="4"/>
  <c r="C15" i="4"/>
  <c r="I18" i="4"/>
  <c r="C24" i="4"/>
  <c r="C16" i="4"/>
  <c r="I25" i="4"/>
  <c r="I17" i="4"/>
  <c r="C23" i="4"/>
  <c r="I16" i="4"/>
  <c r="C22" i="4"/>
  <c r="I31" i="4"/>
  <c r="I15" i="4"/>
  <c r="C21" i="4"/>
  <c r="I30" i="4"/>
  <c r="I14" i="4"/>
  <c r="C20" i="4"/>
  <c r="I29" i="4"/>
  <c r="I13" i="4"/>
  <c r="C19" i="4"/>
  <c r="I28" i="4"/>
  <c r="C18" i="4"/>
  <c r="I27" i="4"/>
  <c r="C17" i="4"/>
  <c r="I24" i="4"/>
  <c r="C30" i="4"/>
  <c r="C14" i="4"/>
  <c r="I23" i="4"/>
  <c r="C29" i="4"/>
  <c r="C13"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M99" i="4" l="1" a="1"/>
  <c r="M99" i="4" s="1"/>
  <c r="F95" i="4" a="1"/>
  <c r="F95" i="4" s="1"/>
  <c r="E95" i="4" a="1"/>
  <c r="E95" i="4" s="1"/>
  <c r="E87" i="4" a="1"/>
  <c r="E87" i="4" s="1"/>
  <c r="F87" i="4" a="1"/>
  <c r="F87" i="4" s="1"/>
  <c r="E79" i="4" a="1"/>
  <c r="E79" i="4" s="1"/>
  <c r="F79" i="4" a="1"/>
  <c r="F79" i="4" s="1"/>
  <c r="M72" i="4" a="1"/>
  <c r="M72" i="4" s="1"/>
  <c r="L72" i="4" a="1"/>
  <c r="L72" i="4" s="1"/>
  <c r="K72" i="4" a="1"/>
  <c r="K72" i="4" s="1"/>
  <c r="M64" i="4" a="1"/>
  <c r="M64" i="4" s="1"/>
  <c r="L64" i="4" a="1"/>
  <c r="L64" i="4" s="1"/>
  <c r="K64" i="4" a="1"/>
  <c r="K64" i="4" s="1"/>
  <c r="F55" i="4" a="1"/>
  <c r="F55" i="4" s="1"/>
  <c r="E55" i="4" a="1"/>
  <c r="E55" i="4" s="1"/>
  <c r="K48" i="4" a="1"/>
  <c r="K48" i="4" s="1"/>
  <c r="L48" i="4" a="1"/>
  <c r="L48" i="4" s="1"/>
  <c r="M48" i="4" a="1"/>
  <c r="M48" i="4" s="1"/>
  <c r="M40" i="4" a="1"/>
  <c r="M40" i="4" s="1"/>
  <c r="L40" i="4" a="1"/>
  <c r="L40" i="4" s="1"/>
  <c r="K40" i="4" a="1"/>
  <c r="K40" i="4" s="1"/>
  <c r="K99" i="4" a="1"/>
  <c r="K99" i="4" s="1"/>
  <c r="F94" i="4" a="1"/>
  <c r="F94" i="4" s="1"/>
  <c r="E94" i="4" a="1"/>
  <c r="E94" i="4" s="1"/>
  <c r="F86" i="4" a="1"/>
  <c r="F86" i="4" s="1"/>
  <c r="E86" i="4" a="1"/>
  <c r="E86" i="4" s="1"/>
  <c r="F78" i="4" a="1"/>
  <c r="F78" i="4" s="1"/>
  <c r="E78" i="4" a="1"/>
  <c r="E78" i="4" s="1"/>
  <c r="E70" i="4" a="1"/>
  <c r="E70" i="4" s="1"/>
  <c r="F70" i="4" a="1"/>
  <c r="F70" i="4" s="1"/>
  <c r="M63" i="4" a="1"/>
  <c r="M63" i="4" s="1"/>
  <c r="L63" i="4" a="1"/>
  <c r="L63" i="4" s="1"/>
  <c r="K63" i="4" a="1"/>
  <c r="K63" i="4" s="1"/>
  <c r="E54" i="4" a="1"/>
  <c r="E54" i="4" s="1"/>
  <c r="F54" i="4" a="1"/>
  <c r="F54" i="4" s="1"/>
  <c r="M47" i="4" a="1"/>
  <c r="M47" i="4" s="1"/>
  <c r="L47" i="4" a="1"/>
  <c r="L47" i="4" s="1"/>
  <c r="K47" i="4" a="1"/>
  <c r="K47" i="4" s="1"/>
  <c r="M39" i="4" a="1"/>
  <c r="M39" i="4" s="1"/>
  <c r="K39" i="4" a="1"/>
  <c r="K39" i="4" s="1"/>
  <c r="L39" i="4" a="1"/>
  <c r="L39" i="4" s="1"/>
  <c r="M95" i="4" a="1"/>
  <c r="M95" i="4" s="1"/>
  <c r="L95" i="4" a="1"/>
  <c r="L95" i="4" s="1"/>
  <c r="K95" i="4" a="1"/>
  <c r="K95" i="4" s="1"/>
  <c r="M87" i="4" a="1"/>
  <c r="M87" i="4" s="1"/>
  <c r="L87" i="4" a="1"/>
  <c r="L87" i="4" s="1"/>
  <c r="K87" i="4" a="1"/>
  <c r="K87" i="4" s="1"/>
  <c r="K79" i="4" a="1"/>
  <c r="K79" i="4" s="1"/>
  <c r="M79" i="4" a="1"/>
  <c r="M79" i="4" s="1"/>
  <c r="L79" i="4" a="1"/>
  <c r="L79" i="4" s="1"/>
  <c r="M71" i="4" a="1"/>
  <c r="M71" i="4" s="1"/>
  <c r="L71" i="4" a="1"/>
  <c r="L71" i="4" s="1"/>
  <c r="K71" i="4" a="1"/>
  <c r="K71" i="4" s="1"/>
  <c r="F62" i="4" a="1"/>
  <c r="F62" i="4" s="1"/>
  <c r="E62" i="4" a="1"/>
  <c r="E62" i="4" s="1"/>
  <c r="M55" i="4" a="1"/>
  <c r="M55" i="4" s="1"/>
  <c r="L55" i="4" a="1"/>
  <c r="L55" i="4" s="1"/>
  <c r="K55" i="4" a="1"/>
  <c r="K55" i="4" s="1"/>
  <c r="F46" i="4" a="1"/>
  <c r="F46" i="4" s="1"/>
  <c r="E46" i="4" a="1"/>
  <c r="E46" i="4" s="1"/>
  <c r="E38" i="4" a="1"/>
  <c r="E38" i="4" s="1"/>
  <c r="F38" i="4" a="1"/>
  <c r="F38" i="4" s="1"/>
  <c r="F93" i="4" a="1"/>
  <c r="F93" i="4" s="1"/>
  <c r="E93" i="4" a="1"/>
  <c r="E93" i="4" s="1"/>
  <c r="K86" i="4" a="1"/>
  <c r="K86" i="4" s="1"/>
  <c r="M86" i="4" a="1"/>
  <c r="M86" i="4" s="1"/>
  <c r="L86" i="4" a="1"/>
  <c r="L86" i="4" s="1"/>
  <c r="L78" i="4" a="1"/>
  <c r="L78" i="4" s="1"/>
  <c r="K78" i="4" a="1"/>
  <c r="K78" i="4" s="1"/>
  <c r="M78" i="4" a="1"/>
  <c r="M78" i="4" s="1"/>
  <c r="L70" i="4" a="1"/>
  <c r="L70" i="4" s="1"/>
  <c r="K70" i="4" a="1"/>
  <c r="K70" i="4" s="1"/>
  <c r="M70" i="4" a="1"/>
  <c r="M70" i="4" s="1"/>
  <c r="F61" i="4" a="1"/>
  <c r="F61" i="4" s="1"/>
  <c r="E61" i="4" a="1"/>
  <c r="E61" i="4" s="1"/>
  <c r="L54" i="4" a="1"/>
  <c r="L54" i="4" s="1"/>
  <c r="M54" i="4" a="1"/>
  <c r="M54" i="4" s="1"/>
  <c r="K54" i="4" a="1"/>
  <c r="K54" i="4" s="1"/>
  <c r="E45" i="4" a="1"/>
  <c r="E45" i="4" s="1"/>
  <c r="F45" i="4" a="1"/>
  <c r="F45" i="4" s="1"/>
  <c r="M38" i="4" a="1"/>
  <c r="M38" i="4" s="1"/>
  <c r="L38" i="4" a="1"/>
  <c r="L38" i="4" s="1"/>
  <c r="K38" i="4" a="1"/>
  <c r="K38" i="4" s="1"/>
  <c r="L94" i="4" a="1"/>
  <c r="L94" i="4" s="1"/>
  <c r="M94" i="4" a="1"/>
  <c r="M94" i="4" s="1"/>
  <c r="K94" i="4" a="1"/>
  <c r="K94" i="4" s="1"/>
  <c r="F85" i="4" a="1"/>
  <c r="F85" i="4" s="1"/>
  <c r="E85" i="4" a="1"/>
  <c r="E85" i="4" s="1"/>
  <c r="F77" i="4" a="1"/>
  <c r="F77" i="4" s="1"/>
  <c r="E77" i="4" a="1"/>
  <c r="E77" i="4" s="1"/>
  <c r="F69" i="4" a="1"/>
  <c r="F69" i="4" s="1"/>
  <c r="E69" i="4" a="1"/>
  <c r="E69" i="4" s="1"/>
  <c r="L62" i="4" a="1"/>
  <c r="L62" i="4" s="1"/>
  <c r="M62" i="4" a="1"/>
  <c r="M62" i="4" s="1"/>
  <c r="K62" i="4" a="1"/>
  <c r="K62" i="4" s="1"/>
  <c r="F53" i="4" a="1"/>
  <c r="F53" i="4" s="1"/>
  <c r="E53" i="4" a="1"/>
  <c r="E53" i="4" s="1"/>
  <c r="K46" i="4" a="1"/>
  <c r="K46" i="4" s="1"/>
  <c r="M46" i="4" a="1"/>
  <c r="M46" i="4" s="1"/>
  <c r="L46" i="4" a="1"/>
  <c r="L46" i="4" s="1"/>
  <c r="E37" i="4" a="1"/>
  <c r="E37" i="4" s="1"/>
  <c r="F37" i="4" a="1"/>
  <c r="F37" i="4" s="1"/>
  <c r="E98" i="4" a="1"/>
  <c r="E98" i="4" s="1"/>
  <c r="M93" i="4" a="1"/>
  <c r="M93" i="4" s="1"/>
  <c r="K93" i="4" a="1"/>
  <c r="K93" i="4" s="1"/>
  <c r="L93" i="4" a="1"/>
  <c r="L93" i="4" s="1"/>
  <c r="M85" i="4" a="1"/>
  <c r="M85" i="4" s="1"/>
  <c r="L85" i="4" a="1"/>
  <c r="L85" i="4" s="1"/>
  <c r="K85" i="4" a="1"/>
  <c r="K85" i="4" s="1"/>
  <c r="F76" i="4" a="1"/>
  <c r="F76" i="4" s="1"/>
  <c r="E76" i="4" a="1"/>
  <c r="E76" i="4" s="1"/>
  <c r="F68" i="4" a="1"/>
  <c r="F68" i="4" s="1"/>
  <c r="E68" i="4" a="1"/>
  <c r="E68" i="4" s="1"/>
  <c r="M61" i="4" a="1"/>
  <c r="M61" i="4" s="1"/>
  <c r="K61" i="4" a="1"/>
  <c r="K61" i="4" s="1"/>
  <c r="L61" i="4" a="1"/>
  <c r="L61" i="4" s="1"/>
  <c r="F52" i="4" a="1"/>
  <c r="F52" i="4" s="1"/>
  <c r="E52" i="4" a="1"/>
  <c r="E52" i="4" s="1"/>
  <c r="M45" i="4" a="1"/>
  <c r="M45" i="4" s="1"/>
  <c r="L45" i="4" a="1"/>
  <c r="L45" i="4" s="1"/>
  <c r="K45" i="4" a="1"/>
  <c r="K45" i="4" s="1"/>
  <c r="F36" i="4" a="1"/>
  <c r="F36" i="4" s="1"/>
  <c r="E36" i="4" a="1"/>
  <c r="E36" i="4" s="1"/>
  <c r="F92" i="4" a="1"/>
  <c r="F92" i="4" s="1"/>
  <c r="E92" i="4" a="1"/>
  <c r="E92" i="4" s="1"/>
  <c r="F84" i="4" a="1"/>
  <c r="F84" i="4" s="1"/>
  <c r="E84" i="4" a="1"/>
  <c r="E84" i="4" s="1"/>
  <c r="M77" i="4" a="1"/>
  <c r="M77" i="4" s="1"/>
  <c r="K77" i="4" a="1"/>
  <c r="K77" i="4" s="1"/>
  <c r="L77" i="4" a="1"/>
  <c r="L77" i="4" s="1"/>
  <c r="M69" i="4" a="1"/>
  <c r="M69" i="4" s="1"/>
  <c r="K69" i="4" a="1"/>
  <c r="K69" i="4" s="1"/>
  <c r="L69" i="4" a="1"/>
  <c r="L69" i="4" s="1"/>
  <c r="E60" i="4" a="1"/>
  <c r="E60" i="4" s="1"/>
  <c r="F60" i="4" a="1"/>
  <c r="F60" i="4" s="1"/>
  <c r="L53" i="4" a="1"/>
  <c r="L53" i="4" s="1"/>
  <c r="K53" i="4" a="1"/>
  <c r="K53" i="4" s="1"/>
  <c r="M53" i="4" a="1"/>
  <c r="M53" i="4" s="1"/>
  <c r="F44" i="4" a="1"/>
  <c r="F44" i="4" s="1"/>
  <c r="E44" i="4" a="1"/>
  <c r="E44" i="4" s="1"/>
  <c r="M37" i="4" a="1"/>
  <c r="M37" i="4" s="1"/>
  <c r="L37" i="4" a="1"/>
  <c r="L37" i="4" s="1"/>
  <c r="K37" i="4" a="1"/>
  <c r="K37" i="4" s="1"/>
  <c r="L92" i="4" a="1"/>
  <c r="L92" i="4" s="1"/>
  <c r="M92" i="4" a="1"/>
  <c r="M92" i="4" s="1"/>
  <c r="K92" i="4" a="1"/>
  <c r="K92" i="4" s="1"/>
  <c r="M84" i="4" a="1"/>
  <c r="M84" i="4" s="1"/>
  <c r="L84" i="4" a="1"/>
  <c r="L84" i="4" s="1"/>
  <c r="K84" i="4" a="1"/>
  <c r="K84" i="4" s="1"/>
  <c r="L76" i="4" a="1"/>
  <c r="L76" i="4" s="1"/>
  <c r="M76" i="4" a="1"/>
  <c r="M76" i="4" s="1"/>
  <c r="K76" i="4" a="1"/>
  <c r="K76" i="4" s="1"/>
  <c r="K68" i="4" a="1"/>
  <c r="K68" i="4" s="1"/>
  <c r="M68" i="4" a="1"/>
  <c r="M68" i="4" s="1"/>
  <c r="L68" i="4" a="1"/>
  <c r="L68" i="4" s="1"/>
  <c r="F59" i="4" a="1"/>
  <c r="F59" i="4" s="1"/>
  <c r="E59" i="4" a="1"/>
  <c r="E59" i="4" s="1"/>
  <c r="M52" i="4" a="1"/>
  <c r="M52" i="4" s="1"/>
  <c r="K52" i="4" a="1"/>
  <c r="K52" i="4" s="1"/>
  <c r="L52" i="4" a="1"/>
  <c r="L52" i="4" s="1"/>
  <c r="M44" i="4" a="1"/>
  <c r="M44" i="4" s="1"/>
  <c r="K44" i="4" a="1"/>
  <c r="K44" i="4" s="1"/>
  <c r="L44" i="4" a="1"/>
  <c r="L44" i="4" s="1"/>
  <c r="L36" i="4" a="1"/>
  <c r="L36" i="4" s="1"/>
  <c r="K36" i="4" a="1"/>
  <c r="K36" i="4" s="1"/>
  <c r="M36" i="4" a="1"/>
  <c r="M36" i="4" s="1"/>
  <c r="F91" i="4" a="1"/>
  <c r="F91" i="4" s="1"/>
  <c r="E91" i="4" a="1"/>
  <c r="E91" i="4" s="1"/>
  <c r="F83" i="4" a="1"/>
  <c r="F83" i="4" s="1"/>
  <c r="E83" i="4" a="1"/>
  <c r="E83" i="4" s="1"/>
  <c r="E75" i="4" a="1"/>
  <c r="E75" i="4" s="1"/>
  <c r="F75" i="4" a="1"/>
  <c r="F75" i="4" s="1"/>
  <c r="E67" i="4" a="1"/>
  <c r="E67" i="4" s="1"/>
  <c r="F67" i="4" a="1"/>
  <c r="F67" i="4" s="1"/>
  <c r="M60" i="4" a="1"/>
  <c r="M60" i="4" s="1"/>
  <c r="K60" i="4" a="1"/>
  <c r="K60" i="4" s="1"/>
  <c r="L60" i="4" a="1"/>
  <c r="L60" i="4" s="1"/>
  <c r="F51" i="4" a="1"/>
  <c r="F51" i="4" s="1"/>
  <c r="E51" i="4" a="1"/>
  <c r="E51" i="4" s="1"/>
  <c r="E43" i="4" a="1"/>
  <c r="E43" i="4" s="1"/>
  <c r="F43" i="4" a="1"/>
  <c r="F43" i="4" s="1"/>
  <c r="E35" i="4" a="1"/>
  <c r="E35" i="4" s="1"/>
  <c r="F35" i="4" a="1"/>
  <c r="F35" i="4" s="1"/>
  <c r="E90" i="4" a="1"/>
  <c r="E90" i="4" s="1"/>
  <c r="F90" i="4" a="1"/>
  <c r="F90" i="4" s="1"/>
  <c r="K83" i="4" a="1"/>
  <c r="K83" i="4" s="1"/>
  <c r="M83" i="4" a="1"/>
  <c r="M83" i="4" s="1"/>
  <c r="L83" i="4" a="1"/>
  <c r="L83" i="4" s="1"/>
  <c r="E74" i="4" a="1"/>
  <c r="E74" i="4" s="1"/>
  <c r="F74" i="4" a="1"/>
  <c r="F74" i="4" s="1"/>
  <c r="E66" i="4" a="1"/>
  <c r="E66" i="4" s="1"/>
  <c r="F66" i="4" a="1"/>
  <c r="F66" i="4" s="1"/>
  <c r="E58" i="4" a="1"/>
  <c r="E58" i="4" s="1"/>
  <c r="F58" i="4" a="1"/>
  <c r="F58" i="4" s="1"/>
  <c r="F50" i="4" a="1"/>
  <c r="F50" i="4" s="1"/>
  <c r="E50" i="4" a="1"/>
  <c r="E50" i="4" s="1"/>
  <c r="F42" i="4" a="1"/>
  <c r="F42" i="4" s="1"/>
  <c r="E42" i="4" a="1"/>
  <c r="E42" i="4" s="1"/>
  <c r="L35" i="4" a="1"/>
  <c r="L35" i="4" s="1"/>
  <c r="K35" i="4" a="1"/>
  <c r="K35" i="4" s="1"/>
  <c r="M35" i="4" a="1"/>
  <c r="M35" i="4" s="1"/>
  <c r="K91" i="4" a="1"/>
  <c r="K91" i="4" s="1"/>
  <c r="L91" i="4" a="1"/>
  <c r="L91" i="4" s="1"/>
  <c r="M91" i="4" a="1"/>
  <c r="M91" i="4" s="1"/>
  <c r="F82" i="4" a="1"/>
  <c r="F82" i="4" s="1"/>
  <c r="E82" i="4" a="1"/>
  <c r="E82" i="4" s="1"/>
  <c r="K75" i="4" a="1"/>
  <c r="K75" i="4" s="1"/>
  <c r="L75" i="4" a="1"/>
  <c r="L75" i="4" s="1"/>
  <c r="M75" i="4" a="1"/>
  <c r="M75" i="4" s="1"/>
  <c r="M67" i="4" a="1"/>
  <c r="M67" i="4" s="1"/>
  <c r="L67" i="4" a="1"/>
  <c r="L67" i="4" s="1"/>
  <c r="K67" i="4" a="1"/>
  <c r="K67" i="4" s="1"/>
  <c r="K59" i="4" a="1"/>
  <c r="K59" i="4" s="1"/>
  <c r="M59" i="4" a="1"/>
  <c r="M59" i="4" s="1"/>
  <c r="L59" i="4" a="1"/>
  <c r="L59" i="4" s="1"/>
  <c r="M51" i="4" a="1"/>
  <c r="M51" i="4" s="1"/>
  <c r="L51" i="4" a="1"/>
  <c r="L51" i="4" s="1"/>
  <c r="K51" i="4" a="1"/>
  <c r="K51" i="4" s="1"/>
  <c r="M43" i="4" a="1"/>
  <c r="M43" i="4" s="1"/>
  <c r="L43" i="4" a="1"/>
  <c r="L43" i="4" s="1"/>
  <c r="K43" i="4" a="1"/>
  <c r="K43" i="4" s="1"/>
  <c r="E34" i="4" a="1"/>
  <c r="E34" i="4" s="1"/>
  <c r="F34" i="4" a="1"/>
  <c r="F34" i="4" s="1"/>
  <c r="K98" i="4" a="1"/>
  <c r="K98" i="4" s="1"/>
  <c r="M98" i="4" a="1"/>
  <c r="M98" i="4" s="1"/>
  <c r="L98" i="4" a="1"/>
  <c r="L98" i="4" s="1"/>
  <c r="M90" i="4" a="1"/>
  <c r="M90" i="4" s="1"/>
  <c r="L90" i="4" a="1"/>
  <c r="L90" i="4" s="1"/>
  <c r="K90" i="4" a="1"/>
  <c r="K90" i="4" s="1"/>
  <c r="F81" i="4" a="1"/>
  <c r="F81" i="4" s="1"/>
  <c r="E81" i="4" a="1"/>
  <c r="E81" i="4" s="1"/>
  <c r="F73" i="4" a="1"/>
  <c r="F73" i="4" s="1"/>
  <c r="E73" i="4" a="1"/>
  <c r="E73" i="4" s="1"/>
  <c r="M66" i="4" a="1"/>
  <c r="M66" i="4" s="1"/>
  <c r="L66" i="4" a="1"/>
  <c r="L66" i="4" s="1"/>
  <c r="K66" i="4" a="1"/>
  <c r="K66" i="4" s="1"/>
  <c r="L58" i="4" a="1"/>
  <c r="L58" i="4" s="1"/>
  <c r="K58" i="4" a="1"/>
  <c r="K58" i="4" s="1"/>
  <c r="M58" i="4" a="1"/>
  <c r="M58" i="4" s="1"/>
  <c r="L50" i="4" a="1"/>
  <c r="L50" i="4" s="1"/>
  <c r="K50" i="4" a="1"/>
  <c r="K50" i="4" s="1"/>
  <c r="M50" i="4" a="1"/>
  <c r="M50" i="4" s="1"/>
  <c r="L42" i="4" a="1"/>
  <c r="L42" i="4" s="1"/>
  <c r="K42" i="4" a="1"/>
  <c r="K42" i="4" s="1"/>
  <c r="M42" i="4" a="1"/>
  <c r="M42" i="4" s="1"/>
  <c r="E33" i="4" a="1"/>
  <c r="E33" i="4" s="1"/>
  <c r="F33" i="4" a="1"/>
  <c r="F33" i="4" s="1"/>
  <c r="F97" i="4" a="1"/>
  <c r="F97" i="4" s="1"/>
  <c r="E97" i="4" a="1"/>
  <c r="E97" i="4" s="1"/>
  <c r="E89" i="4" a="1"/>
  <c r="E89" i="4" s="1"/>
  <c r="F89" i="4" a="1"/>
  <c r="F89" i="4" s="1"/>
  <c r="M82" i="4" a="1"/>
  <c r="M82" i="4" s="1"/>
  <c r="L82" i="4" a="1"/>
  <c r="L82" i="4" s="1"/>
  <c r="K82" i="4" a="1"/>
  <c r="K82" i="4" s="1"/>
  <c r="K74" i="4" a="1"/>
  <c r="K74" i="4" s="1"/>
  <c r="L74" i="4" a="1"/>
  <c r="L74" i="4" s="1"/>
  <c r="M74" i="4" a="1"/>
  <c r="M74" i="4" s="1"/>
  <c r="F65" i="4" a="1"/>
  <c r="F65" i="4" s="1"/>
  <c r="E65" i="4" a="1"/>
  <c r="E65" i="4" s="1"/>
  <c r="F57" i="4" a="1"/>
  <c r="F57" i="4" s="1"/>
  <c r="E57" i="4" a="1"/>
  <c r="E57" i="4" s="1"/>
  <c r="E49" i="4" a="1"/>
  <c r="E49" i="4" s="1"/>
  <c r="F49" i="4" a="1"/>
  <c r="F49" i="4" s="1"/>
  <c r="E41" i="4" a="1"/>
  <c r="E41" i="4" s="1"/>
  <c r="F41" i="4" a="1"/>
  <c r="F41" i="4" s="1"/>
  <c r="L34" i="4" a="1"/>
  <c r="L34" i="4" s="1"/>
  <c r="M34" i="4" a="1"/>
  <c r="M34" i="4" s="1"/>
  <c r="K34" i="4" a="1"/>
  <c r="K34" i="4" s="1"/>
  <c r="E96" i="4" a="1"/>
  <c r="E96" i="4" s="1"/>
  <c r="F96" i="4" a="1"/>
  <c r="F96" i="4" s="1"/>
  <c r="F88" i="4" a="1"/>
  <c r="F88" i="4" s="1"/>
  <c r="E88" i="4" a="1"/>
  <c r="E88" i="4" s="1"/>
  <c r="E80" i="4" a="1"/>
  <c r="E80" i="4" s="1"/>
  <c r="F80" i="4" a="1"/>
  <c r="F80" i="4" s="1"/>
  <c r="E72" i="4" a="1"/>
  <c r="E72" i="4" s="1"/>
  <c r="F72" i="4" a="1"/>
  <c r="F72" i="4" s="1"/>
  <c r="M65" i="4" a="1"/>
  <c r="M65" i="4" s="1"/>
  <c r="L65" i="4" a="1"/>
  <c r="L65" i="4" s="1"/>
  <c r="K65" i="4" a="1"/>
  <c r="K65" i="4" s="1"/>
  <c r="E56" i="4" a="1"/>
  <c r="E56" i="4" s="1"/>
  <c r="F56" i="4" a="1"/>
  <c r="F56" i="4" s="1"/>
  <c r="K49" i="4" a="1"/>
  <c r="K49" i="4" s="1"/>
  <c r="L49" i="4" a="1"/>
  <c r="L49" i="4" s="1"/>
  <c r="M49" i="4" a="1"/>
  <c r="M49" i="4" s="1"/>
  <c r="F40" i="4" a="1"/>
  <c r="F40" i="4" s="1"/>
  <c r="E40" i="4" a="1"/>
  <c r="E40" i="4" s="1"/>
  <c r="K33" i="4" a="1"/>
  <c r="K33" i="4" s="1"/>
  <c r="M33" i="4" a="1"/>
  <c r="M33" i="4" s="1"/>
  <c r="L33" i="4" a="1"/>
  <c r="L33" i="4" s="1"/>
  <c r="M97" i="4" a="1"/>
  <c r="M97" i="4" s="1"/>
  <c r="K97" i="4" a="1"/>
  <c r="K97" i="4" s="1"/>
  <c r="L97" i="4" a="1"/>
  <c r="L97" i="4" s="1"/>
  <c r="M89" i="4" a="1"/>
  <c r="M89" i="4" s="1"/>
  <c r="L89" i="4" a="1"/>
  <c r="L89" i="4" s="1"/>
  <c r="K89" i="4" a="1"/>
  <c r="K89" i="4" s="1"/>
  <c r="M81" i="4" a="1"/>
  <c r="M81" i="4" s="1"/>
  <c r="K81" i="4" a="1"/>
  <c r="K81" i="4" s="1"/>
  <c r="L81" i="4" a="1"/>
  <c r="L81" i="4" s="1"/>
  <c r="K73" i="4" a="1"/>
  <c r="K73" i="4" s="1"/>
  <c r="L73" i="4" a="1"/>
  <c r="L73" i="4" s="1"/>
  <c r="M73" i="4" a="1"/>
  <c r="M73" i="4" s="1"/>
  <c r="F64" i="4" a="1"/>
  <c r="F64" i="4" s="1"/>
  <c r="E64" i="4" a="1"/>
  <c r="E64" i="4" s="1"/>
  <c r="M57" i="4" a="1"/>
  <c r="M57" i="4" s="1"/>
  <c r="L57" i="4" a="1"/>
  <c r="L57" i="4" s="1"/>
  <c r="K57" i="4" a="1"/>
  <c r="K57" i="4" s="1"/>
  <c r="F48" i="4" a="1"/>
  <c r="F48" i="4" s="1"/>
  <c r="E48" i="4" a="1"/>
  <c r="E48" i="4" s="1"/>
  <c r="K41" i="4" a="1"/>
  <c r="K41" i="4" s="1"/>
  <c r="M41" i="4" a="1"/>
  <c r="M41" i="4" s="1"/>
  <c r="L41" i="4" a="1"/>
  <c r="L41" i="4" s="1"/>
  <c r="E32" i="4" a="1"/>
  <c r="E32" i="4" s="1"/>
  <c r="F32" i="4" a="1"/>
  <c r="F32" i="4" s="1"/>
  <c r="M96" i="4" a="1"/>
  <c r="M96" i="4" s="1"/>
  <c r="K96" i="4" a="1"/>
  <c r="K96" i="4" s="1"/>
  <c r="L96" i="4" a="1"/>
  <c r="L96" i="4" s="1"/>
  <c r="L88" i="4" a="1"/>
  <c r="L88" i="4" s="1"/>
  <c r="K88" i="4" a="1"/>
  <c r="K88" i="4" s="1"/>
  <c r="M88" i="4" a="1"/>
  <c r="M88" i="4" s="1"/>
  <c r="L80" i="4" a="1"/>
  <c r="L80" i="4" s="1"/>
  <c r="M80" i="4" a="1"/>
  <c r="M80" i="4" s="1"/>
  <c r="K80" i="4" a="1"/>
  <c r="K80" i="4" s="1"/>
  <c r="E71" i="4" a="1"/>
  <c r="E71" i="4" s="1"/>
  <c r="F71" i="4" a="1"/>
  <c r="F71" i="4" s="1"/>
  <c r="F63" i="4" a="1"/>
  <c r="F63" i="4" s="1"/>
  <c r="E63" i="4" a="1"/>
  <c r="E63" i="4" s="1"/>
  <c r="L56" i="4" a="1"/>
  <c r="L56" i="4" s="1"/>
  <c r="K56" i="4" a="1"/>
  <c r="K56" i="4" s="1"/>
  <c r="M56" i="4" a="1"/>
  <c r="M56" i="4" s="1"/>
  <c r="E47" i="4" a="1"/>
  <c r="E47" i="4" s="1"/>
  <c r="F47" i="4" a="1"/>
  <c r="F47" i="4" s="1"/>
  <c r="F39" i="4" a="1"/>
  <c r="F39" i="4" s="1"/>
  <c r="E39" i="4" a="1"/>
  <c r="E39" i="4" s="1"/>
  <c r="M32" i="4" a="1"/>
  <c r="M32" i="4" s="1"/>
  <c r="K32" i="4" a="1"/>
  <c r="K32" i="4" s="1"/>
  <c r="L32" i="4" a="1"/>
  <c r="L32" i="4" s="1"/>
  <c r="I101" i="4"/>
  <c r="H102" i="4"/>
  <c r="M100" i="4" a="1"/>
  <c r="M100" i="4" s="1"/>
  <c r="L100" i="4" a="1"/>
  <c r="L100" i="4" s="1"/>
  <c r="K100" i="4" a="1"/>
  <c r="K100" i="4" s="1"/>
  <c r="C100" i="4"/>
  <c r="B101" i="4"/>
  <c r="F99" i="4" a="1"/>
  <c r="F99" i="4" s="1"/>
  <c r="E99" i="4" a="1"/>
  <c r="E99" i="4" s="1"/>
  <c r="I32" i="3"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O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O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O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O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O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O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O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O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M909" i="3" s="1"/>
  <c r="E909" i="3" a="1"/>
  <c r="E909" i="3" s="1"/>
  <c r="G1165" i="3" a="1"/>
  <c r="G1165" i="3" s="1"/>
  <c r="F1165" i="3" a="1"/>
  <c r="F1165" i="3" s="1"/>
  <c r="E1165" i="3" a="1"/>
  <c r="E1165" i="3" s="1"/>
  <c r="G1421" i="3" a="1"/>
  <c r="G1421" i="3" s="1"/>
  <c r="F1421" i="3" a="1"/>
  <c r="F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O960" i="3" s="1"/>
  <c r="E960" i="3" a="1"/>
  <c r="E960" i="3" s="1"/>
  <c r="E1216" i="3" a="1"/>
  <c r="E1216" i="3" s="1"/>
  <c r="G1216" i="3" a="1"/>
  <c r="G1216" i="3" s="1"/>
  <c r="F1216" i="3" a="1"/>
  <c r="F1216" i="3" s="1"/>
  <c r="G1472" i="3" a="1"/>
  <c r="G1472" i="3" s="1"/>
  <c r="F1472" i="3" a="1"/>
  <c r="F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F1016" i="3" a="1"/>
  <c r="F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M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O1086" i="3" s="1"/>
  <c r="F1086" i="3" a="1"/>
  <c r="F1086" i="3" s="1"/>
  <c r="E1086" i="3" a="1"/>
  <c r="E1086" i="3" s="1"/>
  <c r="G1342" i="3" a="1"/>
  <c r="G1342" i="3" s="1"/>
  <c r="F1342" i="3" a="1"/>
  <c r="F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O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O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O1228" i="3" s="1"/>
  <c r="F1228" i="3" a="1"/>
  <c r="F1228" i="3" s="1"/>
  <c r="G1484" i="3" a="1"/>
  <c r="G1484" i="3" s="1"/>
  <c r="M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O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M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O1255" i="3" s="1"/>
  <c r="E1255" i="3" a="1"/>
  <c r="E1255" i="3" s="1"/>
  <c r="F1255" i="3" a="1"/>
  <c r="F1255" i="3" s="1"/>
  <c r="G1511" i="3" a="1"/>
  <c r="G1511" i="3" s="1"/>
  <c r="F1511" i="3" a="1"/>
  <c r="F1511" i="3" s="1"/>
  <c r="E1511" i="3" a="1"/>
  <c r="E1511" i="3" s="1"/>
  <c r="F792" i="3" a="1"/>
  <c r="F792" i="3" s="1"/>
  <c r="E792" i="3" a="1"/>
  <c r="E792" i="3" s="1"/>
  <c r="G792" i="3" a="1"/>
  <c r="G792" i="3" s="1"/>
  <c r="G1048" i="3" a="1"/>
  <c r="G1048" i="3" s="1"/>
  <c r="O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O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O1460" i="3" s="1"/>
  <c r="F1460" i="3" a="1"/>
  <c r="F1460" i="3" s="1"/>
  <c r="E1460" i="3" a="1"/>
  <c r="E1460" i="3" s="1"/>
  <c r="G661" i="3" a="1"/>
  <c r="G661" i="3" s="1"/>
  <c r="F661" i="3" a="1"/>
  <c r="F661" i="3" s="1"/>
  <c r="E661" i="3" a="1"/>
  <c r="E661" i="3" s="1"/>
  <c r="G917" i="3" a="1"/>
  <c r="G917" i="3" s="1"/>
  <c r="F917" i="3" a="1"/>
  <c r="F917" i="3" s="1"/>
  <c r="O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K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O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E1466" i="3" a="1"/>
  <c r="E1466" i="3" s="1"/>
  <c r="G763" i="3" a="1"/>
  <c r="G763" i="3" s="1"/>
  <c r="F763" i="3" a="1"/>
  <c r="F763" i="3" s="1"/>
  <c r="E763" i="3" a="1"/>
  <c r="E763" i="3" s="1"/>
  <c r="F1019" i="3" a="1"/>
  <c r="F1019" i="3" s="1"/>
  <c r="G1019" i="3" a="1"/>
  <c r="G1019" i="3" s="1"/>
  <c r="O1019" i="3" s="1"/>
  <c r="E1019" i="3" a="1"/>
  <c r="E1019" i="3" s="1"/>
  <c r="G1275" i="3" a="1"/>
  <c r="G1275" i="3" s="1"/>
  <c r="O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O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M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O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O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O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O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O1287" i="3" s="1"/>
  <c r="F568" i="3" a="1"/>
  <c r="F568" i="3" s="1"/>
  <c r="E568" i="3" a="1"/>
  <c r="E568" i="3" s="1"/>
  <c r="G568" i="3" a="1"/>
  <c r="G568" i="3" s="1"/>
  <c r="E824" i="3" a="1"/>
  <c r="E824" i="3" s="1"/>
  <c r="G824" i="3" a="1"/>
  <c r="G824" i="3" s="1"/>
  <c r="F824" i="3" a="1"/>
  <c r="F824" i="3" s="1"/>
  <c r="G1080" i="3" a="1"/>
  <c r="G1080" i="3" s="1"/>
  <c r="F1080" i="3" a="1"/>
  <c r="F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M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M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O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K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K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O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O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M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O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O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M996" i="3" s="1"/>
  <c r="F996" i="3" a="1"/>
  <c r="F996" i="3" s="1"/>
  <c r="E996" i="3" a="1"/>
  <c r="E996" i="3" s="1"/>
  <c r="G1252" i="3" a="1"/>
  <c r="G1252" i="3" s="1"/>
  <c r="E1252" i="3" a="1"/>
  <c r="E1252" i="3" s="1"/>
  <c r="F1252" i="3" a="1"/>
  <c r="F1252" i="3" s="1"/>
  <c r="M1252" i="3" s="1"/>
  <c r="E1508" i="3" a="1"/>
  <c r="E1508" i="3" s="1"/>
  <c r="G1508" i="3" a="1"/>
  <c r="G1508" i="3" s="1"/>
  <c r="F1508" i="3" a="1"/>
  <c r="F1508" i="3" s="1"/>
  <c r="E709" i="3" a="1"/>
  <c r="E709" i="3" s="1"/>
  <c r="G709" i="3" a="1"/>
  <c r="G709" i="3" s="1"/>
  <c r="F709" i="3" a="1"/>
  <c r="F709" i="3" s="1"/>
  <c r="F965" i="3" a="1"/>
  <c r="F965" i="3" s="1"/>
  <c r="O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O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E1438" i="3" a="1"/>
  <c r="E1438" i="3" s="1"/>
  <c r="G1343" i="3" a="1"/>
  <c r="G1343" i="3" s="1"/>
  <c r="E1343" i="3" a="1"/>
  <c r="E1343" i="3" s="1"/>
  <c r="F1343" i="3" a="1"/>
  <c r="F1343" i="3" s="1"/>
  <c r="O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K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O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K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O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O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O1324" i="3" s="1"/>
  <c r="E1324" i="3" a="1"/>
  <c r="E1324" i="3" s="1"/>
  <c r="F1324" i="3" a="1"/>
  <c r="F1324" i="3" s="1"/>
  <c r="F525" i="3" a="1"/>
  <c r="F525" i="3" s="1"/>
  <c r="E525" i="3" a="1"/>
  <c r="E525" i="3" s="1"/>
  <c r="G525" i="3" a="1"/>
  <c r="G525" i="3" s="1"/>
  <c r="G781" i="3" a="1"/>
  <c r="G781" i="3" s="1"/>
  <c r="E781" i="3" a="1"/>
  <c r="E781" i="3" s="1"/>
  <c r="F781" i="3" a="1"/>
  <c r="F781" i="3" s="1"/>
  <c r="G1037" i="3" a="1"/>
  <c r="G1037" i="3" s="1"/>
  <c r="O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O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O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K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O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M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O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M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K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O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K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K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O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K1356" i="3" s="1"/>
  <c r="G1356" i="3" a="1"/>
  <c r="G1356" i="3" s="1"/>
  <c r="E1356" i="3" a="1"/>
  <c r="E1356" i="3" s="1"/>
  <c r="G557" i="3" a="1"/>
  <c r="G557" i="3" s="1"/>
  <c r="F557" i="3" a="1"/>
  <c r="F557" i="3" s="1"/>
  <c r="E557" i="3" a="1"/>
  <c r="E557" i="3" s="1"/>
  <c r="G813" i="3" a="1"/>
  <c r="G813" i="3" s="1"/>
  <c r="F813" i="3" a="1"/>
  <c r="F813" i="3" s="1"/>
  <c r="E813" i="3" a="1"/>
  <c r="E813" i="3" s="1"/>
  <c r="E1069" i="3" a="1"/>
  <c r="E1069" i="3" s="1"/>
  <c r="G1069" i="3" a="1"/>
  <c r="G1069" i="3" s="1"/>
  <c r="M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O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K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O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O1316" i="3" s="1"/>
  <c r="G517" i="3" a="1"/>
  <c r="G517" i="3" s="1"/>
  <c r="F517" i="3" a="1"/>
  <c r="F517" i="3" s="1"/>
  <c r="E517" i="3" a="1"/>
  <c r="E517" i="3" s="1"/>
  <c r="G773" i="3" a="1"/>
  <c r="G773" i="3" s="1"/>
  <c r="E773" i="3" a="1"/>
  <c r="E773" i="3" s="1"/>
  <c r="F773" i="3" a="1"/>
  <c r="F773" i="3" s="1"/>
  <c r="E1029" i="3" a="1"/>
  <c r="E1029" i="3" s="1"/>
  <c r="G1029" i="3" a="1"/>
  <c r="G1029" i="3" s="1"/>
  <c r="F1029" i="3" a="1"/>
  <c r="F1029" i="3" s="1"/>
  <c r="M1029" i="3" s="1"/>
  <c r="G1285" i="3" a="1"/>
  <c r="G1285" i="3" s="1"/>
  <c r="O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M1414" i="3" s="1"/>
  <c r="F1414" i="3" a="1"/>
  <c r="F1414" i="3" s="1"/>
  <c r="K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E1383" i="3" a="1"/>
  <c r="E1383" i="3" s="1"/>
  <c r="G664" i="3" a="1"/>
  <c r="G664" i="3" s="1"/>
  <c r="F664" i="3" a="1"/>
  <c r="F664" i="3" s="1"/>
  <c r="E664" i="3" a="1"/>
  <c r="E664" i="3" s="1"/>
  <c r="G920" i="3" a="1"/>
  <c r="G920" i="3" s="1"/>
  <c r="M920" i="3" s="1"/>
  <c r="F920" i="3" a="1"/>
  <c r="F920" i="3" s="1"/>
  <c r="E920" i="3" a="1"/>
  <c r="E920" i="3" s="1"/>
  <c r="G1176" i="3" a="1"/>
  <c r="G1176" i="3" s="1"/>
  <c r="F1176" i="3" a="1"/>
  <c r="F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G1113" i="3" a="1"/>
  <c r="G1113" i="3" s="1"/>
  <c r="E1113" i="3" a="1"/>
  <c r="E1113" i="3" s="1"/>
  <c r="F1369" i="3" a="1"/>
  <c r="F1369" i="3" s="1"/>
  <c r="O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K1131" i="3" s="1"/>
  <c r="E1131" i="3" a="1"/>
  <c r="E1131" i="3" s="1"/>
  <c r="G1387" i="3" a="1"/>
  <c r="G1387" i="3" s="1"/>
  <c r="O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M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O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O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K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K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K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M1076" i="3" s="1"/>
  <c r="F1076" i="3" a="1"/>
  <c r="F1076" i="3" s="1"/>
  <c r="E1076" i="3" a="1"/>
  <c r="E1076" i="3" s="1"/>
  <c r="F1332" i="3" a="1"/>
  <c r="F1332" i="3" s="1"/>
  <c r="E1332" i="3" a="1"/>
  <c r="E1332" i="3" s="1"/>
  <c r="G1332" i="3" a="1"/>
  <c r="G1332" i="3" s="1"/>
  <c r="K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O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K1143" i="3" s="1"/>
  <c r="G1399" i="3" a="1"/>
  <c r="G1399" i="3" s="1"/>
  <c r="F1399" i="3" a="1"/>
  <c r="F1399" i="3" s="1"/>
  <c r="O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O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K1129" i="3" s="1"/>
  <c r="G1385" i="3" a="1"/>
  <c r="G1385" i="3" s="1"/>
  <c r="O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M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O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O1357" i="3" s="1"/>
  <c r="F1357" i="3" a="1"/>
  <c r="F1357" i="3" s="1"/>
  <c r="E1357" i="3" a="1"/>
  <c r="E1357" i="3" s="1"/>
  <c r="G494" i="3" a="1"/>
  <c r="G494" i="3" s="1"/>
  <c r="F494" i="3" a="1"/>
  <c r="F494" i="3" s="1"/>
  <c r="E494" i="3" a="1"/>
  <c r="E494" i="3" s="1"/>
  <c r="E750" i="3" a="1"/>
  <c r="E750" i="3" s="1"/>
  <c r="G750" i="3" a="1"/>
  <c r="G750" i="3" s="1"/>
  <c r="F750" i="3" a="1"/>
  <c r="F750" i="3" s="1"/>
  <c r="G1006" i="3" a="1"/>
  <c r="G1006" i="3" s="1"/>
  <c r="F1006" i="3" a="1"/>
  <c r="F1006" i="3" s="1"/>
  <c r="O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O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O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O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K1317" i="3" s="1"/>
  <c r="E1317" i="3" a="1"/>
  <c r="E1317" i="3" s="1"/>
  <c r="G1317" i="3" a="1"/>
  <c r="G1317" i="3" s="1"/>
  <c r="G422" i="3" a="1"/>
  <c r="G422" i="3" s="1"/>
  <c r="F422" i="3" a="1"/>
  <c r="F422" i="3" s="1"/>
  <c r="E422" i="3" a="1"/>
  <c r="E422" i="3" s="1"/>
  <c r="G678" i="3" a="1"/>
  <c r="G678" i="3" s="1"/>
  <c r="F678" i="3" a="1"/>
  <c r="F678" i="3" s="1"/>
  <c r="E678" i="3" a="1"/>
  <c r="E678" i="3" s="1"/>
  <c r="E934" i="3" a="1"/>
  <c r="E934" i="3" s="1"/>
  <c r="G934" i="3" a="1"/>
  <c r="G934" i="3" s="1"/>
  <c r="K934" i="3" s="1"/>
  <c r="F934" i="3" a="1"/>
  <c r="F934" i="3" s="1"/>
  <c r="E1190" i="3" a="1"/>
  <c r="E1190" i="3" s="1"/>
  <c r="G1190" i="3" a="1"/>
  <c r="G1190" i="3" s="1"/>
  <c r="F1190" i="3" a="1"/>
  <c r="F1190" i="3" s="1"/>
  <c r="O1190" i="3" s="1"/>
  <c r="F1446" i="3" a="1"/>
  <c r="F1446" i="3" s="1"/>
  <c r="O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O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M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K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M1373" i="3" s="1"/>
  <c r="F1373" i="3" a="1"/>
  <c r="F1373" i="3" s="1"/>
  <c r="E1373" i="3" a="1"/>
  <c r="E1373" i="3" s="1"/>
  <c r="F510" i="3" a="1"/>
  <c r="F510" i="3" s="1"/>
  <c r="G510" i="3" a="1"/>
  <c r="G510" i="3" s="1"/>
  <c r="E510" i="3" a="1"/>
  <c r="E510" i="3" s="1"/>
  <c r="G766" i="3" a="1"/>
  <c r="G766" i="3" s="1"/>
  <c r="F766" i="3" a="1"/>
  <c r="F766" i="3" s="1"/>
  <c r="E766" i="3" a="1"/>
  <c r="E766" i="3" s="1"/>
  <c r="G1022" i="3" a="1"/>
  <c r="G1022" i="3" s="1"/>
  <c r="M1022" i="3" s="1"/>
  <c r="F1022" i="3" a="1"/>
  <c r="F1022" i="3" s="1"/>
  <c r="E1022" i="3" a="1"/>
  <c r="E1022" i="3" s="1"/>
  <c r="E1278" i="3" a="1"/>
  <c r="E1278" i="3" s="1"/>
  <c r="G1278" i="3" a="1"/>
  <c r="G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F19" i="4" a="1"/>
  <c r="F19" i="4" s="1"/>
  <c r="E19" i="4" a="1"/>
  <c r="E19"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18" i="4" a="1"/>
  <c r="F18" i="4" s="1"/>
  <c r="E18" i="4" a="1"/>
  <c r="E18" i="4" s="1"/>
  <c r="M15" i="4" a="1"/>
  <c r="M15" i="4" s="1"/>
  <c r="L15" i="4" a="1"/>
  <c r="L15" i="4" s="1"/>
  <c r="K15" i="4" a="1"/>
  <c r="K15" i="4" s="1"/>
  <c r="E15" i="4" a="1"/>
  <c r="E15" i="4" s="1"/>
  <c r="F15" i="4" a="1"/>
  <c r="F15" i="4" s="1"/>
  <c r="F26" i="4" a="1"/>
  <c r="F26" i="4" s="1"/>
  <c r="E26" i="4" a="1"/>
  <c r="E26" i="4" s="1"/>
  <c r="F27" i="4" a="1"/>
  <c r="F27" i="4" s="1"/>
  <c r="E27" i="4" a="1"/>
  <c r="E27"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F17" i="4" a="1"/>
  <c r="F17" i="4" s="1"/>
  <c r="E17" i="4" a="1"/>
  <c r="E17" i="4" s="1"/>
  <c r="M31" i="4" a="1"/>
  <c r="M31" i="4" s="1"/>
  <c r="L31" i="4" a="1"/>
  <c r="L31" i="4" s="1"/>
  <c r="K31" i="4" a="1"/>
  <c r="K31" i="4" s="1"/>
  <c r="M25" i="4" a="1"/>
  <c r="M25" i="4" s="1"/>
  <c r="L25" i="4" a="1"/>
  <c r="L25" i="4" s="1"/>
  <c r="K25" i="4" a="1"/>
  <c r="K25"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16" i="4" a="1"/>
  <c r="F16" i="4" s="1"/>
  <c r="E16" i="4" a="1"/>
  <c r="E1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M14" i="4" a="1"/>
  <c r="M14" i="4" s="1"/>
  <c r="L14" i="4" a="1"/>
  <c r="L14" i="4" s="1"/>
  <c r="K14" i="4" a="1"/>
  <c r="K14"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M30" i="4" a="1"/>
  <c r="M30" i="4" s="1"/>
  <c r="L30" i="4" a="1"/>
  <c r="L30" i="4" s="1"/>
  <c r="K30" i="4" a="1"/>
  <c r="K30" i="4" s="1"/>
  <c r="E23" i="4" a="1"/>
  <c r="E23" i="4" s="1"/>
  <c r="F23" i="4" a="1"/>
  <c r="F23" i="4" s="1"/>
  <c r="F24" i="4" a="1"/>
  <c r="F24" i="4" s="1"/>
  <c r="E24" i="4" a="1"/>
  <c r="E24" i="4" s="1"/>
  <c r="F25" i="4" a="1"/>
  <c r="F25" i="4" s="1"/>
  <c r="E25" i="4" a="1"/>
  <c r="E25"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M13" i="4" a="1"/>
  <c r="M13" i="4" s="1"/>
  <c r="L13" i="4" a="1"/>
  <c r="L13" i="4" s="1"/>
  <c r="K13" i="4" a="1"/>
  <c r="K13"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L28" i="4" a="1"/>
  <c r="L28" i="4" s="1"/>
  <c r="K28" i="4" a="1"/>
  <c r="K28" i="4" s="1"/>
  <c r="M28" i="4" a="1"/>
  <c r="M28" i="4" s="1"/>
  <c r="M29" i="4" a="1"/>
  <c r="M29" i="4" s="1"/>
  <c r="L29" i="4" a="1"/>
  <c r="L29" i="4" s="1"/>
  <c r="K29" i="4" a="1"/>
  <c r="K29" i="4" s="1"/>
  <c r="M20" i="4" a="1"/>
  <c r="M20" i="4" s="1"/>
  <c r="L20" i="4" a="1"/>
  <c r="L20" i="4" s="1"/>
  <c r="K20" i="4" a="1"/>
  <c r="K20" i="4" s="1"/>
  <c r="K21" i="4" a="1"/>
  <c r="K21" i="4" s="1"/>
  <c r="M21" i="4" a="1"/>
  <c r="M21" i="4" s="1"/>
  <c r="L21" i="4" a="1"/>
  <c r="L21"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22" i="4" a="1"/>
  <c r="F22" i="4" s="1"/>
  <c r="E22" i="4" a="1"/>
  <c r="E22"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M27" i="4" a="1"/>
  <c r="M27" i="4" s="1"/>
  <c r="L27" i="4" a="1"/>
  <c r="L27" i="4" s="1"/>
  <c r="K27" i="4" a="1"/>
  <c r="K27"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F21" i="4" a="1"/>
  <c r="F21" i="4" s="1"/>
  <c r="E21" i="4" a="1"/>
  <c r="E21" i="4" s="1"/>
  <c r="M17" i="4" a="1"/>
  <c r="M17" i="4" s="1"/>
  <c r="L17" i="4" a="1"/>
  <c r="L17" i="4" s="1"/>
  <c r="K17" i="4" a="1"/>
  <c r="K17" i="4" s="1"/>
  <c r="M18" i="4" a="1"/>
  <c r="M18" i="4" s="1"/>
  <c r="L18" i="4" a="1"/>
  <c r="L18" i="4" s="1"/>
  <c r="K18" i="4" a="1"/>
  <c r="K18" i="4" s="1"/>
  <c r="M19" i="4" a="1"/>
  <c r="M19" i="4" s="1"/>
  <c r="L19" i="4" a="1"/>
  <c r="L19" i="4" s="1"/>
  <c r="K19" i="4" a="1"/>
  <c r="K19"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E31" i="4" a="1"/>
  <c r="E31" i="4" s="1"/>
  <c r="F31" i="4" a="1"/>
  <c r="F31"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E20" i="4" a="1"/>
  <c r="E20" i="4" s="1"/>
  <c r="F20" i="4" a="1"/>
  <c r="F20" i="4" s="1"/>
  <c r="M16" i="4" a="1"/>
  <c r="M16" i="4" s="1"/>
  <c r="L16" i="4" a="1"/>
  <c r="L16" i="4" s="1"/>
  <c r="K16" i="4" a="1"/>
  <c r="K16"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107" i="3"/>
  <c r="M1107" i="3"/>
  <c r="K1107" i="3"/>
  <c r="K1224" i="3"/>
  <c r="O1224" i="3"/>
  <c r="M1224" i="3"/>
  <c r="O1405" i="3"/>
  <c r="M1405" i="3"/>
  <c r="K1405" i="3"/>
  <c r="O1462" i="3"/>
  <c r="M1462" i="3"/>
  <c r="K1462" i="3"/>
  <c r="O1374" i="3"/>
  <c r="O1494" i="3"/>
  <c r="M1494" i="3"/>
  <c r="K1494" i="3"/>
  <c r="O1377" i="3"/>
  <c r="M1377" i="3"/>
  <c r="K1429" i="3"/>
  <c r="O1429" i="3"/>
  <c r="M1429" i="3"/>
  <c r="O1011" i="3"/>
  <c r="M1011" i="3"/>
  <c r="K1087" i="3"/>
  <c r="O1087" i="3"/>
  <c r="M1087" i="3"/>
  <c r="M1051" i="3"/>
  <c r="O920" i="3"/>
  <c r="O1238" i="3"/>
  <c r="M1238" i="3"/>
  <c r="K1238" i="3"/>
  <c r="O1154" i="3"/>
  <c r="M1154" i="3"/>
  <c r="K1154" i="3"/>
  <c r="M1221" i="3"/>
  <c r="O1221" i="3"/>
  <c r="K1221" i="3"/>
  <c r="O1122" i="3"/>
  <c r="K1110" i="3"/>
  <c r="O1290" i="3"/>
  <c r="K1215" i="3"/>
  <c r="O1215" i="3"/>
  <c r="M1215" i="3"/>
  <c r="K1331"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O1114" i="3"/>
  <c r="M1114" i="3"/>
  <c r="K1114" i="3"/>
  <c r="O1193" i="3"/>
  <c r="K1127" i="3"/>
  <c r="O1127" i="3"/>
  <c r="M1127" i="3"/>
  <c r="M1058" i="3"/>
  <c r="O1216" i="3"/>
  <c r="M1216" i="3"/>
  <c r="O1054" i="3"/>
  <c r="M1054" i="3"/>
  <c r="K1054" i="3"/>
  <c r="M1173" i="3"/>
  <c r="O1173" i="3"/>
  <c r="K1173" i="3"/>
  <c r="O1342" i="3"/>
  <c r="O1310" i="3"/>
  <c r="O1214" i="3"/>
  <c r="O1265" i="3"/>
  <c r="M1265" i="3"/>
  <c r="K1265" i="3"/>
  <c r="O1452"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M988" i="3"/>
  <c r="K988" i="3"/>
  <c r="O988" i="3"/>
  <c r="O1070" i="3"/>
  <c r="M1070" i="3"/>
  <c r="K1070" i="3"/>
  <c r="O1065" i="3"/>
  <c r="M1065" i="3"/>
  <c r="K1065" i="3"/>
  <c r="O1130" i="3"/>
  <c r="M1130" i="3"/>
  <c r="K1130" i="3"/>
  <c r="K1181" i="3"/>
  <c r="O1181" i="3"/>
  <c r="O1254" i="3"/>
  <c r="O1293" i="3"/>
  <c r="M1293" i="3"/>
  <c r="K1293" i="3"/>
  <c r="K1397" i="3"/>
  <c r="O1397" i="3"/>
  <c r="M1397" i="3"/>
  <c r="K1349" i="3"/>
  <c r="O1349" i="3"/>
  <c r="M1349" i="3"/>
  <c r="M1287" i="3"/>
  <c r="O1368" i="3"/>
  <c r="O1424" i="3"/>
  <c r="M1424" i="3"/>
  <c r="K1424" i="3"/>
  <c r="O1480" i="3"/>
  <c r="O1393" i="3"/>
  <c r="M1393" i="3"/>
  <c r="O1373" i="3"/>
  <c r="O1448" i="3"/>
  <c r="M1448" i="3"/>
  <c r="K1489" i="3"/>
  <c r="O1027" i="3"/>
  <c r="M1027" i="3"/>
  <c r="K1027" i="3"/>
  <c r="O1178" i="3"/>
  <c r="M1178" i="3"/>
  <c r="K1003" i="3"/>
  <c r="O1003" i="3"/>
  <c r="M1003" i="3"/>
  <c r="O1069" i="3"/>
  <c r="O934" i="3"/>
  <c r="M934" i="3"/>
  <c r="K957" i="3"/>
  <c r="O1179" i="3"/>
  <c r="O1171" i="3"/>
  <c r="M1171" i="3"/>
  <c r="K1171" i="3"/>
  <c r="O1182" i="3"/>
  <c r="M1182" i="3"/>
  <c r="K1182" i="3"/>
  <c r="M1152" i="3"/>
  <c r="M1275" i="3"/>
  <c r="O1304" i="3"/>
  <c r="M1304" i="3"/>
  <c r="K1304" i="3"/>
  <c r="O1347" i="3"/>
  <c r="O1292" i="3"/>
  <c r="O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M1006" i="3"/>
  <c r="K1006" i="3"/>
  <c r="K1063" i="3"/>
  <c r="O1063" i="3"/>
  <c r="M1063" i="3"/>
  <c r="M1124" i="3"/>
  <c r="O1124" i="3"/>
  <c r="M1157" i="3"/>
  <c r="O1157" i="3"/>
  <c r="K1157" i="3"/>
  <c r="M1140" i="3"/>
  <c r="O1140" i="3"/>
  <c r="K1140" i="3"/>
  <c r="O1163" i="3"/>
  <c r="M1163" i="3"/>
  <c r="O1362" i="3"/>
  <c r="O1211" i="3"/>
  <c r="M1211" i="3"/>
  <c r="K1211" i="3"/>
  <c r="O1264"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346" i="3"/>
  <c r="M1346" i="3"/>
  <c r="K1346" i="3"/>
  <c r="O1474" i="3"/>
  <c r="M1474" i="3"/>
  <c r="O989" i="3"/>
  <c r="O922" i="3"/>
  <c r="O1020" i="3"/>
  <c r="O986" i="3"/>
  <c r="O1041" i="3"/>
  <c r="M1041" i="3"/>
  <c r="K1041" i="3"/>
  <c r="O1043" i="3"/>
  <c r="M1043" i="3"/>
  <c r="K1043" i="3"/>
  <c r="O1302" i="3"/>
  <c r="M1302" i="3"/>
  <c r="O1376" i="3"/>
  <c r="M1376" i="3"/>
  <c r="K1376" i="3"/>
  <c r="O1222" i="3"/>
  <c r="M1222" i="3"/>
  <c r="K1222" i="3"/>
  <c r="O1271" i="3"/>
  <c r="M1271" i="3"/>
  <c r="O1312" i="3"/>
  <c r="M1312" i="3"/>
  <c r="K1312" i="3"/>
  <c r="O1262" i="3"/>
  <c r="M1262" i="3"/>
  <c r="K1262" i="3"/>
  <c r="K1354" i="3"/>
  <c r="O1354" i="3"/>
  <c r="O1440" i="3"/>
  <c r="M1440" i="3"/>
  <c r="O1455" i="3"/>
  <c r="M1455" i="3"/>
  <c r="O1433" i="3"/>
  <c r="O1482" i="3"/>
  <c r="O1447" i="3"/>
  <c r="M1447" i="3"/>
  <c r="K1447" i="3"/>
  <c r="O1467" i="3"/>
  <c r="M1467" i="3"/>
  <c r="K1467" i="3"/>
  <c r="O1504" i="3"/>
  <c r="O933" i="3"/>
  <c r="M933" i="3"/>
  <c r="K933" i="3"/>
  <c r="M1093" i="3"/>
  <c r="O1093" i="3"/>
  <c r="O1121" i="3"/>
  <c r="K1195" i="3"/>
  <c r="O1195" i="3"/>
  <c r="M1195" i="3"/>
  <c r="K1190" i="3"/>
  <c r="O1102" i="3"/>
  <c r="M1125" i="3"/>
  <c r="O1125" i="3"/>
  <c r="K1125" i="3"/>
  <c r="O1247" i="3"/>
  <c r="K1247" i="3"/>
  <c r="M1247" i="3"/>
  <c r="O1307" i="3"/>
  <c r="M1307" i="3"/>
  <c r="K1307" i="3"/>
  <c r="O1437" i="3"/>
  <c r="O1394" i="3"/>
  <c r="M1394" i="3"/>
  <c r="K1394" i="3"/>
  <c r="O1508" i="3"/>
  <c r="O1060" i="3"/>
  <c r="K925" i="3"/>
  <c r="O925" i="3"/>
  <c r="M925" i="3"/>
  <c r="O956" i="3"/>
  <c r="M956" i="3"/>
  <c r="K956" i="3"/>
  <c r="O1026" i="3"/>
  <c r="O1082" i="3"/>
  <c r="O1126" i="3"/>
  <c r="M1126" i="3"/>
  <c r="O1119" i="3"/>
  <c r="M1119" i="3"/>
  <c r="M1172" i="3"/>
  <c r="O1172" i="3"/>
  <c r="K1172" i="3"/>
  <c r="M1272" i="3"/>
  <c r="K1272" i="3"/>
  <c r="O1272" i="3"/>
  <c r="O1318" i="3"/>
  <c r="M1318" i="3"/>
  <c r="K1318" i="3"/>
  <c r="O1442" i="3"/>
  <c r="O1315" i="3"/>
  <c r="M1315" i="3"/>
  <c r="O1336" i="3"/>
  <c r="M1336" i="3"/>
  <c r="K1336"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O1273" i="3"/>
  <c r="O1294" i="3"/>
  <c r="M1294" i="3"/>
  <c r="K1294" i="3"/>
  <c r="M1375" i="3"/>
  <c r="K1375" i="3"/>
  <c r="O1488" i="3"/>
  <c r="M1488" i="3"/>
  <c r="K1488" i="3"/>
  <c r="O1444" i="3"/>
  <c r="M1444" i="3"/>
  <c r="K1444" i="3"/>
  <c r="O1358" i="3"/>
  <c r="M1358" i="3"/>
  <c r="K1358" i="3"/>
  <c r="O1370" i="3"/>
  <c r="K1002" i="3"/>
  <c r="O983" i="3"/>
  <c r="O966" i="3"/>
  <c r="M966" i="3"/>
  <c r="K966" i="3"/>
  <c r="O1032" i="3"/>
  <c r="M1032" i="3"/>
  <c r="K1032" i="3"/>
  <c r="O1016" i="3"/>
  <c r="O1161" i="3"/>
  <c r="O1197" i="3"/>
  <c r="M1197" i="3"/>
  <c r="K1197" i="3"/>
  <c r="M1205" i="3"/>
  <c r="O1205" i="3"/>
  <c r="K1205" i="3"/>
  <c r="O1281" i="3"/>
  <c r="M1281" i="3"/>
  <c r="K1231" i="3"/>
  <c r="O1231" i="3"/>
  <c r="M1231" i="3"/>
  <c r="M1218" i="3"/>
  <c r="O1412" i="3"/>
  <c r="M1412" i="3"/>
  <c r="K1412" i="3"/>
  <c r="O1406" i="3"/>
  <c r="M1406" i="3"/>
  <c r="K1406" i="3"/>
  <c r="M1355" i="3"/>
  <c r="O1436" i="3"/>
  <c r="M1436" i="3"/>
  <c r="K1436" i="3"/>
  <c r="O1510" i="3"/>
  <c r="O1395" i="3"/>
  <c r="K1421" i="3"/>
  <c r="O944" i="3"/>
  <c r="M944" i="3"/>
  <c r="O939" i="3"/>
  <c r="M939" i="3"/>
  <c r="K939" i="3"/>
  <c r="M1037" i="3"/>
  <c r="K1037" i="3"/>
  <c r="M1077" i="3"/>
  <c r="O1077" i="3"/>
  <c r="K1077" i="3"/>
  <c r="O980" i="3"/>
  <c r="M1045" i="3"/>
  <c r="O1045" i="3"/>
  <c r="K935" i="3"/>
  <c r="O935" i="3"/>
  <c r="M935" i="3"/>
  <c r="O1133" i="3"/>
  <c r="M1133" i="3"/>
  <c r="K1133" i="3"/>
  <c r="O1151" i="3"/>
  <c r="K1053" i="3"/>
  <c r="O1053" i="3"/>
  <c r="M1053" i="3"/>
  <c r="O1145" i="3"/>
  <c r="O1270" i="3"/>
  <c r="K1234" i="3"/>
  <c r="K1333" i="3"/>
  <c r="O1333" i="3"/>
  <c r="M1333" i="3"/>
  <c r="O1323" i="3"/>
  <c r="M1323" i="3"/>
  <c r="K1323" i="3"/>
  <c r="O1431" i="3"/>
  <c r="M1431" i="3"/>
  <c r="K1431" i="3"/>
  <c r="O1352" i="3"/>
  <c r="O1267" i="3"/>
  <c r="K1267" i="3"/>
  <c r="O1345" i="3"/>
  <c r="M1345" i="3"/>
  <c r="O1454" i="3"/>
  <c r="M1454" i="3"/>
  <c r="O1432" i="3"/>
  <c r="M1432" i="3"/>
  <c r="K1432" i="3"/>
  <c r="M1465" i="3"/>
  <c r="O1491" i="3"/>
  <c r="M1491" i="3"/>
  <c r="K1491" i="3"/>
  <c r="M1131" i="3" l="1"/>
  <c r="O1218" i="3"/>
  <c r="O1269" i="3"/>
  <c r="O1414" i="3"/>
  <c r="O1129" i="3"/>
  <c r="K1022" i="3"/>
  <c r="O1131" i="3"/>
  <c r="K1152" i="3"/>
  <c r="O1058" i="3"/>
  <c r="M1331" i="3"/>
  <c r="O1176" i="3"/>
  <c r="O1100" i="3"/>
  <c r="K1232" i="3"/>
  <c r="M1269" i="3"/>
  <c r="K993" i="3"/>
  <c r="O1040" i="3"/>
  <c r="K1048" i="3"/>
  <c r="K1083" i="3"/>
  <c r="O1022" i="3"/>
  <c r="M1320" i="3"/>
  <c r="M993" i="3"/>
  <c r="O1188" i="3"/>
  <c r="M1400" i="3"/>
  <c r="O1317" i="3"/>
  <c r="O1113" i="3"/>
  <c r="K1188" i="3"/>
  <c r="M1134" i="3"/>
  <c r="M917" i="3"/>
  <c r="K1273" i="3"/>
  <c r="M1048" i="3"/>
  <c r="M1083" i="3"/>
  <c r="O1320" i="3"/>
  <c r="K1484" i="3"/>
  <c r="M986" i="3"/>
  <c r="K1482" i="3"/>
  <c r="M1437" i="3"/>
  <c r="M1129" i="3"/>
  <c r="K1051" i="3"/>
  <c r="K1285" i="3"/>
  <c r="O1340" i="3"/>
  <c r="M1028" i="3"/>
  <c r="M1350" i="3"/>
  <c r="K1281" i="3"/>
  <c r="O914" i="3"/>
  <c r="O1355" i="3"/>
  <c r="O1253" i="3"/>
  <c r="M1190" i="3"/>
  <c r="K1287" i="3"/>
  <c r="K1099" i="3"/>
  <c r="M1080" i="3"/>
  <c r="O1025" i="3"/>
  <c r="O1024" i="3"/>
  <c r="K1134" i="3"/>
  <c r="M1466" i="3"/>
  <c r="K1257" i="3"/>
  <c r="O1186" i="3"/>
  <c r="O1500" i="3"/>
  <c r="K938" i="3"/>
  <c r="O985" i="3"/>
  <c r="K915" i="3"/>
  <c r="O991" i="3"/>
  <c r="O1243" i="3"/>
  <c r="M922" i="3"/>
  <c r="O916" i="3"/>
  <c r="M1342" i="3"/>
  <c r="M1181" i="3"/>
  <c r="M1223" i="3"/>
  <c r="O998" i="3"/>
  <c r="O1472" i="3"/>
  <c r="O1421" i="3"/>
  <c r="M1196" i="3"/>
  <c r="O1417" i="3"/>
  <c r="M1052" i="3"/>
  <c r="O1055" i="3"/>
  <c r="O1187" i="3"/>
  <c r="K1008" i="3"/>
  <c r="O1329" i="3"/>
  <c r="M1234" i="3"/>
  <c r="O1061" i="3"/>
  <c r="K1506" i="3"/>
  <c r="K1338" i="3"/>
  <c r="K1253" i="3"/>
  <c r="M1416" i="3"/>
  <c r="K1446" i="3"/>
  <c r="M957" i="3"/>
  <c r="M1489" i="3"/>
  <c r="O1099" i="3"/>
  <c r="K1059" i="3"/>
  <c r="M1502" i="3"/>
  <c r="M1341" i="3"/>
  <c r="O1383" i="3"/>
  <c r="M1306" i="3"/>
  <c r="O1160" i="3"/>
  <c r="O1300" i="3"/>
  <c r="K1126" i="3"/>
  <c r="K1135" i="3"/>
  <c r="K1438" i="3"/>
  <c r="O1277" i="3"/>
  <c r="O1319" i="3"/>
  <c r="M1078" i="3"/>
  <c r="O1338" i="3"/>
  <c r="K1305" i="3"/>
  <c r="M1506" i="3"/>
  <c r="O1416" i="3"/>
  <c r="M1446" i="3"/>
  <c r="K1255" i="3"/>
  <c r="M1136" i="3"/>
  <c r="O1097" i="3"/>
  <c r="K1026" i="3"/>
  <c r="M1470" i="3"/>
  <c r="M1351" i="3"/>
  <c r="M1128" i="3"/>
  <c r="M1268" i="3"/>
  <c r="K1357" i="3"/>
  <c r="M1305" i="3"/>
  <c r="K1382" i="3"/>
  <c r="O1252" i="3"/>
  <c r="K1275" i="3"/>
  <c r="K1115" i="3"/>
  <c r="O1136" i="3"/>
  <c r="K1029" i="3"/>
  <c r="K1369" i="3"/>
  <c r="O1116" i="3"/>
  <c r="M910" i="3"/>
  <c r="K1460" i="3"/>
  <c r="O1278" i="3"/>
  <c r="O1159" i="3"/>
  <c r="O1147" i="3"/>
  <c r="K1252" i="3"/>
  <c r="M1115" i="3"/>
  <c r="O1029" i="3"/>
  <c r="K1116" i="3"/>
  <c r="M1357" i="3"/>
  <c r="O1237" i="3"/>
  <c r="M1382" i="3"/>
  <c r="M1369" i="3"/>
  <c r="M1460" i="3"/>
  <c r="M1174" i="3"/>
  <c r="K1020" i="3"/>
  <c r="K1069" i="3"/>
  <c r="K1373" i="3"/>
  <c r="M1257" i="3"/>
  <c r="M1324" i="3"/>
  <c r="O1297" i="3"/>
  <c r="O961" i="3"/>
  <c r="K951" i="3"/>
  <c r="O1185" i="3"/>
  <c r="K1061" i="3"/>
  <c r="K1174" i="3"/>
  <c r="K1324" i="3"/>
  <c r="M1237" i="3"/>
  <c r="O1263" i="3"/>
  <c r="O1356" i="3"/>
  <c r="O1062" i="3"/>
  <c r="O953" i="3"/>
  <c r="M1016" i="3"/>
  <c r="B102" i="4"/>
  <c r="C101" i="4"/>
  <c r="F100" i="4" a="1"/>
  <c r="F100" i="4" s="1"/>
  <c r="E100" i="4" a="1"/>
  <c r="E100" i="4" s="1"/>
  <c r="I102" i="4"/>
  <c r="H103" i="4"/>
  <c r="M101" i="4" a="1"/>
  <c r="M101" i="4" s="1"/>
  <c r="L101" i="4" a="1"/>
  <c r="L101" i="4" s="1"/>
  <c r="K101" i="4" a="1"/>
  <c r="K101" i="4" s="1"/>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24" i="17"/>
  <c r="Q86" i="3"/>
  <c r="V85" i="3" a="1"/>
  <c r="V85" i="3" s="1"/>
  <c r="U85" i="3" a="1"/>
  <c r="U85" i="3" s="1"/>
  <c r="T85" i="3" a="1"/>
  <c r="T85" i="3" s="1"/>
  <c r="B85" i="3"/>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DU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I103" i="4" l="1"/>
  <c r="H104" i="4"/>
  <c r="M102" i="4" a="1"/>
  <c r="M102" i="4" s="1"/>
  <c r="L102" i="4" a="1"/>
  <c r="L102" i="4" s="1"/>
  <c r="K102" i="4" a="1"/>
  <c r="K102" i="4" s="1"/>
  <c r="F101" i="4" a="1"/>
  <c r="F101" i="4" s="1"/>
  <c r="E101" i="4" a="1"/>
  <c r="E101" i="4" s="1"/>
  <c r="B103" i="4"/>
  <c r="C102" i="4"/>
  <c r="Q87" i="3"/>
  <c r="U86" i="3" a="1"/>
  <c r="U86" i="3" s="1"/>
  <c r="T86" i="3" a="1"/>
  <c r="T86" i="3" s="1"/>
  <c r="V86" i="3" a="1"/>
  <c r="V86" i="3" s="1"/>
  <c r="B86" i="3"/>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BM90" i="1"/>
  <c r="AN90" i="1"/>
  <c r="AM90" i="1"/>
  <c r="AN210" i="1"/>
  <c r="BM86" i="1"/>
  <c r="AN86" i="1"/>
  <c r="BM171" i="1"/>
  <c r="AN171" i="1"/>
  <c r="DU171" i="1" s="1"/>
  <c r="AM171" i="1"/>
  <c r="BM169" i="1"/>
  <c r="AN169" i="1"/>
  <c r="DU169" i="1" s="1"/>
  <c r="BN170" i="1"/>
  <c r="BP170" i="1" s="1"/>
  <c r="BQ170" i="1" s="1"/>
  <c r="BM170" i="1"/>
  <c r="AN170" i="1"/>
  <c r="DU170" i="1" s="1"/>
  <c r="AA170" i="1"/>
  <c r="AB170" i="1" s="1"/>
  <c r="AC170" i="1" s="1"/>
  <c r="BO168" i="1"/>
  <c r="BM80" i="1"/>
  <c r="AN80" i="1"/>
  <c r="DU80" i="1" s="1"/>
  <c r="AA166" i="1"/>
  <c r="AB166" i="1" s="1"/>
  <c r="CQ93" i="1"/>
  <c r="AN166" i="1"/>
  <c r="DU166" i="1" s="1"/>
  <c r="AA118" i="1"/>
  <c r="AB118" i="1" s="1"/>
  <c r="AK118" i="1" s="1"/>
  <c r="AN194" i="1"/>
  <c r="AN225" i="1"/>
  <c r="DU225" i="1" s="1"/>
  <c r="AM118" i="1"/>
  <c r="AN118" i="1"/>
  <c r="DU118" i="1" s="1"/>
  <c r="AA125" i="1"/>
  <c r="AB125" i="1" s="1"/>
  <c r="AC125" i="1" s="1"/>
  <c r="AA185" i="1"/>
  <c r="AB185" i="1" s="1"/>
  <c r="AA204" i="1"/>
  <c r="AB204" i="1" s="1"/>
  <c r="AM230" i="1"/>
  <c r="AM167" i="1"/>
  <c r="AN236" i="1"/>
  <c r="DU236" i="1" s="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DU224" i="1" s="1"/>
  <c r="BN224" i="1"/>
  <c r="BP224" i="1" s="1"/>
  <c r="BQ224" i="1" s="1"/>
  <c r="CR107" i="1"/>
  <c r="EC107" i="1" s="1"/>
  <c r="BN98" i="1"/>
  <c r="BP98" i="1" s="1"/>
  <c r="BQ98" i="1" s="1"/>
  <c r="CR223" i="1"/>
  <c r="EC223" i="1" s="1"/>
  <c r="CR96" i="1"/>
  <c r="EC96" i="1" s="1"/>
  <c r="CQ96" i="1"/>
  <c r="BM206" i="1"/>
  <c r="AN206" i="1"/>
  <c r="DU206" i="1" s="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DU159" i="1" s="1"/>
  <c r="CR163" i="1"/>
  <c r="EC163" i="1" s="1"/>
  <c r="BM166" i="1"/>
  <c r="AN168" i="1"/>
  <c r="AM169" i="1"/>
  <c r="AN172" i="1"/>
  <c r="BM204" i="1"/>
  <c r="AA227" i="1"/>
  <c r="AB227" i="1" s="1"/>
  <c r="AK227" i="1" s="1"/>
  <c r="AN77" i="1"/>
  <c r="CR85" i="1"/>
  <c r="EC85" i="1" s="1"/>
  <c r="CQ98" i="1"/>
  <c r="CR98" i="1"/>
  <c r="CR124" i="1"/>
  <c r="EC124" i="1" s="1"/>
  <c r="CR139" i="1"/>
  <c r="EC139" i="1" s="1"/>
  <c r="BM182" i="1"/>
  <c r="CR71" i="1"/>
  <c r="EC71" i="1" s="1"/>
  <c r="CQ94" i="1"/>
  <c r="CR94" i="1"/>
  <c r="EC94" i="1" s="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AM20" i="1"/>
  <c r="EC20" i="1"/>
  <c r="CQ20" i="1"/>
  <c r="BN21" i="1"/>
  <c r="BP21" i="1" s="1"/>
  <c r="BQ21" i="1" s="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DU23" i="1" s="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DU25" i="1" s="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DU48" i="1" s="1"/>
  <c r="EC61" i="1"/>
  <c r="CQ61" i="1"/>
  <c r="BN67" i="1"/>
  <c r="BP67" i="1" s="1"/>
  <c r="BQ67" i="1" s="1"/>
  <c r="AN67" i="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DU63" i="1" s="1"/>
  <c r="AM63" i="1"/>
  <c r="BM51" i="1"/>
  <c r="BM52" i="1"/>
  <c r="AN52" i="1"/>
  <c r="EC64" i="1"/>
  <c r="CQ64" i="1"/>
  <c r="AN49" i="1"/>
  <c r="BN49" i="1"/>
  <c r="BP49" i="1" s="1"/>
  <c r="BQ49" i="1" s="1"/>
  <c r="AM49" i="1"/>
  <c r="AM42" i="1"/>
  <c r="AM44" i="1"/>
  <c r="AM46" i="1"/>
  <c r="AA53" i="1"/>
  <c r="AB53" i="1" s="1"/>
  <c r="AC53" i="1" s="1"/>
  <c r="BN53" i="1"/>
  <c r="BP53" i="1" s="1"/>
  <c r="BQ53" i="1" s="1"/>
  <c r="BM53" i="1"/>
  <c r="AN53" i="1"/>
  <c r="DU53" i="1" s="1"/>
  <c r="AM53" i="1"/>
  <c r="AA57" i="1"/>
  <c r="AB57" i="1" s="1"/>
  <c r="AC57" i="1" s="1"/>
  <c r="BN57" i="1"/>
  <c r="BP57" i="1" s="1"/>
  <c r="BQ57" i="1" s="1"/>
  <c r="BM57" i="1"/>
  <c r="AN57" i="1"/>
  <c r="DU57" i="1" s="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DU41" i="1" s="1"/>
  <c r="AN43" i="1"/>
  <c r="DU43" i="1" s="1"/>
  <c r="AN45" i="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DU99" i="1" s="1"/>
  <c r="BN99" i="1"/>
  <c r="BP99" i="1" s="1"/>
  <c r="BQ99" i="1" s="1"/>
  <c r="CQ99" i="1"/>
  <c r="AM99" i="1"/>
  <c r="BM104" i="1"/>
  <c r="AN104" i="1"/>
  <c r="AM104" i="1"/>
  <c r="AA104" i="1"/>
  <c r="AB104" i="1" s="1"/>
  <c r="AC104" i="1" s="1"/>
  <c r="BN104" i="1"/>
  <c r="BP104" i="1" s="1"/>
  <c r="BQ104" i="1" s="1"/>
  <c r="EC89" i="1"/>
  <c r="CQ89" i="1"/>
  <c r="AM75" i="1"/>
  <c r="BM96" i="1"/>
  <c r="AN96" i="1"/>
  <c r="AA96" i="1"/>
  <c r="AB96" i="1" s="1"/>
  <c r="AC96" i="1" s="1"/>
  <c r="AM96" i="1"/>
  <c r="BO98" i="1"/>
  <c r="AM54" i="1"/>
  <c r="AM56" i="1"/>
  <c r="AM58" i="1"/>
  <c r="AM60" i="1"/>
  <c r="AM62" i="1"/>
  <c r="AM64" i="1"/>
  <c r="AM66" i="1"/>
  <c r="AA101" i="1"/>
  <c r="AB101" i="1" s="1"/>
  <c r="AC101" i="1" s="1"/>
  <c r="BM101" i="1"/>
  <c r="AN101" i="1"/>
  <c r="DU101" i="1" s="1"/>
  <c r="CQ101" i="1"/>
  <c r="AM101" i="1"/>
  <c r="BN101" i="1"/>
  <c r="BP101" i="1" s="1"/>
  <c r="BQ101" i="1" s="1"/>
  <c r="AN54" i="1"/>
  <c r="BM54" i="1"/>
  <c r="AN56" i="1"/>
  <c r="DU56" i="1" s="1"/>
  <c r="BM56" i="1"/>
  <c r="AN58" i="1"/>
  <c r="BM58" i="1"/>
  <c r="AN60" i="1"/>
  <c r="BM60" i="1"/>
  <c r="AN62" i="1"/>
  <c r="BM62" i="1"/>
  <c r="AN64" i="1"/>
  <c r="DU64" i="1" s="1"/>
  <c r="BM64" i="1"/>
  <c r="AN66" i="1"/>
  <c r="DU66" i="1" s="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DU81" i="1" s="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AM132" i="1"/>
  <c r="BM125" i="1"/>
  <c r="AN125" i="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DU137" i="1" s="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DU115" i="1" s="1"/>
  <c r="BM115" i="1"/>
  <c r="AA116" i="1"/>
  <c r="AB116" i="1" s="1"/>
  <c r="AC116" i="1" s="1"/>
  <c r="AN117" i="1"/>
  <c r="BM117" i="1"/>
  <c r="AN119" i="1"/>
  <c r="AN123" i="1"/>
  <c r="DU123" i="1" s="1"/>
  <c r="AA128" i="1"/>
  <c r="AB128" i="1" s="1"/>
  <c r="AC128" i="1" s="1"/>
  <c r="BN128" i="1"/>
  <c r="BP128" i="1" s="1"/>
  <c r="BQ128" i="1" s="1"/>
  <c r="BM128" i="1"/>
  <c r="AN128" i="1"/>
  <c r="AM128" i="1"/>
  <c r="CQ138" i="1"/>
  <c r="AA138" i="1"/>
  <c r="AB138" i="1" s="1"/>
  <c r="AC138" i="1" s="1"/>
  <c r="BN138" i="1"/>
  <c r="BP138" i="1" s="1"/>
  <c r="BQ138" i="1" s="1"/>
  <c r="BM138" i="1"/>
  <c r="AN138" i="1"/>
  <c r="DU138" i="1" s="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AN114" i="1"/>
  <c r="AN116" i="1"/>
  <c r="DU116" i="1" s="1"/>
  <c r="EC130" i="1"/>
  <c r="CQ130" i="1"/>
  <c r="BN131" i="1"/>
  <c r="BP131" i="1" s="1"/>
  <c r="BQ131" i="1" s="1"/>
  <c r="BM131" i="1"/>
  <c r="AN131" i="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P160" i="1" s="1"/>
  <c r="BQ160" i="1" s="1"/>
  <c r="BM160" i="1"/>
  <c r="AN160" i="1"/>
  <c r="AM160" i="1"/>
  <c r="AN143" i="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AM158" i="1"/>
  <c r="EC149" i="1"/>
  <c r="CQ149" i="1"/>
  <c r="AA150" i="1"/>
  <c r="AB150" i="1" s="1"/>
  <c r="AC150" i="1" s="1"/>
  <c r="BN150" i="1"/>
  <c r="BP150" i="1" s="1"/>
  <c r="BQ150" i="1" s="1"/>
  <c r="BM150" i="1"/>
  <c r="AN150" i="1"/>
  <c r="DU150" i="1" s="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AM156" i="1"/>
  <c r="AA183" i="1"/>
  <c r="AB183" i="1" s="1"/>
  <c r="AC183" i="1" s="1"/>
  <c r="BN183" i="1"/>
  <c r="BP183" i="1" s="1"/>
  <c r="BQ183" i="1" s="1"/>
  <c r="BM183" i="1"/>
  <c r="AN183" i="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DU151" i="1" s="1"/>
  <c r="AN153" i="1"/>
  <c r="DU153" i="1" s="1"/>
  <c r="AN155" i="1"/>
  <c r="AN157" i="1"/>
  <c r="AK170" i="1"/>
  <c r="EC171" i="1"/>
  <c r="CQ171" i="1"/>
  <c r="AA181" i="1"/>
  <c r="AB181" i="1" s="1"/>
  <c r="AC181" i="1" s="1"/>
  <c r="BN181" i="1"/>
  <c r="BP181" i="1" s="1"/>
  <c r="BQ181" i="1" s="1"/>
  <c r="BM181" i="1"/>
  <c r="AN181" i="1"/>
  <c r="EC188" i="1"/>
  <c r="CQ188" i="1"/>
  <c r="BN167" i="1"/>
  <c r="BP167" i="1" s="1"/>
  <c r="BQ167" i="1" s="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DU187" i="1" s="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DU205" i="1" s="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DU188" i="1" s="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DU226" i="1" s="1"/>
  <c r="BN231" i="1"/>
  <c r="BP231" i="1" s="1"/>
  <c r="BQ231" i="1" s="1"/>
  <c r="BM231" i="1"/>
  <c r="AN231" i="1"/>
  <c r="DU231" i="1" s="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DU232" i="1" s="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J328" i="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BO174" i="1" l="1"/>
  <c r="DU85" i="1"/>
  <c r="DU215" i="1"/>
  <c r="BO96" i="1"/>
  <c r="AJ170" i="1"/>
  <c r="DU91" i="1"/>
  <c r="F102" i="4" a="1"/>
  <c r="F102" i="4" s="1"/>
  <c r="E102" i="4" a="1"/>
  <c r="E102" i="4" s="1"/>
  <c r="C103" i="4"/>
  <c r="B104" i="4"/>
  <c r="H105" i="4"/>
  <c r="I104" i="4"/>
  <c r="M103" i="4" a="1"/>
  <c r="M103" i="4" s="1"/>
  <c r="L103" i="4" a="1"/>
  <c r="L103" i="4" s="1"/>
  <c r="K103" i="4" a="1"/>
  <c r="K103" i="4" s="1"/>
  <c r="AJ373" i="1"/>
  <c r="AK409" i="1"/>
  <c r="AJ208" i="1"/>
  <c r="AK208" i="1"/>
  <c r="AK373" i="1"/>
  <c r="DI383" i="1"/>
  <c r="BR383" i="1" s="1" a="1"/>
  <c r="BR383" i="1" s="1"/>
  <c r="EG383" i="1"/>
  <c r="CU383" i="1"/>
  <c r="DW383" i="1"/>
  <c r="B12" i="17"/>
  <c r="Q88" i="3"/>
  <c r="U87" i="3" a="1"/>
  <c r="U87" i="3" s="1"/>
  <c r="T87" i="3" a="1"/>
  <c r="T87" i="3" s="1"/>
  <c r="V87" i="3" a="1"/>
  <c r="V87" i="3" s="1"/>
  <c r="B87" i="3"/>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W225" i="1"/>
  <c r="BO335" i="1"/>
  <c r="AK15" i="1"/>
  <c r="BO17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DU60" i="1" l="1"/>
  <c r="M104" i="4" a="1"/>
  <c r="M104" i="4" s="1"/>
  <c r="L104" i="4" a="1"/>
  <c r="L104" i="4" s="1"/>
  <c r="K104" i="4" a="1"/>
  <c r="K104" i="4" s="1"/>
  <c r="H106" i="4"/>
  <c r="I105" i="4"/>
  <c r="C104" i="4"/>
  <c r="B105" i="4"/>
  <c r="E103" i="4" a="1"/>
  <c r="E103" i="4" s="1"/>
  <c r="F103" i="4" a="1"/>
  <c r="F103" i="4" s="1"/>
  <c r="AH168" i="1"/>
  <c r="Q89" i="3"/>
  <c r="T88" i="3" a="1"/>
  <c r="T88" i="3" s="1"/>
  <c r="V88" i="3" a="1"/>
  <c r="V88" i="3" s="1"/>
  <c r="U88" i="3" a="1"/>
  <c r="U88" i="3" s="1"/>
  <c r="B88" i="3"/>
  <c r="AH211" i="1"/>
  <c r="AD198" i="1"/>
  <c r="BJ357" i="1"/>
  <c r="AT357" i="1"/>
  <c r="AH52"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105" i="4" l="1"/>
  <c r="B106" i="4"/>
  <c r="F104" i="4" a="1"/>
  <c r="F104" i="4" s="1"/>
  <c r="E104" i="4" a="1"/>
  <c r="E104" i="4" s="1"/>
  <c r="M105" i="4" a="1"/>
  <c r="M105" i="4" s="1"/>
  <c r="K105" i="4" a="1"/>
  <c r="K105" i="4" s="1"/>
  <c r="L105" i="4" a="1"/>
  <c r="L105" i="4" s="1"/>
  <c r="I106" i="4"/>
  <c r="H107" i="4"/>
  <c r="CD405" i="1"/>
  <c r="CI405" i="1" s="1"/>
  <c r="CB60" i="1"/>
  <c r="CD60" i="1"/>
  <c r="CI60" i="1" s="1"/>
  <c r="Q90" i="3"/>
  <c r="T89" i="3" a="1"/>
  <c r="T89" i="3" s="1"/>
  <c r="U89" i="3" a="1"/>
  <c r="U89" i="3" s="1"/>
  <c r="V89" i="3" a="1"/>
  <c r="V89" i="3" s="1"/>
  <c r="B89" i="3"/>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D92" i="1"/>
  <c r="CI92" i="1" s="1"/>
  <c r="CB92"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I107" i="4" l="1"/>
  <c r="H108" i="4"/>
  <c r="K106" i="4" a="1"/>
  <c r="K106" i="4" s="1"/>
  <c r="M106" i="4" a="1"/>
  <c r="M106" i="4" s="1"/>
  <c r="L106" i="4" a="1"/>
  <c r="L106" i="4" s="1"/>
  <c r="C106" i="4"/>
  <c r="B107" i="4"/>
  <c r="F105" i="4" a="1"/>
  <c r="F105" i="4" s="1"/>
  <c r="E105" i="4" a="1"/>
  <c r="E105" i="4" s="1"/>
  <c r="Q91" i="3"/>
  <c r="U90" i="3" a="1"/>
  <c r="U90" i="3" s="1"/>
  <c r="V90" i="3" a="1"/>
  <c r="V90" i="3" s="1"/>
  <c r="T90" i="3" a="1"/>
  <c r="T90" i="3" s="1"/>
  <c r="B90" i="3"/>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C107" i="4" l="1"/>
  <c r="B108" i="4"/>
  <c r="F106" i="4" a="1"/>
  <c r="F106" i="4" s="1"/>
  <c r="E106" i="4" a="1"/>
  <c r="E106" i="4" s="1"/>
  <c r="I108" i="4"/>
  <c r="H109" i="4"/>
  <c r="L107" i="4" a="1"/>
  <c r="L107" i="4" s="1"/>
  <c r="K107" i="4" a="1"/>
  <c r="K107" i="4" s="1"/>
  <c r="M107" i="4" a="1"/>
  <c r="M107" i="4" s="1"/>
  <c r="Q92" i="3"/>
  <c r="V91" i="3" a="1"/>
  <c r="V91" i="3" s="1"/>
  <c r="U91" i="3" a="1"/>
  <c r="U91" i="3" s="1"/>
  <c r="T91" i="3" a="1"/>
  <c r="T91" i="3" s="1"/>
  <c r="B91" i="3"/>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DU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N23" i="15" l="1"/>
  <c r="I109" i="4"/>
  <c r="H110" i="4"/>
  <c r="M108" i="4" a="1"/>
  <c r="M108" i="4" s="1"/>
  <c r="L108" i="4" a="1"/>
  <c r="L108" i="4" s="1"/>
  <c r="K108" i="4" a="1"/>
  <c r="K108" i="4" s="1"/>
  <c r="C108" i="4"/>
  <c r="B109" i="4"/>
  <c r="F107" i="4" a="1"/>
  <c r="F107" i="4" s="1"/>
  <c r="E107" i="4" a="1"/>
  <c r="E107" i="4" s="1"/>
  <c r="Q93" i="3"/>
  <c r="V92" i="3" a="1"/>
  <c r="V92" i="3" s="1"/>
  <c r="U92" i="3" a="1"/>
  <c r="U92" i="3" s="1"/>
  <c r="T92" i="3" a="1"/>
  <c r="T92" i="3" s="1"/>
  <c r="B92" i="3"/>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B110" i="4" l="1"/>
  <c r="C109" i="4"/>
  <c r="F108" i="4" a="1"/>
  <c r="F108" i="4" s="1"/>
  <c r="E108" i="4" a="1"/>
  <c r="E108" i="4" s="1"/>
  <c r="I110" i="4"/>
  <c r="H111" i="4"/>
  <c r="M109" i="4" a="1"/>
  <c r="M109" i="4" s="1"/>
  <c r="L109" i="4" a="1"/>
  <c r="L109" i="4" s="1"/>
  <c r="K109" i="4" a="1"/>
  <c r="K109" i="4" s="1"/>
  <c r="Q94" i="3"/>
  <c r="U93" i="3" a="1"/>
  <c r="U93" i="3" s="1"/>
  <c r="V93" i="3" a="1"/>
  <c r="V93" i="3" s="1"/>
  <c r="T93" i="3" a="1"/>
  <c r="T93" i="3" s="1"/>
  <c r="B93" i="3"/>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BP13" i="1" s="1"/>
  <c r="BQ13" i="1" s="1"/>
  <c r="AA13" i="1"/>
  <c r="AB13" i="1" s="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CQ7" i="1" l="1"/>
  <c r="B111" i="4"/>
  <c r="C110" i="4"/>
  <c r="I111" i="4"/>
  <c r="H112" i="4"/>
  <c r="M110" i="4" a="1"/>
  <c r="M110" i="4" s="1"/>
  <c r="L110" i="4" a="1"/>
  <c r="L110" i="4" s="1"/>
  <c r="K110" i="4" a="1"/>
  <c r="K110" i="4" s="1"/>
  <c r="F109" i="4" a="1"/>
  <c r="F109" i="4" s="1"/>
  <c r="E109" i="4" a="1"/>
  <c r="E109" i="4" s="1"/>
  <c r="Q95" i="3"/>
  <c r="V94" i="3" a="1"/>
  <c r="V94" i="3" s="1"/>
  <c r="U94" i="3" a="1"/>
  <c r="U94" i="3" s="1"/>
  <c r="T94" i="3" a="1"/>
  <c r="T94" i="3" s="1"/>
  <c r="B94" i="3"/>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AD12" i="1"/>
  <c r="H113" i="4" l="1"/>
  <c r="I112" i="4"/>
  <c r="M111" i="4" a="1"/>
  <c r="M111" i="4" s="1"/>
  <c r="L111" i="4" a="1"/>
  <c r="L111" i="4" s="1"/>
  <c r="K111" i="4" a="1"/>
  <c r="K111" i="4" s="1"/>
  <c r="F110" i="4" a="1"/>
  <c r="F110" i="4" s="1"/>
  <c r="E110" i="4" a="1"/>
  <c r="E110" i="4" s="1"/>
  <c r="C111" i="4"/>
  <c r="B112" i="4"/>
  <c r="Q96" i="3"/>
  <c r="U95" i="3" a="1"/>
  <c r="U95" i="3" s="1"/>
  <c r="V95" i="3" a="1"/>
  <c r="V95" i="3" s="1"/>
  <c r="T95" i="3" a="1"/>
  <c r="T95" i="3" s="1"/>
  <c r="B95" i="3"/>
  <c r="AD13" i="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C112" i="4" l="1"/>
  <c r="B113" i="4"/>
  <c r="E111" i="4" a="1"/>
  <c r="E111" i="4" s="1"/>
  <c r="F111" i="4" a="1"/>
  <c r="F111" i="4" s="1"/>
  <c r="M112" i="4" a="1"/>
  <c r="M112" i="4" s="1"/>
  <c r="L112" i="4" a="1"/>
  <c r="L112" i="4" s="1"/>
  <c r="K112" i="4" a="1"/>
  <c r="K112" i="4" s="1"/>
  <c r="H114" i="4"/>
  <c r="I113" i="4"/>
  <c r="Q97" i="3"/>
  <c r="U96" i="3" a="1"/>
  <c r="U96" i="3" s="1"/>
  <c r="T96" i="3" a="1"/>
  <c r="T96" i="3" s="1"/>
  <c r="V96" i="3" a="1"/>
  <c r="V96" i="3" s="1"/>
  <c r="B96" i="3"/>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M113" i="4" l="1" a="1"/>
  <c r="M113" i="4" s="1"/>
  <c r="K113" i="4" a="1"/>
  <c r="K113" i="4" s="1"/>
  <c r="L113" i="4" a="1"/>
  <c r="L113" i="4" s="1"/>
  <c r="I114" i="4"/>
  <c r="H115" i="4"/>
  <c r="C113" i="4"/>
  <c r="B114" i="4"/>
  <c r="F112" i="4" a="1"/>
  <c r="F112" i="4" s="1"/>
  <c r="E112" i="4" a="1"/>
  <c r="E112" i="4" s="1"/>
  <c r="Q98" i="3"/>
  <c r="T97" i="3" a="1"/>
  <c r="T97" i="3" s="1"/>
  <c r="V97" i="3" a="1"/>
  <c r="V97" i="3" s="1"/>
  <c r="U97" i="3" a="1"/>
  <c r="U97" i="3" s="1"/>
  <c r="B97" i="3"/>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AO13" i="1"/>
  <c r="O17" i="7"/>
  <c r="O18" i="7" s="1"/>
  <c r="O19" i="7" s="1"/>
  <c r="C114" i="4" l="1"/>
  <c r="B115" i="4"/>
  <c r="F113" i="4" a="1"/>
  <c r="F113" i="4" s="1"/>
  <c r="E113" i="4" a="1"/>
  <c r="E113" i="4" s="1"/>
  <c r="I115" i="4"/>
  <c r="H116" i="4"/>
  <c r="K114" i="4" a="1"/>
  <c r="K114" i="4" s="1"/>
  <c r="M114" i="4" a="1"/>
  <c r="M114" i="4" s="1"/>
  <c r="L114" i="4" a="1"/>
  <c r="L114" i="4" s="1"/>
  <c r="Q99" i="3"/>
  <c r="T98" i="3" a="1"/>
  <c r="T98" i="3" s="1"/>
  <c r="U98" i="3" a="1"/>
  <c r="U98" i="3" s="1"/>
  <c r="V98" i="3" a="1"/>
  <c r="V98" i="3" s="1"/>
  <c r="B98" i="3"/>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BF106" i="1" s="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V118" i="1" s="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V119" i="1" s="1"/>
  <c r="AP123" i="1"/>
  <c r="AV123" i="1" s="1"/>
  <c r="AP109" i="1"/>
  <c r="AV109" i="1" s="1"/>
  <c r="AP272" i="1"/>
  <c r="AV272" i="1" s="1"/>
  <c r="AP134" i="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V111" i="1" s="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V103" i="1" s="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DZ17" i="1" s="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AP13" i="1"/>
  <c r="EH13" i="1" s="1"/>
  <c r="O20" i="7"/>
  <c r="EC13" i="1"/>
  <c r="I116" i="4" l="1"/>
  <c r="H117" i="4"/>
  <c r="L115" i="4" a="1"/>
  <c r="L115" i="4" s="1"/>
  <c r="K115" i="4" a="1"/>
  <c r="K115" i="4" s="1"/>
  <c r="M115" i="4" a="1"/>
  <c r="M115" i="4" s="1"/>
  <c r="C115" i="4"/>
  <c r="B116" i="4"/>
  <c r="F114" i="4" a="1"/>
  <c r="F114" i="4" s="1"/>
  <c r="E114" i="4" a="1"/>
  <c r="E114" i="4" s="1"/>
  <c r="Q100" i="3"/>
  <c r="U99" i="3" a="1"/>
  <c r="U99" i="3" s="1"/>
  <c r="T99" i="3" a="1"/>
  <c r="T99" i="3" s="1"/>
  <c r="V99" i="3" a="1"/>
  <c r="V99" i="3" s="1"/>
  <c r="B99" i="3"/>
  <c r="AV331" i="1"/>
  <c r="BA178" i="1"/>
  <c r="AV50" i="1"/>
  <c r="AV315" i="1"/>
  <c r="AV160" i="1"/>
  <c r="AV13" i="1"/>
  <c r="AV133" i="1"/>
  <c r="AV296" i="1"/>
  <c r="AV83" i="1"/>
  <c r="AV197" i="1"/>
  <c r="AV110" i="1"/>
  <c r="AV76" i="1"/>
  <c r="AV121" i="1"/>
  <c r="AV203" i="1"/>
  <c r="AV179" i="1"/>
  <c r="AV143" i="1"/>
  <c r="AV55" i="1"/>
  <c r="AV113" i="1"/>
  <c r="AV200" i="1"/>
  <c r="AV260" i="1"/>
  <c r="AV108" i="1"/>
  <c r="AV213" i="1"/>
  <c r="AV194" i="1"/>
  <c r="AV128" i="1"/>
  <c r="AV314" i="1"/>
  <c r="AV82" i="1"/>
  <c r="AV178" i="1"/>
  <c r="AV42" i="1"/>
  <c r="AV233" i="1"/>
  <c r="AV322" i="1"/>
  <c r="AV124" i="1"/>
  <c r="AV27" i="1"/>
  <c r="AV188" i="1"/>
  <c r="AV277" i="1"/>
  <c r="AV155" i="1"/>
  <c r="AV94" i="1"/>
  <c r="AV265" i="1"/>
  <c r="AV100" i="1"/>
  <c r="AV204" i="1"/>
  <c r="AV58" i="1"/>
  <c r="AV65" i="1"/>
  <c r="AV39" i="1"/>
  <c r="AV23" i="1"/>
  <c r="AV321" i="1"/>
  <c r="AV14" i="1"/>
  <c r="AV43" i="1"/>
  <c r="AV92"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120" i="1"/>
  <c r="AV261" i="1"/>
  <c r="AV206" i="1"/>
  <c r="AV161" i="1"/>
  <c r="AV302" i="1"/>
  <c r="AV106" i="1"/>
  <c r="AV298" i="1"/>
  <c r="AV244" i="1"/>
  <c r="AV280" i="1"/>
  <c r="AV93" i="1"/>
  <c r="AV127" i="1"/>
  <c r="AV79" i="1"/>
  <c r="AV17" i="1"/>
  <c r="AV131" i="1"/>
  <c r="AV114" i="1"/>
  <c r="AV135" i="1"/>
  <c r="AV335" i="1"/>
  <c r="AV245" i="1"/>
  <c r="AV271" i="1"/>
  <c r="AV141" i="1"/>
  <c r="AV231" i="1"/>
  <c r="AV224" i="1"/>
  <c r="AV142" i="1"/>
  <c r="N41" i="7"/>
  <c r="BK179" i="1"/>
  <c r="CW179" i="1"/>
  <c r="BK262" i="1"/>
  <c r="CW262" i="1"/>
  <c r="BK224" i="1"/>
  <c r="CW224" i="1"/>
  <c r="BK335" i="1"/>
  <c r="CW335" i="1"/>
  <c r="BK68" i="1"/>
  <c r="CW68" i="1"/>
  <c r="BK178" i="1"/>
  <c r="CW178" i="1"/>
  <c r="BK106" i="1"/>
  <c r="CW106" i="1"/>
  <c r="BA44" i="1"/>
  <c r="BF252" i="1"/>
  <c r="BF243" i="1"/>
  <c r="BA251" i="1"/>
  <c r="BF261" i="1"/>
  <c r="DB261" i="1" s="1"/>
  <c r="BF44" i="1"/>
  <c r="DB44" i="1" s="1"/>
  <c r="BF154" i="1"/>
  <c r="BA173" i="1"/>
  <c r="BF251" i="1"/>
  <c r="DA251" i="1" s="1"/>
  <c r="BA154" i="1"/>
  <c r="BF173" i="1"/>
  <c r="DA173" i="1" s="1"/>
  <c r="BF128" i="1"/>
  <c r="BA69" i="1"/>
  <c r="BF309" i="1"/>
  <c r="BA338" i="1"/>
  <c r="BF338" i="1"/>
  <c r="BA262" i="1"/>
  <c r="BA106" i="1"/>
  <c r="BA68" i="1"/>
  <c r="BF182" i="1"/>
  <c r="DT182" i="1" s="1"/>
  <c r="DB106" i="1"/>
  <c r="DT106" i="1"/>
  <c r="DA106" i="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DT173" i="1"/>
  <c r="EH331" i="1"/>
  <c r="AQ331" i="1"/>
  <c r="BH331" i="1" s="1"/>
  <c r="AR331" i="1"/>
  <c r="BI331" i="1" s="1"/>
  <c r="BJ331" i="1"/>
  <c r="AT331" i="1"/>
  <c r="DT309" i="1"/>
  <c r="EH173" i="1"/>
  <c r="BJ173" i="1"/>
  <c r="AT173" i="1"/>
  <c r="AR173" i="1"/>
  <c r="BI173" i="1" s="1"/>
  <c r="AQ173" i="1"/>
  <c r="BH173" i="1" s="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DT44"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BJ183" i="1"/>
  <c r="DT154"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BJ68" i="1"/>
  <c r="AT68" i="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BF120" i="1"/>
  <c r="DB120" i="1" s="1"/>
  <c r="BF109" i="1"/>
  <c r="DA109" i="1" s="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BF111" i="1"/>
  <c r="DA111" i="1" s="1"/>
  <c r="EH111" i="1"/>
  <c r="BA25" i="1"/>
  <c r="EH25" i="1"/>
  <c r="BA190" i="1"/>
  <c r="EH190" i="1"/>
  <c r="BA270" i="1"/>
  <c r="EH270" i="1"/>
  <c r="BA221" i="1"/>
  <c r="EH221" i="1"/>
  <c r="BA209" i="1"/>
  <c r="EH209" i="1"/>
  <c r="BF323" i="1"/>
  <c r="DA323" i="1" s="1"/>
  <c r="EH323" i="1"/>
  <c r="BA74" i="1"/>
  <c r="EH74" i="1"/>
  <c r="BF123" i="1"/>
  <c r="DA123" i="1" s="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BF91" i="1"/>
  <c r="DB91" i="1" s="1"/>
  <c r="EH91" i="1"/>
  <c r="BF67" i="1"/>
  <c r="DT67" i="1" s="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F110" i="1"/>
  <c r="DB110" i="1" s="1"/>
  <c r="BA88" i="1"/>
  <c r="BA97" i="1"/>
  <c r="BF296" i="1"/>
  <c r="DA296" i="1" s="1"/>
  <c r="BF88" i="1"/>
  <c r="DT88" i="1" s="1"/>
  <c r="BA120" i="1"/>
  <c r="BA98" i="1"/>
  <c r="BA222" i="1"/>
  <c r="BF315" i="1"/>
  <c r="BA37" i="1"/>
  <c r="BF226" i="1"/>
  <c r="BF219" i="1"/>
  <c r="BA169" i="1"/>
  <c r="BA271" i="1"/>
  <c r="BA319" i="1"/>
  <c r="BA187" i="1"/>
  <c r="BF301" i="1"/>
  <c r="DB301" i="1" s="1"/>
  <c r="BF271" i="1"/>
  <c r="DA271" i="1" s="1"/>
  <c r="BF187" i="1"/>
  <c r="DB187" i="1" s="1"/>
  <c r="BA116" i="1"/>
  <c r="BA320" i="1"/>
  <c r="BA299" i="1"/>
  <c r="BA89" i="1"/>
  <c r="BA200" i="1"/>
  <c r="BA341" i="1"/>
  <c r="BF118"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DT161" i="1" s="1"/>
  <c r="BF230" i="1"/>
  <c r="DB230" i="1" s="1"/>
  <c r="BF211" i="1"/>
  <c r="BA70" i="1"/>
  <c r="BF163" i="1"/>
  <c r="BF322" i="1"/>
  <c r="DA322" i="1" s="1"/>
  <c r="BA57" i="1"/>
  <c r="BA223" i="1"/>
  <c r="BF263" i="1"/>
  <c r="DB263" i="1" s="1"/>
  <c r="BA332" i="1"/>
  <c r="BF199" i="1"/>
  <c r="DA199" i="1" s="1"/>
  <c r="BA161" i="1"/>
  <c r="BF329" i="1"/>
  <c r="BA263" i="1"/>
  <c r="BF291" i="1"/>
  <c r="DB291" i="1" s="1"/>
  <c r="BF48" i="1"/>
  <c r="DA48" i="1" s="1"/>
  <c r="BF190" i="1"/>
  <c r="DT190" i="1" s="1"/>
  <c r="BA283" i="1"/>
  <c r="BA290" i="1"/>
  <c r="BA274" i="1"/>
  <c r="BA166" i="1"/>
  <c r="BA100" i="1"/>
  <c r="BF166" i="1"/>
  <c r="BA313" i="1"/>
  <c r="BA214" i="1"/>
  <c r="DB36" i="1"/>
  <c r="DT36" i="1"/>
  <c r="DT294" i="1"/>
  <c r="DT91" i="1"/>
  <c r="DT99" i="1"/>
  <c r="DT75" i="1"/>
  <c r="DT85" i="1"/>
  <c r="DT276" i="1"/>
  <c r="DT255" i="1"/>
  <c r="DT164" i="1"/>
  <c r="DT289" i="1"/>
  <c r="DT37" i="1"/>
  <c r="DT305" i="1"/>
  <c r="DT286" i="1"/>
  <c r="DT283" i="1"/>
  <c r="DT333" i="1"/>
  <c r="DT300" i="1"/>
  <c r="DT109" i="1"/>
  <c r="DT16" i="1"/>
  <c r="DT111" i="1"/>
  <c r="DT250" i="1"/>
  <c r="DT139" i="1"/>
  <c r="DT59" i="1"/>
  <c r="DT336" i="1"/>
  <c r="DT84" i="1"/>
  <c r="DT310" i="1"/>
  <c r="DT246" i="1"/>
  <c r="DT242" i="1"/>
  <c r="DT107" i="1"/>
  <c r="DT116" i="1"/>
  <c r="DT162" i="1"/>
  <c r="DT325" i="1"/>
  <c r="DT63" i="1"/>
  <c r="DT66" i="1"/>
  <c r="DT304" i="1"/>
  <c r="DT293" i="1"/>
  <c r="DT70" i="1"/>
  <c r="DT181" i="1"/>
  <c r="DT72" i="1"/>
  <c r="DT57" i="1"/>
  <c r="DT223" i="1"/>
  <c r="DT45" i="1"/>
  <c r="DT279" i="1"/>
  <c r="DT267" i="1"/>
  <c r="DT334" i="1"/>
  <c r="DT257"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BF103" i="1"/>
  <c r="AQ72" i="1"/>
  <c r="BH72" i="1" s="1"/>
  <c r="AR72" i="1"/>
  <c r="BI72" i="1" s="1"/>
  <c r="BJ72" i="1"/>
  <c r="AT72" i="1"/>
  <c r="BF86"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BF119" i="1"/>
  <c r="AR195" i="1"/>
  <c r="BI195" i="1" s="1"/>
  <c r="AQ195" i="1"/>
  <c r="BH195" i="1" s="1"/>
  <c r="BJ195" i="1"/>
  <c r="AT195" i="1"/>
  <c r="BF92" i="1"/>
  <c r="AQ64" i="1"/>
  <c r="BH64" i="1" s="1"/>
  <c r="AR64" i="1"/>
  <c r="BI64" i="1" s="1"/>
  <c r="BJ64" i="1"/>
  <c r="AT64" i="1"/>
  <c r="DT311" i="1"/>
  <c r="BF312"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DT188" i="1"/>
  <c r="BA59" i="1"/>
  <c r="DT48" i="1"/>
  <c r="DT239" i="1"/>
  <c r="BJ84" i="1"/>
  <c r="AT84" i="1"/>
  <c r="AR84" i="1"/>
  <c r="BI84" i="1" s="1"/>
  <c r="AQ84" i="1"/>
  <c r="BH84" i="1" s="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D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DH48" i="1" s="1"/>
  <c r="BJ48" i="1"/>
  <c r="AT48" i="1"/>
  <c r="AR211" i="1"/>
  <c r="BI211" i="1" s="1"/>
  <c r="AQ211" i="1"/>
  <c r="BH211" i="1" s="1"/>
  <c r="AT211" i="1"/>
  <c r="BJ211" i="1"/>
  <c r="BA197" i="1"/>
  <c r="AQ108" i="1"/>
  <c r="BH108" i="1" s="1"/>
  <c r="AR108" i="1"/>
  <c r="BI108" i="1" s="1"/>
  <c r="BJ108" i="1"/>
  <c r="AT108" i="1"/>
  <c r="BF174" i="1"/>
  <c r="BF12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BJ142" i="1"/>
  <c r="AT142" i="1"/>
  <c r="DT317" i="1"/>
  <c r="BA229" i="1"/>
  <c r="AT229" i="1"/>
  <c r="AR229" i="1"/>
  <c r="BI229" i="1" s="1"/>
  <c r="AQ229" i="1"/>
  <c r="BH229" i="1" s="1"/>
  <c r="BJ229" i="1"/>
  <c r="DT19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AQ100" i="1"/>
  <c r="BH100" i="1" s="1"/>
  <c r="AR100" i="1"/>
  <c r="BI100" i="1" s="1"/>
  <c r="BJ100" i="1"/>
  <c r="AT100" i="1"/>
  <c r="BA204" i="1"/>
  <c r="AR230" i="1"/>
  <c r="BI230" i="1" s="1"/>
  <c r="AQ230" i="1"/>
  <c r="B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D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DT110" i="1"/>
  <c r="BF143" i="1"/>
  <c r="BF151" i="1"/>
  <c r="BA63" i="1"/>
  <c r="BA342" i="1"/>
  <c r="BF121"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D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T102" i="1"/>
  <c r="AR186" i="1"/>
  <c r="BI186" i="1" s="1"/>
  <c r="AQ186" i="1"/>
  <c r="BH186" i="1" s="1"/>
  <c r="DH186" i="1" s="1"/>
  <c r="AT186" i="1"/>
  <c r="BJ186" i="1"/>
  <c r="AR205" i="1"/>
  <c r="BI205" i="1" s="1"/>
  <c r="AQ205" i="1"/>
  <c r="BH205" i="1" s="1"/>
  <c r="BJ205" i="1"/>
  <c r="AT205" i="1"/>
  <c r="AQ67" i="1"/>
  <c r="BH67" i="1" s="1"/>
  <c r="AR67" i="1"/>
  <c r="BI67" i="1" s="1"/>
  <c r="BJ67" i="1"/>
  <c r="AT67" i="1"/>
  <c r="DT194"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BA24" i="1"/>
  <c r="AQ47" i="1"/>
  <c r="BH47" i="1" s="1"/>
  <c r="AR47" i="1"/>
  <c r="BI47" i="1" s="1"/>
  <c r="AT47" i="1"/>
  <c r="BJ47" i="1"/>
  <c r="BJ43" i="1"/>
  <c r="AQ43" i="1"/>
  <c r="BH43" i="1" s="1"/>
  <c r="AT43" i="1"/>
  <c r="AR43" i="1"/>
  <c r="BI43" i="1" s="1"/>
  <c r="BJ17" i="1"/>
  <c r="AT17" i="1"/>
  <c r="AR17" i="1"/>
  <c r="BI17" i="1" s="1"/>
  <c r="AQ17" i="1"/>
  <c r="BH17" i="1" s="1"/>
  <c r="DZ18" i="1"/>
  <c r="BA13" i="1"/>
  <c r="BJ13" i="1"/>
  <c r="AT13" i="1"/>
  <c r="BF13" i="1"/>
  <c r="CW13" i="1" s="1"/>
  <c r="AQ13" i="1"/>
  <c r="BH13" i="1" s="1"/>
  <c r="AR13" i="1"/>
  <c r="BI13" i="1" s="1"/>
  <c r="O21" i="7"/>
  <c r="DT202" i="1" l="1"/>
  <c r="DH68" i="1"/>
  <c r="DT227" i="1"/>
  <c r="DH183" i="1"/>
  <c r="DH34" i="1"/>
  <c r="DT22" i="1"/>
  <c r="DH230" i="1"/>
  <c r="DT122" i="1"/>
  <c r="DT117" i="1"/>
  <c r="DT120" i="1"/>
  <c r="DT214" i="1"/>
  <c r="DT87" i="1"/>
  <c r="DT168" i="1"/>
  <c r="AV132" i="1"/>
  <c r="DH87" i="1"/>
  <c r="DH142" i="1"/>
  <c r="DI142" i="1" s="1"/>
  <c r="BR142" i="1" s="1" a="1"/>
  <c r="BR142" i="1" s="1"/>
  <c r="DU142" i="1" s="1"/>
  <c r="DT61" i="1"/>
  <c r="AV134" i="1"/>
  <c r="DT112" i="1"/>
  <c r="DA80" i="1"/>
  <c r="DB323" i="1"/>
  <c r="B117" i="4"/>
  <c r="C116" i="4"/>
  <c r="F115" i="4" a="1"/>
  <c r="F115" i="4" s="1"/>
  <c r="E115" i="4" a="1"/>
  <c r="E115" i="4" s="1"/>
  <c r="I117" i="4"/>
  <c r="H118" i="4"/>
  <c r="M116" i="4" a="1"/>
  <c r="M116" i="4" s="1"/>
  <c r="L116" i="4" a="1"/>
  <c r="L116" i="4" s="1"/>
  <c r="K116" i="4" a="1"/>
  <c r="K116" i="4" s="1"/>
  <c r="DA292" i="1"/>
  <c r="DD292" i="1" s="1"/>
  <c r="Q101" i="3"/>
  <c r="U100" i="3" a="1"/>
  <c r="U100" i="3" s="1"/>
  <c r="V100" i="3" a="1"/>
  <c r="V100" i="3" s="1"/>
  <c r="T100" i="3" a="1"/>
  <c r="T100" i="3" s="1"/>
  <c r="B100" i="3"/>
  <c r="DA278" i="1"/>
  <c r="DA184" i="1"/>
  <c r="DA110" i="1"/>
  <c r="DA215" i="1"/>
  <c r="DD215" i="1" s="1"/>
  <c r="DA102" i="1"/>
  <c r="DA66" i="1"/>
  <c r="DD66" i="1" s="1"/>
  <c r="DA117" i="1"/>
  <c r="DA334" i="1"/>
  <c r="DD334" i="1" s="1"/>
  <c r="DB48" i="1"/>
  <c r="DD48" i="1" s="1"/>
  <c r="DA97" i="1"/>
  <c r="DD97" i="1" s="1"/>
  <c r="DA238" i="1"/>
  <c r="DD238" i="1" s="1"/>
  <c r="DB218" i="1"/>
  <c r="DD218" i="1" s="1"/>
  <c r="DA317" i="1"/>
  <c r="DD317" i="1" s="1"/>
  <c r="DA253" i="1"/>
  <c r="DD253" i="1" s="1"/>
  <c r="N42" i="7"/>
  <c r="DB164" i="1"/>
  <c r="DD164" i="1" s="1"/>
  <c r="DA227" i="1"/>
  <c r="DD227" i="1" s="1"/>
  <c r="DA291" i="1"/>
  <c r="DD291" i="1" s="1"/>
  <c r="DB87" i="1"/>
  <c r="DD87" i="1" s="1"/>
  <c r="DB109" i="1"/>
  <c r="DD109"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B63" i="1"/>
  <c r="DD63" i="1" s="1"/>
  <c r="DA279" i="1"/>
  <c r="DA333" i="1"/>
  <c r="DD333" i="1" s="1"/>
  <c r="DA187" i="1"/>
  <c r="DD187" i="1" s="1"/>
  <c r="DA256" i="1"/>
  <c r="DD256" i="1" s="1"/>
  <c r="DA153" i="1"/>
  <c r="DD153" i="1" s="1"/>
  <c r="DB282" i="1"/>
  <c r="DD282" i="1" s="1"/>
  <c r="DA336" i="1"/>
  <c r="DD336" i="1" s="1"/>
  <c r="DB296" i="1"/>
  <c r="DD296" i="1" s="1"/>
  <c r="DB158" i="1"/>
  <c r="DD158" i="1" s="1"/>
  <c r="DB242" i="1"/>
  <c r="DD242" i="1" s="1"/>
  <c r="DA300" i="1"/>
  <c r="DD300" i="1" s="1"/>
  <c r="DB168" i="1"/>
  <c r="DD168" i="1" s="1"/>
  <c r="DB206" i="1"/>
  <c r="DD206" i="1" s="1"/>
  <c r="DB202" i="1"/>
  <c r="DD202" i="1" s="1"/>
  <c r="DA120" i="1"/>
  <c r="DD120"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24" i="1"/>
  <c r="CW124"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110" i="1"/>
  <c r="CW110" i="1"/>
  <c r="BK283" i="1"/>
  <c r="CW283" i="1"/>
  <c r="BK97" i="1"/>
  <c r="CW97" i="1"/>
  <c r="BK123" i="1"/>
  <c r="CW123" i="1"/>
  <c r="BK111" i="1"/>
  <c r="CW111"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DB111" i="1"/>
  <c r="DD111"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92" i="1"/>
  <c r="CW92" i="1"/>
  <c r="BK103" i="1"/>
  <c r="CW103" i="1"/>
  <c r="BK209" i="1"/>
  <c r="CW209" i="1"/>
  <c r="BK74" i="1"/>
  <c r="CW74"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18" i="1"/>
  <c r="CW118" i="1"/>
  <c r="BK130" i="1"/>
  <c r="CW130" i="1"/>
  <c r="BK234" i="1"/>
  <c r="CW234" i="1"/>
  <c r="BK290" i="1"/>
  <c r="CW290" i="1"/>
  <c r="BK227" i="1"/>
  <c r="CW227" i="1"/>
  <c r="BK22" i="1"/>
  <c r="CW22" i="1"/>
  <c r="BK257" i="1"/>
  <c r="CW257" i="1"/>
  <c r="BK304" i="1"/>
  <c r="CW304" i="1"/>
  <c r="BK218" i="1"/>
  <c r="CW218" i="1"/>
  <c r="BK289" i="1"/>
  <c r="CW289" i="1"/>
  <c r="BK258" i="1"/>
  <c r="CW258" i="1"/>
  <c r="BK121" i="1"/>
  <c r="CW121"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83" i="1"/>
  <c r="CW183" i="1"/>
  <c r="BK299" i="1"/>
  <c r="CW299" i="1"/>
  <c r="BK191" i="1"/>
  <c r="CW191" i="1"/>
  <c r="BK133" i="1"/>
  <c r="CW133" i="1"/>
  <c r="BK233" i="1"/>
  <c r="CW233" i="1"/>
  <c r="BK119" i="1"/>
  <c r="CW119" i="1"/>
  <c r="BK291" i="1"/>
  <c r="CW291" i="1"/>
  <c r="BK87" i="1"/>
  <c r="CW87" i="1"/>
  <c r="BK274" i="1"/>
  <c r="CW274" i="1"/>
  <c r="BK82" i="1"/>
  <c r="CW82" i="1"/>
  <c r="BK320" i="1"/>
  <c r="CW320" i="1"/>
  <c r="BK109" i="1"/>
  <c r="CW109"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120" i="1"/>
  <c r="CW120"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CS96" i="1" s="1"/>
  <c r="DH136" i="1"/>
  <c r="DI136" i="1" s="1"/>
  <c r="BR136" i="1" s="1" a="1"/>
  <c r="BR136" i="1" s="1"/>
  <c r="DU136" i="1" s="1"/>
  <c r="DA181" i="1"/>
  <c r="DD181" i="1" s="1"/>
  <c r="DH101" i="1"/>
  <c r="DD224" i="1"/>
  <c r="DH128" i="1"/>
  <c r="DH328" i="1"/>
  <c r="DI328" i="1" s="1"/>
  <c r="BR328" i="1" s="1" a="1"/>
  <c r="BR328" i="1" s="1"/>
  <c r="DH170" i="1"/>
  <c r="CS170" i="1" s="1"/>
  <c r="DH243" i="1"/>
  <c r="DH338" i="1"/>
  <c r="DA241" i="1"/>
  <c r="DT241" i="1"/>
  <c r="DB241" i="1"/>
  <c r="DD68" i="1"/>
  <c r="DI182" i="1"/>
  <c r="BR182" i="1" s="1" a="1"/>
  <c r="BR182" i="1" s="1"/>
  <c r="DU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DU68" i="1" s="1"/>
  <c r="CS68" i="1"/>
  <c r="CS183" i="1"/>
  <c r="DI183" i="1"/>
  <c r="BR183" i="1" s="1" a="1"/>
  <c r="BR183" i="1" s="1"/>
  <c r="DU183" i="1" s="1"/>
  <c r="DH83" i="1"/>
  <c r="DI83" i="1" s="1"/>
  <c r="BR83" i="1" s="1" a="1"/>
  <c r="BR83" i="1" s="1"/>
  <c r="DU83" i="1" s="1"/>
  <c r="DH191" i="1"/>
  <c r="DI191" i="1" s="1"/>
  <c r="BR191" i="1" s="1" a="1"/>
  <c r="BR191" i="1" s="1"/>
  <c r="DU191" i="1" s="1"/>
  <c r="DH44" i="1"/>
  <c r="DH252" i="1"/>
  <c r="DH143" i="1"/>
  <c r="CS143" i="1" s="1"/>
  <c r="DA183" i="1"/>
  <c r="DB183" i="1"/>
  <c r="DT183" i="1"/>
  <c r="DH173" i="1"/>
  <c r="DH66" i="1"/>
  <c r="DI66" i="1" s="1"/>
  <c r="BR66" i="1" s="1" a="1"/>
  <c r="BR66" i="1" s="1"/>
  <c r="DH195" i="1"/>
  <c r="DI195" i="1" s="1"/>
  <c r="BR195" i="1" s="1" a="1"/>
  <c r="BR195" i="1" s="1"/>
  <c r="DU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D106" i="1"/>
  <c r="DH256" i="1"/>
  <c r="DI256" i="1" s="1"/>
  <c r="BR256" i="1" s="1" a="1"/>
  <c r="BR256" i="1" s="1"/>
  <c r="DH242" i="1"/>
  <c r="DI242" i="1" s="1"/>
  <c r="BR242" i="1" s="1" a="1"/>
  <c r="BR242" i="1" s="1"/>
  <c r="CS241" i="1"/>
  <c r="DI241" i="1"/>
  <c r="BR241" i="1" s="1" a="1"/>
  <c r="BR241" i="1" s="1"/>
  <c r="DB98" i="1"/>
  <c r="DA260" i="1"/>
  <c r="DH217" i="1"/>
  <c r="DI217" i="1" s="1"/>
  <c r="BR217" i="1" s="1" a="1"/>
  <c r="BR217" i="1" s="1"/>
  <c r="DU217" i="1" s="1"/>
  <c r="DB264" i="1"/>
  <c r="DB171" i="1"/>
  <c r="DD171" i="1" s="1"/>
  <c r="DB226" i="1"/>
  <c r="DB320" i="1"/>
  <c r="DD320" i="1" s="1"/>
  <c r="DH85" i="1"/>
  <c r="DI85" i="1" s="1"/>
  <c r="BR85" i="1" s="1" a="1"/>
  <c r="BR85" i="1" s="1"/>
  <c r="DT264" i="1"/>
  <c r="DA226" i="1"/>
  <c r="DA230" i="1"/>
  <c r="DD230" i="1" s="1"/>
  <c r="DT320" i="1"/>
  <c r="DT270" i="1"/>
  <c r="DH166" i="1"/>
  <c r="DI166" i="1" s="1"/>
  <c r="BR166" i="1" s="1" a="1"/>
  <c r="BR166" i="1" s="1"/>
  <c r="DB270" i="1"/>
  <c r="DB260" i="1"/>
  <c r="DH245" i="1"/>
  <c r="DI245" i="1" s="1"/>
  <c r="BR245" i="1" s="1" a="1"/>
  <c r="BR245" i="1" s="1"/>
  <c r="DA270" i="1"/>
  <c r="DA118" i="1"/>
  <c r="DT211" i="1"/>
  <c r="DB211" i="1"/>
  <c r="DA247" i="1"/>
  <c r="DA186" i="1"/>
  <c r="DB118" i="1"/>
  <c r="DT247" i="1"/>
  <c r="DB186" i="1"/>
  <c r="DA222" i="1"/>
  <c r="DA150" i="1"/>
  <c r="DB16" i="1"/>
  <c r="DT313" i="1"/>
  <c r="DT118"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U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U77" i="1" s="1"/>
  <c r="DH222" i="1"/>
  <c r="DI222" i="1" s="1"/>
  <c r="BR222" i="1" s="1" a="1"/>
  <c r="BR222" i="1" s="1"/>
  <c r="DU222" i="1" s="1"/>
  <c r="DH148" i="1"/>
  <c r="CS148" i="1" s="1"/>
  <c r="DH167" i="1"/>
  <c r="CS167" i="1" s="1"/>
  <c r="DH341" i="1"/>
  <c r="DI341" i="1" s="1"/>
  <c r="BR341" i="1" s="1" a="1"/>
  <c r="BR341" i="1" s="1"/>
  <c r="DH253" i="1"/>
  <c r="CS253" i="1" s="1"/>
  <c r="DH121" i="1"/>
  <c r="CS121" i="1" s="1"/>
  <c r="DH22" i="1"/>
  <c r="CS22" i="1" s="1"/>
  <c r="DH130" i="1"/>
  <c r="DI130" i="1" s="1"/>
  <c r="BR130" i="1" s="1" a="1"/>
  <c r="BR130" i="1" s="1"/>
  <c r="DU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U102" i="1" s="1"/>
  <c r="DH200" i="1"/>
  <c r="DI200" i="1" s="1"/>
  <c r="BR200" i="1" s="1" a="1"/>
  <c r="BR200" i="1" s="1"/>
  <c r="DU200" i="1" s="1"/>
  <c r="DH269" i="1"/>
  <c r="CS269" i="1" s="1"/>
  <c r="DH215" i="1"/>
  <c r="DI215" i="1" s="1"/>
  <c r="BR215" i="1" s="1" a="1"/>
  <c r="BR215" i="1" s="1"/>
  <c r="DH250" i="1"/>
  <c r="DI250" i="1" s="1"/>
  <c r="BR250" i="1" s="1" a="1"/>
  <c r="BR250" i="1" s="1"/>
  <c r="DH144" i="1"/>
  <c r="DI144" i="1" s="1"/>
  <c r="BR144" i="1" s="1" a="1"/>
  <c r="BR144" i="1" s="1"/>
  <c r="DU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H265" i="1"/>
  <c r="DI265" i="1" s="1"/>
  <c r="BR265" i="1" s="1" a="1"/>
  <c r="BR265" i="1" s="1"/>
  <c r="DH135" i="1"/>
  <c r="DI135" i="1" s="1"/>
  <c r="BR135" i="1" s="1" a="1"/>
  <c r="BR135" i="1" s="1"/>
  <c r="DU135" i="1" s="1"/>
  <c r="DH318" i="1"/>
  <c r="CS318" i="1" s="1"/>
  <c r="DH141" i="1"/>
  <c r="DI141" i="1" s="1"/>
  <c r="BR141" i="1" s="1" a="1"/>
  <c r="BR141" i="1" s="1"/>
  <c r="DU141" i="1" s="1"/>
  <c r="DH226" i="1"/>
  <c r="DI226" i="1" s="1"/>
  <c r="BR226" i="1" s="1" a="1"/>
  <c r="BR226" i="1" s="1"/>
  <c r="DH194" i="1"/>
  <c r="CS194" i="1" s="1"/>
  <c r="DH120" i="1"/>
  <c r="DI120" i="1" s="1"/>
  <c r="BR120" i="1" s="1" a="1"/>
  <c r="BR120" i="1" s="1"/>
  <c r="DU120" i="1" s="1"/>
  <c r="DH97" i="1"/>
  <c r="CS97" i="1" s="1"/>
  <c r="DH295" i="1"/>
  <c r="DI295" i="1" s="1"/>
  <c r="BR295" i="1" s="1" a="1"/>
  <c r="BR295" i="1" s="1"/>
  <c r="DH314" i="1"/>
  <c r="DI314" i="1" s="1"/>
  <c r="BR314" i="1" s="1" a="1"/>
  <c r="BR314" i="1" s="1"/>
  <c r="DH249" i="1"/>
  <c r="CS249" i="1" s="1"/>
  <c r="DH71" i="1"/>
  <c r="DI71" i="1" s="1"/>
  <c r="BR71" i="1" s="1" a="1"/>
  <c r="BR71" i="1" s="1"/>
  <c r="DU71" i="1" s="1"/>
  <c r="DH133" i="1"/>
  <c r="DI133" i="1" s="1"/>
  <c r="BR133" i="1" s="1" a="1"/>
  <c r="BR133" i="1" s="1"/>
  <c r="DU133" i="1" s="1"/>
  <c r="DH93" i="1"/>
  <c r="DI93" i="1" s="1"/>
  <c r="BR93" i="1" s="1" a="1"/>
  <c r="BR93" i="1" s="1"/>
  <c r="DU93" i="1" s="1"/>
  <c r="DH160" i="1"/>
  <c r="CS160" i="1" s="1"/>
  <c r="DH270" i="1"/>
  <c r="DI270" i="1" s="1"/>
  <c r="BR270" i="1" s="1" a="1"/>
  <c r="BR270" i="1" s="1"/>
  <c r="DH37" i="1"/>
  <c r="DI37" i="1" s="1"/>
  <c r="BR37" i="1" s="1" a="1"/>
  <c r="BR37" i="1" s="1"/>
  <c r="DU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U109" i="1" s="1"/>
  <c r="DH267" i="1"/>
  <c r="DI267" i="1" s="1"/>
  <c r="BR267" i="1" s="1" a="1"/>
  <c r="BR267" i="1" s="1"/>
  <c r="DH277" i="1"/>
  <c r="CS277" i="1" s="1"/>
  <c r="DH137" i="1"/>
  <c r="DI137" i="1" s="1"/>
  <c r="BR137" i="1" s="1" a="1"/>
  <c r="BR137" i="1" s="1"/>
  <c r="DH62" i="1"/>
  <c r="DI62" i="1" s="1"/>
  <c r="BR62" i="1" s="1" a="1"/>
  <c r="BR62" i="1" s="1"/>
  <c r="DU62" i="1" s="1"/>
  <c r="DH91" i="1"/>
  <c r="DI91" i="1" s="1"/>
  <c r="BR91" i="1" s="1" a="1"/>
  <c r="BR91" i="1" s="1"/>
  <c r="DH324" i="1"/>
  <c r="DI324" i="1" s="1"/>
  <c r="BR324" i="1" s="1" a="1"/>
  <c r="BR324" i="1" s="1"/>
  <c r="DH171" i="1"/>
  <c r="DI171" i="1" s="1"/>
  <c r="BR171" i="1" s="1" a="1"/>
  <c r="BR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H283" i="1"/>
  <c r="DI283" i="1" s="1"/>
  <c r="BR283" i="1" s="1" a="1"/>
  <c r="BR283" i="1" s="1"/>
  <c r="DH266" i="1"/>
  <c r="DI266" i="1" s="1"/>
  <c r="BR266" i="1" s="1" a="1"/>
  <c r="BR266" i="1" s="1"/>
  <c r="DH64" i="1"/>
  <c r="DI64" i="1" s="1"/>
  <c r="BR64" i="1" s="1" a="1"/>
  <c r="BR64" i="1" s="1"/>
  <c r="DH305" i="1"/>
  <c r="CS305" i="1" s="1"/>
  <c r="DH196" i="1"/>
  <c r="DI196" i="1" s="1"/>
  <c r="BR196" i="1" s="1" a="1"/>
  <c r="BR196" i="1" s="1"/>
  <c r="DU196" i="1" s="1"/>
  <c r="DH321" i="1"/>
  <c r="CS321" i="1" s="1"/>
  <c r="DH260" i="1"/>
  <c r="DI260" i="1" s="1"/>
  <c r="BR260" i="1" s="1" a="1"/>
  <c r="BR260" i="1" s="1"/>
  <c r="DH115" i="1"/>
  <c r="DI115" i="1" s="1"/>
  <c r="BR115" i="1" s="1" a="1"/>
  <c r="BR115" i="1" s="1"/>
  <c r="DH152" i="1"/>
  <c r="CS152" i="1" s="1"/>
  <c r="DH28" i="1"/>
  <c r="DI28" i="1" s="1"/>
  <c r="BR28" i="1" s="1" a="1"/>
  <c r="BR28" i="1" s="1"/>
  <c r="DU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A124" i="1"/>
  <c r="DB124" i="1"/>
  <c r="DT124"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T103" i="1"/>
  <c r="DB103" i="1"/>
  <c r="DA103" i="1"/>
  <c r="DH297" i="1"/>
  <c r="DH289" i="1"/>
  <c r="DH95" i="1"/>
  <c r="DH124" i="1"/>
  <c r="DA28" i="1"/>
  <c r="DB28" i="1"/>
  <c r="DT28" i="1"/>
  <c r="DD316" i="1"/>
  <c r="DB192" i="1"/>
  <c r="DT192" i="1"/>
  <c r="DA192" i="1"/>
  <c r="DH229" i="1"/>
  <c r="DT73" i="1"/>
  <c r="DB73" i="1"/>
  <c r="DA73" i="1"/>
  <c r="DH14" i="1"/>
  <c r="DI14" i="1" s="1"/>
  <c r="BR14" i="1" s="1" a="1"/>
  <c r="BR14" i="1" s="1"/>
  <c r="DU14" i="1" s="1"/>
  <c r="DT326" i="1"/>
  <c r="DB326" i="1"/>
  <c r="DA326" i="1"/>
  <c r="DH145" i="1"/>
  <c r="DH151" i="1"/>
  <c r="DH275" i="1"/>
  <c r="DD278" i="1"/>
  <c r="DD184"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U186" i="1" s="1"/>
  <c r="DI299" i="1"/>
  <c r="BR299" i="1" s="1" a="1"/>
  <c r="BR299" i="1" s="1"/>
  <c r="CS299" i="1"/>
  <c r="DA121" i="1"/>
  <c r="DB121" i="1"/>
  <c r="DT121" i="1"/>
  <c r="DB285" i="1"/>
  <c r="DT285" i="1"/>
  <c r="DA285" i="1"/>
  <c r="DI198" i="1"/>
  <c r="BR198" i="1" s="1" a="1"/>
  <c r="BR198" i="1" s="1"/>
  <c r="DU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DU131" i="1" s="1"/>
  <c r="CS131" i="1"/>
  <c r="DH237" i="1"/>
  <c r="DA149" i="1"/>
  <c r="DB149" i="1"/>
  <c r="DT149" i="1"/>
  <c r="DH52" i="1"/>
  <c r="DH311" i="1"/>
  <c r="DT65" i="1"/>
  <c r="DA65" i="1"/>
  <c r="DB65" i="1"/>
  <c r="DH177" i="1"/>
  <c r="DH113" i="1"/>
  <c r="DT92" i="1"/>
  <c r="DA92" i="1"/>
  <c r="DB92" i="1"/>
  <c r="DH123" i="1"/>
  <c r="DH185" i="1"/>
  <c r="DA113" i="1"/>
  <c r="DT113" i="1"/>
  <c r="DB113" i="1"/>
  <c r="DA327" i="1"/>
  <c r="DB327" i="1"/>
  <c r="DT327" i="1"/>
  <c r="DI127" i="1"/>
  <c r="BR127" i="1" s="1" a="1"/>
  <c r="BR127" i="1" s="1"/>
  <c r="DU127" i="1" s="1"/>
  <c r="CS127" i="1"/>
  <c r="DA151" i="1"/>
  <c r="DB151" i="1"/>
  <c r="DT151" i="1"/>
  <c r="DI74" i="1"/>
  <c r="BR74" i="1" s="1" a="1"/>
  <c r="BR74" i="1" s="1"/>
  <c r="DU74" i="1" s="1"/>
  <c r="CS74" i="1"/>
  <c r="DA342" i="1"/>
  <c r="DB342" i="1"/>
  <c r="DT342" i="1"/>
  <c r="DI86" i="1"/>
  <c r="BR86" i="1" s="1" a="1"/>
  <c r="BR86" i="1" s="1"/>
  <c r="DU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DU163" i="1" s="1"/>
  <c r="CS163" i="1"/>
  <c r="DI337" i="1"/>
  <c r="BR337" i="1" s="1" a="1"/>
  <c r="BR337" i="1" s="1"/>
  <c r="CS337" i="1"/>
  <c r="DD110" i="1"/>
  <c r="DT303" i="1"/>
  <c r="DA303" i="1"/>
  <c r="DB303" i="1"/>
  <c r="DI230" i="1"/>
  <c r="BR230" i="1" s="1" a="1"/>
  <c r="BR230" i="1" s="1"/>
  <c r="DU230" i="1" s="1"/>
  <c r="CS230" i="1"/>
  <c r="DI254" i="1"/>
  <c r="BR254" i="1" s="1" a="1"/>
  <c r="BR254" i="1" s="1"/>
  <c r="CS254" i="1"/>
  <c r="DI87" i="1"/>
  <c r="BR87" i="1" s="1" a="1"/>
  <c r="BR87" i="1" s="1"/>
  <c r="DU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U65" i="1" s="1"/>
  <c r="DA287" i="1"/>
  <c r="DB287" i="1"/>
  <c r="DT287" i="1"/>
  <c r="DH306" i="1"/>
  <c r="DB217" i="1"/>
  <c r="DT217" i="1"/>
  <c r="DA217" i="1"/>
  <c r="DA119" i="1"/>
  <c r="DT119" i="1"/>
  <c r="DB119" i="1"/>
  <c r="DI247" i="1"/>
  <c r="BR247" i="1" s="1" a="1"/>
  <c r="BR247" i="1" s="1"/>
  <c r="CS247" i="1"/>
  <c r="DH327" i="1"/>
  <c r="DA152" i="1"/>
  <c r="DB152" i="1"/>
  <c r="DT152" i="1"/>
  <c r="DH23" i="1"/>
  <c r="DI23" i="1" s="1"/>
  <c r="BR23" i="1" s="1" a="1"/>
  <c r="BR23" i="1" s="1"/>
  <c r="BH29" i="1"/>
  <c r="DH29" i="1" s="1"/>
  <c r="DH55" i="1"/>
  <c r="CS55" i="1" s="1"/>
  <c r="DH26" i="1"/>
  <c r="DI26" i="1" s="1"/>
  <c r="BR26" i="1" s="1" a="1"/>
  <c r="BR26" i="1" s="1"/>
  <c r="DU26" i="1" s="1"/>
  <c r="DH46" i="1"/>
  <c r="DI46" i="1" s="1"/>
  <c r="BR46" i="1" s="1" a="1"/>
  <c r="BR46" i="1" s="1"/>
  <c r="DU46" i="1" s="1"/>
  <c r="DH15" i="1"/>
  <c r="CS15" i="1" s="1"/>
  <c r="DH30" i="1"/>
  <c r="DI30" i="1" s="1"/>
  <c r="BR30" i="1" s="1" a="1"/>
  <c r="BR30" i="1" s="1"/>
  <c r="DU30" i="1" s="1"/>
  <c r="DH53" i="1"/>
  <c r="CS53" i="1" s="1"/>
  <c r="DH39" i="1"/>
  <c r="DI39" i="1" s="1"/>
  <c r="BR39" i="1" s="1" a="1"/>
  <c r="BR39" i="1" s="1"/>
  <c r="DU39" i="1" s="1"/>
  <c r="DH50" i="1"/>
  <c r="DI50" i="1" s="1"/>
  <c r="BR50" i="1" s="1" a="1"/>
  <c r="BR50" i="1" s="1"/>
  <c r="DU50" i="1" s="1"/>
  <c r="DH42" i="1"/>
  <c r="CS42" i="1" s="1"/>
  <c r="DH20" i="1"/>
  <c r="DI20" i="1" s="1"/>
  <c r="BR20" i="1" s="1" a="1"/>
  <c r="BR20" i="1" s="1"/>
  <c r="DU20" i="1" s="1"/>
  <c r="DH47" i="1"/>
  <c r="CS47" i="1" s="1"/>
  <c r="DH18" i="1"/>
  <c r="CS18" i="1" s="1"/>
  <c r="DH32" i="1"/>
  <c r="DI32" i="1" s="1"/>
  <c r="BR32" i="1" s="1" a="1"/>
  <c r="BR32" i="1" s="1"/>
  <c r="DU32" i="1" s="1"/>
  <c r="DH31" i="1"/>
  <c r="DI31" i="1" s="1"/>
  <c r="BR31" i="1" s="1" a="1"/>
  <c r="BR31" i="1" s="1"/>
  <c r="DU31" i="1" s="1"/>
  <c r="DH49" i="1"/>
  <c r="DI49" i="1" s="1"/>
  <c r="BR49" i="1" s="1" a="1"/>
  <c r="BR49" i="1" s="1"/>
  <c r="DU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U34" i="1" s="1"/>
  <c r="DH33" i="1"/>
  <c r="BF14" i="1"/>
  <c r="DZ19" i="1"/>
  <c r="DH13" i="1"/>
  <c r="BC7" i="1"/>
  <c r="BA7" i="1"/>
  <c r="DT13" i="1"/>
  <c r="O22" i="7"/>
  <c r="CS142" i="1" l="1"/>
  <c r="CW14" i="1"/>
  <c r="H119" i="4"/>
  <c r="I118" i="4"/>
  <c r="M117" i="4" a="1"/>
  <c r="M117" i="4" s="1"/>
  <c r="L117" i="4" a="1"/>
  <c r="L117" i="4" s="1"/>
  <c r="K117" i="4" a="1"/>
  <c r="K117" i="4" s="1"/>
  <c r="F116" i="4" a="1"/>
  <c r="F116" i="4" s="1"/>
  <c r="E116" i="4" a="1"/>
  <c r="E116" i="4" s="1"/>
  <c r="B118" i="4"/>
  <c r="C117" i="4"/>
  <c r="Q102" i="3"/>
  <c r="U101" i="3" a="1"/>
  <c r="U101" i="3" s="1"/>
  <c r="V101" i="3" a="1"/>
  <c r="V101" i="3" s="1"/>
  <c r="T101" i="3" a="1"/>
  <c r="T101" i="3" s="1"/>
  <c r="B101" i="3"/>
  <c r="CS135" i="1"/>
  <c r="DW135" i="1" s="1"/>
  <c r="DI96" i="1"/>
  <c r="BR96" i="1" s="1" a="1"/>
  <c r="BR96" i="1" s="1"/>
  <c r="CS341" i="1"/>
  <c r="ED341" i="1" s="1"/>
  <c r="CS191" i="1"/>
  <c r="CU191" i="1" s="1"/>
  <c r="DI231" i="1"/>
  <c r="BR231" i="1" s="1" a="1"/>
  <c r="BR231" i="1" s="1"/>
  <c r="BT231" i="1" s="1"/>
  <c r="CL231" i="1" s="1"/>
  <c r="DI194" i="1"/>
  <c r="BR194" i="1" s="1" a="1"/>
  <c r="BR194" i="1" s="1"/>
  <c r="DU194" i="1" s="1"/>
  <c r="DI152" i="1"/>
  <c r="BR152" i="1" s="1" a="1"/>
  <c r="BR152" i="1" s="1"/>
  <c r="BS152" i="1" s="1"/>
  <c r="CS25" i="1"/>
  <c r="CS328" i="1"/>
  <c r="EG328" i="1" s="1"/>
  <c r="CS283" i="1"/>
  <c r="CU283" i="1" s="1"/>
  <c r="CS144" i="1"/>
  <c r="CU144" i="1" s="1"/>
  <c r="CS279" i="1"/>
  <c r="CU279" i="1" s="1"/>
  <c r="CS267" i="1"/>
  <c r="ED267" i="1" s="1"/>
  <c r="CS322" i="1"/>
  <c r="EG322" i="1" s="1"/>
  <c r="DI232" i="1"/>
  <c r="BR232" i="1" s="1" a="1"/>
  <c r="BR232" i="1" s="1"/>
  <c r="BS232" i="1" s="1"/>
  <c r="CS71" i="1"/>
  <c r="DW71" i="1" s="1"/>
  <c r="CS314" i="1"/>
  <c r="DW314" i="1" s="1"/>
  <c r="DI184" i="1"/>
  <c r="BR184" i="1" s="1" a="1"/>
  <c r="BR184" i="1" s="1"/>
  <c r="CS85" i="1"/>
  <c r="DW85" i="1" s="1"/>
  <c r="DI170" i="1"/>
  <c r="BR170" i="1" s="1" a="1"/>
  <c r="BR170" i="1" s="1"/>
  <c r="BT170" i="1" s="1"/>
  <c r="CL170" i="1" s="1"/>
  <c r="CS120" i="1"/>
  <c r="CU120" i="1" s="1"/>
  <c r="CS195" i="1"/>
  <c r="CU195" i="1" s="1"/>
  <c r="CS222" i="1"/>
  <c r="ED222" i="1" s="1"/>
  <c r="CS66" i="1"/>
  <c r="ED66" i="1" s="1"/>
  <c r="CS304" i="1"/>
  <c r="DI126" i="1"/>
  <c r="BR126" i="1" s="1" a="1"/>
  <c r="BR126" i="1" s="1"/>
  <c r="CS200" i="1"/>
  <c r="ED200" i="1" s="1"/>
  <c r="DI248" i="1"/>
  <c r="BR248" i="1" s="1" a="1"/>
  <c r="BR248" i="1" s="1"/>
  <c r="BS248" i="1" s="1"/>
  <c r="CS133" i="1"/>
  <c r="DW133" i="1" s="1"/>
  <c r="DI72" i="1"/>
  <c r="BR72" i="1" s="1" a="1"/>
  <c r="BR72" i="1" s="1"/>
  <c r="DU72" i="1" s="1"/>
  <c r="DI312" i="1"/>
  <c r="BR312" i="1" s="1" a="1"/>
  <c r="BR312" i="1" s="1"/>
  <c r="BS312" i="1" s="1"/>
  <c r="DI17" i="1"/>
  <c r="BR17" i="1" s="1" a="1"/>
  <c r="BR17" i="1" s="1"/>
  <c r="DI277" i="1"/>
  <c r="BR277" i="1" s="1" a="1"/>
  <c r="BR277" i="1" s="1"/>
  <c r="BT277" i="1" s="1"/>
  <c r="CL277" i="1" s="1"/>
  <c r="DI148" i="1"/>
  <c r="BR148" i="1" s="1" a="1"/>
  <c r="BR148" i="1" s="1"/>
  <c r="CS217" i="1"/>
  <c r="EG217" i="1" s="1"/>
  <c r="DI97" i="1"/>
  <c r="BR97" i="1" s="1" a="1"/>
  <c r="BR97" i="1" s="1"/>
  <c r="CS91" i="1"/>
  <c r="CU91" i="1" s="1"/>
  <c r="CS14" i="1"/>
  <c r="ED14" i="1" s="1"/>
  <c r="DI134" i="1"/>
  <c r="BR134" i="1" s="1" a="1"/>
  <c r="BR134" i="1" s="1"/>
  <c r="CS242" i="1"/>
  <c r="DW242" i="1" s="1"/>
  <c r="CS324" i="1"/>
  <c r="EG324" i="1" s="1"/>
  <c r="DI121" i="1"/>
  <c r="BR121" i="1" s="1" a="1"/>
  <c r="BR121" i="1" s="1"/>
  <c r="DI140" i="1"/>
  <c r="BR140" i="1" s="1" a="1"/>
  <c r="BR140" i="1" s="1"/>
  <c r="CS77" i="1"/>
  <c r="CU77" i="1" s="1"/>
  <c r="DI143" i="1"/>
  <c r="BR143" i="1" s="1" a="1"/>
  <c r="BR143" i="1" s="1"/>
  <c r="BS143" i="1" s="1"/>
  <c r="CS196" i="1"/>
  <c r="ED196" i="1" s="1"/>
  <c r="DI146" i="1"/>
  <c r="BR146" i="1" s="1" a="1"/>
  <c r="BR146" i="1" s="1"/>
  <c r="DI94" i="1"/>
  <c r="BR94" i="1" s="1" a="1"/>
  <c r="BR94" i="1" s="1"/>
  <c r="CS250" i="1"/>
  <c r="EG250" i="1" s="1"/>
  <c r="CS93" i="1"/>
  <c r="DW93" i="1" s="1"/>
  <c r="CS265" i="1"/>
  <c r="ED265" i="1" s="1"/>
  <c r="DI209" i="1"/>
  <c r="BR209" i="1" s="1" a="1"/>
  <c r="BR209" i="1" s="1"/>
  <c r="DI293" i="1"/>
  <c r="BR293" i="1" s="1" a="1"/>
  <c r="BR293" i="1" s="1"/>
  <c r="BT293" i="1" s="1"/>
  <c r="CL293" i="1" s="1"/>
  <c r="CS303" i="1"/>
  <c r="ED303" i="1" s="1"/>
  <c r="CS28" i="1"/>
  <c r="CU28" i="1" s="1"/>
  <c r="CS115" i="1"/>
  <c r="CU115" i="1" s="1"/>
  <c r="DI305" i="1"/>
  <c r="BR305" i="1" s="1" a="1"/>
  <c r="BR305" i="1" s="1"/>
  <c r="BT305" i="1" s="1"/>
  <c r="CL305" i="1" s="1"/>
  <c r="DI202" i="1"/>
  <c r="BR202" i="1" s="1" a="1"/>
  <c r="BR202" i="1" s="1"/>
  <c r="DI271" i="1"/>
  <c r="BR271" i="1" s="1" a="1"/>
  <c r="BR271" i="1" s="1"/>
  <c r="BT271" i="1" s="1"/>
  <c r="CL271" i="1" s="1"/>
  <c r="CS83" i="1"/>
  <c r="DW83" i="1" s="1"/>
  <c r="CS102" i="1"/>
  <c r="EG102" i="1" s="1"/>
  <c r="DI167" i="1"/>
  <c r="BR167" i="1" s="1" a="1"/>
  <c r="BR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BT321" i="1" s="1"/>
  <c r="CL321" i="1" s="1"/>
  <c r="CS256" i="1"/>
  <c r="DW256" i="1" s="1"/>
  <c r="DI214" i="1"/>
  <c r="BR214" i="1" s="1" a="1"/>
  <c r="BR214" i="1" s="1"/>
  <c r="DI160" i="1"/>
  <c r="BR160" i="1" s="1" a="1"/>
  <c r="BR160" i="1" s="1"/>
  <c r="BT160" i="1" s="1"/>
  <c r="CL160" i="1" s="1"/>
  <c r="N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DD150" i="1"/>
  <c r="CS326" i="1"/>
  <c r="EG326" i="1" s="1"/>
  <c r="DI153" i="1"/>
  <c r="BR153" i="1" s="1" a="1"/>
  <c r="BR153" i="1" s="1"/>
  <c r="BT153" i="1" s="1"/>
  <c r="CL153" i="1" s="1"/>
  <c r="DI199" i="1"/>
  <c r="BR199" i="1" s="1" a="1"/>
  <c r="BR199" i="1" s="1"/>
  <c r="DD270" i="1"/>
  <c r="DD98" i="1"/>
  <c r="DD234" i="1"/>
  <c r="DI22" i="1"/>
  <c r="BR22" i="1" s="1" a="1"/>
  <c r="BR22" i="1" s="1"/>
  <c r="DD264" i="1"/>
  <c r="DD211" i="1"/>
  <c r="DD260" i="1"/>
  <c r="DD338" i="1"/>
  <c r="DD16" i="1"/>
  <c r="DD182" i="1"/>
  <c r="DD226" i="1"/>
  <c r="DD324" i="1"/>
  <c r="DD241" i="1"/>
  <c r="DD222" i="1"/>
  <c r="DD88" i="1"/>
  <c r="DD130" i="1"/>
  <c r="DD331" i="1"/>
  <c r="DI269" i="1"/>
  <c r="BR269" i="1" s="1" a="1"/>
  <c r="BR269" i="1" s="1"/>
  <c r="BS269" i="1" s="1"/>
  <c r="DD118" i="1"/>
  <c r="DD186" i="1"/>
  <c r="DD156" i="1"/>
  <c r="EG241" i="1"/>
  <c r="DW241" i="1"/>
  <c r="ED241" i="1"/>
  <c r="CU241" i="1"/>
  <c r="CS154" i="1"/>
  <c r="DI154" i="1"/>
  <c r="BR154" i="1" s="1" a="1"/>
  <c r="BR154" i="1" s="1"/>
  <c r="DU154" i="1" s="1"/>
  <c r="ED183" i="1"/>
  <c r="EG183" i="1"/>
  <c r="CU183" i="1"/>
  <c r="DW183" i="1"/>
  <c r="CS69" i="1"/>
  <c r="DI69" i="1"/>
  <c r="BR69" i="1" s="1" a="1"/>
  <c r="BR69" i="1" s="1"/>
  <c r="DU69" i="1" s="1"/>
  <c r="CS243" i="1"/>
  <c r="DI243" i="1"/>
  <c r="BR243" i="1" s="1" a="1"/>
  <c r="BR243" i="1" s="1"/>
  <c r="DI325" i="1"/>
  <c r="BR325" i="1" s="1" a="1"/>
  <c r="BR325" i="1" s="1"/>
  <c r="BT325" i="1" s="1"/>
  <c r="CL325" i="1" s="1"/>
  <c r="CS266" i="1"/>
  <c r="CU266" i="1" s="1"/>
  <c r="DI178" i="1"/>
  <c r="BR178" i="1" s="1" a="1"/>
  <c r="BR178" i="1" s="1"/>
  <c r="DU178" i="1" s="1"/>
  <c r="CS178" i="1"/>
  <c r="ED68" i="1"/>
  <c r="EG68" i="1"/>
  <c r="CU68" i="1"/>
  <c r="DW68" i="1"/>
  <c r="CS156" i="1"/>
  <c r="DI156" i="1"/>
  <c r="BR156" i="1" s="1" a="1"/>
  <c r="BR156" i="1" s="1"/>
  <c r="DU156" i="1" s="1"/>
  <c r="BT68" i="1"/>
  <c r="CL68" i="1" s="1"/>
  <c r="BS68" i="1"/>
  <c r="CS309" i="1"/>
  <c r="DI309" i="1"/>
  <c r="BR309" i="1" s="1" a="1"/>
  <c r="BR309" i="1" s="1"/>
  <c r="CS128" i="1"/>
  <c r="DI128" i="1"/>
  <c r="BR128" i="1" s="1" a="1"/>
  <c r="BR128" i="1" s="1"/>
  <c r="DU128" i="1" s="1"/>
  <c r="DI173" i="1"/>
  <c r="BR173" i="1" s="1" a="1"/>
  <c r="BR173" i="1" s="1"/>
  <c r="DU173" i="1" s="1"/>
  <c r="CS173" i="1"/>
  <c r="CS141" i="1"/>
  <c r="ED141" i="1" s="1"/>
  <c r="DD280" i="1"/>
  <c r="DI101" i="1"/>
  <c r="BR101" i="1" s="1" a="1"/>
  <c r="BR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T261" i="1"/>
  <c r="CL261" i="1" s="1"/>
  <c r="BS261" i="1"/>
  <c r="DI252" i="1"/>
  <c r="BR252" i="1" s="1" a="1"/>
  <c r="BR252" i="1" s="1"/>
  <c r="CS252" i="1"/>
  <c r="CS331" i="1"/>
  <c r="DI331" i="1"/>
  <c r="BR331" i="1" s="1" a="1"/>
  <c r="BR331" i="1" s="1"/>
  <c r="DW261" i="1"/>
  <c r="CU261" i="1"/>
  <c r="EG261" i="1"/>
  <c r="ED261" i="1"/>
  <c r="DI44" i="1"/>
  <c r="BR44" i="1" s="1" a="1"/>
  <c r="BR44" i="1" s="1"/>
  <c r="DU44" i="1" s="1"/>
  <c r="CS44" i="1"/>
  <c r="CU224" i="1"/>
  <c r="EG224" i="1"/>
  <c r="ED224" i="1"/>
  <c r="DW224" i="1"/>
  <c r="CU339" i="1"/>
  <c r="EG339" i="1"/>
  <c r="ED339" i="1"/>
  <c r="DW339" i="1"/>
  <c r="DI179" i="1"/>
  <c r="BR179" i="1" s="1" a="1"/>
  <c r="BR179" i="1" s="1"/>
  <c r="DU179" i="1" s="1"/>
  <c r="CS179" i="1"/>
  <c r="BT241" i="1"/>
  <c r="CL241" i="1" s="1"/>
  <c r="BS241" i="1"/>
  <c r="BT224" i="1"/>
  <c r="CL224" i="1" s="1"/>
  <c r="BS224" i="1"/>
  <c r="BT339" i="1"/>
  <c r="CL339" i="1" s="1"/>
  <c r="BS339" i="1"/>
  <c r="BS183" i="1"/>
  <c r="BT183" i="1"/>
  <c r="CL183" i="1" s="1"/>
  <c r="CS106" i="1"/>
  <c r="DI106" i="1"/>
  <c r="BR106" i="1" s="1" a="1"/>
  <c r="BR106" i="1" s="1"/>
  <c r="DU106" i="1" s="1"/>
  <c r="CS338" i="1"/>
  <c r="DI338" i="1"/>
  <c r="BR338" i="1" s="1" a="1"/>
  <c r="BR338" i="1" s="1"/>
  <c r="DI82" i="1"/>
  <c r="BR82" i="1" s="1" a="1"/>
  <c r="BR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DU192" i="1" s="1"/>
  <c r="CS171" i="1"/>
  <c r="EG171" i="1" s="1"/>
  <c r="DI45" i="1"/>
  <c r="BR45" i="1" s="1" a="1"/>
  <c r="BR45" i="1" s="1"/>
  <c r="CS137" i="1"/>
  <c r="ED137" i="1" s="1"/>
  <c r="DI59" i="1"/>
  <c r="BR59" i="1" s="1" a="1"/>
  <c r="BR59" i="1" s="1"/>
  <c r="DD161" i="1"/>
  <c r="CS270" i="1"/>
  <c r="ED270" i="1" s="1"/>
  <c r="DD229" i="1"/>
  <c r="DD239" i="1"/>
  <c r="DD248" i="1"/>
  <c r="DD93" i="1"/>
  <c r="DD81" i="1"/>
  <c r="DD144" i="1"/>
  <c r="DD272" i="1"/>
  <c r="DD188" i="1"/>
  <c r="DD337" i="1"/>
  <c r="DD73" i="1"/>
  <c r="DD190" i="1"/>
  <c r="DD254" i="1"/>
  <c r="DD163" i="1"/>
  <c r="DI15" i="1"/>
  <c r="BR15" i="1" s="1" a="1"/>
  <c r="BR15" i="1" s="1"/>
  <c r="CS46" i="1"/>
  <c r="CU46" i="1" s="1"/>
  <c r="DD143" i="1"/>
  <c r="DD103" i="1"/>
  <c r="DD113" i="1"/>
  <c r="CS39" i="1"/>
  <c r="DW39" i="1" s="1"/>
  <c r="CS26" i="1"/>
  <c r="ED26" i="1" s="1"/>
  <c r="DD281" i="1"/>
  <c r="DD297" i="1"/>
  <c r="DD327" i="1"/>
  <c r="DD71" i="1"/>
  <c r="DD64" i="1"/>
  <c r="DD295" i="1"/>
  <c r="DD121" i="1"/>
  <c r="DD208" i="1"/>
  <c r="DD146" i="1"/>
  <c r="DD133" i="1"/>
  <c r="DD180" i="1"/>
  <c r="DD165" i="1"/>
  <c r="DD83" i="1"/>
  <c r="DD90" i="1"/>
  <c r="DD95" i="1"/>
  <c r="DD209" i="1"/>
  <c r="DD200" i="1"/>
  <c r="DD119" i="1"/>
  <c r="DD303" i="1"/>
  <c r="DD124"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DU212" i="1" s="1"/>
  <c r="CS188" i="1"/>
  <c r="DI188" i="1"/>
  <c r="BR188" i="1" s="1" a="1"/>
  <c r="BR188" i="1" s="1"/>
  <c r="CS70" i="1"/>
  <c r="DI70" i="1"/>
  <c r="BR70" i="1" s="1" a="1"/>
  <c r="BR70" i="1" s="1"/>
  <c r="DU70" i="1" s="1"/>
  <c r="BS28" i="1"/>
  <c r="BT28" i="1"/>
  <c r="CL28" i="1" s="1"/>
  <c r="CU248" i="1"/>
  <c r="EG248" i="1"/>
  <c r="DW248" i="1"/>
  <c r="ED248" i="1"/>
  <c r="DI111" i="1"/>
  <c r="BR111" i="1" s="1" a="1"/>
  <c r="BR111" i="1" s="1"/>
  <c r="DU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W160" i="1"/>
  <c r="EG160" i="1"/>
  <c r="ED160" i="1"/>
  <c r="CU160" i="1"/>
  <c r="CS138" i="1"/>
  <c r="DI138" i="1"/>
  <c r="BR138" i="1" s="1" a="1"/>
  <c r="BR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DU90" i="1" s="1"/>
  <c r="CS211" i="1"/>
  <c r="DI211" i="1"/>
  <c r="BR211" i="1" s="1" a="1"/>
  <c r="BR211" i="1" s="1"/>
  <c r="DU211" i="1" s="1"/>
  <c r="DI116" i="1"/>
  <c r="BR116" i="1" s="1" a="1"/>
  <c r="BR116" i="1" s="1"/>
  <c r="CS116" i="1"/>
  <c r="CS193" i="1"/>
  <c r="DI193" i="1"/>
  <c r="BR193" i="1" s="1" a="1"/>
  <c r="BR193" i="1" s="1"/>
  <c r="DU193" i="1" s="1"/>
  <c r="CU152" i="1"/>
  <c r="DW152" i="1"/>
  <c r="EG152" i="1"/>
  <c r="ED152" i="1"/>
  <c r="DD151" i="1"/>
  <c r="EG148" i="1"/>
  <c r="ED148" i="1"/>
  <c r="DW148" i="1"/>
  <c r="CU148" i="1"/>
  <c r="CS113" i="1"/>
  <c r="DI113" i="1"/>
  <c r="BR113" i="1" s="1" a="1"/>
  <c r="BR113" i="1" s="1"/>
  <c r="DU113" i="1" s="1"/>
  <c r="ED192" i="1"/>
  <c r="EG192" i="1"/>
  <c r="DW192" i="1"/>
  <c r="CU192" i="1"/>
  <c r="BS83" i="1"/>
  <c r="BT83" i="1"/>
  <c r="CL83" i="1" s="1"/>
  <c r="CS298" i="1"/>
  <c r="DI298" i="1"/>
  <c r="BR298" i="1" s="1" a="1"/>
  <c r="BR298" i="1" s="1"/>
  <c r="BT287" i="1"/>
  <c r="CL287" i="1" s="1"/>
  <c r="BS287" i="1"/>
  <c r="CS125" i="1"/>
  <c r="DI125" i="1"/>
  <c r="BR125" i="1" s="1" a="1"/>
  <c r="BR125" i="1" s="1"/>
  <c r="DU125" i="1" s="1"/>
  <c r="CS100" i="1"/>
  <c r="DI100" i="1"/>
  <c r="BR100" i="1" s="1" a="1"/>
  <c r="BR100" i="1" s="1"/>
  <c r="DU100" i="1" s="1"/>
  <c r="BS142" i="1"/>
  <c r="BT142" i="1"/>
  <c r="CL142" i="1" s="1"/>
  <c r="CS297" i="1"/>
  <c r="DI297" i="1"/>
  <c r="BR297" i="1" s="1" a="1"/>
  <c r="BR297" i="1" s="1"/>
  <c r="CU130" i="1"/>
  <c r="BT93" i="1"/>
  <c r="CL93" i="1" s="1"/>
  <c r="BS93" i="1"/>
  <c r="CS286" i="1"/>
  <c r="DI286" i="1"/>
  <c r="BR286" i="1" s="1" a="1"/>
  <c r="BR286" i="1" s="1"/>
  <c r="DI42" i="1"/>
  <c r="BR42" i="1" s="1" a="1"/>
  <c r="BR42" i="1" s="1"/>
  <c r="BT291" i="1"/>
  <c r="CL291" i="1" s="1"/>
  <c r="BS291" i="1"/>
  <c r="BS254" i="1"/>
  <c r="BT254" i="1"/>
  <c r="CL254" i="1" s="1"/>
  <c r="CS150" i="1"/>
  <c r="DI150" i="1"/>
  <c r="BR150" i="1" s="1" a="1"/>
  <c r="BR150" i="1" s="1"/>
  <c r="CS284" i="1"/>
  <c r="DI284" i="1"/>
  <c r="BR284" i="1" s="1" a="1"/>
  <c r="BR284" i="1" s="1"/>
  <c r="CS276" i="1"/>
  <c r="DI276" i="1"/>
  <c r="BR276" i="1" s="1" a="1"/>
  <c r="BR276" i="1" s="1"/>
  <c r="CS177" i="1"/>
  <c r="DI177" i="1"/>
  <c r="BR177" i="1" s="1" a="1"/>
  <c r="BR177" i="1" s="1"/>
  <c r="DU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DU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DU89" i="1" s="1"/>
  <c r="CS89" i="1"/>
  <c r="CS157" i="1"/>
  <c r="DI157" i="1"/>
  <c r="BR157" i="1" s="1" a="1"/>
  <c r="BR157" i="1" s="1"/>
  <c r="DU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DU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DU235" i="1" s="1"/>
  <c r="CS235" i="1"/>
  <c r="CS147" i="1"/>
  <c r="DI147" i="1"/>
  <c r="BR147" i="1" s="1" a="1"/>
  <c r="BR147" i="1" s="1"/>
  <c r="BS127" i="1"/>
  <c r="BT127" i="1"/>
  <c r="CL127" i="1" s="1"/>
  <c r="CS237" i="1"/>
  <c r="DI237" i="1"/>
  <c r="BR237" i="1" s="1" a="1"/>
  <c r="BR237" i="1" s="1"/>
  <c r="BT285" i="1"/>
  <c r="CL285" i="1" s="1"/>
  <c r="BS285" i="1"/>
  <c r="DD285" i="1"/>
  <c r="BS186" i="1"/>
  <c r="BT186" i="1"/>
  <c r="CL186" i="1" s="1"/>
  <c r="DI114" i="1"/>
  <c r="BR114" i="1" s="1" a="1"/>
  <c r="BR114" i="1" s="1"/>
  <c r="DU114" i="1" s="1"/>
  <c r="CS114" i="1"/>
  <c r="CS88" i="1"/>
  <c r="DI88" i="1"/>
  <c r="BR88" i="1" s="1" a="1"/>
  <c r="BR88" i="1" s="1"/>
  <c r="DU88" i="1" s="1"/>
  <c r="DI275" i="1"/>
  <c r="BR275" i="1" s="1" a="1"/>
  <c r="BR275" i="1" s="1"/>
  <c r="CS275" i="1"/>
  <c r="DD28" i="1"/>
  <c r="CU238" i="1"/>
  <c r="EG238" i="1"/>
  <c r="ED238" i="1"/>
  <c r="DW238" i="1"/>
  <c r="DI79" i="1"/>
  <c r="BR79" i="1" s="1" a="1"/>
  <c r="BR79" i="1" s="1"/>
  <c r="DU79" i="1" s="1"/>
  <c r="CS79" i="1"/>
  <c r="CU134" i="1"/>
  <c r="EG134" i="1"/>
  <c r="DW134" i="1"/>
  <c r="ED134" i="1"/>
  <c r="BS279" i="1"/>
  <c r="BT279" i="1"/>
  <c r="CL279" i="1" s="1"/>
  <c r="BT255" i="1"/>
  <c r="CL255" i="1" s="1"/>
  <c r="BS255" i="1"/>
  <c r="CS236" i="1"/>
  <c r="DI236" i="1"/>
  <c r="BR236" i="1" s="1" a="1"/>
  <c r="BR236" i="1" s="1"/>
  <c r="DI132" i="1"/>
  <c r="BR132" i="1" s="1" a="1"/>
  <c r="BR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DU165" i="1" s="1"/>
  <c r="CS165" i="1"/>
  <c r="BS204" i="1"/>
  <c r="BT204" i="1"/>
  <c r="CL204" i="1" s="1"/>
  <c r="CU186" i="1"/>
  <c r="DW186" i="1"/>
  <c r="EG186" i="1"/>
  <c r="ED186" i="1"/>
  <c r="DI81" i="1"/>
  <c r="BR81" i="1" s="1" a="1"/>
  <c r="BR81" i="1" s="1"/>
  <c r="CS81" i="1"/>
  <c r="BS144" i="1"/>
  <c r="BT144" i="1"/>
  <c r="CL144" i="1" s="1"/>
  <c r="EG216" i="1"/>
  <c r="ED216" i="1"/>
  <c r="CU216" i="1"/>
  <c r="DW216" i="1"/>
  <c r="CS76" i="1"/>
  <c r="DI76" i="1"/>
  <c r="BR76" i="1" s="1" a="1"/>
  <c r="BR76" i="1" s="1"/>
  <c r="DU76" i="1" s="1"/>
  <c r="DI103" i="1"/>
  <c r="BR103" i="1" s="1" a="1"/>
  <c r="BR103" i="1" s="1"/>
  <c r="DU103" i="1" s="1"/>
  <c r="CS103" i="1"/>
  <c r="CS151" i="1"/>
  <c r="DI151" i="1"/>
  <c r="BR151" i="1" s="1" a="1"/>
  <c r="BR151" i="1" s="1"/>
  <c r="CS73" i="1"/>
  <c r="DI73" i="1"/>
  <c r="BR73" i="1" s="1" a="1"/>
  <c r="BR73" i="1" s="1"/>
  <c r="DU73" i="1" s="1"/>
  <c r="EG239" i="1"/>
  <c r="ED239" i="1"/>
  <c r="DW239" i="1"/>
  <c r="CU239" i="1"/>
  <c r="EG45" i="1"/>
  <c r="ED45" i="1"/>
  <c r="CU45" i="1"/>
  <c r="DW45" i="1"/>
  <c r="BT62" i="1"/>
  <c r="CL62" i="1" s="1"/>
  <c r="BS62" i="1"/>
  <c r="DD159" i="1"/>
  <c r="CS99" i="1"/>
  <c r="DI99" i="1"/>
  <c r="BR99" i="1" s="1" a="1"/>
  <c r="BR99" i="1" s="1"/>
  <c r="DD217" i="1"/>
  <c r="DW255" i="1"/>
  <c r="CU255" i="1"/>
  <c r="ED255" i="1"/>
  <c r="EG255" i="1"/>
  <c r="EG195" i="1"/>
  <c r="BT341" i="1"/>
  <c r="CL341" i="1" s="1"/>
  <c r="BS341" i="1"/>
  <c r="DI107" i="1"/>
  <c r="DU107" i="1" s="1"/>
  <c r="CS107" i="1"/>
  <c r="CS162" i="1"/>
  <c r="DI162" i="1"/>
  <c r="BR162" i="1" s="1" a="1"/>
  <c r="BR162" i="1" s="1"/>
  <c r="DU162" i="1" s="1"/>
  <c r="CS110" i="1"/>
  <c r="DI110" i="1"/>
  <c r="BR110" i="1" s="1" a="1"/>
  <c r="BR110" i="1" s="1"/>
  <c r="DU110" i="1" s="1"/>
  <c r="DI218" i="1"/>
  <c r="BR218" i="1" s="1" a="1"/>
  <c r="BR218" i="1" s="1"/>
  <c r="DU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U145" i="1" s="1"/>
  <c r="DI187" i="1"/>
  <c r="BR187" i="1" s="1" a="1"/>
  <c r="BR187" i="1" s="1"/>
  <c r="CS187" i="1"/>
  <c r="BT239" i="1"/>
  <c r="CL239" i="1" s="1"/>
  <c r="BS239" i="1"/>
  <c r="DD235" i="1"/>
  <c r="CS149" i="1"/>
  <c r="DI149" i="1"/>
  <c r="BR149" i="1" s="1" a="1"/>
  <c r="BR149" i="1" s="1"/>
  <c r="DU149" i="1" s="1"/>
  <c r="DI207" i="1"/>
  <c r="BR207" i="1" s="1" a="1"/>
  <c r="BR207" i="1" s="1"/>
  <c r="DU207" i="1" s="1"/>
  <c r="CS207" i="1"/>
  <c r="EG94" i="1"/>
  <c r="ED94" i="1"/>
  <c r="CU94" i="1"/>
  <c r="DW94" i="1"/>
  <c r="BT135" i="1"/>
  <c r="CL135" i="1" s="1"/>
  <c r="BS135" i="1"/>
  <c r="BS115" i="1"/>
  <c r="BT115" i="1"/>
  <c r="CL115" i="1" s="1"/>
  <c r="CS61" i="1"/>
  <c r="DI61" i="1"/>
  <c r="BR61" i="1" s="1" a="1"/>
  <c r="BR61" i="1" s="1"/>
  <c r="DU61" i="1" s="1"/>
  <c r="CS223" i="1"/>
  <c r="DI223" i="1"/>
  <c r="BR223" i="1" s="1" a="1"/>
  <c r="BR223" i="1" s="1"/>
  <c r="DU223" i="1" s="1"/>
  <c r="DI197" i="1"/>
  <c r="BR197" i="1" s="1" a="1"/>
  <c r="BR197" i="1" s="1"/>
  <c r="DU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CL92" i="1" s="1"/>
  <c r="BS92" i="1"/>
  <c r="DI301" i="1"/>
  <c r="BR301" i="1" s="1" a="1"/>
  <c r="BR301" i="1" s="1"/>
  <c r="CS301" i="1"/>
  <c r="DD326" i="1"/>
  <c r="BT136" i="1"/>
  <c r="CL136" i="1" s="1"/>
  <c r="BS136" i="1"/>
  <c r="DI180" i="1"/>
  <c r="BR180" i="1" s="1" a="1"/>
  <c r="BR180" i="1" s="1"/>
  <c r="DU180" i="1" s="1"/>
  <c r="CS180" i="1"/>
  <c r="DI342" i="1"/>
  <c r="BR342" i="1" s="1" a="1"/>
  <c r="BR342" i="1" s="1"/>
  <c r="CS342" i="1"/>
  <c r="DW313" i="1"/>
  <c r="CU313" i="1"/>
  <c r="ED313" i="1"/>
  <c r="EG313" i="1"/>
  <c r="BS91" i="1"/>
  <c r="BT91" i="1"/>
  <c r="CL91" i="1" s="1"/>
  <c r="CS84" i="1"/>
  <c r="DI84" i="1"/>
  <c r="BR84" i="1" s="1" a="1"/>
  <c r="BR84" i="1" s="1"/>
  <c r="DU84" i="1" s="1"/>
  <c r="DI169" i="1"/>
  <c r="BR169" i="1" s="1" a="1"/>
  <c r="BR169" i="1" s="1"/>
  <c r="CS169" i="1"/>
  <c r="BS85" i="1"/>
  <c r="BT85" i="1"/>
  <c r="CL85" i="1" s="1"/>
  <c r="DI332" i="1"/>
  <c r="BR332" i="1" s="1" a="1"/>
  <c r="BR332" i="1" s="1"/>
  <c r="CS332" i="1"/>
  <c r="DI234" i="1"/>
  <c r="BR234" i="1" s="1" a="1"/>
  <c r="BR234" i="1" s="1"/>
  <c r="DU234" i="1" s="1"/>
  <c r="CS234" i="1"/>
  <c r="CS159" i="1"/>
  <c r="DI159" i="1"/>
  <c r="BR159" i="1" s="1" a="1"/>
  <c r="BR159" i="1" s="1"/>
  <c r="CS36" i="1"/>
  <c r="DI36" i="1"/>
  <c r="BR36" i="1" s="1" a="1"/>
  <c r="BR36" i="1" s="1"/>
  <c r="DU36" i="1" s="1"/>
  <c r="EG267" i="1"/>
  <c r="DW267" i="1"/>
  <c r="CS158" i="1"/>
  <c r="DI158" i="1"/>
  <c r="BR158" i="1" s="1" a="1"/>
  <c r="BR158" i="1" s="1"/>
  <c r="DU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DU119" i="1" s="1"/>
  <c r="CS119" i="1"/>
  <c r="BS120" i="1"/>
  <c r="BT120" i="1"/>
  <c r="CL120" i="1" s="1"/>
  <c r="BS65" i="1"/>
  <c r="BT65" i="1"/>
  <c r="CL65" i="1" s="1"/>
  <c r="CS155" i="1"/>
  <c r="DI155" i="1"/>
  <c r="BR155" i="1" s="1" a="1"/>
  <c r="BR155" i="1" s="1"/>
  <c r="DU155" i="1" s="1"/>
  <c r="CU230" i="1"/>
  <c r="ED230" i="1"/>
  <c r="EG230" i="1"/>
  <c r="DW230" i="1"/>
  <c r="BT265" i="1"/>
  <c r="CL265" i="1" s="1"/>
  <c r="BS265" i="1"/>
  <c r="DI129" i="1"/>
  <c r="BR129" i="1" s="1" a="1"/>
  <c r="BR129" i="1" s="1"/>
  <c r="DU129" i="1" s="1"/>
  <c r="CS129" i="1"/>
  <c r="CS221" i="1"/>
  <c r="DI221" i="1"/>
  <c r="BR221" i="1" s="1" a="1"/>
  <c r="BR221" i="1" s="1"/>
  <c r="DU221" i="1" s="1"/>
  <c r="BT295" i="1"/>
  <c r="CL295" i="1" s="1"/>
  <c r="BS295" i="1"/>
  <c r="BT267" i="1"/>
  <c r="CL267" i="1" s="1"/>
  <c r="BS267" i="1"/>
  <c r="CS233" i="1"/>
  <c r="DI233" i="1"/>
  <c r="BR233" i="1" s="1" a="1"/>
  <c r="BR233" i="1" s="1"/>
  <c r="DU233" i="1" s="1"/>
  <c r="DI164" i="1"/>
  <c r="BR164" i="1" s="1" a="1"/>
  <c r="BR164" i="1" s="1"/>
  <c r="DU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DU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U139" i="1" s="1"/>
  <c r="DW304" i="1"/>
  <c r="CU304" i="1"/>
  <c r="EG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DU210" i="1" s="1"/>
  <c r="CS117" i="1"/>
  <c r="DI117" i="1"/>
  <c r="BR117" i="1" s="1" a="1"/>
  <c r="BR117" i="1" s="1"/>
  <c r="DU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DU185" i="1" s="1"/>
  <c r="CS185" i="1"/>
  <c r="DI52" i="1"/>
  <c r="BR52" i="1" s="1" a="1"/>
  <c r="BR52" i="1" s="1"/>
  <c r="CS52" i="1"/>
  <c r="CS244" i="1"/>
  <c r="DI244" i="1"/>
  <c r="BR244" i="1" s="1" a="1"/>
  <c r="BR244" i="1" s="1"/>
  <c r="CS302" i="1"/>
  <c r="DI302" i="1"/>
  <c r="BR302" i="1" s="1" a="1"/>
  <c r="BR302" i="1" s="1"/>
  <c r="DI75" i="1"/>
  <c r="BR75" i="1" s="1" a="1"/>
  <c r="BR75" i="1" s="1"/>
  <c r="DU75" i="1" s="1"/>
  <c r="CS75" i="1"/>
  <c r="BT283" i="1"/>
  <c r="CL283" i="1" s="1"/>
  <c r="BS283" i="1"/>
  <c r="CU322" i="1"/>
  <c r="DW322" i="1"/>
  <c r="CS272" i="1"/>
  <c r="DI272" i="1"/>
  <c r="BR272" i="1" s="1" a="1"/>
  <c r="BR272" i="1" s="1"/>
  <c r="BS304" i="1"/>
  <c r="BT304" i="1"/>
  <c r="CL304" i="1" s="1"/>
  <c r="DW59" i="1"/>
  <c r="EG59" i="1"/>
  <c r="ED59" i="1"/>
  <c r="CU59" i="1"/>
  <c r="BS72" i="1"/>
  <c r="BT72" i="1"/>
  <c r="CL72" i="1" s="1"/>
  <c r="DI122" i="1"/>
  <c r="BR122" i="1" s="1" a="1"/>
  <c r="BR122" i="1" s="1"/>
  <c r="DU122" i="1" s="1"/>
  <c r="CS122" i="1"/>
  <c r="CS16" i="1"/>
  <c r="DI16" i="1"/>
  <c r="BR16" i="1" s="1" a="1"/>
  <c r="BR16" i="1" s="1"/>
  <c r="DU16" i="1" s="1"/>
  <c r="CS175" i="1"/>
  <c r="DI175" i="1"/>
  <c r="BR175" i="1" s="1" a="1"/>
  <c r="BR175" i="1" s="1"/>
  <c r="DU175" i="1" s="1"/>
  <c r="DW299" i="1"/>
  <c r="ED299" i="1"/>
  <c r="CU299" i="1"/>
  <c r="EG299" i="1"/>
  <c r="CS30" i="1"/>
  <c r="DW30" i="1" s="1"/>
  <c r="ED194" i="1"/>
  <c r="EG194" i="1"/>
  <c r="DW194" i="1"/>
  <c r="CU194" i="1"/>
  <c r="DI67" i="1"/>
  <c r="BR67" i="1" s="1" a="1"/>
  <c r="BR67" i="1" s="1"/>
  <c r="DU67" i="1" s="1"/>
  <c r="CS67" i="1"/>
  <c r="BS226" i="1"/>
  <c r="BT226" i="1"/>
  <c r="CL226" i="1" s="1"/>
  <c r="DD221" i="1"/>
  <c r="DD204" i="1"/>
  <c r="CS174" i="1"/>
  <c r="DI174" i="1"/>
  <c r="BR174" i="1" s="1" a="1"/>
  <c r="BR174" i="1" s="1"/>
  <c r="DU174" i="1" s="1"/>
  <c r="BT260" i="1"/>
  <c r="CL260" i="1" s="1"/>
  <c r="BS260" i="1"/>
  <c r="DI123" i="1"/>
  <c r="BR123" i="1" s="1" a="1"/>
  <c r="BR123" i="1" s="1"/>
  <c r="CS123" i="1"/>
  <c r="DW170" i="1"/>
  <c r="ED170" i="1"/>
  <c r="CU170" i="1"/>
  <c r="EG170" i="1"/>
  <c r="CS104" i="1"/>
  <c r="DI104" i="1"/>
  <c r="BR104" i="1" s="1" a="1"/>
  <c r="BR104" i="1" s="1"/>
  <c r="DU104" i="1" s="1"/>
  <c r="CU253" i="1"/>
  <c r="EG253" i="1"/>
  <c r="ED253" i="1"/>
  <c r="DW253" i="1"/>
  <c r="CS189" i="1"/>
  <c r="DI189" i="1"/>
  <c r="BR189" i="1" s="1" a="1"/>
  <c r="BR189" i="1" s="1"/>
  <c r="DU189" i="1" s="1"/>
  <c r="BS322" i="1"/>
  <c r="BT322" i="1"/>
  <c r="CL322" i="1" s="1"/>
  <c r="DI172" i="1"/>
  <c r="BR172" i="1" s="1" a="1"/>
  <c r="BR172" i="1" s="1"/>
  <c r="DU172" i="1" s="1"/>
  <c r="CS172" i="1"/>
  <c r="CS80" i="1"/>
  <c r="DI80" i="1"/>
  <c r="BR80" i="1" s="1" a="1"/>
  <c r="BR80" i="1" s="1"/>
  <c r="BT22" i="1"/>
  <c r="CL22"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U190" i="1" s="1"/>
  <c r="DI281" i="1"/>
  <c r="BR281" i="1" s="1" a="1"/>
  <c r="BR281" i="1" s="1"/>
  <c r="CS281" i="1"/>
  <c r="DW143" i="1"/>
  <c r="EG143" i="1"/>
  <c r="ED143" i="1"/>
  <c r="CU143" i="1"/>
  <c r="CS296" i="1"/>
  <c r="DI296" i="1"/>
  <c r="BR296" i="1" s="1" a="1"/>
  <c r="BR296" i="1" s="1"/>
  <c r="BS141" i="1"/>
  <c r="BT141" i="1"/>
  <c r="DW74" i="1"/>
  <c r="CU74" i="1"/>
  <c r="ED74" i="1"/>
  <c r="EG74" i="1"/>
  <c r="DD92" i="1"/>
  <c r="DD149" i="1"/>
  <c r="BS170" i="1"/>
  <c r="BT166" i="1"/>
  <c r="CL166" i="1" s="1"/>
  <c r="BS166" i="1"/>
  <c r="DW167" i="1"/>
  <c r="CU167" i="1"/>
  <c r="ED167" i="1"/>
  <c r="EG167" i="1"/>
  <c r="DD136" i="1"/>
  <c r="CS108" i="1"/>
  <c r="DI108" i="1"/>
  <c r="BR108" i="1" s="1" a="1"/>
  <c r="BR108" i="1" s="1"/>
  <c r="DU108" i="1" s="1"/>
  <c r="BS118" i="1"/>
  <c r="BT118" i="1"/>
  <c r="CL118" i="1" s="1"/>
  <c r="DI206" i="1"/>
  <c r="BR206" i="1" s="1" a="1"/>
  <c r="BR206" i="1" s="1"/>
  <c r="CS206" i="1"/>
  <c r="DD240" i="1"/>
  <c r="BS77" i="1"/>
  <c r="BT77" i="1"/>
  <c r="CL77" i="1" s="1"/>
  <c r="EG199" i="1"/>
  <c r="DW199" i="1"/>
  <c r="CU199" i="1"/>
  <c r="ED199" i="1"/>
  <c r="CS124" i="1"/>
  <c r="DI124" i="1"/>
  <c r="BR124" i="1" s="1" a="1"/>
  <c r="BR124" i="1" s="1"/>
  <c r="DU124" i="1" s="1"/>
  <c r="CS161" i="1"/>
  <c r="DI161" i="1"/>
  <c r="BR161" i="1" s="1" a="1"/>
  <c r="BR161" i="1" s="1"/>
  <c r="DU161" i="1" s="1"/>
  <c r="DI340" i="1"/>
  <c r="BR340" i="1" s="1" a="1"/>
  <c r="BR340" i="1" s="1"/>
  <c r="CS340" i="1"/>
  <c r="DW22" i="1"/>
  <c r="EG22" i="1"/>
  <c r="ED22" i="1"/>
  <c r="CU22" i="1"/>
  <c r="DD94" i="1"/>
  <c r="CS201" i="1"/>
  <c r="DI201" i="1"/>
  <c r="BR201" i="1" s="1" a="1"/>
  <c r="BR201" i="1" s="1"/>
  <c r="DU201" i="1" s="1"/>
  <c r="DI306" i="1"/>
  <c r="BR306" i="1" s="1" a="1"/>
  <c r="BR306" i="1" s="1"/>
  <c r="CS306" i="1"/>
  <c r="EG222" i="1"/>
  <c r="EG249" i="1"/>
  <c r="ED249" i="1"/>
  <c r="CU249" i="1"/>
  <c r="DW249" i="1"/>
  <c r="DI98" i="1"/>
  <c r="BR98" i="1" s="1" a="1"/>
  <c r="BR98" i="1" s="1"/>
  <c r="DU98" i="1" s="1"/>
  <c r="CS98" i="1"/>
  <c r="CS168" i="1"/>
  <c r="DI168" i="1"/>
  <c r="BR168" i="1" s="1" a="1"/>
  <c r="BR168" i="1" s="1"/>
  <c r="DU168" i="1" s="1"/>
  <c r="DI227" i="1"/>
  <c r="BR227" i="1" s="1" a="1"/>
  <c r="BR227" i="1" s="1"/>
  <c r="DU227" i="1" s="1"/>
  <c r="CS227" i="1"/>
  <c r="DI176" i="1"/>
  <c r="BR176" i="1" s="1" a="1"/>
  <c r="BR176" i="1" s="1"/>
  <c r="DU176" i="1" s="1"/>
  <c r="CS176" i="1"/>
  <c r="CS181" i="1"/>
  <c r="DI181" i="1"/>
  <c r="BR181" i="1" s="1" a="1"/>
  <c r="BR181" i="1" s="1"/>
  <c r="DU181" i="1" s="1"/>
  <c r="EG321" i="1"/>
  <c r="ED321" i="1"/>
  <c r="CU321" i="1"/>
  <c r="DW321" i="1"/>
  <c r="BT74" i="1"/>
  <c r="CL74" i="1" s="1"/>
  <c r="BS74" i="1"/>
  <c r="BS292" i="1"/>
  <c r="BT292" i="1"/>
  <c r="CL292" i="1" s="1"/>
  <c r="BS37" i="1"/>
  <c r="BT37" i="1"/>
  <c r="CL37" i="1" s="1"/>
  <c r="BT167" i="1"/>
  <c r="DI78" i="1"/>
  <c r="BR78" i="1" s="1" a="1"/>
  <c r="BR78" i="1" s="1"/>
  <c r="DU78" i="1" s="1"/>
  <c r="CS78" i="1"/>
  <c r="DI264" i="1"/>
  <c r="BR264" i="1" s="1" a="1"/>
  <c r="BR264" i="1" s="1"/>
  <c r="CS264" i="1"/>
  <c r="DW140" i="1"/>
  <c r="EG140" i="1"/>
  <c r="ED140" i="1"/>
  <c r="CU140" i="1"/>
  <c r="CU242" i="1"/>
  <c r="EG242" i="1"/>
  <c r="DI203" i="1"/>
  <c r="BR203" i="1" s="1" a="1"/>
  <c r="BR203" i="1" s="1"/>
  <c r="DU203" i="1" s="1"/>
  <c r="CS203" i="1"/>
  <c r="DW269" i="1"/>
  <c r="CU269" i="1"/>
  <c r="EG269" i="1"/>
  <c r="ED269" i="1"/>
  <c r="DW328" i="1"/>
  <c r="ED328" i="1"/>
  <c r="CU328" i="1"/>
  <c r="CS95" i="1"/>
  <c r="DI95" i="1"/>
  <c r="BR95" i="1" s="1" a="1"/>
  <c r="BR95" i="1" s="1"/>
  <c r="DU95" i="1" s="1"/>
  <c r="CS219" i="1"/>
  <c r="DI219" i="1"/>
  <c r="BR219" i="1" s="1" a="1"/>
  <c r="BR219" i="1" s="1"/>
  <c r="DU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DU208" i="1" s="1"/>
  <c r="CS208" i="1"/>
  <c r="CS205" i="1"/>
  <c r="DI205" i="1"/>
  <c r="BR205" i="1" s="1" a="1"/>
  <c r="BR205" i="1" s="1"/>
  <c r="BT217" i="1"/>
  <c r="CL217" i="1" s="1"/>
  <c r="BS217" i="1"/>
  <c r="ED48" i="1"/>
  <c r="EG48" i="1"/>
  <c r="CU48" i="1"/>
  <c r="DW48" i="1"/>
  <c r="CS57" i="1"/>
  <c r="DI57" i="1"/>
  <c r="BR57" i="1" s="1" a="1"/>
  <c r="BR57" i="1" s="1"/>
  <c r="DI29" i="1"/>
  <c r="BR29" i="1" s="1" a="1"/>
  <c r="BR29" i="1" s="1"/>
  <c r="BT29" i="1" s="1"/>
  <c r="CS29" i="1"/>
  <c r="EG29" i="1" s="1"/>
  <c r="CS31" i="1"/>
  <c r="EG31" i="1" s="1"/>
  <c r="CS23" i="1"/>
  <c r="DW23" i="1" s="1"/>
  <c r="DI53" i="1"/>
  <c r="BR53" i="1" s="1" a="1"/>
  <c r="BR53" i="1" s="1"/>
  <c r="DI18" i="1"/>
  <c r="BR18" i="1" s="1" a="1"/>
  <c r="BR18" i="1" s="1"/>
  <c r="DU18" i="1" s="1"/>
  <c r="CS50" i="1"/>
  <c r="EG50" i="1" s="1"/>
  <c r="DI47" i="1"/>
  <c r="BR47" i="1" s="1" a="1"/>
  <c r="BR47" i="1" s="1"/>
  <c r="DI55" i="1"/>
  <c r="BR55" i="1" s="1" a="1"/>
  <c r="BR55" i="1" s="1"/>
  <c r="CS20" i="1"/>
  <c r="ED20" i="1" s="1"/>
  <c r="CS32" i="1"/>
  <c r="ED32" i="1" s="1"/>
  <c r="CS49" i="1"/>
  <c r="CU49" i="1" s="1"/>
  <c r="DI40" i="1"/>
  <c r="BR40" i="1" s="1" a="1"/>
  <c r="BR40" i="1" s="1"/>
  <c r="EG55" i="1"/>
  <c r="ED55" i="1"/>
  <c r="CU55" i="1"/>
  <c r="DW55" i="1"/>
  <c r="EG15" i="1"/>
  <c r="ED15" i="1"/>
  <c r="DW15" i="1"/>
  <c r="CU15" i="1"/>
  <c r="CS43" i="1"/>
  <c r="DI43" i="1"/>
  <c r="BR43" i="1" s="1" a="1"/>
  <c r="BR43" i="1" s="1"/>
  <c r="BS32" i="1"/>
  <c r="BT32" i="1"/>
  <c r="CL32" i="1" s="1"/>
  <c r="CU42" i="1"/>
  <c r="EG42" i="1"/>
  <c r="DW42" i="1"/>
  <c r="ED42" i="1"/>
  <c r="BT31" i="1"/>
  <c r="CL31" i="1" s="1"/>
  <c r="BS31" i="1"/>
  <c r="BF15" i="1"/>
  <c r="CW15" i="1" s="1"/>
  <c r="BT26" i="1"/>
  <c r="CL26" i="1" s="1"/>
  <c r="BS26" i="1"/>
  <c r="CS41" i="1"/>
  <c r="DI41" i="1"/>
  <c r="BR41" i="1" s="1" a="1"/>
  <c r="BR41" i="1" s="1"/>
  <c r="DI19" i="1"/>
  <c r="BR19" i="1" s="1" a="1"/>
  <c r="BR19" i="1" s="1"/>
  <c r="DU19" i="1" s="1"/>
  <c r="CS19" i="1"/>
  <c r="DI38" i="1"/>
  <c r="BR38" i="1" s="1" a="1"/>
  <c r="BR38" i="1" s="1"/>
  <c r="DU38" i="1" s="1"/>
  <c r="CS38" i="1"/>
  <c r="BT34" i="1"/>
  <c r="CL34" i="1" s="1"/>
  <c r="BS34" i="1"/>
  <c r="CS24" i="1"/>
  <c r="DI24" i="1"/>
  <c r="BR24" i="1" s="1" a="1"/>
  <c r="BR24" i="1" s="1"/>
  <c r="DU24" i="1" s="1"/>
  <c r="BT14" i="1"/>
  <c r="CL14" i="1" s="1"/>
  <c r="BS14" i="1"/>
  <c r="CU34" i="1"/>
  <c r="DW34" i="1"/>
  <c r="EG34" i="1"/>
  <c r="ED34" i="1"/>
  <c r="BS46" i="1"/>
  <c r="BT46" i="1"/>
  <c r="CL46" i="1" s="1"/>
  <c r="CS51" i="1"/>
  <c r="DI51" i="1"/>
  <c r="BR51" i="1" s="1" a="1"/>
  <c r="BR51" i="1" s="1"/>
  <c r="DU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U33" i="1" s="1"/>
  <c r="DI27" i="1"/>
  <c r="BR27" i="1" s="1" a="1"/>
  <c r="BR27" i="1" s="1"/>
  <c r="DU27" i="1" s="1"/>
  <c r="CS27" i="1"/>
  <c r="EG14" i="1"/>
  <c r="DI56" i="1"/>
  <c r="BR56" i="1" s="1" a="1"/>
  <c r="BR56" i="1" s="1"/>
  <c r="CS56" i="1"/>
  <c r="DI58" i="1"/>
  <c r="BR58" i="1" s="1" a="1"/>
  <c r="BR58" i="1" s="1"/>
  <c r="DU58" i="1" s="1"/>
  <c r="CS58" i="1"/>
  <c r="ED25" i="1"/>
  <c r="EG25" i="1"/>
  <c r="DW25" i="1"/>
  <c r="CU25" i="1"/>
  <c r="CS35" i="1"/>
  <c r="DI35" i="1"/>
  <c r="BR35" i="1" s="1" a="1"/>
  <c r="BR35" i="1" s="1"/>
  <c r="DU35" i="1" s="1"/>
  <c r="DI54" i="1"/>
  <c r="BR54" i="1" s="1" a="1"/>
  <c r="BR54" i="1" s="1"/>
  <c r="DU54" i="1" s="1"/>
  <c r="CS54" i="1"/>
  <c r="BT25" i="1"/>
  <c r="CL25" i="1" s="1"/>
  <c r="BS25" i="1"/>
  <c r="DI21" i="1"/>
  <c r="BR21" i="1" s="1" a="1"/>
  <c r="BR21" i="1" s="1"/>
  <c r="DU21" i="1" s="1"/>
  <c r="CS21" i="1"/>
  <c r="DI60" i="1"/>
  <c r="BR60" i="1" s="1" a="1"/>
  <c r="BR60" i="1" s="1"/>
  <c r="CS60" i="1"/>
  <c r="BT20" i="1"/>
  <c r="CL20" i="1" s="1"/>
  <c r="BS20" i="1"/>
  <c r="EG47" i="1"/>
  <c r="ED47" i="1"/>
  <c r="CU47" i="1"/>
  <c r="DW47" i="1"/>
  <c r="BS50" i="1"/>
  <c r="BT50" i="1"/>
  <c r="CL50" i="1" s="1"/>
  <c r="CU17" i="1"/>
  <c r="DW17" i="1"/>
  <c r="ED17" i="1"/>
  <c r="EG17" i="1"/>
  <c r="DZ20" i="1"/>
  <c r="CS13" i="1"/>
  <c r="CU13" i="1" s="1"/>
  <c r="DI13" i="1"/>
  <c r="BR13" i="1" s="1" a="1"/>
  <c r="BR13" i="1" s="1"/>
  <c r="BT13" i="1" s="1"/>
  <c r="CL13" i="1" s="1"/>
  <c r="O23" i="7"/>
  <c r="BT55" i="1" l="1"/>
  <c r="CL55" i="1" s="1"/>
  <c r="DU55" i="1"/>
  <c r="BS121" i="1"/>
  <c r="DU121" i="1"/>
  <c r="BT126" i="1"/>
  <c r="CL126" i="1" s="1"/>
  <c r="DU126" i="1"/>
  <c r="BT82" i="1"/>
  <c r="CL82" i="1" s="1"/>
  <c r="DU82" i="1"/>
  <c r="ED102" i="1"/>
  <c r="BS112" i="1"/>
  <c r="DU112" i="1"/>
  <c r="BT199" i="1"/>
  <c r="CL199" i="1" s="1"/>
  <c r="DU199" i="1"/>
  <c r="BS202" i="1"/>
  <c r="DU202" i="1"/>
  <c r="BS134" i="1"/>
  <c r="DU134" i="1"/>
  <c r="BT152" i="1"/>
  <c r="CL152" i="1" s="1"/>
  <c r="DU152" i="1"/>
  <c r="BS216" i="1"/>
  <c r="DU216" i="1"/>
  <c r="BT47" i="1"/>
  <c r="DU47" i="1"/>
  <c r="BT209" i="1"/>
  <c r="CL209" i="1" s="1"/>
  <c r="DU209" i="1"/>
  <c r="BT97" i="1"/>
  <c r="CL97" i="1" s="1"/>
  <c r="DU97" i="1"/>
  <c r="BT143" i="1"/>
  <c r="CL143" i="1" s="1"/>
  <c r="DU143" i="1"/>
  <c r="BS148" i="1"/>
  <c r="DU148" i="1"/>
  <c r="BS184" i="1"/>
  <c r="DU184" i="1"/>
  <c r="BS96" i="1"/>
  <c r="DU96" i="1"/>
  <c r="BS160" i="1"/>
  <c r="DU160" i="1"/>
  <c r="BS214" i="1"/>
  <c r="DU214" i="1"/>
  <c r="BS40" i="1"/>
  <c r="DU40" i="1"/>
  <c r="BT15" i="1"/>
  <c r="CL15" i="1" s="1"/>
  <c r="DU15" i="1"/>
  <c r="BT59" i="1"/>
  <c r="CL59" i="1" s="1"/>
  <c r="DU59" i="1"/>
  <c r="BT94" i="1"/>
  <c r="CL94" i="1" s="1"/>
  <c r="DU94" i="1"/>
  <c r="BS17" i="1"/>
  <c r="DU17" i="1"/>
  <c r="BS42" i="1"/>
  <c r="DU42" i="1"/>
  <c r="BT140" i="1"/>
  <c r="CL140" i="1" s="1"/>
  <c r="DU140" i="1"/>
  <c r="BS146" i="1"/>
  <c r="DU146" i="1"/>
  <c r="BS45" i="1"/>
  <c r="DU45" i="1"/>
  <c r="BS22" i="1"/>
  <c r="DU22" i="1"/>
  <c r="BS167" i="1"/>
  <c r="DU167" i="1"/>
  <c r="EG135" i="1"/>
  <c r="CU135" i="1"/>
  <c r="ED135" i="1"/>
  <c r="F117" i="4" a="1"/>
  <c r="F117" i="4" s="1"/>
  <c r="E117" i="4" a="1"/>
  <c r="E117" i="4" s="1"/>
  <c r="C118" i="4"/>
  <c r="B119" i="4"/>
  <c r="M118" i="4" a="1"/>
  <c r="M118" i="4" s="1"/>
  <c r="L118" i="4" a="1"/>
  <c r="L118" i="4" s="1"/>
  <c r="K118" i="4" a="1"/>
  <c r="K118" i="4" s="1"/>
  <c r="I119" i="4"/>
  <c r="H120" i="4"/>
  <c r="BS305" i="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CK225"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O25" i="7"/>
  <c r="O26" i="7" s="1"/>
  <c r="O27" i="7" s="1"/>
  <c r="O28" i="7" s="1"/>
  <c r="O29" i="7" s="1"/>
  <c r="O30" i="7" s="1"/>
  <c r="O31" i="7" s="1"/>
  <c r="O32" i="7" s="1"/>
  <c r="O33" i="7" s="1"/>
  <c r="O34" i="7" s="1"/>
  <c r="O35" i="7" s="1"/>
  <c r="O36" i="7" s="1"/>
  <c r="O37" i="7" s="1"/>
  <c r="CK34" i="1" l="1"/>
  <c r="I120" i="4"/>
  <c r="H121" i="4"/>
  <c r="K119" i="4" a="1"/>
  <c r="K119" i="4" s="1"/>
  <c r="L119" i="4" a="1"/>
  <c r="L119" i="4" s="1"/>
  <c r="M119" i="4" a="1"/>
  <c r="M119" i="4" s="1"/>
  <c r="C119" i="4"/>
  <c r="B120" i="4"/>
  <c r="F118" i="4" a="1"/>
  <c r="F118" i="4" s="1"/>
  <c r="E118" i="4" a="1"/>
  <c r="E118" i="4" s="1"/>
  <c r="Q104" i="3"/>
  <c r="U103" i="3" a="1"/>
  <c r="U103" i="3" s="1"/>
  <c r="T103" i="3" a="1"/>
  <c r="T103" i="3" s="1"/>
  <c r="V103" i="3" a="1"/>
  <c r="V103" i="3" s="1"/>
  <c r="B103" i="3"/>
  <c r="O40" i="7"/>
  <c r="O41" i="7" s="1"/>
  <c r="N45" i="7"/>
  <c r="O38" i="7"/>
  <c r="O39" i="7" s="1"/>
  <c r="DZ22" i="1"/>
  <c r="DK34" i="1"/>
  <c r="DL34" i="1" s="1"/>
  <c r="CK101" i="1"/>
  <c r="DK101" i="1" s="1"/>
  <c r="CK261" i="1"/>
  <c r="CK280" i="1"/>
  <c r="DK280" i="1" s="1"/>
  <c r="DZ23" i="1"/>
  <c r="DK18" i="1"/>
  <c r="DL18" i="1" s="1"/>
  <c r="CK295" i="1"/>
  <c r="CK340" i="1"/>
  <c r="CK291" i="1"/>
  <c r="CK247" i="1"/>
  <c r="CK19" i="1"/>
  <c r="DK19" i="1" s="1"/>
  <c r="DL19" i="1" s="1"/>
  <c r="CK30" i="1"/>
  <c r="DK30" i="1" s="1"/>
  <c r="DL30" i="1" s="1"/>
  <c r="CK260" i="1"/>
  <c r="CK127" i="1"/>
  <c r="DK127" i="1" s="1"/>
  <c r="DL127" i="1" s="1"/>
  <c r="CK38" i="1"/>
  <c r="DK38" i="1" s="1"/>
  <c r="DL38" i="1" s="1"/>
  <c r="DK14" i="1"/>
  <c r="DL14" i="1" s="1"/>
  <c r="CK110" i="1"/>
  <c r="DK110" i="1" s="1"/>
  <c r="CK67" i="1"/>
  <c r="DK67" i="1" s="1"/>
  <c r="CK160" i="1"/>
  <c r="CK47" i="1"/>
  <c r="CK129" i="1"/>
  <c r="CK26" i="1"/>
  <c r="CK43" i="1" s="1"/>
  <c r="CK15" i="1"/>
  <c r="CK39" i="1" s="1"/>
  <c r="DK39" i="1" s="1"/>
  <c r="DL39" i="1" s="1"/>
  <c r="DK225" i="1"/>
  <c r="CK41" i="1"/>
  <c r="DK41" i="1" s="1"/>
  <c r="DL41" i="1" s="1"/>
  <c r="CK21" i="1"/>
  <c r="DB15" i="1"/>
  <c r="DD15" i="1" s="1"/>
  <c r="DA17" i="1"/>
  <c r="DT17" i="1"/>
  <c r="BK17" i="1"/>
  <c r="BF19" i="1"/>
  <c r="CW19" i="1" s="1"/>
  <c r="BF18" i="1"/>
  <c r="CW18" i="1" s="1"/>
  <c r="CK35" i="1"/>
  <c r="DK35" i="1" s="1"/>
  <c r="DL35" i="1" s="1"/>
  <c r="CB15" i="1"/>
  <c r="CD15" i="1" s="1"/>
  <c r="CI15" i="1" s="1"/>
  <c r="CK17" i="1"/>
  <c r="CK331" i="1" s="1"/>
  <c r="DK331" i="1" s="1"/>
  <c r="DK13" i="1"/>
  <c r="CU7" i="1"/>
  <c r="CD13" i="1"/>
  <c r="CF13" i="1"/>
  <c r="DU13" i="1" s="1"/>
  <c r="CK158" i="1" l="1"/>
  <c r="DK158" i="1" s="1"/>
  <c r="CK218" i="1"/>
  <c r="CK207" i="1"/>
  <c r="DK207" i="1" s="1"/>
  <c r="CK59" i="1"/>
  <c r="DK59" i="1" s="1"/>
  <c r="CK155" i="1"/>
  <c r="CK179" i="1"/>
  <c r="DK179" i="1" s="1"/>
  <c r="DL179" i="1" s="1"/>
  <c r="C120" i="4"/>
  <c r="B121" i="4"/>
  <c r="F119" i="4" a="1"/>
  <c r="F119" i="4" s="1"/>
  <c r="E119" i="4" a="1"/>
  <c r="E119" i="4" s="1"/>
  <c r="H122" i="4"/>
  <c r="I121" i="4"/>
  <c r="M120" i="4" a="1"/>
  <c r="M120" i="4" s="1"/>
  <c r="L120" i="4" a="1"/>
  <c r="L120" i="4" s="1"/>
  <c r="K120" i="4" a="1"/>
  <c r="K120" i="4" s="1"/>
  <c r="Q105" i="3"/>
  <c r="T104" i="3" a="1"/>
  <c r="T104" i="3" s="1"/>
  <c r="V104" i="3" a="1"/>
  <c r="V104" i="3" s="1"/>
  <c r="U104" i="3" a="1"/>
  <c r="U104" i="3" s="1"/>
  <c r="B104" i="3"/>
  <c r="O42" i="7"/>
  <c r="O43" i="7"/>
  <c r="N46" i="7"/>
  <c r="O44" i="7"/>
  <c r="O45" i="7" s="1"/>
  <c r="DZ24" i="1"/>
  <c r="EN23" i="1"/>
  <c r="CK31" i="1"/>
  <c r="DK31" i="1" s="1"/>
  <c r="DL31" i="1" s="1"/>
  <c r="CK321" i="1"/>
  <c r="DK321" i="1" s="1"/>
  <c r="DL101" i="1"/>
  <c r="DK261" i="1"/>
  <c r="CK262" i="1"/>
  <c r="DK262" i="1" s="1"/>
  <c r="CK28" i="1"/>
  <c r="CK256" i="1"/>
  <c r="DK256" i="1" s="1"/>
  <c r="CK42" i="1"/>
  <c r="DK42" i="1" s="1"/>
  <c r="DL42" i="1" s="1"/>
  <c r="CK152" i="1"/>
  <c r="DK152" i="1" s="1"/>
  <c r="DL152" i="1" s="1"/>
  <c r="DL331" i="1"/>
  <c r="CK297" i="1"/>
  <c r="DK297" i="1" s="1"/>
  <c r="CK153" i="1"/>
  <c r="DK153" i="1" s="1"/>
  <c r="CK338" i="1"/>
  <c r="CK106" i="1"/>
  <c r="DK106" i="1" s="1"/>
  <c r="CK170" i="1"/>
  <c r="DK170" i="1" s="1"/>
  <c r="DL170" i="1" s="1"/>
  <c r="CK63" i="1"/>
  <c r="DK63" i="1" s="1"/>
  <c r="CK301" i="1"/>
  <c r="DK301" i="1" s="1"/>
  <c r="DL280" i="1"/>
  <c r="CK134" i="1"/>
  <c r="DK134" i="1" s="1"/>
  <c r="DL134" i="1" s="1"/>
  <c r="CK58" i="1"/>
  <c r="DK58" i="1" s="1"/>
  <c r="DL58" i="1" s="1"/>
  <c r="CK234" i="1"/>
  <c r="DK234" i="1" s="1"/>
  <c r="CK172" i="1"/>
  <c r="DK172" i="1" s="1"/>
  <c r="CK80" i="1"/>
  <c r="DK80" i="1" s="1"/>
  <c r="CK217" i="1"/>
  <c r="DK217" i="1" s="1"/>
  <c r="DL217"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DL158" i="1"/>
  <c r="CK236" i="1"/>
  <c r="DK236" i="1" s="1"/>
  <c r="DK295" i="1"/>
  <c r="DK247" i="1"/>
  <c r="CK248" i="1"/>
  <c r="DK291" i="1"/>
  <c r="CK292" i="1"/>
  <c r="DK26" i="1"/>
  <c r="DL26" i="1" s="1"/>
  <c r="CK294" i="1"/>
  <c r="DK294" i="1" s="1"/>
  <c r="CK324" i="1"/>
  <c r="DK324" i="1" s="1"/>
  <c r="CK287" i="1"/>
  <c r="CK254" i="1"/>
  <c r="CK265" i="1"/>
  <c r="DK265" i="1" s="1"/>
  <c r="CK342" i="1"/>
  <c r="DK342" i="1" s="1"/>
  <c r="CK185" i="1"/>
  <c r="DK185" i="1" s="1"/>
  <c r="CK125" i="1"/>
  <c r="CK238" i="1"/>
  <c r="DK238" i="1" s="1"/>
  <c r="CK90" i="1"/>
  <c r="DK90" i="1" s="1"/>
  <c r="CK316" i="1"/>
  <c r="CK228" i="1"/>
  <c r="DK228" i="1" s="1"/>
  <c r="CK70" i="1"/>
  <c r="CK206" i="1"/>
  <c r="DK206" i="1" s="1"/>
  <c r="DL206" i="1" s="1"/>
  <c r="CK124" i="1"/>
  <c r="DK124" i="1" s="1"/>
  <c r="CK103" i="1"/>
  <c r="DK103" i="1" s="1"/>
  <c r="DL103" i="1" s="1"/>
  <c r="DK17" i="1"/>
  <c r="DL17" i="1" s="1"/>
  <c r="CK123" i="1"/>
  <c r="DK123" i="1" s="1"/>
  <c r="CK165" i="1"/>
  <c r="CK204" i="1"/>
  <c r="DK204" i="1" s="1"/>
  <c r="DK160" i="1"/>
  <c r="CK193" i="1"/>
  <c r="CK79" i="1"/>
  <c r="DK79" i="1" s="1"/>
  <c r="CK61" i="1"/>
  <c r="CK111" i="1"/>
  <c r="DK111" i="1" s="1"/>
  <c r="CK68" i="1"/>
  <c r="CK137" i="1"/>
  <c r="DK137" i="1" s="1"/>
  <c r="CK76" i="1"/>
  <c r="CK220" i="1"/>
  <c r="DK220" i="1" s="1"/>
  <c r="CK115" i="1"/>
  <c r="CK116" i="1" s="1"/>
  <c r="DK116" i="1" s="1"/>
  <c r="CK112" i="1"/>
  <c r="CK257" i="1" s="1"/>
  <c r="CK109" i="1"/>
  <c r="DK109" i="1" s="1"/>
  <c r="CK163" i="1"/>
  <c r="DK163" i="1" s="1"/>
  <c r="CK135" i="1"/>
  <c r="CK83" i="1"/>
  <c r="DK83" i="1" s="1"/>
  <c r="CK198" i="1"/>
  <c r="DK198" i="1" s="1"/>
  <c r="CK53" i="1"/>
  <c r="DK53" i="1" s="1"/>
  <c r="DL53" i="1" s="1"/>
  <c r="CK175" i="1"/>
  <c r="DK175" i="1" s="1"/>
  <c r="CK224" i="1"/>
  <c r="DK224" i="1" s="1"/>
  <c r="DL110" i="1"/>
  <c r="CK16" i="1"/>
  <c r="CK99" i="1" s="1"/>
  <c r="DK99" i="1" s="1"/>
  <c r="DK15" i="1"/>
  <c r="DL15" i="1" s="1"/>
  <c r="CK128" i="1"/>
  <c r="DK128" i="1" s="1"/>
  <c r="DK218" i="1"/>
  <c r="DK155" i="1"/>
  <c r="CK156" i="1"/>
  <c r="CK229" i="1"/>
  <c r="CK235" i="1"/>
  <c r="DK235" i="1" s="1"/>
  <c r="DK47" i="1"/>
  <c r="DL47" i="1" s="1"/>
  <c r="CK48" i="1"/>
  <c r="DK48" i="1" s="1"/>
  <c r="DL67" i="1"/>
  <c r="CK24" i="1"/>
  <c r="DK24" i="1" s="1"/>
  <c r="DL24" i="1" s="1"/>
  <c r="CK145" i="1"/>
  <c r="DK129" i="1"/>
  <c r="CK60" i="1"/>
  <c r="DK60" i="1" s="1"/>
  <c r="DL60" i="1" s="1"/>
  <c r="CK154" i="1"/>
  <c r="DK154" i="1" s="1"/>
  <c r="DL59" i="1"/>
  <c r="DL207" i="1"/>
  <c r="DL225" i="1"/>
  <c r="DN225" i="1"/>
  <c r="DO225" i="1" s="1"/>
  <c r="CK178" i="1"/>
  <c r="DK43" i="1"/>
  <c r="DL43" i="1" s="1"/>
  <c r="CK44" i="1"/>
  <c r="DK44" i="1" s="1"/>
  <c r="DA19" i="1"/>
  <c r="DT19" i="1"/>
  <c r="BK19" i="1"/>
  <c r="DB17" i="1"/>
  <c r="DD17" i="1" s="1"/>
  <c r="DK21" i="1"/>
  <c r="DL21" i="1" s="1"/>
  <c r="CK23" i="1"/>
  <c r="BF20" i="1"/>
  <c r="CK54" i="1"/>
  <c r="DK54" i="1" s="1"/>
  <c r="DL54" i="1" s="1"/>
  <c r="BF21" i="1"/>
  <c r="CW21" i="1" s="1"/>
  <c r="DA18" i="1"/>
  <c r="DT18" i="1"/>
  <c r="BK18" i="1"/>
  <c r="CB29" i="1"/>
  <c r="CB105" i="1" s="1"/>
  <c r="CF105" i="1" s="1"/>
  <c r="DU105" i="1" s="1"/>
  <c r="DZ25" i="1"/>
  <c r="EN25" i="1" s="1"/>
  <c r="BT7" i="1"/>
  <c r="CW20" i="1" l="1"/>
  <c r="DK28" i="1"/>
  <c r="DL28" i="1" s="1"/>
  <c r="CK75" i="1"/>
  <c r="DK75" i="1" s="1"/>
  <c r="DL75" i="1" s="1"/>
  <c r="CK173" i="1"/>
  <c r="DK173" i="1" s="1"/>
  <c r="DL173" i="1" s="1"/>
  <c r="CK203" i="1"/>
  <c r="DK203" i="1" s="1"/>
  <c r="M121" i="4" a="1"/>
  <c r="M121" i="4" s="1"/>
  <c r="L121" i="4" a="1"/>
  <c r="L121" i="4" s="1"/>
  <c r="K121" i="4" a="1"/>
  <c r="K121" i="4" s="1"/>
  <c r="I122" i="4"/>
  <c r="H123" i="4"/>
  <c r="C121" i="4"/>
  <c r="B122" i="4"/>
  <c r="F120" i="4" a="1"/>
  <c r="F120" i="4" s="1"/>
  <c r="E120" i="4" a="1"/>
  <c r="E120" i="4" s="1"/>
  <c r="Q106" i="3"/>
  <c r="T105" i="3" a="1"/>
  <c r="T105" i="3" s="1"/>
  <c r="V105" i="3" a="1"/>
  <c r="V105" i="3" s="1"/>
  <c r="U105" i="3" a="1"/>
  <c r="U105" i="3" s="1"/>
  <c r="B105" i="3"/>
  <c r="N47" i="7"/>
  <c r="O46" i="7"/>
  <c r="CB147" i="1"/>
  <c r="CF147" i="1" s="1"/>
  <c r="DU147" i="1" s="1"/>
  <c r="CB52" i="1"/>
  <c r="DK338" i="1"/>
  <c r="CK339" i="1"/>
  <c r="DK339" i="1" s="1"/>
  <c r="DL262" i="1"/>
  <c r="DL261" i="1"/>
  <c r="DL106" i="1"/>
  <c r="DK251" i="1"/>
  <c r="CK252" i="1"/>
  <c r="DK252" i="1" s="1"/>
  <c r="CK190" i="1"/>
  <c r="DK190" i="1" s="1"/>
  <c r="DL190" i="1" s="1"/>
  <c r="CK50" i="1"/>
  <c r="DK50" i="1" s="1"/>
  <c r="DL50" i="1" s="1"/>
  <c r="CK64" i="1"/>
  <c r="DK64" i="1" s="1"/>
  <c r="CK78" i="1"/>
  <c r="DK78" i="1" s="1"/>
  <c r="DL78" i="1" s="1"/>
  <c r="CK237" i="1"/>
  <c r="DK237" i="1" s="1"/>
  <c r="DL237" i="1" s="1"/>
  <c r="CK107" i="1"/>
  <c r="CK227" i="1"/>
  <c r="DK227" i="1" s="1"/>
  <c r="DL227" i="1" s="1"/>
  <c r="CK84" i="1"/>
  <c r="CK221" i="1"/>
  <c r="DK221" i="1" s="1"/>
  <c r="DL221" i="1" s="1"/>
  <c r="CK130" i="1"/>
  <c r="DK130" i="1" s="1"/>
  <c r="CK205" i="1"/>
  <c r="DK205" i="1" s="1"/>
  <c r="DL205" i="1" s="1"/>
  <c r="DK257" i="1"/>
  <c r="CK258" i="1"/>
  <c r="DK258" i="1" s="1"/>
  <c r="CK199" i="1"/>
  <c r="DK199" i="1" s="1"/>
  <c r="DL199" i="1" s="1"/>
  <c r="DL185" i="1"/>
  <c r="DL52" i="1"/>
  <c r="DK229" i="1"/>
  <c r="DL229" i="1" s="1"/>
  <c r="CK230" i="1"/>
  <c r="DL342" i="1"/>
  <c r="DK250" i="1"/>
  <c r="CK253" i="1"/>
  <c r="DK253" i="1" s="1"/>
  <c r="DK125" i="1"/>
  <c r="CK126" i="1"/>
  <c r="DK126" i="1" s="1"/>
  <c r="DL87" i="1"/>
  <c r="DK23" i="1"/>
  <c r="DL23" i="1" s="1"/>
  <c r="CK239" i="1"/>
  <c r="DK239" i="1" s="1"/>
  <c r="CK245" i="1"/>
  <c r="CK25" i="1"/>
  <c r="DK25" i="1" s="1"/>
  <c r="DL25" i="1" s="1"/>
  <c r="DL265" i="1"/>
  <c r="CK335" i="1"/>
  <c r="CK133" i="1"/>
  <c r="DK133" i="1" s="1"/>
  <c r="DL133" i="1" s="1"/>
  <c r="CK164" i="1"/>
  <c r="DK164" i="1" s="1"/>
  <c r="DL164" i="1" s="1"/>
  <c r="DK254" i="1"/>
  <c r="CK255" i="1"/>
  <c r="DK255" i="1" s="1"/>
  <c r="DK248" i="1"/>
  <c r="CK249" i="1"/>
  <c r="DK249" i="1" s="1"/>
  <c r="DL256" i="1"/>
  <c r="DK16" i="1"/>
  <c r="DL16" i="1" s="1"/>
  <c r="CK310" i="1"/>
  <c r="DK310" i="1" s="1"/>
  <c r="CK266" i="1"/>
  <c r="CK272" i="1"/>
  <c r="CK268" i="1"/>
  <c r="CK275" i="1"/>
  <c r="CK169" i="1"/>
  <c r="DK169" i="1" s="1"/>
  <c r="CK72" i="1"/>
  <c r="DK72" i="1" s="1"/>
  <c r="CK289" i="1"/>
  <c r="CK213" i="1"/>
  <c r="DK213" i="1" s="1"/>
  <c r="CK284" i="1"/>
  <c r="CK279" i="1"/>
  <c r="CK278" i="1"/>
  <c r="DK278" i="1" s="1"/>
  <c r="CK94" i="1"/>
  <c r="DK94" i="1" s="1"/>
  <c r="CK332" i="1"/>
  <c r="CK88" i="1"/>
  <c r="DK88" i="1" s="1"/>
  <c r="CK304" i="1"/>
  <c r="DK304" i="1" s="1"/>
  <c r="CK259" i="1"/>
  <c r="DK259" i="1" s="1"/>
  <c r="CK311" i="1"/>
  <c r="CK100" i="1"/>
  <c r="CK40" i="1"/>
  <c r="DK40" i="1" s="1"/>
  <c r="DL40" i="1" s="1"/>
  <c r="CK49" i="1"/>
  <c r="DK49" i="1" s="1"/>
  <c r="DL49" i="1" s="1"/>
  <c r="CK177" i="1"/>
  <c r="DK177" i="1" s="1"/>
  <c r="DL177" i="1" s="1"/>
  <c r="CK143" i="1"/>
  <c r="DK143" i="1" s="1"/>
  <c r="DL143" i="1" s="1"/>
  <c r="CK119" i="1"/>
  <c r="DK119" i="1" s="1"/>
  <c r="CK200" i="1"/>
  <c r="DK200" i="1" s="1"/>
  <c r="DL200" i="1" s="1"/>
  <c r="CK89" i="1"/>
  <c r="DK89" i="1" s="1"/>
  <c r="CK51" i="1"/>
  <c r="DK51" i="1" s="1"/>
  <c r="DL51" i="1" s="1"/>
  <c r="CK20" i="1"/>
  <c r="CK306" i="1" s="1"/>
  <c r="CK32" i="1"/>
  <c r="DK32" i="1" s="1"/>
  <c r="DL32" i="1" s="1"/>
  <c r="CK147" i="1"/>
  <c r="DK147" i="1" s="1"/>
  <c r="DL147" i="1" s="1"/>
  <c r="CK33" i="1"/>
  <c r="DK33" i="1" s="1"/>
  <c r="DL33" i="1" s="1"/>
  <c r="CK27" i="1"/>
  <c r="CK74" i="1"/>
  <c r="DK74" i="1" s="1"/>
  <c r="CK104" i="1"/>
  <c r="DK104" i="1" s="1"/>
  <c r="DL104" i="1" s="1"/>
  <c r="CK29" i="1"/>
  <c r="DK29" i="1" s="1"/>
  <c r="DL29" i="1" s="1"/>
  <c r="CK36" i="1"/>
  <c r="DK36" i="1" s="1"/>
  <c r="DL36" i="1" s="1"/>
  <c r="CK144" i="1"/>
  <c r="DK144" i="1" s="1"/>
  <c r="DL144"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45" i="1"/>
  <c r="DK45" i="1" s="1"/>
  <c r="DL45" i="1" s="1"/>
  <c r="CK161" i="1"/>
  <c r="DK161" i="1" s="1"/>
  <c r="DL294" i="1"/>
  <c r="DL295" i="1"/>
  <c r="DK263" i="1"/>
  <c r="CK264" i="1"/>
  <c r="DK264" i="1" s="1"/>
  <c r="DK70" i="1"/>
  <c r="CK71" i="1"/>
  <c r="DK71"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57" i="1"/>
  <c r="DK157" i="1" s="1"/>
  <c r="CK138" i="1"/>
  <c r="CK149" i="1"/>
  <c r="DK149" i="1" s="1"/>
  <c r="DL90" i="1"/>
  <c r="DK325" i="1"/>
  <c r="CK326" i="1"/>
  <c r="DK298" i="1"/>
  <c r="CK299" i="1"/>
  <c r="CK222" i="1"/>
  <c r="DK222" i="1" s="1"/>
  <c r="DL222" i="1" s="1"/>
  <c r="DL238" i="1"/>
  <c r="DL337" i="1"/>
  <c r="DL297" i="1"/>
  <c r="DK112" i="1"/>
  <c r="CK113" i="1"/>
  <c r="DK193" i="1"/>
  <c r="CK194" i="1"/>
  <c r="CK195" i="1" s="1"/>
  <c r="DK178" i="1"/>
  <c r="CK180" i="1"/>
  <c r="DL154" i="1"/>
  <c r="DL63" i="1"/>
  <c r="CK92" i="1"/>
  <c r="DK115" i="1"/>
  <c r="CK117" i="1"/>
  <c r="CK233" i="1"/>
  <c r="DK233" i="1" s="1"/>
  <c r="CK65" i="1"/>
  <c r="DL153" i="1"/>
  <c r="DL220" i="1"/>
  <c r="CK131" i="1"/>
  <c r="DK131" i="1" s="1"/>
  <c r="DL48" i="1"/>
  <c r="DK107" i="1"/>
  <c r="CK108" i="1"/>
  <c r="DK108" i="1" s="1"/>
  <c r="DL160" i="1"/>
  <c r="DQ225" i="1"/>
  <c r="DR225" i="1" s="1" a="1"/>
  <c r="DR225" i="1" s="1"/>
  <c r="EB225" i="1" s="1"/>
  <c r="EE225" i="1"/>
  <c r="DK76" i="1"/>
  <c r="CK77" i="1"/>
  <c r="DK77" i="1" s="1"/>
  <c r="CK97" i="1"/>
  <c r="DL198" i="1"/>
  <c r="DL129" i="1"/>
  <c r="DL236" i="1"/>
  <c r="DL137" i="1"/>
  <c r="CK241" i="1"/>
  <c r="DK68" i="1"/>
  <c r="CK69" i="1"/>
  <c r="DK69" i="1" s="1"/>
  <c r="DL111" i="1"/>
  <c r="DL123" i="1"/>
  <c r="DL235" i="1"/>
  <c r="DK156" i="1"/>
  <c r="CK159" i="1"/>
  <c r="DK159" i="1" s="1"/>
  <c r="DL224" i="1"/>
  <c r="DL83" i="1"/>
  <c r="DK138" i="1"/>
  <c r="CK139" i="1"/>
  <c r="DK84" i="1"/>
  <c r="CK85" i="1"/>
  <c r="DK145" i="1"/>
  <c r="CK146" i="1"/>
  <c r="DK146" i="1" s="1"/>
  <c r="DL234" i="1"/>
  <c r="DL155" i="1"/>
  <c r="DL223" i="1"/>
  <c r="DK135" i="1"/>
  <c r="CK136" i="1"/>
  <c r="DK136" i="1" s="1"/>
  <c r="DK61" i="1"/>
  <c r="CK62" i="1"/>
  <c r="DK62" i="1" s="1"/>
  <c r="CK150" i="1"/>
  <c r="DL228" i="1"/>
  <c r="DL218" i="1"/>
  <c r="DL109" i="1"/>
  <c r="DL204" i="1"/>
  <c r="CK211" i="1"/>
  <c r="DK211" i="1" s="1"/>
  <c r="DL128" i="1"/>
  <c r="DL175" i="1"/>
  <c r="DL99" i="1"/>
  <c r="DL79" i="1"/>
  <c r="DL203" i="1"/>
  <c r="DL163" i="1"/>
  <c r="CK82" i="1"/>
  <c r="DK82" i="1" s="1"/>
  <c r="DL80" i="1"/>
  <c r="DL44" i="1"/>
  <c r="DL124" i="1"/>
  <c r="DL172" i="1"/>
  <c r="DK165" i="1"/>
  <c r="CK166" i="1"/>
  <c r="DB19" i="1"/>
  <c r="DD19" i="1" s="1"/>
  <c r="DB18" i="1"/>
  <c r="DD18" i="1" s="1"/>
  <c r="DA21" i="1"/>
  <c r="DB21" i="1" s="1"/>
  <c r="DT21" i="1"/>
  <c r="BK21" i="1"/>
  <c r="DB20" i="1"/>
  <c r="DT20" i="1"/>
  <c r="DA20" i="1"/>
  <c r="BK20" i="1"/>
  <c r="BF23" i="1"/>
  <c r="CW23" i="1" s="1"/>
  <c r="BF24" i="1"/>
  <c r="CW24" i="1" s="1"/>
  <c r="CF29" i="1"/>
  <c r="DU29" i="1" s="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122" i="4" l="1"/>
  <c r="B123" i="4"/>
  <c r="E121" i="4" a="1"/>
  <c r="E121" i="4" s="1"/>
  <c r="F121" i="4" a="1"/>
  <c r="F121" i="4" s="1"/>
  <c r="I123" i="4"/>
  <c r="H124" i="4"/>
  <c r="K122" i="4" a="1"/>
  <c r="K122" i="4" s="1"/>
  <c r="M122" i="4" a="1"/>
  <c r="M122" i="4" s="1"/>
  <c r="L122" i="4" a="1"/>
  <c r="L122" i="4" s="1"/>
  <c r="Q107" i="3"/>
  <c r="V106" i="3" a="1"/>
  <c r="V106" i="3" s="1"/>
  <c r="T106" i="3" a="1"/>
  <c r="T106" i="3" s="1"/>
  <c r="U106" i="3" a="1"/>
  <c r="U106" i="3" s="1"/>
  <c r="B106" i="3"/>
  <c r="O47" i="7"/>
  <c r="N48" i="7"/>
  <c r="CK214" i="1"/>
  <c r="DK214" i="1" s="1"/>
  <c r="CK162" i="1"/>
  <c r="DK162" i="1" s="1"/>
  <c r="DL162" i="1" s="1"/>
  <c r="CK191" i="1"/>
  <c r="DK191" i="1" s="1"/>
  <c r="DL191" i="1" s="1"/>
  <c r="CK232" i="1"/>
  <c r="DK232" i="1" s="1"/>
  <c r="DL232" i="1" s="1"/>
  <c r="CK219" i="1"/>
  <c r="DK219" i="1" s="1"/>
  <c r="DL219" i="1" s="1"/>
  <c r="CK317" i="1"/>
  <c r="CB167" i="1"/>
  <c r="CD167" i="1" s="1"/>
  <c r="CI167" i="1" s="1"/>
  <c r="CF52" i="1"/>
  <c r="DL252" i="1"/>
  <c r="DL251" i="1"/>
  <c r="DK20" i="1"/>
  <c r="DL20" i="1" s="1"/>
  <c r="CK182" i="1"/>
  <c r="CK56" i="1"/>
  <c r="DK56" i="1" s="1"/>
  <c r="DL56" i="1" s="1"/>
  <c r="CK226" i="1"/>
  <c r="DK226" i="1" s="1"/>
  <c r="DL226" i="1" s="1"/>
  <c r="CK37" i="1"/>
  <c r="DK37" i="1" s="1"/>
  <c r="DL37" i="1" s="1"/>
  <c r="CK81" i="1"/>
  <c r="DK81" i="1" s="1"/>
  <c r="DL81" i="1" s="1"/>
  <c r="CK105" i="1"/>
  <c r="DK105" i="1" s="1"/>
  <c r="DL105" i="1" s="1"/>
  <c r="CK171" i="1"/>
  <c r="DK171" i="1" s="1"/>
  <c r="DL171" i="1" s="1"/>
  <c r="CK209" i="1"/>
  <c r="CK302" i="1"/>
  <c r="DK302" i="1" s="1"/>
  <c r="DL302" i="1" s="1"/>
  <c r="CK22" i="1"/>
  <c r="DK22" i="1" s="1"/>
  <c r="DL22" i="1" s="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250" i="1"/>
  <c r="DL322" i="1"/>
  <c r="DL264" i="1"/>
  <c r="DL72" i="1"/>
  <c r="DK117" i="1"/>
  <c r="DL117" i="1" s="1"/>
  <c r="CK118" i="1"/>
  <c r="DK118" i="1" s="1"/>
  <c r="DK113" i="1"/>
  <c r="DL113" i="1" s="1"/>
  <c r="CK114" i="1"/>
  <c r="DK114" i="1" s="1"/>
  <c r="DL263" i="1"/>
  <c r="DK121" i="1"/>
  <c r="CK122" i="1"/>
  <c r="DK122" i="1" s="1"/>
  <c r="DL169" i="1"/>
  <c r="DK335" i="1"/>
  <c r="CK336" i="1"/>
  <c r="DK336" i="1" s="1"/>
  <c r="DL157" i="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L94"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L325" i="1"/>
  <c r="DL119" i="1"/>
  <c r="DL213" i="1"/>
  <c r="DL255" i="1"/>
  <c r="DL125" i="1"/>
  <c r="DL257" i="1"/>
  <c r="DL135" i="1"/>
  <c r="DL69" i="1"/>
  <c r="DL161" i="1"/>
  <c r="DL68" i="1"/>
  <c r="DL108" i="1"/>
  <c r="DL233" i="1"/>
  <c r="DK150" i="1"/>
  <c r="CK151" i="1"/>
  <c r="DK151" i="1" s="1"/>
  <c r="DL159" i="1"/>
  <c r="DK241" i="1"/>
  <c r="CK242" i="1"/>
  <c r="CK243" i="1" s="1"/>
  <c r="DK243" i="1" s="1"/>
  <c r="DL107" i="1"/>
  <c r="DL149" i="1"/>
  <c r="DL156" i="1"/>
  <c r="DL240" i="1"/>
  <c r="DK97" i="1"/>
  <c r="CK98" i="1"/>
  <c r="DK98" i="1" s="1"/>
  <c r="DL146" i="1"/>
  <c r="DL145" i="1"/>
  <c r="DL77" i="1"/>
  <c r="DK180" i="1"/>
  <c r="CK181" i="1"/>
  <c r="DL76" i="1"/>
  <c r="DL178" i="1"/>
  <c r="DK166" i="1"/>
  <c r="CK167" i="1"/>
  <c r="DK167" i="1" s="1"/>
  <c r="CK215" i="1"/>
  <c r="DK65" i="1"/>
  <c r="CK66" i="1"/>
  <c r="DK66" i="1" s="1"/>
  <c r="DL82" i="1"/>
  <c r="DL64" i="1"/>
  <c r="DL165" i="1"/>
  <c r="DL84" i="1"/>
  <c r="DL131" i="1"/>
  <c r="DK194" i="1"/>
  <c r="CK197" i="1"/>
  <c r="DK197" i="1" s="1"/>
  <c r="DL211" i="1"/>
  <c r="DL62" i="1"/>
  <c r="DK139" i="1"/>
  <c r="CK140" i="1"/>
  <c r="DK140" i="1" s="1"/>
  <c r="DL130" i="1"/>
  <c r="DL115" i="1"/>
  <c r="DL193" i="1"/>
  <c r="DL61" i="1"/>
  <c r="DL138" i="1"/>
  <c r="DK92" i="1"/>
  <c r="CK93" i="1"/>
  <c r="DK93" i="1" s="1"/>
  <c r="DL136" i="1"/>
  <c r="DL91" i="1"/>
  <c r="DL112" i="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L52" i="1" l="1"/>
  <c r="DU52" i="1"/>
  <c r="DK86" i="1"/>
  <c r="DL86" i="1" s="1"/>
  <c r="CK168" i="1"/>
  <c r="DK168" i="1" s="1"/>
  <c r="DL168" i="1" s="1"/>
  <c r="CK96" i="1"/>
  <c r="DK96" i="1" s="1"/>
  <c r="DL96" i="1" s="1"/>
  <c r="CK142" i="1"/>
  <c r="DK142" i="1" s="1"/>
  <c r="DL142" i="1" s="1"/>
  <c r="CK95" i="1"/>
  <c r="DK95" i="1" s="1"/>
  <c r="DL95" i="1" s="1"/>
  <c r="CK141" i="1"/>
  <c r="DK141" i="1" s="1"/>
  <c r="DL141" i="1" s="1"/>
  <c r="I124" i="4"/>
  <c r="H125" i="4"/>
  <c r="M123" i="4" a="1"/>
  <c r="M123" i="4" s="1"/>
  <c r="L123" i="4" a="1"/>
  <c r="L123" i="4" s="1"/>
  <c r="K123" i="4" a="1"/>
  <c r="K123" i="4" s="1"/>
  <c r="C123" i="4"/>
  <c r="B124" i="4"/>
  <c r="F122" i="4" a="1"/>
  <c r="F122" i="4" s="1"/>
  <c r="E122" i="4" a="1"/>
  <c r="E122" i="4" s="1"/>
  <c r="Q108" i="3"/>
  <c r="V107" i="3" a="1"/>
  <c r="V107" i="3" s="1"/>
  <c r="U107" i="3" a="1"/>
  <c r="U107" i="3" s="1"/>
  <c r="T107" i="3" a="1"/>
  <c r="T107" i="3" s="1"/>
  <c r="B107" i="3"/>
  <c r="O48" i="7"/>
  <c r="N49" i="7"/>
  <c r="DZ28"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DA26" i="1"/>
  <c r="DT26" i="1"/>
  <c r="BK26" i="1"/>
  <c r="DF25" i="1"/>
  <c r="BK25" i="1"/>
  <c r="DT25" i="1"/>
  <c r="BF27" i="1"/>
  <c r="CW27" i="1" s="1"/>
  <c r="DB24" i="1"/>
  <c r="DD24" i="1" s="1"/>
  <c r="CL56"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B125" i="4" l="1"/>
  <c r="C124" i="4"/>
  <c r="F123" i="4" a="1"/>
  <c r="F123" i="4" s="1"/>
  <c r="E123" i="4" a="1"/>
  <c r="E123" i="4" s="1"/>
  <c r="H126" i="4"/>
  <c r="I125" i="4"/>
  <c r="M124" i="4" a="1"/>
  <c r="M124" i="4" s="1"/>
  <c r="L124" i="4" a="1"/>
  <c r="L124" i="4" s="1"/>
  <c r="K124" i="4" a="1"/>
  <c r="K124" i="4" s="1"/>
  <c r="Q109" i="3"/>
  <c r="T108" i="3" a="1"/>
  <c r="T108" i="3" s="1"/>
  <c r="V108" i="3" a="1"/>
  <c r="V108" i="3" s="1"/>
  <c r="U108" i="3" a="1"/>
  <c r="U108" i="3" s="1"/>
  <c r="B108" i="3"/>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M125" i="4" l="1" a="1"/>
  <c r="M125" i="4" s="1"/>
  <c r="L125" i="4" a="1"/>
  <c r="L125" i="4" s="1"/>
  <c r="K125" i="4" a="1"/>
  <c r="K125" i="4" s="1"/>
  <c r="I126" i="4"/>
  <c r="H127" i="4"/>
  <c r="F124" i="4" a="1"/>
  <c r="F124" i="4" s="1"/>
  <c r="E124" i="4" a="1"/>
  <c r="E124" i="4" s="1"/>
  <c r="C125" i="4"/>
  <c r="B126" i="4"/>
  <c r="Q110" i="3"/>
  <c r="T109" i="3" a="1"/>
  <c r="T109" i="3" s="1"/>
  <c r="V109" i="3" a="1"/>
  <c r="V109" i="3" s="1"/>
  <c r="U109" i="3" a="1"/>
  <c r="U109" i="3" s="1"/>
  <c r="B109" i="3"/>
  <c r="O50" i="7"/>
  <c r="N51" i="7"/>
  <c r="DL328" i="1"/>
  <c r="DL271" i="1"/>
  <c r="DL283" i="1"/>
  <c r="DL270" i="1"/>
  <c r="DL282" i="1"/>
  <c r="DL320" i="1"/>
  <c r="DK314" i="1"/>
  <c r="CK315" i="1"/>
  <c r="DK315" i="1" s="1"/>
  <c r="DL319" i="1"/>
  <c r="DL313" i="1"/>
  <c r="S199" i="1"/>
  <c r="CY199" i="1" s="1"/>
  <c r="S198" i="1"/>
  <c r="CY198" i="1" s="1"/>
  <c r="S207" i="1"/>
  <c r="CY207" i="1" s="1"/>
  <c r="S208" i="1"/>
  <c r="CY208" i="1" s="1"/>
  <c r="S192" i="1"/>
  <c r="CY192" i="1" s="1"/>
  <c r="S184" i="1"/>
  <c r="CY184" i="1" s="1"/>
  <c r="S205" i="1"/>
  <c r="CY205" i="1" s="1"/>
  <c r="S187" i="1"/>
  <c r="CY187" i="1" s="1"/>
  <c r="S196" i="1"/>
  <c r="CY196" i="1" s="1"/>
  <c r="S186" i="1"/>
  <c r="CY186" i="1" s="1"/>
  <c r="S201" i="1"/>
  <c r="CY201" i="1" s="1"/>
  <c r="S188" i="1"/>
  <c r="CY188" i="1" s="1"/>
  <c r="S185" i="1"/>
  <c r="CY185" i="1" s="1"/>
  <c r="S203" i="1"/>
  <c r="CY203" i="1" s="1"/>
  <c r="S200" i="1"/>
  <c r="CY200" i="1" s="1"/>
  <c r="S193" i="1"/>
  <c r="CY193" i="1" s="1"/>
  <c r="S202" i="1"/>
  <c r="CY202" i="1" s="1"/>
  <c r="S197" i="1"/>
  <c r="CY197" i="1" s="1"/>
  <c r="S204" i="1"/>
  <c r="CY204" i="1" s="1"/>
  <c r="S189" i="1"/>
  <c r="CY189" i="1" s="1"/>
  <c r="S206" i="1"/>
  <c r="CY206" i="1" s="1"/>
  <c r="S191" i="1"/>
  <c r="CY191" i="1" s="1"/>
  <c r="S190" i="1"/>
  <c r="CY190" i="1" s="1"/>
  <c r="S195" i="1"/>
  <c r="CY195" i="1" s="1"/>
  <c r="S194" i="1"/>
  <c r="CY194" i="1" s="1"/>
  <c r="DL329" i="1"/>
  <c r="DK186" i="1"/>
  <c r="CK187" i="1"/>
  <c r="S137" i="1"/>
  <c r="CY137" i="1" s="1"/>
  <c r="S143" i="1"/>
  <c r="CY143" i="1" s="1"/>
  <c r="S132" i="1"/>
  <c r="S139" i="1"/>
  <c r="CY139" i="1" s="1"/>
  <c r="S134" i="1"/>
  <c r="DL184" i="1"/>
  <c r="DF29" i="1"/>
  <c r="DA29" i="1"/>
  <c r="BK29" i="1"/>
  <c r="DT29" i="1"/>
  <c r="BF30" i="1"/>
  <c r="CW30" i="1" s="1"/>
  <c r="DB29" i="1"/>
  <c r="DB27" i="1"/>
  <c r="DD27"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R16" i="15"/>
  <c r="R29" i="15"/>
  <c r="R12" i="15"/>
  <c r="L20" i="5" s="1"/>
  <c r="R30" i="15"/>
  <c r="R25" i="15"/>
  <c r="R20" i="15"/>
  <c r="L30" i="5" s="1"/>
  <c r="R26" i="15"/>
  <c r="R15" i="15"/>
  <c r="S148" i="1" s="1"/>
  <c r="CY148" i="1" s="1"/>
  <c r="S11" i="15"/>
  <c r="S10" i="15"/>
  <c r="S13" i="1"/>
  <c r="CY13" i="1" s="1"/>
  <c r="S26" i="15"/>
  <c r="L23" i="5"/>
  <c r="L17" i="5"/>
  <c r="L22" i="5"/>
  <c r="L26" i="5"/>
  <c r="S8" i="15"/>
  <c r="S9" i="15"/>
  <c r="S19" i="15"/>
  <c r="P9" i="15"/>
  <c r="C126" i="4" l="1"/>
  <c r="B127" i="4"/>
  <c r="F125" i="4" a="1"/>
  <c r="F125" i="4" s="1"/>
  <c r="E125" i="4" a="1"/>
  <c r="E125" i="4" s="1"/>
  <c r="H128" i="4"/>
  <c r="I127" i="4"/>
  <c r="L126" i="4" a="1"/>
  <c r="L126" i="4" s="1"/>
  <c r="K126" i="4" a="1"/>
  <c r="K126" i="4" s="1"/>
  <c r="M126" i="4" a="1"/>
  <c r="M126" i="4" s="1"/>
  <c r="Q111" i="3"/>
  <c r="T110" i="3" a="1"/>
  <c r="T110" i="3" s="1"/>
  <c r="V110" i="3" a="1"/>
  <c r="V110" i="3" s="1"/>
  <c r="U110" i="3" a="1"/>
  <c r="U110" i="3" s="1"/>
  <c r="B110" i="3"/>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CY219" i="1" s="1"/>
  <c r="S217" i="1"/>
  <c r="CY217" i="1" s="1"/>
  <c r="S213" i="1"/>
  <c r="CY213" i="1" s="1"/>
  <c r="S212" i="1"/>
  <c r="CY212" i="1" s="1"/>
  <c r="S216" i="1"/>
  <c r="CY216" i="1" s="1"/>
  <c r="S215" i="1"/>
  <c r="CY215" i="1" s="1"/>
  <c r="S211" i="1"/>
  <c r="CY211" i="1" s="1"/>
  <c r="S210" i="1"/>
  <c r="CY210" i="1" s="1"/>
  <c r="S214" i="1"/>
  <c r="CY214" i="1" s="1"/>
  <c r="S209" i="1"/>
  <c r="CY209" i="1" s="1"/>
  <c r="S220" i="1"/>
  <c r="S218" i="1"/>
  <c r="CY218" i="1" s="1"/>
  <c r="S131" i="1"/>
  <c r="CY131" i="1" s="1"/>
  <c r="S147" i="1"/>
  <c r="CY147" i="1" s="1"/>
  <c r="S21" i="15"/>
  <c r="S223" i="1"/>
  <c r="CY223" i="1" s="1"/>
  <c r="S225" i="1"/>
  <c r="CY225" i="1" s="1"/>
  <c r="S222" i="1"/>
  <c r="CY222" i="1" s="1"/>
  <c r="S221" i="1"/>
  <c r="CY221" i="1" s="1"/>
  <c r="S224" i="1"/>
  <c r="CY224" i="1" s="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S244" i="1"/>
  <c r="S140" i="1"/>
  <c r="CY140" i="1" s="1"/>
  <c r="S149" i="1"/>
  <c r="CY149" i="1" s="1"/>
  <c r="L28" i="5"/>
  <c r="M28" i="5" s="1"/>
  <c r="S229" i="1"/>
  <c r="CY229" i="1" s="1"/>
  <c r="S232" i="1"/>
  <c r="CY232" i="1" s="1"/>
  <c r="S231" i="1"/>
  <c r="CY231" i="1" s="1"/>
  <c r="S242" i="1"/>
  <c r="S228" i="1"/>
  <c r="CY228" i="1" s="1"/>
  <c r="S239" i="1"/>
  <c r="S226" i="1"/>
  <c r="CY226" i="1" s="1"/>
  <c r="S234" i="1"/>
  <c r="CY234" i="1" s="1"/>
  <c r="S236" i="1"/>
  <c r="CY236" i="1" s="1"/>
  <c r="S238" i="1"/>
  <c r="S235" i="1"/>
  <c r="CY235" i="1" s="1"/>
  <c r="S233" i="1"/>
  <c r="CY233" i="1" s="1"/>
  <c r="S241" i="1"/>
  <c r="S227" i="1"/>
  <c r="CY227" i="1" s="1"/>
  <c r="S240" i="1"/>
  <c r="S237" i="1"/>
  <c r="S230" i="1"/>
  <c r="CY230" i="1" s="1"/>
  <c r="S243" i="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W131" i="1"/>
  <c r="S22" i="15"/>
  <c r="S29" i="15"/>
  <c r="W133" i="1"/>
  <c r="W36" i="1"/>
  <c r="W142" i="1"/>
  <c r="W137" i="1"/>
  <c r="W138" i="1"/>
  <c r="W28" i="1"/>
  <c r="W136" i="1"/>
  <c r="W134" i="1"/>
  <c r="W141" i="1"/>
  <c r="W139" i="1"/>
  <c r="W144" i="1"/>
  <c r="W130" i="1"/>
  <c r="W135" i="1"/>
  <c r="W132" i="1"/>
  <c r="W16" i="1"/>
  <c r="W143" i="1"/>
  <c r="DK187" i="1"/>
  <c r="CK188" i="1"/>
  <c r="DK188" i="1" s="1"/>
  <c r="W37" i="1"/>
  <c r="W148" i="1"/>
  <c r="DL186" i="1"/>
  <c r="L29" i="5"/>
  <c r="M29" i="5" s="1"/>
  <c r="DA30" i="1"/>
  <c r="DT30" i="1"/>
  <c r="BK30" i="1"/>
  <c r="BF31" i="1"/>
  <c r="CW31" i="1"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DN13" i="1" s="1"/>
  <c r="M20" i="5"/>
  <c r="M17" i="5"/>
  <c r="M23" i="5"/>
  <c r="M26" i="5"/>
  <c r="M22" i="5"/>
  <c r="P10" i="15"/>
  <c r="W146" i="1" l="1"/>
  <c r="W140" i="1"/>
  <c r="W149" i="1"/>
  <c r="W127" i="1"/>
  <c r="CY220" i="1"/>
  <c r="W220" i="1"/>
  <c r="W147" i="1"/>
  <c r="M127" i="4" a="1"/>
  <c r="M127" i="4" s="1"/>
  <c r="L127" i="4" a="1"/>
  <c r="L127" i="4" s="1"/>
  <c r="K127" i="4" a="1"/>
  <c r="K127" i="4" s="1"/>
  <c r="H129" i="4"/>
  <c r="I128" i="4"/>
  <c r="C127" i="4"/>
  <c r="B128" i="4"/>
  <c r="F126" i="4" a="1"/>
  <c r="F126" i="4" s="1"/>
  <c r="E126" i="4" a="1"/>
  <c r="E126" i="4" s="1"/>
  <c r="Q112" i="3"/>
  <c r="V111" i="3" a="1"/>
  <c r="V111" i="3" s="1"/>
  <c r="U111" i="3" a="1"/>
  <c r="U111" i="3" s="1"/>
  <c r="T111" i="3" a="1"/>
  <c r="T111" i="3" s="1"/>
  <c r="B111" i="3"/>
  <c r="P37" i="7"/>
  <c r="P52" i="7"/>
  <c r="N53" i="7"/>
  <c r="O52" i="7"/>
  <c r="P51" i="7"/>
  <c r="P49" i="7"/>
  <c r="P48" i="7"/>
  <c r="P47" i="7"/>
  <c r="P46" i="7"/>
  <c r="P45" i="7"/>
  <c r="P44" i="7"/>
  <c r="P43" i="7"/>
  <c r="P42" i="7"/>
  <c r="P41" i="7"/>
  <c r="P40" i="7"/>
  <c r="P39" i="7"/>
  <c r="P50" i="7"/>
  <c r="P38" i="7"/>
  <c r="W128" i="1"/>
  <c r="W145" i="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N134" i="1"/>
  <c r="DO134" i="1" s="1"/>
  <c r="DV144" i="1"/>
  <c r="DX144" i="1" s="1"/>
  <c r="DN144" i="1"/>
  <c r="DO144" i="1" s="1"/>
  <c r="DV147" i="1"/>
  <c r="DN147" i="1"/>
  <c r="DO147" i="1" s="1"/>
  <c r="DV128" i="1"/>
  <c r="DX128" i="1" s="1"/>
  <c r="DN128" i="1"/>
  <c r="DO128" i="1" s="1"/>
  <c r="DV145" i="1"/>
  <c r="DN145" i="1"/>
  <c r="DO145"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N132" i="1"/>
  <c r="DO132" i="1" s="1"/>
  <c r="W48" i="1"/>
  <c r="DV143" i="1"/>
  <c r="DX143" i="1" s="1"/>
  <c r="DN143" i="1"/>
  <c r="DO143" i="1" s="1"/>
  <c r="DV137" i="1"/>
  <c r="DN137" i="1"/>
  <c r="DO137" i="1" s="1"/>
  <c r="W45" i="1"/>
  <c r="W44" i="1"/>
  <c r="DV148" i="1"/>
  <c r="DN148" i="1"/>
  <c r="DO148" i="1" s="1"/>
  <c r="DV146" i="1"/>
  <c r="DX146" i="1" s="1"/>
  <c r="DN146" i="1"/>
  <c r="DO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Y17" i="1"/>
  <c r="EJ17" i="1" s="1"/>
  <c r="EA17" i="1"/>
  <c r="Y23" i="1"/>
  <c r="EJ23" i="1" s="1"/>
  <c r="EA23" i="1"/>
  <c r="X13" i="1"/>
  <c r="EA13" i="1" s="1"/>
  <c r="DV13" i="1"/>
  <c r="DX13" i="1" s="1"/>
  <c r="EF13" i="1" s="1"/>
  <c r="P11" i="15"/>
  <c r="X36" i="1" s="1"/>
  <c r="DV62" i="1" l="1"/>
  <c r="DX62" i="1" s="1"/>
  <c r="DV220" i="1"/>
  <c r="DX220" i="1" s="1"/>
  <c r="DN220" i="1"/>
  <c r="DO220" i="1" s="1"/>
  <c r="C128" i="4"/>
  <c r="B129" i="4"/>
  <c r="F127" i="4" a="1"/>
  <c r="F127" i="4" s="1"/>
  <c r="E127" i="4" a="1"/>
  <c r="E127" i="4" s="1"/>
  <c r="M128" i="4" a="1"/>
  <c r="M128" i="4" s="1"/>
  <c r="K128" i="4" a="1"/>
  <c r="K128" i="4" s="1"/>
  <c r="L128" i="4" a="1"/>
  <c r="L128" i="4" s="1"/>
  <c r="I129" i="4"/>
  <c r="H130" i="4"/>
  <c r="Q113" i="3"/>
  <c r="T112" i="3" a="1"/>
  <c r="T112" i="3" s="1"/>
  <c r="V112" i="3" a="1"/>
  <c r="V112" i="3" s="1"/>
  <c r="U112" i="3" a="1"/>
  <c r="U112" i="3" s="1"/>
  <c r="B112" i="3"/>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X106" i="1" s="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X103" i="1" s="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X109" i="1" s="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X118" i="1" s="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X120" i="1" s="1"/>
  <c r="DN120" i="1"/>
  <c r="DO120" i="1" s="1"/>
  <c r="DV124" i="1"/>
  <c r="DX124" i="1" s="1"/>
  <c r="DN124" i="1"/>
  <c r="DO124" i="1" s="1"/>
  <c r="DV272" i="1"/>
  <c r="DX272" i="1" s="1"/>
  <c r="DN272" i="1"/>
  <c r="DO272" i="1" s="1"/>
  <c r="DV342" i="1"/>
  <c r="DX342" i="1" s="1"/>
  <c r="DN342" i="1"/>
  <c r="DO342" i="1" s="1"/>
  <c r="DV297" i="1"/>
  <c r="DX297" i="1" s="1"/>
  <c r="DN297" i="1"/>
  <c r="DO297" i="1" s="1"/>
  <c r="DV110" i="1"/>
  <c r="DX110" i="1" s="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X92" i="1" s="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X121" i="1" s="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X119" i="1" s="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X111" i="1" s="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EE132" i="1"/>
  <c r="Y28" i="1"/>
  <c r="EJ28" i="1" s="1"/>
  <c r="DQ141" i="1"/>
  <c r="EE141" i="1"/>
  <c r="DQ148" i="1"/>
  <c r="EE148" i="1"/>
  <c r="DV48" i="1"/>
  <c r="DX48" i="1" s="1"/>
  <c r="DN48" i="1"/>
  <c r="DO48" i="1" s="1"/>
  <c r="DQ28" i="1"/>
  <c r="DR28" i="1" s="1" a="1"/>
  <c r="DR28" i="1" s="1"/>
  <c r="EB28" i="1" s="1"/>
  <c r="EE28" i="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EN22" i="1" s="1"/>
  <c r="DQ140" i="1"/>
  <c r="EE140" i="1"/>
  <c r="DQ149" i="1"/>
  <c r="DR149" i="1" s="1" a="1"/>
  <c r="DR149" i="1" s="1"/>
  <c r="EB149" i="1" s="1"/>
  <c r="EE149" i="1"/>
  <c r="DQ16" i="1"/>
  <c r="DR16" i="1" s="1" a="1"/>
  <c r="DR16" i="1" s="1"/>
  <c r="EB16" i="1" s="1"/>
  <c r="EE16" i="1"/>
  <c r="EN16" i="1" s="1"/>
  <c r="DQ134" i="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DQ29" i="1"/>
  <c r="DR29" i="1" s="1" a="1"/>
  <c r="DR29" i="1" s="1"/>
  <c r="EB29" i="1" s="1"/>
  <c r="DV41" i="1"/>
  <c r="DN41" i="1"/>
  <c r="DO41" i="1" s="1"/>
  <c r="DQ32" i="1"/>
  <c r="DR32" i="1" s="1" a="1"/>
  <c r="DR32" i="1" s="1"/>
  <c r="EB32" i="1" s="1"/>
  <c r="EE32" i="1"/>
  <c r="EN32" i="1" s="1"/>
  <c r="DQ33" i="1"/>
  <c r="EE33" i="1"/>
  <c r="DD25" i="1"/>
  <c r="DQ19" i="1"/>
  <c r="DR19" i="1" s="1" a="1"/>
  <c r="DR19" i="1" s="1"/>
  <c r="EB19" i="1" s="1"/>
  <c r="EE19" i="1"/>
  <c r="EN19" i="1" s="1"/>
  <c r="DV42" i="1"/>
  <c r="DN42" i="1"/>
  <c r="DO42" i="1" s="1"/>
  <c r="DV49" i="1"/>
  <c r="DN49" i="1"/>
  <c r="DO49" i="1" s="1"/>
  <c r="DQ27" i="1"/>
  <c r="DR27" i="1" s="1" a="1"/>
  <c r="DR27" i="1" s="1"/>
  <c r="EB27" i="1" s="1"/>
  <c r="EE27" i="1"/>
  <c r="EN27" i="1" s="1"/>
  <c r="DQ26" i="1"/>
  <c r="DR26" i="1" s="1" a="1"/>
  <c r="DR26" i="1" s="1"/>
  <c r="EB26" i="1" s="1"/>
  <c r="EE26" i="1"/>
  <c r="EN26" i="1" s="1"/>
  <c r="DQ35" i="1"/>
  <c r="EE35" i="1"/>
  <c r="DV46" i="1"/>
  <c r="DN46" i="1"/>
  <c r="DO46" i="1" s="1"/>
  <c r="DV40" i="1"/>
  <c r="DN40" i="1"/>
  <c r="DO40" i="1" s="1"/>
  <c r="DQ30" i="1"/>
  <c r="DR30" i="1" s="1" a="1"/>
  <c r="DR30" i="1" s="1"/>
  <c r="EB30" i="1" s="1"/>
  <c r="EE30" i="1"/>
  <c r="DV43" i="1"/>
  <c r="DN43" i="1"/>
  <c r="DO43" i="1" s="1"/>
  <c r="EE25" i="1"/>
  <c r="DQ25" i="1"/>
  <c r="DR25" i="1" s="1" a="1"/>
  <c r="DR25" i="1" s="1"/>
  <c r="EB25" i="1" s="1"/>
  <c r="EE18" i="1"/>
  <c r="DQ18" i="1"/>
  <c r="DR18" i="1" s="1" a="1"/>
  <c r="DR18" i="1" s="1"/>
  <c r="EB18" i="1" s="1"/>
  <c r="DV50" i="1"/>
  <c r="DN50" i="1"/>
  <c r="DO50" i="1" s="1"/>
  <c r="DQ17" i="1"/>
  <c r="DR17" i="1" s="1" a="1"/>
  <c r="DR17" i="1" s="1"/>
  <c r="EB17" i="1" s="1"/>
  <c r="EE17" i="1"/>
  <c r="EN17" i="1" s="1"/>
  <c r="DV38" i="1"/>
  <c r="DN38" i="1"/>
  <c r="DO38" i="1" s="1"/>
  <c r="DV47" i="1"/>
  <c r="DN47" i="1"/>
  <c r="DO47" i="1" s="1"/>
  <c r="EE23" i="1"/>
  <c r="DQ23" i="1"/>
  <c r="DR23" i="1" s="1" a="1"/>
  <c r="DR23" i="1" s="1"/>
  <c r="EB23" i="1" s="1"/>
  <c r="DQ21" i="1"/>
  <c r="DR21" i="1" s="1" a="1"/>
  <c r="DR21" i="1" s="1"/>
  <c r="EB21" i="1" s="1"/>
  <c r="EE21" i="1"/>
  <c r="EN21" i="1" s="1"/>
  <c r="EE24" i="1"/>
  <c r="EN24" i="1" s="1"/>
  <c r="DQ24" i="1"/>
  <c r="DR24" i="1" s="1" a="1"/>
  <c r="DR24" i="1" s="1"/>
  <c r="EB24" i="1" s="1"/>
  <c r="DQ31" i="1"/>
  <c r="DR31" i="1" s="1" a="1"/>
  <c r="DR31" i="1" s="1"/>
  <c r="EB31" i="1" s="1"/>
  <c r="EE31" i="1"/>
  <c r="DQ34" i="1"/>
  <c r="EE34" i="1"/>
  <c r="DQ14" i="1"/>
  <c r="DR14" i="1" s="1" a="1"/>
  <c r="DR14" i="1" s="1"/>
  <c r="EB14" i="1" s="1"/>
  <c r="EE14" i="1"/>
  <c r="DV39" i="1"/>
  <c r="DN39" i="1"/>
  <c r="DO39" i="1" s="1"/>
  <c r="DQ15" i="1"/>
  <c r="DR15" i="1" s="1" a="1"/>
  <c r="DR15" i="1" s="1"/>
  <c r="EB15" i="1" s="1"/>
  <c r="EE15" i="1"/>
  <c r="EN15" i="1" s="1"/>
  <c r="DV51" i="1"/>
  <c r="DN51" i="1"/>
  <c r="DO51" i="1" s="1"/>
  <c r="DQ20" i="1"/>
  <c r="DR20" i="1" s="1" a="1"/>
  <c r="DR20" i="1" s="1"/>
  <c r="EB20" i="1" s="1"/>
  <c r="EE20" i="1"/>
  <c r="EN20" i="1" s="1"/>
  <c r="DV53" i="1"/>
  <c r="DN53" i="1"/>
  <c r="DO53" i="1" s="1"/>
  <c r="DZ34" i="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EN14" i="1" l="1"/>
  <c r="EN18" i="1"/>
  <c r="EN28" i="1"/>
  <c r="DQ220" i="1"/>
  <c r="DR220" i="1" s="1" a="1"/>
  <c r="DR220" i="1" s="1"/>
  <c r="EB220" i="1" s="1"/>
  <c r="EE220" i="1"/>
  <c r="I130" i="4"/>
  <c r="H131" i="4"/>
  <c r="M129" i="4" a="1"/>
  <c r="M129" i="4" s="1"/>
  <c r="L129" i="4" a="1"/>
  <c r="L129" i="4" s="1"/>
  <c r="K129" i="4" a="1"/>
  <c r="K129" i="4" s="1"/>
  <c r="C129" i="4"/>
  <c r="B130" i="4"/>
  <c r="F128" i="4" a="1"/>
  <c r="F128" i="4" s="1"/>
  <c r="E128" i="4" a="1"/>
  <c r="E128" i="4" s="1"/>
  <c r="Q114" i="3"/>
  <c r="U113" i="3" a="1"/>
  <c r="U113" i="3" s="1"/>
  <c r="T113" i="3" a="1"/>
  <c r="T113" i="3" s="1"/>
  <c r="V113" i="3" a="1"/>
  <c r="V113" i="3" s="1"/>
  <c r="B113" i="3"/>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DR106" i="1" s="1" a="1"/>
  <c r="DR106" i="1" s="1"/>
  <c r="EB106" i="1" s="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R124" i="1" s="1" a="1"/>
  <c r="DR124" i="1" s="1"/>
  <c r="EB124" i="1" s="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DR120" i="1" s="1" a="1"/>
  <c r="DR120" i="1" s="1"/>
  <c r="EB120" i="1" s="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DR111" i="1" s="1" a="1"/>
  <c r="DR111" i="1" s="1"/>
  <c r="EB111" i="1" s="1"/>
  <c r="EE111" i="1"/>
  <c r="DQ122" i="1"/>
  <c r="DR122" i="1" s="1" a="1"/>
  <c r="DR122" i="1" s="1"/>
  <c r="EB122" i="1" s="1"/>
  <c r="EE122" i="1"/>
  <c r="DQ119" i="1"/>
  <c r="DR119" i="1" s="1" a="1"/>
  <c r="DR119" i="1" s="1"/>
  <c r="EB119" i="1" s="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DR110" i="1" s="1" a="1"/>
  <c r="DR110" i="1" s="1"/>
  <c r="EB110" i="1" s="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DR109" i="1" s="1" a="1"/>
  <c r="DR109" i="1" s="1"/>
  <c r="EB109" i="1" s="1"/>
  <c r="EE109" i="1"/>
  <c r="DQ296" i="1"/>
  <c r="DR296" i="1" s="1" a="1"/>
  <c r="DR296" i="1" s="1"/>
  <c r="EB296" i="1" s="1"/>
  <c r="EE296" i="1"/>
  <c r="DQ90" i="1"/>
  <c r="DR90" i="1" s="1" a="1"/>
  <c r="DR90" i="1" s="1"/>
  <c r="EB90" i="1" s="1"/>
  <c r="EE90" i="1"/>
  <c r="DQ103" i="1"/>
  <c r="DR103" i="1" s="1" a="1"/>
  <c r="DR103" i="1" s="1"/>
  <c r="EB103" i="1" s="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R121" i="1" s="1" a="1"/>
  <c r="DR121" i="1" s="1"/>
  <c r="EB121" i="1" s="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DR92" i="1" s="1" a="1"/>
  <c r="DR92" i="1" s="1"/>
  <c r="EB92" i="1" s="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R118" i="1" s="1" a="1"/>
  <c r="DR118" i="1" s="1"/>
  <c r="EB118" i="1" s="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EN29" i="1" s="1"/>
  <c r="DQ56" i="1"/>
  <c r="EE56" i="1"/>
  <c r="Y31" i="1"/>
  <c r="EJ31" i="1" s="1"/>
  <c r="EA31" i="1"/>
  <c r="EN31" i="1" s="1"/>
  <c r="Y30" i="1"/>
  <c r="EJ30" i="1" s="1"/>
  <c r="EA30" i="1"/>
  <c r="EN30" i="1" s="1"/>
  <c r="Y35" i="1"/>
  <c r="EJ35" i="1" s="1"/>
  <c r="EA35" i="1"/>
  <c r="Y32" i="1"/>
  <c r="EJ32" i="1" s="1"/>
  <c r="EA32" i="1"/>
  <c r="DQ53" i="1"/>
  <c r="EE53" i="1"/>
  <c r="DQ55" i="1"/>
  <c r="EE55" i="1"/>
  <c r="DQ58" i="1"/>
  <c r="EE58" i="1"/>
  <c r="EL27" i="1"/>
  <c r="X41" i="1"/>
  <c r="X42" i="1"/>
  <c r="X38" i="1"/>
  <c r="X39" i="1"/>
  <c r="X43" i="1"/>
  <c r="X40" i="1"/>
  <c r="P13" i="15"/>
  <c r="EN33" i="1" l="1"/>
  <c r="B131" i="4"/>
  <c r="C130" i="4"/>
  <c r="F129" i="4" a="1"/>
  <c r="F129" i="4" s="1"/>
  <c r="E129" i="4" a="1"/>
  <c r="E129" i="4" s="1"/>
  <c r="I131" i="4"/>
  <c r="H132" i="4"/>
  <c r="K130" i="4" a="1"/>
  <c r="K130" i="4" s="1"/>
  <c r="M130" i="4" a="1"/>
  <c r="M130" i="4" s="1"/>
  <c r="L130" i="4" a="1"/>
  <c r="L130" i="4" s="1"/>
  <c r="Q115" i="3"/>
  <c r="T114" i="3" a="1"/>
  <c r="T114" i="3" s="1"/>
  <c r="V114" i="3" a="1"/>
  <c r="V114" i="3" s="1"/>
  <c r="U114" i="3" a="1"/>
  <c r="U114" i="3" s="1"/>
  <c r="B114" i="3"/>
  <c r="P55" i="7"/>
  <c r="O55" i="7"/>
  <c r="DZ36" i="1"/>
  <c r="EN36" i="1" s="1"/>
  <c r="DR34" i="1" a="1"/>
  <c r="DR34" i="1" s="1"/>
  <c r="EB34" i="1" s="1"/>
  <c r="EN34" i="1" s="1"/>
  <c r="CW34" i="1"/>
  <c r="EP23" i="1"/>
  <c r="EB178" i="1"/>
  <c r="DX178" i="1"/>
  <c r="EB160" i="1"/>
  <c r="DX160" i="1"/>
  <c r="EB174" i="1"/>
  <c r="DX174" i="1"/>
  <c r="EB175" i="1"/>
  <c r="DX175" i="1"/>
  <c r="EP18" i="1"/>
  <c r="EP14" i="1"/>
  <c r="EP25" i="1"/>
  <c r="X72" i="1"/>
  <c r="X71" i="1"/>
  <c r="EA45" i="1"/>
  <c r="Y45" i="1"/>
  <c r="EJ45" i="1" s="1"/>
  <c r="EA48" i="1"/>
  <c r="Y48" i="1"/>
  <c r="EJ48" i="1" s="1"/>
  <c r="X63" i="1"/>
  <c r="X67" i="1"/>
  <c r="X64" i="1"/>
  <c r="X68" i="1"/>
  <c r="X65" i="1"/>
  <c r="X66" i="1"/>
  <c r="X70" i="1"/>
  <c r="X59" i="1"/>
  <c r="X61" i="1"/>
  <c r="X57" i="1"/>
  <c r="X62" i="1"/>
  <c r="EP21" i="1"/>
  <c r="DA34" i="1"/>
  <c r="DT34" i="1"/>
  <c r="DX34" i="1" s="1"/>
  <c r="EF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X101" i="1" s="1"/>
  <c r="X69" i="1" l="1"/>
  <c r="EA69" i="1" s="1"/>
  <c r="X73" i="1"/>
  <c r="EA73" i="1" s="1"/>
  <c r="EL34" i="1"/>
  <c r="DZ37" i="1"/>
  <c r="EN37" i="1" s="1"/>
  <c r="L131" i="4" a="1"/>
  <c r="L131" i="4" s="1"/>
  <c r="K131" i="4" a="1"/>
  <c r="K131" i="4" s="1"/>
  <c r="M131" i="4" a="1"/>
  <c r="M131" i="4" s="1"/>
  <c r="I132" i="4"/>
  <c r="H133" i="4"/>
  <c r="F130" i="4" a="1"/>
  <c r="F130" i="4" s="1"/>
  <c r="E130" i="4" a="1"/>
  <c r="E130" i="4" s="1"/>
  <c r="B132" i="4"/>
  <c r="C131" i="4"/>
  <c r="Q116" i="3"/>
  <c r="V115" i="3" a="1"/>
  <c r="V115" i="3" s="1"/>
  <c r="U115" i="3" a="1"/>
  <c r="U115" i="3" s="1"/>
  <c r="T115" i="3" a="1"/>
  <c r="T115" i="3" s="1"/>
  <c r="B115" i="3"/>
  <c r="EF36" i="1"/>
  <c r="EL36" i="1" s="1"/>
  <c r="EP36" i="1" s="1"/>
  <c r="DR35" i="1" a="1"/>
  <c r="DR35" i="1" s="1"/>
  <c r="EB35" i="1" s="1"/>
  <c r="EN35" i="1" s="1"/>
  <c r="CW35" i="1"/>
  <c r="EA101" i="1"/>
  <c r="Y101" i="1"/>
  <c r="EJ101" i="1" s="1"/>
  <c r="Y71" i="1"/>
  <c r="EJ71" i="1" s="1"/>
  <c r="EA71" i="1"/>
  <c r="Y72" i="1"/>
  <c r="EJ72" i="1" s="1"/>
  <c r="EA72" i="1"/>
  <c r="EF37" i="1"/>
  <c r="EA59" i="1"/>
  <c r="Y59" i="1"/>
  <c r="EJ59" i="1" s="1"/>
  <c r="Y70" i="1"/>
  <c r="EJ70" i="1" s="1"/>
  <c r="EA70" i="1"/>
  <c r="Y66" i="1"/>
  <c r="EJ66" i="1" s="1"/>
  <c r="EA66" i="1"/>
  <c r="EA62" i="1"/>
  <c r="Y62" i="1"/>
  <c r="EJ62" i="1" s="1"/>
  <c r="EA57" i="1"/>
  <c r="Y57" i="1"/>
  <c r="EJ57" i="1" s="1"/>
  <c r="DZ38" i="1"/>
  <c r="EA61" i="1"/>
  <c r="Y61" i="1"/>
  <c r="EJ61" i="1" s="1"/>
  <c r="Y65" i="1"/>
  <c r="EJ65" i="1" s="1"/>
  <c r="EA65" i="1"/>
  <c r="Y68" i="1"/>
  <c r="EJ68" i="1" s="1"/>
  <c r="EA68" i="1"/>
  <c r="Y64" i="1"/>
  <c r="EJ64" i="1" s="1"/>
  <c r="EA64" i="1"/>
  <c r="Y67" i="1"/>
  <c r="EJ67" i="1" s="1"/>
  <c r="EA67" i="1"/>
  <c r="Y63" i="1"/>
  <c r="EJ63" i="1" s="1"/>
  <c r="EA63" i="1"/>
  <c r="X77" i="1"/>
  <c r="X84" i="1"/>
  <c r="X79" i="1"/>
  <c r="X74" i="1"/>
  <c r="X75" i="1"/>
  <c r="X85" i="1"/>
  <c r="X82" i="1"/>
  <c r="X76" i="1"/>
  <c r="X78" i="1"/>
  <c r="X81" i="1"/>
  <c r="X80" i="1"/>
  <c r="X83" i="1"/>
  <c r="EP33" i="1"/>
  <c r="DA35" i="1"/>
  <c r="DT35" i="1"/>
  <c r="DX35" i="1" s="1"/>
  <c r="EF35" i="1" s="1"/>
  <c r="BK35" i="1"/>
  <c r="BF38" i="1"/>
  <c r="CW38" i="1" s="1"/>
  <c r="DB34" i="1"/>
  <c r="DD34" i="1" s="1"/>
  <c r="Y46" i="1"/>
  <c r="EJ46" i="1" s="1"/>
  <c r="EA46" i="1"/>
  <c r="X51" i="1"/>
  <c r="X49" i="1"/>
  <c r="X50" i="1"/>
  <c r="Y47" i="1"/>
  <c r="EJ47" i="1" s="1"/>
  <c r="EA47" i="1"/>
  <c r="EP31" i="1"/>
  <c r="P15" i="15"/>
  <c r="X116" i="1" s="1"/>
  <c r="EL35" i="1" l="1"/>
  <c r="EP34" i="1"/>
  <c r="X86" i="1"/>
  <c r="Y86" i="1" s="1"/>
  <c r="EJ86" i="1" s="1"/>
  <c r="Y69" i="1"/>
  <c r="EJ69" i="1" s="1"/>
  <c r="Y73" i="1"/>
  <c r="EJ73" i="1" s="1"/>
  <c r="X87" i="1"/>
  <c r="Y87" i="1" s="1"/>
  <c r="EJ87" i="1" s="1"/>
  <c r="M132" i="4" a="1"/>
  <c r="M132" i="4" s="1"/>
  <c r="L132" i="4" a="1"/>
  <c r="L132" i="4" s="1"/>
  <c r="K132" i="4" a="1"/>
  <c r="K132" i="4" s="1"/>
  <c r="F131" i="4" a="1"/>
  <c r="F131" i="4" s="1"/>
  <c r="E131" i="4" a="1"/>
  <c r="E131" i="4" s="1"/>
  <c r="I133" i="4"/>
  <c r="H134" i="4"/>
  <c r="B133" i="4"/>
  <c r="C132" i="4"/>
  <c r="Q117" i="3"/>
  <c r="T116" i="3" a="1"/>
  <c r="T116" i="3" s="1"/>
  <c r="U116" i="3" a="1"/>
  <c r="U116" i="3" s="1"/>
  <c r="V116" i="3" a="1"/>
  <c r="V116" i="3" s="1"/>
  <c r="B116" i="3"/>
  <c r="DZ39" i="1"/>
  <c r="X118" i="1"/>
  <c r="EA87" i="1"/>
  <c r="EA86" i="1"/>
  <c r="Y116" i="1"/>
  <c r="EJ116" i="1" s="1"/>
  <c r="EA116" i="1"/>
  <c r="Y118" i="1"/>
  <c r="EJ118" i="1" s="1"/>
  <c r="EA118"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97" i="1"/>
  <c r="X88" i="1"/>
  <c r="X91" i="1"/>
  <c r="X100" i="1"/>
  <c r="X90" i="1"/>
  <c r="X99" i="1"/>
  <c r="X89" i="1"/>
  <c r="X96" i="1"/>
  <c r="X92" i="1"/>
  <c r="X95" i="1"/>
  <c r="X98" i="1"/>
  <c r="X94" i="1"/>
  <c r="X93" i="1"/>
  <c r="Y83" i="1"/>
  <c r="EJ83" i="1" s="1"/>
  <c r="EA83" i="1"/>
  <c r="Y82" i="1"/>
  <c r="EJ82" i="1" s="1"/>
  <c r="EA82" i="1"/>
  <c r="DT38" i="1"/>
  <c r="DX38" i="1" s="1"/>
  <c r="EF38" i="1" s="1"/>
  <c r="BK38" i="1"/>
  <c r="BF39" i="1"/>
  <c r="CW39" i="1" s="1"/>
  <c r="DA38" i="1"/>
  <c r="DB38" i="1" s="1"/>
  <c r="DD38" i="1" s="1"/>
  <c r="DR38" i="1" a="1"/>
  <c r="DR38" i="1" s="1"/>
  <c r="EB38" i="1" s="1"/>
  <c r="EN38" i="1" s="1"/>
  <c r="DB35" i="1"/>
  <c r="DD35" i="1" s="1"/>
  <c r="EP35" i="1" s="1"/>
  <c r="DZ40" i="1"/>
  <c r="Y51" i="1"/>
  <c r="EJ51" i="1" s="1"/>
  <c r="EA51" i="1"/>
  <c r="Y50" i="1"/>
  <c r="EJ50" i="1" s="1"/>
  <c r="EA50" i="1"/>
  <c r="X53" i="1"/>
  <c r="X56" i="1"/>
  <c r="X55" i="1"/>
  <c r="X54" i="1"/>
  <c r="Y49" i="1"/>
  <c r="EJ49" i="1" s="1"/>
  <c r="EA49" i="1"/>
  <c r="P16" i="15"/>
  <c r="X102" i="1" s="1"/>
  <c r="EA102" i="1" s="1"/>
  <c r="Y102" i="1" l="1"/>
  <c r="EJ102" i="1" s="1"/>
  <c r="B134" i="4"/>
  <c r="C133" i="4"/>
  <c r="M133" i="4" a="1"/>
  <c r="M133" i="4" s="1"/>
  <c r="L133" i="4" a="1"/>
  <c r="L133" i="4" s="1"/>
  <c r="K133" i="4" a="1"/>
  <c r="K133" i="4" s="1"/>
  <c r="H135" i="4"/>
  <c r="I134" i="4"/>
  <c r="F132" i="4" a="1"/>
  <c r="F132" i="4" s="1"/>
  <c r="E132" i="4" a="1"/>
  <c r="E132" i="4" s="1"/>
  <c r="Q118" i="3"/>
  <c r="U117" i="3" a="1"/>
  <c r="U117" i="3" s="1"/>
  <c r="V117" i="3" a="1"/>
  <c r="V117" i="3" s="1"/>
  <c r="T117" i="3" a="1"/>
  <c r="T117" i="3" s="1"/>
  <c r="B117" i="3"/>
  <c r="EL38" i="1"/>
  <c r="EP38" i="1" s="1"/>
  <c r="X169" i="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5" i="1"/>
  <c r="X103" i="1"/>
  <c r="X108" i="1"/>
  <c r="X105" i="1"/>
  <c r="X113" i="1"/>
  <c r="X114"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DZ41" i="1"/>
  <c r="EN41" i="1" s="1"/>
  <c r="EA53" i="1"/>
  <c r="Y53" i="1"/>
  <c r="EJ53" i="1" s="1"/>
  <c r="P17" i="15"/>
  <c r="AV7" i="1"/>
  <c r="X117" i="1" l="1"/>
  <c r="Y117" i="1" s="1"/>
  <c r="EJ117" i="1" s="1"/>
  <c r="H136" i="4"/>
  <c r="I135" i="4"/>
  <c r="M134" i="4" a="1"/>
  <c r="M134" i="4" s="1"/>
  <c r="L134" i="4" a="1"/>
  <c r="L134" i="4" s="1"/>
  <c r="K134" i="4" a="1"/>
  <c r="K134" i="4" s="1"/>
  <c r="F133" i="4" a="1"/>
  <c r="F133" i="4" s="1"/>
  <c r="E133" i="4" a="1"/>
  <c r="E133" i="4" s="1"/>
  <c r="C134" i="4"/>
  <c r="B135" i="4"/>
  <c r="Q119" i="3"/>
  <c r="V118" i="3" a="1"/>
  <c r="V118" i="3" s="1"/>
  <c r="U118" i="3" a="1"/>
  <c r="U118" i="3" s="1"/>
  <c r="T118" i="3" a="1"/>
  <c r="T118" i="3" s="1"/>
  <c r="B118" i="3"/>
  <c r="Y169" i="1"/>
  <c r="EJ169" i="1" s="1"/>
  <c r="EA169" i="1"/>
  <c r="Y58" i="1"/>
  <c r="EJ58" i="1" s="1"/>
  <c r="Y113" i="1"/>
  <c r="EJ113" i="1" s="1"/>
  <c r="EA113" i="1"/>
  <c r="Y110" i="1"/>
  <c r="EJ110" i="1" s="1"/>
  <c r="EA110" i="1"/>
  <c r="Y107" i="1"/>
  <c r="EJ107" i="1" s="1"/>
  <c r="EA107" i="1"/>
  <c r="Y112" i="1"/>
  <c r="EJ112" i="1" s="1"/>
  <c r="EA112" i="1"/>
  <c r="Y108" i="1"/>
  <c r="EJ108" i="1" s="1"/>
  <c r="EA108" i="1"/>
  <c r="Y114" i="1"/>
  <c r="EJ114" i="1" s="1"/>
  <c r="EA114" i="1"/>
  <c r="Y105" i="1"/>
  <c r="EJ105" i="1" s="1"/>
  <c r="EA105" i="1"/>
  <c r="Y103" i="1"/>
  <c r="EJ103" i="1" s="1"/>
  <c r="EA103" i="1"/>
  <c r="Y109" i="1"/>
  <c r="EJ109" i="1" s="1"/>
  <c r="EA109" i="1"/>
  <c r="Y106" i="1"/>
  <c r="EJ106" i="1" s="1"/>
  <c r="EA106" i="1"/>
  <c r="Y111" i="1"/>
  <c r="EJ111" i="1" s="1"/>
  <c r="EA111" i="1"/>
  <c r="X60" i="1"/>
  <c r="EA60" i="1" s="1"/>
  <c r="Y115" i="1"/>
  <c r="EJ115" i="1" s="1"/>
  <c r="EA115" i="1"/>
  <c r="Y104" i="1"/>
  <c r="EJ104" i="1" s="1"/>
  <c r="EA104" i="1"/>
  <c r="EB39" i="1"/>
  <c r="EN39" i="1" s="1"/>
  <c r="DX39" i="1"/>
  <c r="EF39" i="1" s="1"/>
  <c r="DA40" i="1"/>
  <c r="DT40" i="1"/>
  <c r="BK40" i="1"/>
  <c r="BF41" i="1"/>
  <c r="CW41" i="1" s="1"/>
  <c r="DR40" i="1" a="1"/>
  <c r="DR40" i="1" s="1"/>
  <c r="DB39" i="1"/>
  <c r="DD39" i="1" s="1"/>
  <c r="DZ42" i="1"/>
  <c r="P18" i="15"/>
  <c r="X119" i="1" s="1"/>
  <c r="EA117" i="1" l="1"/>
  <c r="X120" i="1"/>
  <c r="Y120" i="1" s="1"/>
  <c r="EJ120" i="1" s="1"/>
  <c r="X122" i="1"/>
  <c r="X121" i="1"/>
  <c r="F134" i="4" a="1"/>
  <c r="F134" i="4" s="1"/>
  <c r="E134" i="4" a="1"/>
  <c r="E134" i="4" s="1"/>
  <c r="C135" i="4"/>
  <c r="B136" i="4"/>
  <c r="M135" i="4" a="1"/>
  <c r="M135" i="4" s="1"/>
  <c r="L135" i="4" a="1"/>
  <c r="L135" i="4" s="1"/>
  <c r="K135" i="4" a="1"/>
  <c r="K135" i="4" s="1"/>
  <c r="H137" i="4"/>
  <c r="I136" i="4"/>
  <c r="Q120" i="3"/>
  <c r="V119" i="3" a="1"/>
  <c r="V119" i="3" s="1"/>
  <c r="T119" i="3" a="1"/>
  <c r="T119" i="3" s="1"/>
  <c r="U119" i="3" a="1"/>
  <c r="U119" i="3" s="1"/>
  <c r="B119" i="3"/>
  <c r="Y60" i="1"/>
  <c r="EJ60" i="1" s="1"/>
  <c r="EA120" i="1"/>
  <c r="X123" i="1"/>
  <c r="X124" i="1"/>
  <c r="Y119" i="1"/>
  <c r="EJ119" i="1" s="1"/>
  <c r="EA119" i="1"/>
  <c r="DX40" i="1"/>
  <c r="EF40" i="1" s="1"/>
  <c r="EL40" i="1" s="1"/>
  <c r="EB40" i="1"/>
  <c r="EN40" i="1" s="1"/>
  <c r="DA41" i="1"/>
  <c r="DB41" i="1" s="1"/>
  <c r="DT41" i="1"/>
  <c r="DX41" i="1" s="1"/>
  <c r="EF41" i="1" s="1"/>
  <c r="BK41" i="1"/>
  <c r="BF42" i="1"/>
  <c r="CW42" i="1" s="1"/>
  <c r="DR41" i="1" a="1"/>
  <c r="DR41" i="1" s="1"/>
  <c r="EB41" i="1" s="1"/>
  <c r="DB40" i="1"/>
  <c r="DD40" i="1" s="1"/>
  <c r="DZ43" i="1"/>
  <c r="P19" i="15"/>
  <c r="X125" i="1" l="1"/>
  <c r="X126" i="1"/>
  <c r="EA121" i="1"/>
  <c r="Y121" i="1"/>
  <c r="EJ121" i="1" s="1"/>
  <c r="Y122" i="1"/>
  <c r="EJ122" i="1" s="1"/>
  <c r="EA122" i="1"/>
  <c r="K136" i="4" a="1"/>
  <c r="K136" i="4" s="1"/>
  <c r="L136" i="4" a="1"/>
  <c r="L136" i="4" s="1"/>
  <c r="M136" i="4" a="1"/>
  <c r="M136" i="4" s="1"/>
  <c r="I137" i="4"/>
  <c r="H138" i="4"/>
  <c r="E135" i="4" a="1"/>
  <c r="E135" i="4" s="1"/>
  <c r="F135" i="4" a="1"/>
  <c r="F135" i="4" s="1"/>
  <c r="C136" i="4"/>
  <c r="B137" i="4"/>
  <c r="Q121" i="3"/>
  <c r="V120" i="3" a="1"/>
  <c r="V120" i="3" s="1"/>
  <c r="U120" i="3" a="1"/>
  <c r="U120" i="3" s="1"/>
  <c r="T120" i="3" a="1"/>
  <c r="T120" i="3" s="1"/>
  <c r="B120" i="3"/>
  <c r="DZ44" i="1"/>
  <c r="EN44" i="1" s="1"/>
  <c r="EN43" i="1"/>
  <c r="Y124" i="1"/>
  <c r="EJ124" i="1" s="1"/>
  <c r="EA124" i="1"/>
  <c r="X138" i="1"/>
  <c r="X134" i="1"/>
  <c r="X133" i="1"/>
  <c r="X128" i="1"/>
  <c r="X149" i="1"/>
  <c r="X137" i="1"/>
  <c r="X129" i="1"/>
  <c r="X132" i="1"/>
  <c r="X144" i="1"/>
  <c r="X131" i="1"/>
  <c r="X136" i="1"/>
  <c r="X135" i="1"/>
  <c r="X143" i="1"/>
  <c r="X146" i="1"/>
  <c r="X127" i="1"/>
  <c r="X130" i="1"/>
  <c r="Y123" i="1"/>
  <c r="EJ123" i="1" s="1"/>
  <c r="EA123" i="1"/>
  <c r="DZ45" i="1"/>
  <c r="EN45" i="1" s="1"/>
  <c r="EP40" i="1"/>
  <c r="DT42" i="1"/>
  <c r="DX42" i="1" s="1"/>
  <c r="EF42" i="1" s="1"/>
  <c r="DA42" i="1"/>
  <c r="BK42" i="1"/>
  <c r="BF43" i="1"/>
  <c r="CW43" i="1" s="1"/>
  <c r="DR42" i="1" a="1"/>
  <c r="DR42" i="1" s="1"/>
  <c r="EB42" i="1" s="1"/>
  <c r="EN42" i="1" s="1"/>
  <c r="DD41" i="1"/>
  <c r="P20" i="15"/>
  <c r="X147" i="1" s="1"/>
  <c r="X140" i="1" l="1"/>
  <c r="EA140" i="1" s="1"/>
  <c r="X142" i="1"/>
  <c r="EA142" i="1" s="1"/>
  <c r="X141" i="1"/>
  <c r="EA141" i="1" s="1"/>
  <c r="X148" i="1"/>
  <c r="X139" i="1"/>
  <c r="Y139" i="1" s="1"/>
  <c r="EJ139" i="1" s="1"/>
  <c r="X145" i="1"/>
  <c r="EA145" i="1" s="1"/>
  <c r="Y126" i="1"/>
  <c r="EJ126" i="1" s="1"/>
  <c r="EA126" i="1"/>
  <c r="EA125" i="1"/>
  <c r="Y125" i="1"/>
  <c r="EJ125" i="1" s="1"/>
  <c r="M137" i="4" a="1"/>
  <c r="M137" i="4" s="1"/>
  <c r="L137" i="4" a="1"/>
  <c r="L137" i="4" s="1"/>
  <c r="K137" i="4" a="1"/>
  <c r="K137" i="4" s="1"/>
  <c r="F136" i="4" a="1"/>
  <c r="F136" i="4" s="1"/>
  <c r="E136" i="4" a="1"/>
  <c r="E136" i="4" s="1"/>
  <c r="I138" i="4"/>
  <c r="H139" i="4"/>
  <c r="C137" i="4"/>
  <c r="B138" i="4"/>
  <c r="Q122" i="3"/>
  <c r="U121" i="3" a="1"/>
  <c r="U121" i="3" s="1"/>
  <c r="V121" i="3" a="1"/>
  <c r="V121" i="3" s="1"/>
  <c r="T121" i="3" a="1"/>
  <c r="T121" i="3" s="1"/>
  <c r="B121" i="3"/>
  <c r="EF44" i="1"/>
  <c r="EL44" i="1" s="1"/>
  <c r="EP44" i="1" s="1"/>
  <c r="EA139" i="1"/>
  <c r="EA136" i="1"/>
  <c r="Y136" i="1"/>
  <c r="EJ136" i="1" s="1"/>
  <c r="EA131" i="1"/>
  <c r="Y131" i="1"/>
  <c r="EJ131" i="1" s="1"/>
  <c r="EA144" i="1"/>
  <c r="Y144" i="1"/>
  <c r="EJ144" i="1" s="1"/>
  <c r="EA132" i="1"/>
  <c r="Y132" i="1"/>
  <c r="EJ132" i="1" s="1"/>
  <c r="EA129" i="1"/>
  <c r="Y129" i="1"/>
  <c r="EJ129" i="1" s="1"/>
  <c r="EA137" i="1"/>
  <c r="Y137" i="1"/>
  <c r="EJ137" i="1" s="1"/>
  <c r="EF45" i="1"/>
  <c r="EL45" i="1" s="1"/>
  <c r="X150" i="1"/>
  <c r="X153" i="1"/>
  <c r="X151" i="1"/>
  <c r="EA127" i="1"/>
  <c r="Y127" i="1"/>
  <c r="EJ127" i="1" s="1"/>
  <c r="EA149" i="1"/>
  <c r="Y149" i="1"/>
  <c r="EJ149" i="1" s="1"/>
  <c r="EA146" i="1"/>
  <c r="Y146" i="1"/>
  <c r="EJ146" i="1" s="1"/>
  <c r="EA128" i="1"/>
  <c r="Y128" i="1"/>
  <c r="EJ128" i="1" s="1"/>
  <c r="EA143" i="1"/>
  <c r="Y143" i="1"/>
  <c r="EJ143" i="1" s="1"/>
  <c r="EA135" i="1"/>
  <c r="Y135" i="1"/>
  <c r="EJ135" i="1" s="1"/>
  <c r="EA133" i="1"/>
  <c r="Y133" i="1"/>
  <c r="EJ133" i="1" s="1"/>
  <c r="EA130" i="1"/>
  <c r="Y130" i="1"/>
  <c r="EJ130" i="1" s="1"/>
  <c r="EA147" i="1"/>
  <c r="Y147" i="1"/>
  <c r="EJ147" i="1" s="1"/>
  <c r="Y142" i="1"/>
  <c r="EJ142" i="1" s="1"/>
  <c r="EA138" i="1"/>
  <c r="Y138" i="1"/>
  <c r="EJ138" i="1" s="1"/>
  <c r="DZ46" i="1"/>
  <c r="EA134" i="1"/>
  <c r="Y134" i="1"/>
  <c r="EJ134" i="1" s="1"/>
  <c r="Y141" i="1"/>
  <c r="EJ141" i="1" s="1"/>
  <c r="EA148" i="1"/>
  <c r="Y148" i="1"/>
  <c r="EJ148" i="1" s="1"/>
  <c r="EL42" i="1"/>
  <c r="DA43" i="1"/>
  <c r="DT43" i="1"/>
  <c r="DX43" i="1" s="1"/>
  <c r="EF43" i="1" s="1"/>
  <c r="BK43" i="1"/>
  <c r="BF46" i="1"/>
  <c r="CW46" i="1" s="1"/>
  <c r="DR43" i="1" a="1"/>
  <c r="DR43" i="1" s="1"/>
  <c r="EB43" i="1" s="1"/>
  <c r="DB42" i="1"/>
  <c r="DD42" i="1" s="1"/>
  <c r="P21" i="15"/>
  <c r="Y140" i="1" l="1"/>
  <c r="EJ140" i="1" s="1"/>
  <c r="Y145" i="1"/>
  <c r="EJ145" i="1" s="1"/>
  <c r="X152" i="1"/>
  <c r="C138" i="4"/>
  <c r="B139" i="4"/>
  <c r="F137" i="4" a="1"/>
  <c r="F137" i="4" s="1"/>
  <c r="E137" i="4" a="1"/>
  <c r="E137" i="4" s="1"/>
  <c r="I139" i="4"/>
  <c r="H140" i="4"/>
  <c r="K138" i="4" a="1"/>
  <c r="K138" i="4" s="1"/>
  <c r="M138" i="4" a="1"/>
  <c r="M138" i="4" s="1"/>
  <c r="L138" i="4" a="1"/>
  <c r="L138" i="4" s="1"/>
  <c r="Q123" i="3"/>
  <c r="V122" i="3" a="1"/>
  <c r="V122" i="3" s="1"/>
  <c r="T122" i="3" a="1"/>
  <c r="T122" i="3" s="1"/>
  <c r="U122" i="3" a="1"/>
  <c r="U122" i="3" s="1"/>
  <c r="B122" i="3"/>
  <c r="DZ47" i="1"/>
  <c r="EP45" i="1"/>
  <c r="Y153" i="1"/>
  <c r="EJ153" i="1" s="1"/>
  <c r="EA153" i="1"/>
  <c r="Y151" i="1"/>
  <c r="EJ151" i="1" s="1"/>
  <c r="EA151" i="1"/>
  <c r="Y150" i="1"/>
  <c r="EJ150" i="1" s="1"/>
  <c r="EA150" i="1"/>
  <c r="EP42" i="1"/>
  <c r="DT46" i="1"/>
  <c r="DX46" i="1" s="1"/>
  <c r="EF46" i="1" s="1"/>
  <c r="DA46" i="1"/>
  <c r="BK46" i="1"/>
  <c r="BF47" i="1"/>
  <c r="CW47" i="1" s="1"/>
  <c r="DR46" i="1" a="1"/>
  <c r="DR46" i="1" s="1"/>
  <c r="EB46" i="1" s="1"/>
  <c r="EN46" i="1" s="1"/>
  <c r="DB43" i="1"/>
  <c r="DD43" i="1" s="1"/>
  <c r="P22" i="15"/>
  <c r="X155" i="1" s="1"/>
  <c r="Y152" i="1" l="1"/>
  <c r="EJ152" i="1" s="1"/>
  <c r="EA152" i="1"/>
  <c r="X154" i="1"/>
  <c r="Y154" i="1" s="1"/>
  <c r="EJ154" i="1" s="1"/>
  <c r="X156" i="1"/>
  <c r="Y156" i="1" s="1"/>
  <c r="EJ156" i="1" s="1"/>
  <c r="X158" i="1"/>
  <c r="X157" i="1"/>
  <c r="L139" i="4" a="1"/>
  <c r="L139" i="4" s="1"/>
  <c r="K139" i="4" a="1"/>
  <c r="K139" i="4" s="1"/>
  <c r="M139" i="4" a="1"/>
  <c r="M139" i="4" s="1"/>
  <c r="I140" i="4"/>
  <c r="H141" i="4"/>
  <c r="B140" i="4"/>
  <c r="C139" i="4"/>
  <c r="F138" i="4" a="1"/>
  <c r="F138" i="4" s="1"/>
  <c r="E138" i="4" a="1"/>
  <c r="E138" i="4" s="1"/>
  <c r="Q124" i="3"/>
  <c r="V123" i="3" a="1"/>
  <c r="V123" i="3" s="1"/>
  <c r="U123" i="3" a="1"/>
  <c r="U123" i="3" s="1"/>
  <c r="T123" i="3" a="1"/>
  <c r="T123" i="3" s="1"/>
  <c r="B123" i="3"/>
  <c r="DZ48" i="1"/>
  <c r="DZ49" i="1" s="1"/>
  <c r="EL46" i="1"/>
  <c r="EA156" i="1"/>
  <c r="X167" i="1"/>
  <c r="X164" i="1"/>
  <c r="X165" i="1"/>
  <c r="X161" i="1"/>
  <c r="X159" i="1"/>
  <c r="X160" i="1"/>
  <c r="X166" i="1"/>
  <c r="X162" i="1"/>
  <c r="X163" i="1"/>
  <c r="Y155" i="1"/>
  <c r="EJ155" i="1" s="1"/>
  <c r="EA155" i="1"/>
  <c r="DA47" i="1"/>
  <c r="DT47" i="1"/>
  <c r="DX47" i="1" s="1"/>
  <c r="EF47" i="1" s="1"/>
  <c r="BK47" i="1"/>
  <c r="BF49" i="1"/>
  <c r="DR47" i="1" a="1"/>
  <c r="DR47" i="1" s="1"/>
  <c r="EB47" i="1" s="1"/>
  <c r="EN47" i="1" s="1"/>
  <c r="DB46" i="1"/>
  <c r="DD46" i="1" s="1"/>
  <c r="DZ50" i="1"/>
  <c r="P23" i="15"/>
  <c r="X239" i="1" s="1"/>
  <c r="EA154" i="1" l="1"/>
  <c r="Y157" i="1"/>
  <c r="EJ157" i="1" s="1"/>
  <c r="EA157" i="1"/>
  <c r="Y158" i="1"/>
  <c r="EJ158" i="1" s="1"/>
  <c r="EA158" i="1"/>
  <c r="M140" i="4" a="1"/>
  <c r="M140" i="4" s="1"/>
  <c r="L140" i="4" a="1"/>
  <c r="L140" i="4" s="1"/>
  <c r="K140" i="4" a="1"/>
  <c r="K140" i="4" s="1"/>
  <c r="F139" i="4" a="1"/>
  <c r="F139" i="4" s="1"/>
  <c r="E139" i="4" a="1"/>
  <c r="E139" i="4" s="1"/>
  <c r="B141" i="4"/>
  <c r="C140" i="4"/>
  <c r="I141" i="4"/>
  <c r="H142" i="4"/>
  <c r="Q125" i="3"/>
  <c r="U124" i="3" a="1"/>
  <c r="U124" i="3" s="1"/>
  <c r="V124" i="3" a="1"/>
  <c r="V124" i="3" s="1"/>
  <c r="T124" i="3" a="1"/>
  <c r="T124" i="3" s="1"/>
  <c r="B124" i="3"/>
  <c r="DR49" i="1" a="1"/>
  <c r="DR49" i="1" s="1"/>
  <c r="EB49" i="1" s="1"/>
  <c r="EN49" i="1" s="1"/>
  <c r="CW49" i="1"/>
  <c r="EN48" i="1"/>
  <c r="EF48" i="1"/>
  <c r="X238" i="1"/>
  <c r="Y238" i="1" s="1"/>
  <c r="EJ238" i="1" s="1"/>
  <c r="X231" i="1"/>
  <c r="Y231" i="1" s="1"/>
  <c r="EJ231" i="1" s="1"/>
  <c r="EP46" i="1"/>
  <c r="Y239" i="1"/>
  <c r="EJ239" i="1" s="1"/>
  <c r="EA239" i="1"/>
  <c r="X246" i="1"/>
  <c r="Y162" i="1"/>
  <c r="EJ162" i="1" s="1"/>
  <c r="EA162" i="1"/>
  <c r="Y166" i="1"/>
  <c r="EJ166" i="1" s="1"/>
  <c r="EA166" i="1"/>
  <c r="Y160" i="1"/>
  <c r="EJ160" i="1" s="1"/>
  <c r="EA160" i="1"/>
  <c r="Y159" i="1"/>
  <c r="EJ159" i="1" s="1"/>
  <c r="EA159" i="1"/>
  <c r="Y161" i="1"/>
  <c r="EJ161" i="1" s="1"/>
  <c r="EA161" i="1"/>
  <c r="X170" i="1"/>
  <c r="X171" i="1"/>
  <c r="Y165" i="1"/>
  <c r="EJ165" i="1" s="1"/>
  <c r="EA165" i="1"/>
  <c r="Y164" i="1"/>
  <c r="EJ164" i="1" s="1"/>
  <c r="EA164" i="1"/>
  <c r="Y163" i="1"/>
  <c r="EJ163" i="1" s="1"/>
  <c r="EA163" i="1"/>
  <c r="Y167" i="1"/>
  <c r="EJ167" i="1" s="1"/>
  <c r="EA167" i="1"/>
  <c r="DA49" i="1"/>
  <c r="DT49" i="1"/>
  <c r="DX49" i="1" s="1"/>
  <c r="EF49" i="1" s="1"/>
  <c r="EL49" i="1" s="1"/>
  <c r="BK49" i="1"/>
  <c r="BF50" i="1"/>
  <c r="DB47" i="1"/>
  <c r="DD47" i="1" s="1"/>
  <c r="DZ51" i="1"/>
  <c r="P24" i="15"/>
  <c r="X243" i="1" l="1"/>
  <c r="X168" i="1"/>
  <c r="H143" i="4"/>
  <c r="I142" i="4"/>
  <c r="M141" i="4" a="1"/>
  <c r="M141" i="4" s="1"/>
  <c r="L141" i="4" a="1"/>
  <c r="L141" i="4" s="1"/>
  <c r="K141" i="4" a="1"/>
  <c r="K141" i="4" s="1"/>
  <c r="F140" i="4" a="1"/>
  <c r="F140" i="4" s="1"/>
  <c r="E140" i="4" a="1"/>
  <c r="E140" i="4" s="1"/>
  <c r="B142" i="4"/>
  <c r="C141" i="4"/>
  <c r="Q126" i="3"/>
  <c r="U125" i="3" a="1"/>
  <c r="U125" i="3" s="1"/>
  <c r="V125" i="3" a="1"/>
  <c r="V125" i="3" s="1"/>
  <c r="T125" i="3" a="1"/>
  <c r="T125" i="3" s="1"/>
  <c r="B125" i="3"/>
  <c r="DR50" i="1" a="1"/>
  <c r="DR50" i="1" s="1"/>
  <c r="EB50" i="1" s="1"/>
  <c r="EN50" i="1" s="1"/>
  <c r="CW50" i="1"/>
  <c r="DZ52" i="1"/>
  <c r="EN52" i="1" s="1"/>
  <c r="EA238" i="1"/>
  <c r="EA243" i="1"/>
  <c r="Y243" i="1"/>
  <c r="EJ243" i="1" s="1"/>
  <c r="X245" i="1"/>
  <c r="X244" i="1"/>
  <c r="Y244" i="1" s="1"/>
  <c r="EJ244" i="1" s="1"/>
  <c r="EA231" i="1"/>
  <c r="Y245" i="1"/>
  <c r="EJ245" i="1" s="1"/>
  <c r="EA245" i="1"/>
  <c r="EA244" i="1"/>
  <c r="X255" i="1"/>
  <c r="X254" i="1"/>
  <c r="Y246" i="1"/>
  <c r="EJ246" i="1" s="1"/>
  <c r="EA246" i="1"/>
  <c r="X180" i="1"/>
  <c r="X179" i="1"/>
  <c r="X177" i="1"/>
  <c r="X178" i="1"/>
  <c r="Y170" i="1"/>
  <c r="EJ170" i="1" s="1"/>
  <c r="EA170" i="1"/>
  <c r="Y171" i="1"/>
  <c r="EJ171" i="1" s="1"/>
  <c r="EA171" i="1"/>
  <c r="DA50" i="1"/>
  <c r="DT50" i="1"/>
  <c r="DX50" i="1" s="1"/>
  <c r="EF50" i="1" s="1"/>
  <c r="EL50" i="1" s="1"/>
  <c r="BK50" i="1"/>
  <c r="BF51" i="1"/>
  <c r="CW51" i="1" s="1"/>
  <c r="DB49" i="1"/>
  <c r="DD49" i="1" s="1"/>
  <c r="EP49" i="1" s="1"/>
  <c r="DZ53" i="1"/>
  <c r="EN53" i="1" s="1"/>
  <c r="P25" i="15"/>
  <c r="Y168" i="1" l="1"/>
  <c r="EJ168" i="1" s="1"/>
  <c r="EA168" i="1"/>
  <c r="X256" i="1"/>
  <c r="X183" i="1"/>
  <c r="X182" i="1"/>
  <c r="X173" i="1"/>
  <c r="X174" i="1"/>
  <c r="X175" i="1"/>
  <c r="X172" i="1"/>
  <c r="X176" i="1"/>
  <c r="Y176" i="1" s="1"/>
  <c r="EJ176" i="1" s="1"/>
  <c r="X181" i="1"/>
  <c r="Y181" i="1" s="1"/>
  <c r="EJ181" i="1" s="1"/>
  <c r="C142" i="4"/>
  <c r="B143" i="4"/>
  <c r="M142" i="4" a="1"/>
  <c r="M142" i="4" s="1"/>
  <c r="L142" i="4" a="1"/>
  <c r="L142" i="4" s="1"/>
  <c r="K142" i="4" a="1"/>
  <c r="K142" i="4" s="1"/>
  <c r="E141" i="4" a="1"/>
  <c r="E141" i="4" s="1"/>
  <c r="F141" i="4" a="1"/>
  <c r="F141" i="4" s="1"/>
  <c r="I143" i="4"/>
  <c r="H144" i="4"/>
  <c r="Q127" i="3"/>
  <c r="V126" i="3" a="1"/>
  <c r="V126" i="3" s="1"/>
  <c r="U126" i="3" a="1"/>
  <c r="U126" i="3" s="1"/>
  <c r="T126" i="3" a="1"/>
  <c r="T126" i="3" s="1"/>
  <c r="B126" i="3"/>
  <c r="X253" i="1"/>
  <c r="EA253" i="1" s="1"/>
  <c r="X252" i="1"/>
  <c r="X251" i="1"/>
  <c r="X247" i="1"/>
  <c r="X249" i="1"/>
  <c r="X248" i="1"/>
  <c r="X250" i="1"/>
  <c r="DR51" i="1" a="1"/>
  <c r="DR51" i="1" s="1"/>
  <c r="EB51" i="1" s="1"/>
  <c r="EN51" i="1" s="1"/>
  <c r="BF52" i="1"/>
  <c r="CW52" i="1" s="1"/>
  <c r="Y255" i="1"/>
  <c r="EJ255" i="1" s="1"/>
  <c r="EA255" i="1"/>
  <c r="Y256" i="1"/>
  <c r="EJ256" i="1" s="1"/>
  <c r="EA256" i="1"/>
  <c r="Y254" i="1"/>
  <c r="EJ254" i="1" s="1"/>
  <c r="EA254" i="1"/>
  <c r="X285" i="1"/>
  <c r="Y253" i="1"/>
  <c r="EJ253" i="1" s="1"/>
  <c r="Y178" i="1"/>
  <c r="EJ178" i="1" s="1"/>
  <c r="EA178" i="1"/>
  <c r="X186" i="1"/>
  <c r="X187" i="1"/>
  <c r="X188" i="1"/>
  <c r="X185" i="1"/>
  <c r="X189" i="1"/>
  <c r="X184" i="1"/>
  <c r="Y177" i="1"/>
  <c r="EJ177" i="1" s="1"/>
  <c r="EA177" i="1"/>
  <c r="Y179" i="1"/>
  <c r="EJ179" i="1" s="1"/>
  <c r="EA179" i="1"/>
  <c r="Y180" i="1"/>
  <c r="EJ180" i="1" s="1"/>
  <c r="EA180" i="1"/>
  <c r="DT51" i="1"/>
  <c r="DX51" i="1" s="1"/>
  <c r="EF51" i="1" s="1"/>
  <c r="DA51" i="1"/>
  <c r="BK51" i="1"/>
  <c r="BF53" i="1"/>
  <c r="CW53" i="1" s="1"/>
  <c r="DB50" i="1"/>
  <c r="DD50" i="1" s="1"/>
  <c r="EP50" i="1" s="1"/>
  <c r="DZ54" i="1"/>
  <c r="EN54" i="1" s="1"/>
  <c r="P26" i="15"/>
  <c r="X191" i="1" s="1"/>
  <c r="EA181" i="1" l="1"/>
  <c r="EA176" i="1"/>
  <c r="X190" i="1"/>
  <c r="Y190" i="1" s="1"/>
  <c r="EJ190" i="1" s="1"/>
  <c r="Y172" i="1"/>
  <c r="EJ172" i="1" s="1"/>
  <c r="EA172" i="1"/>
  <c r="Y175" i="1"/>
  <c r="EJ175" i="1" s="1"/>
  <c r="EA175" i="1"/>
  <c r="X264" i="1"/>
  <c r="X195" i="1"/>
  <c r="X196" i="1"/>
  <c r="X193" i="1"/>
  <c r="Y193" i="1" s="1"/>
  <c r="EJ193" i="1" s="1"/>
  <c r="Y173" i="1"/>
  <c r="EJ173" i="1" s="1"/>
  <c r="EA173" i="1"/>
  <c r="Y174" i="1"/>
  <c r="EJ174" i="1" s="1"/>
  <c r="EA174" i="1"/>
  <c r="EA182" i="1"/>
  <c r="Y182" i="1"/>
  <c r="EJ182" i="1" s="1"/>
  <c r="X197" i="1"/>
  <c r="Y197" i="1" s="1"/>
  <c r="EJ197" i="1" s="1"/>
  <c r="X192" i="1"/>
  <c r="Y192" i="1" s="1"/>
  <c r="EJ192" i="1" s="1"/>
  <c r="EA183" i="1"/>
  <c r="Y183" i="1"/>
  <c r="EJ183" i="1" s="1"/>
  <c r="X194" i="1"/>
  <c r="Y194" i="1" s="1"/>
  <c r="EJ194" i="1" s="1"/>
  <c r="H145" i="4"/>
  <c r="I144" i="4"/>
  <c r="C143" i="4"/>
  <c r="B144" i="4"/>
  <c r="M143" i="4" a="1"/>
  <c r="M143" i="4" s="1"/>
  <c r="K143" i="4" a="1"/>
  <c r="K143" i="4" s="1"/>
  <c r="L143" i="4" a="1"/>
  <c r="L143" i="4" s="1"/>
  <c r="F142" i="4" a="1"/>
  <c r="F142" i="4" s="1"/>
  <c r="E142" i="4" a="1"/>
  <c r="E142" i="4" s="1"/>
  <c r="Q128" i="3"/>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1" i="1"/>
  <c r="EJ191" i="1" s="1"/>
  <c r="EA191" i="1"/>
  <c r="Y189" i="1"/>
  <c r="EJ189" i="1" s="1"/>
  <c r="EA189" i="1"/>
  <c r="Y185" i="1"/>
  <c r="EJ185" i="1" s="1"/>
  <c r="EA185" i="1"/>
  <c r="Y188" i="1"/>
  <c r="EJ188" i="1" s="1"/>
  <c r="EA188" i="1"/>
  <c r="Y187" i="1"/>
  <c r="EJ187" i="1" s="1"/>
  <c r="EA187" i="1"/>
  <c r="Y186" i="1"/>
  <c r="EJ186" i="1" s="1"/>
  <c r="EA186" i="1"/>
  <c r="X205" i="1"/>
  <c r="X199" i="1"/>
  <c r="X207" i="1"/>
  <c r="X200" i="1"/>
  <c r="X198" i="1"/>
  <c r="X202" i="1"/>
  <c r="X201" i="1"/>
  <c r="X211" i="1"/>
  <c r="X208" i="1"/>
  <c r="X206" i="1"/>
  <c r="X204" i="1"/>
  <c r="X203" i="1"/>
  <c r="Y184" i="1"/>
  <c r="EJ184" i="1" s="1"/>
  <c r="EA184" i="1"/>
  <c r="DA53" i="1"/>
  <c r="DT53" i="1"/>
  <c r="DX53" i="1" s="1"/>
  <c r="EF53" i="1" s="1"/>
  <c r="BK53" i="1"/>
  <c r="BF54" i="1"/>
  <c r="CW54" i="1" s="1"/>
  <c r="DR53" i="1" a="1"/>
  <c r="DR53" i="1" s="1"/>
  <c r="EB53" i="1" s="1"/>
  <c r="DB51" i="1"/>
  <c r="DD51" i="1" s="1"/>
  <c r="DZ55" i="1"/>
  <c r="P27" i="15"/>
  <c r="EA193" i="1" l="1"/>
  <c r="EA197" i="1"/>
  <c r="EA194" i="1"/>
  <c r="X299" i="1"/>
  <c r="X210" i="1"/>
  <c r="X213" i="1"/>
  <c r="X212" i="1"/>
  <c r="Y212" i="1" s="1"/>
  <c r="EJ212" i="1" s="1"/>
  <c r="EA190" i="1"/>
  <c r="X209" i="1"/>
  <c r="EA209" i="1" s="1"/>
  <c r="EA192" i="1"/>
  <c r="EA196" i="1"/>
  <c r="Y196" i="1"/>
  <c r="EJ196" i="1" s="1"/>
  <c r="Y195" i="1"/>
  <c r="EJ195" i="1" s="1"/>
  <c r="EA195" i="1"/>
  <c r="C144" i="4"/>
  <c r="B145" i="4"/>
  <c r="E143" i="4" a="1"/>
  <c r="E143" i="4" s="1"/>
  <c r="F143" i="4" a="1"/>
  <c r="F143" i="4" s="1"/>
  <c r="M144" i="4" a="1"/>
  <c r="M144" i="4" s="1"/>
  <c r="L144" i="4" a="1"/>
  <c r="L144" i="4" s="1"/>
  <c r="K144" i="4" a="1"/>
  <c r="K144" i="4" s="1"/>
  <c r="I145" i="4"/>
  <c r="H146" i="4"/>
  <c r="Q129" i="3"/>
  <c r="V128" i="3" a="1"/>
  <c r="V128" i="3" s="1"/>
  <c r="T128" i="3" a="1"/>
  <c r="T128" i="3" s="1"/>
  <c r="U128" i="3" a="1"/>
  <c r="U128" i="3" s="1"/>
  <c r="B128" i="3"/>
  <c r="EP51" i="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2" i="1"/>
  <c r="EJ202" i="1" s="1"/>
  <c r="EA202" i="1"/>
  <c r="Y206" i="1"/>
  <c r="EJ206" i="1" s="1"/>
  <c r="EA206" i="1"/>
  <c r="Y200" i="1"/>
  <c r="EJ200" i="1" s="1"/>
  <c r="EA200" i="1"/>
  <c r="Y211" i="1"/>
  <c r="EJ211" i="1" s="1"/>
  <c r="EA211" i="1"/>
  <c r="Y199" i="1"/>
  <c r="EJ199" i="1" s="1"/>
  <c r="EA199" i="1"/>
  <c r="EA212" i="1"/>
  <c r="Y208" i="1"/>
  <c r="EJ208" i="1" s="1"/>
  <c r="EA208" i="1"/>
  <c r="Y207" i="1"/>
  <c r="EJ207" i="1" s="1"/>
  <c r="EA207" i="1"/>
  <c r="Y205" i="1"/>
  <c r="EJ205" i="1" s="1"/>
  <c r="EA205" i="1"/>
  <c r="X215" i="1"/>
  <c r="X220" i="1"/>
  <c r="X218" i="1"/>
  <c r="X219" i="1"/>
  <c r="X214"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DB53" i="1"/>
  <c r="DD53" i="1" s="1"/>
  <c r="DZ56" i="1"/>
  <c r="P28" i="15"/>
  <c r="X228" i="1" s="1"/>
  <c r="Y209" i="1" l="1"/>
  <c r="EJ209" i="1" s="1"/>
  <c r="X326" i="1"/>
  <c r="X230" i="1"/>
  <c r="X229" i="1"/>
  <c r="Y229" i="1" s="1"/>
  <c r="EJ229" i="1" s="1"/>
  <c r="EA213" i="1"/>
  <c r="Y213" i="1"/>
  <c r="EJ213" i="1" s="1"/>
  <c r="Y210" i="1"/>
  <c r="EJ210" i="1" s="1"/>
  <c r="EA210" i="1"/>
  <c r="X227" i="1"/>
  <c r="EA227" i="1" s="1"/>
  <c r="I146" i="4"/>
  <c r="H147" i="4"/>
  <c r="M145" i="4" a="1"/>
  <c r="M145" i="4" s="1"/>
  <c r="L145" i="4" a="1"/>
  <c r="L145" i="4" s="1"/>
  <c r="K145" i="4" a="1"/>
  <c r="K145" i="4" s="1"/>
  <c r="C145" i="4"/>
  <c r="B146" i="4"/>
  <c r="F144" i="4" a="1"/>
  <c r="F144" i="4" s="1"/>
  <c r="E144" i="4" a="1"/>
  <c r="E144" i="4" s="1"/>
  <c r="Q130" i="3"/>
  <c r="T129" i="3" a="1"/>
  <c r="T129" i="3" s="1"/>
  <c r="V129" i="3" a="1"/>
  <c r="V129" i="3" s="1"/>
  <c r="U129" i="3" a="1"/>
  <c r="U129" i="3" s="1"/>
  <c r="B129" i="3"/>
  <c r="DZ57" i="1"/>
  <c r="EN57" i="1" s="1"/>
  <c r="EN56" i="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7" i="1"/>
  <c r="Y221" i="1"/>
  <c r="EJ221" i="1" s="1"/>
  <c r="EA221" i="1"/>
  <c r="Y216" i="1"/>
  <c r="EJ216" i="1" s="1"/>
  <c r="EA216" i="1"/>
  <c r="Y220" i="1"/>
  <c r="EJ220" i="1" s="1"/>
  <c r="EA220" i="1"/>
  <c r="Y222" i="1"/>
  <c r="EJ222" i="1" s="1"/>
  <c r="EA222" i="1"/>
  <c r="Y225" i="1"/>
  <c r="EJ225" i="1" s="1"/>
  <c r="EA225" i="1"/>
  <c r="DA55" i="1"/>
  <c r="DT55" i="1"/>
  <c r="DX55" i="1" s="1"/>
  <c r="EF55" i="1" s="1"/>
  <c r="BK55" i="1"/>
  <c r="BF56" i="1"/>
  <c r="CW56" i="1" s="1"/>
  <c r="DR55" i="1" a="1"/>
  <c r="DR55" i="1" s="1"/>
  <c r="EB55" i="1" s="1"/>
  <c r="EN55" i="1" s="1"/>
  <c r="DB54" i="1"/>
  <c r="DD54" i="1" s="1"/>
  <c r="DZ58" i="1"/>
  <c r="EA229" i="1" l="1"/>
  <c r="Y227" i="1"/>
  <c r="EJ227" i="1" s="1"/>
  <c r="X234" i="1"/>
  <c r="X235" i="1"/>
  <c r="EA235" i="1" s="1"/>
  <c r="X233" i="1"/>
  <c r="EA230" i="1"/>
  <c r="Y230" i="1"/>
  <c r="EJ230" i="1" s="1"/>
  <c r="F145" i="4" a="1"/>
  <c r="F145" i="4" s="1"/>
  <c r="E145" i="4" a="1"/>
  <c r="E145" i="4" s="1"/>
  <c r="C146" i="4"/>
  <c r="B147" i="4"/>
  <c r="I147" i="4"/>
  <c r="H148" i="4"/>
  <c r="K146" i="4" a="1"/>
  <c r="K146" i="4" s="1"/>
  <c r="L146" i="4" a="1"/>
  <c r="L146" i="4" s="1"/>
  <c r="M146" i="4" a="1"/>
  <c r="M146" i="4" s="1"/>
  <c r="Q131" i="3"/>
  <c r="T130" i="3" a="1"/>
  <c r="T130" i="3" s="1"/>
  <c r="V130" i="3" a="1"/>
  <c r="V130" i="3" s="1"/>
  <c r="U130" i="3" a="1"/>
  <c r="U130" i="3" s="1"/>
  <c r="B130" i="3"/>
  <c r="EF57" i="1"/>
  <c r="EL57" i="1" s="1"/>
  <c r="EP57" i="1" s="1"/>
  <c r="DZ59" i="1"/>
  <c r="EN59" i="1" s="1"/>
  <c r="EN58" i="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6" i="1"/>
  <c r="EJ236" i="1" s="1"/>
  <c r="EA236" i="1"/>
  <c r="EL55" i="1"/>
  <c r="DT56" i="1"/>
  <c r="DX56" i="1" s="1"/>
  <c r="EF56" i="1" s="1"/>
  <c r="DA56" i="1"/>
  <c r="DB56" i="1" s="1"/>
  <c r="DD56" i="1" s="1"/>
  <c r="BK56" i="1"/>
  <c r="BF58" i="1"/>
  <c r="DR56" i="1" a="1"/>
  <c r="DR56" i="1" s="1"/>
  <c r="EB56" i="1" s="1"/>
  <c r="DB55" i="1"/>
  <c r="DD55" i="1" s="1"/>
  <c r="CE13" i="1"/>
  <c r="Y235" i="1" l="1"/>
  <c r="EJ235" i="1" s="1"/>
  <c r="DZ60" i="1"/>
  <c r="L147" i="4" a="1"/>
  <c r="L147" i="4" s="1"/>
  <c r="K147" i="4" a="1"/>
  <c r="K147" i="4" s="1"/>
  <c r="M147" i="4" a="1"/>
  <c r="M147" i="4" s="1"/>
  <c r="I148" i="4"/>
  <c r="H149" i="4"/>
  <c r="B148" i="4"/>
  <c r="C147" i="4"/>
  <c r="F146" i="4" a="1"/>
  <c r="F146" i="4" s="1"/>
  <c r="E146" i="4" a="1"/>
  <c r="E146" i="4" s="1"/>
  <c r="Q132" i="3"/>
  <c r="V131" i="3" a="1"/>
  <c r="V131" i="3" s="1"/>
  <c r="U131" i="3" a="1"/>
  <c r="U131" i="3" s="1"/>
  <c r="T131" i="3" a="1"/>
  <c r="T131" i="3" s="1"/>
  <c r="B131" i="3"/>
  <c r="EF59" i="1"/>
  <c r="DZ61" i="1"/>
  <c r="EN61" i="1" s="1"/>
  <c r="EN60" i="1"/>
  <c r="DR58" i="1" a="1"/>
  <c r="DR58" i="1" s="1"/>
  <c r="EB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DZ62" i="1"/>
  <c r="EN62" i="1" s="1"/>
  <c r="Y242" i="1"/>
  <c r="EJ242" i="1" s="1"/>
  <c r="EA242" i="1"/>
  <c r="Y240" i="1"/>
  <c r="EJ240" i="1" s="1"/>
  <c r="EA240" i="1"/>
  <c r="Y241" i="1"/>
  <c r="EJ241" i="1" s="1"/>
  <c r="EA241" i="1"/>
  <c r="DT58" i="1"/>
  <c r="DX58" i="1" s="1"/>
  <c r="EF58" i="1" s="1"/>
  <c r="DA58" i="1"/>
  <c r="BK58" i="1"/>
  <c r="BF60" i="1"/>
  <c r="CW60" i="1" s="1"/>
  <c r="CM29" i="1"/>
  <c r="CG29" i="1"/>
  <c r="CI29" i="1" s="1"/>
  <c r="I149" i="4" l="1"/>
  <c r="H150" i="4"/>
  <c r="M148" i="4" a="1"/>
  <c r="M148" i="4" s="1"/>
  <c r="L148" i="4" a="1"/>
  <c r="L148" i="4" s="1"/>
  <c r="K148" i="4" a="1"/>
  <c r="K148" i="4" s="1"/>
  <c r="F147" i="4" a="1"/>
  <c r="F147" i="4" s="1"/>
  <c r="E147" i="4" a="1"/>
  <c r="E147" i="4" s="1"/>
  <c r="B149" i="4"/>
  <c r="C148" i="4"/>
  <c r="Q133" i="3"/>
  <c r="T132" i="3" a="1"/>
  <c r="T132" i="3" s="1"/>
  <c r="U132" i="3" a="1"/>
  <c r="U132" i="3" s="1"/>
  <c r="V132" i="3" a="1"/>
  <c r="V132" i="3" s="1"/>
  <c r="B132" i="3"/>
  <c r="EF61" i="1"/>
  <c r="EL61" i="1" s="1"/>
  <c r="EP61" i="1" s="1"/>
  <c r="CE52" i="1"/>
  <c r="CG52" i="1" s="1"/>
  <c r="CI52" i="1" s="1"/>
  <c r="EP52" i="1" s="1"/>
  <c r="EA341" i="1"/>
  <c r="BF105" i="1"/>
  <c r="BF79" i="1"/>
  <c r="CW79" i="1" s="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DR60" i="1" a="1"/>
  <c r="DR60" i="1" s="1"/>
  <c r="EB60" i="1" s="1"/>
  <c r="BF114" i="1"/>
  <c r="CW114" i="1" s="1"/>
  <c r="EF62" i="1"/>
  <c r="EL62" i="1" s="1"/>
  <c r="DZ63" i="1"/>
  <c r="EN63" i="1" s="1"/>
  <c r="DT60" i="1"/>
  <c r="DX60" i="1" s="1"/>
  <c r="EF60" i="1" s="1"/>
  <c r="DA60" i="1"/>
  <c r="BK60" i="1"/>
  <c r="DB58" i="1"/>
  <c r="DD58" i="1" s="1"/>
  <c r="EI29" i="1"/>
  <c r="EL29" i="1" s="1"/>
  <c r="EP29" i="1" s="1"/>
  <c r="CM56" i="1"/>
  <c r="EI56" i="1" s="1"/>
  <c r="EL56" i="1" s="1"/>
  <c r="EP56" i="1" s="1"/>
  <c r="F148" i="4" l="1" a="1"/>
  <c r="F148" i="4" s="1"/>
  <c r="E148" i="4" a="1"/>
  <c r="E148" i="4" s="1"/>
  <c r="B150" i="4"/>
  <c r="C149" i="4"/>
  <c r="H151" i="4"/>
  <c r="I150" i="4"/>
  <c r="M149" i="4" a="1"/>
  <c r="M149" i="4" s="1"/>
  <c r="L149" i="4" a="1"/>
  <c r="L149" i="4" s="1"/>
  <c r="K149" i="4" a="1"/>
  <c r="K149" i="4" s="1"/>
  <c r="Q134" i="3"/>
  <c r="U133" i="3" a="1"/>
  <c r="U133" i="3" s="1"/>
  <c r="V133" i="3" a="1"/>
  <c r="V133" i="3" s="1"/>
  <c r="T133" i="3" a="1"/>
  <c r="T133" i="3" s="1"/>
  <c r="B133" i="3"/>
  <c r="DT105" i="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DT114" i="1"/>
  <c r="DA114" i="1"/>
  <c r="BK114" i="1"/>
  <c r="DR114" i="1" a="1"/>
  <c r="DR114" i="1" s="1"/>
  <c r="BF127" i="1"/>
  <c r="CW127" i="1" s="1"/>
  <c r="EF63" i="1"/>
  <c r="EL63" i="1" s="1"/>
  <c r="DZ64" i="1"/>
  <c r="EN64" i="1" s="1"/>
  <c r="DB60" i="1"/>
  <c r="DD60" i="1" s="1"/>
  <c r="H152" i="4" l="1"/>
  <c r="I151" i="4"/>
  <c r="E149" i="4" a="1"/>
  <c r="E149" i="4" s="1"/>
  <c r="F149" i="4" a="1"/>
  <c r="F149" i="4" s="1"/>
  <c r="C150" i="4"/>
  <c r="B151" i="4"/>
  <c r="M150" i="4" a="1"/>
  <c r="M150" i="4" s="1"/>
  <c r="L150" i="4" a="1"/>
  <c r="L150" i="4" s="1"/>
  <c r="K150" i="4" a="1"/>
  <c r="K150" i="4" s="1"/>
  <c r="Q135" i="3"/>
  <c r="T134" i="3" a="1"/>
  <c r="T134" i="3" s="1"/>
  <c r="V134" i="3" a="1"/>
  <c r="V134" i="3" s="1"/>
  <c r="U134" i="3" a="1"/>
  <c r="U134" i="3" s="1"/>
  <c r="B134" i="3"/>
  <c r="DD105" i="1"/>
  <c r="DD79" i="1"/>
  <c r="EP60" i="1"/>
  <c r="EP63" i="1"/>
  <c r="EF64" i="1"/>
  <c r="EL64" i="1" s="1"/>
  <c r="DZ65" i="1"/>
  <c r="EN65" i="1" s="1"/>
  <c r="DT127" i="1"/>
  <c r="DA127" i="1"/>
  <c r="BK127" i="1"/>
  <c r="BF131" i="1"/>
  <c r="DR127" i="1" a="1"/>
  <c r="DR127" i="1" s="1"/>
  <c r="EB114" i="1"/>
  <c r="DX114" i="1"/>
  <c r="DB114" i="1"/>
  <c r="DD114" i="1" s="1"/>
  <c r="CW131" i="1" l="1"/>
  <c r="BF132" i="1"/>
  <c r="F150" i="4" a="1"/>
  <c r="F150" i="4" s="1"/>
  <c r="E150" i="4" a="1"/>
  <c r="E150" i="4" s="1"/>
  <c r="C151" i="4"/>
  <c r="B152" i="4"/>
  <c r="M151" i="4" a="1"/>
  <c r="M151" i="4" s="1"/>
  <c r="L151" i="4" a="1"/>
  <c r="L151" i="4" s="1"/>
  <c r="K151" i="4" a="1"/>
  <c r="K151" i="4" s="1"/>
  <c r="H153" i="4"/>
  <c r="I152" i="4"/>
  <c r="Q136" i="3"/>
  <c r="V135" i="3" a="1"/>
  <c r="V135" i="3" s="1"/>
  <c r="T135" i="3" a="1"/>
  <c r="T135" i="3" s="1"/>
  <c r="U135" i="3" a="1"/>
  <c r="U135" i="3" s="1"/>
  <c r="B135" i="3"/>
  <c r="EP64" i="1"/>
  <c r="DT131" i="1"/>
  <c r="DX131" i="1" s="1"/>
  <c r="BK131" i="1"/>
  <c r="DA131" i="1"/>
  <c r="DB131" i="1" s="1"/>
  <c r="BF135" i="1"/>
  <c r="CW135" i="1" s="1"/>
  <c r="DR131" i="1" a="1"/>
  <c r="DR131" i="1" s="1"/>
  <c r="EB131" i="1" s="1"/>
  <c r="EF65" i="1"/>
  <c r="EL65" i="1" s="1"/>
  <c r="DZ66" i="1"/>
  <c r="EN66" i="1" s="1"/>
  <c r="EB127" i="1"/>
  <c r="DX127" i="1"/>
  <c r="DB127" i="1"/>
  <c r="DD127" i="1" s="1"/>
  <c r="AH7" i="1"/>
  <c r="DT132" i="1" l="1"/>
  <c r="DX132" i="1" s="1"/>
  <c r="CW132" i="1"/>
  <c r="DA132" i="1"/>
  <c r="BK132" i="1"/>
  <c r="BF134" i="1"/>
  <c r="DR132" i="1" a="1"/>
  <c r="DR132" i="1" s="1"/>
  <c r="M152" i="4" a="1"/>
  <c r="M152" i="4" s="1"/>
  <c r="K152" i="4" a="1"/>
  <c r="K152" i="4" s="1"/>
  <c r="L152" i="4" a="1"/>
  <c r="L152" i="4" s="1"/>
  <c r="E151" i="4" a="1"/>
  <c r="E151" i="4" s="1"/>
  <c r="F151" i="4" a="1"/>
  <c r="F151" i="4" s="1"/>
  <c r="I153" i="4"/>
  <c r="H154" i="4"/>
  <c r="C152" i="4"/>
  <c r="B153" i="4"/>
  <c r="Q137" i="3"/>
  <c r="V136" i="3" a="1"/>
  <c r="V136" i="3" s="1"/>
  <c r="U136" i="3" a="1"/>
  <c r="U136" i="3" s="1"/>
  <c r="T136" i="3" a="1"/>
  <c r="T136" i="3" s="1"/>
  <c r="B136" i="3"/>
  <c r="EP65" i="1"/>
  <c r="DT135" i="1"/>
  <c r="DX135" i="1" s="1"/>
  <c r="BK135" i="1"/>
  <c r="DA135" i="1"/>
  <c r="BF137" i="1"/>
  <c r="CW137" i="1" s="1"/>
  <c r="DR135" i="1" a="1"/>
  <c r="DR135" i="1" s="1"/>
  <c r="EB135" i="1" s="1"/>
  <c r="EF66" i="1"/>
  <c r="EL66" i="1" s="1"/>
  <c r="DZ67" i="1"/>
  <c r="EN67" i="1" s="1"/>
  <c r="DD131" i="1"/>
  <c r="U29" i="5"/>
  <c r="P29" i="5"/>
  <c r="N8" i="5"/>
  <c r="U22" i="5"/>
  <c r="P22" i="5"/>
  <c r="P8" i="5"/>
  <c r="DT134" i="1" l="1"/>
  <c r="DX134" i="1" s="1"/>
  <c r="BK134" i="1"/>
  <c r="CW134" i="1"/>
  <c r="DA134" i="1"/>
  <c r="DR134" i="1" a="1"/>
  <c r="DR134" i="1" s="1"/>
  <c r="EB134" i="1" s="1"/>
  <c r="EB132" i="1"/>
  <c r="DU132" i="1"/>
  <c r="DB132" i="1"/>
  <c r="DD132" i="1" s="1"/>
  <c r="M153" i="4" a="1"/>
  <c r="M153" i="4" s="1"/>
  <c r="L153" i="4" a="1"/>
  <c r="L153" i="4" s="1"/>
  <c r="K153" i="4" a="1"/>
  <c r="K153" i="4" s="1"/>
  <c r="C153" i="4"/>
  <c r="B154" i="4"/>
  <c r="F152" i="4" a="1"/>
  <c r="F152" i="4" s="1"/>
  <c r="E152" i="4" a="1"/>
  <c r="E152" i="4" s="1"/>
  <c r="I154" i="4"/>
  <c r="H155" i="4"/>
  <c r="Q138" i="3"/>
  <c r="V137" i="3" a="1"/>
  <c r="V137" i="3" s="1"/>
  <c r="U137" i="3" a="1"/>
  <c r="U137" i="3" s="1"/>
  <c r="T137" i="3" a="1"/>
  <c r="T137" i="3" s="1"/>
  <c r="B137" i="3"/>
  <c r="EP66" i="1"/>
  <c r="DT137" i="1"/>
  <c r="DX137" i="1" s="1"/>
  <c r="DA137" i="1"/>
  <c r="DB137" i="1" s="1"/>
  <c r="DD137" i="1" s="1"/>
  <c r="BK137" i="1"/>
  <c r="BF138" i="1"/>
  <c r="DR137" i="1" a="1"/>
  <c r="DR137" i="1" s="1"/>
  <c r="EB137" i="1" s="1"/>
  <c r="EF67" i="1"/>
  <c r="EL67" i="1" s="1"/>
  <c r="DZ68" i="1"/>
  <c r="EN68" i="1" s="1"/>
  <c r="DB135" i="1"/>
  <c r="DD135" i="1" s="1"/>
  <c r="N9" i="5"/>
  <c r="P25" i="5"/>
  <c r="P24" i="5" s="1"/>
  <c r="P23" i="5" s="1"/>
  <c r="P28" i="5"/>
  <c r="P27" i="5" s="1"/>
  <c r="P21" i="5"/>
  <c r="U21" i="5"/>
  <c r="U25" i="5"/>
  <c r="O8" i="5"/>
  <c r="U28" i="5"/>
  <c r="DB134" i="1" l="1"/>
  <c r="DD134" i="1" s="1"/>
  <c r="F153" i="4" a="1"/>
  <c r="F153" i="4" s="1"/>
  <c r="E153" i="4" a="1"/>
  <c r="E153" i="4" s="1"/>
  <c r="K154" i="4" a="1"/>
  <c r="K154" i="4" s="1"/>
  <c r="M154" i="4" a="1"/>
  <c r="M154" i="4" s="1"/>
  <c r="L154" i="4" a="1"/>
  <c r="L154" i="4" s="1"/>
  <c r="I155" i="4"/>
  <c r="H156" i="4"/>
  <c r="C154" i="4"/>
  <c r="B155" i="4"/>
  <c r="Q139" i="3"/>
  <c r="U138" i="3" a="1"/>
  <c r="U138" i="3" s="1"/>
  <c r="T138" i="3" a="1"/>
  <c r="T138" i="3" s="1"/>
  <c r="V138" i="3" a="1"/>
  <c r="V138" i="3" s="1"/>
  <c r="B138" i="3"/>
  <c r="BF140" i="1"/>
  <c r="CW140" i="1" s="1"/>
  <c r="CW138" i="1"/>
  <c r="U24" i="5"/>
  <c r="BF141" i="1"/>
  <c r="CW141" i="1" s="1"/>
  <c r="EP67" i="1"/>
  <c r="U27" i="5"/>
  <c r="U26" i="5" s="1"/>
  <c r="J26" i="5" s="1"/>
  <c r="J27" i="5" s="1"/>
  <c r="J28" i="5" s="1"/>
  <c r="J29" i="5" s="1"/>
  <c r="J30" i="5" s="1"/>
  <c r="P13" i="5"/>
  <c r="P12" i="5" s="1"/>
  <c r="P11" i="5" s="1"/>
  <c r="P10" i="5" s="1"/>
  <c r="P9" i="5" s="1"/>
  <c r="DT138" i="1"/>
  <c r="DX138" i="1" s="1"/>
  <c r="BK138" i="1"/>
  <c r="DA138" i="1"/>
  <c r="BF142" i="1"/>
  <c r="CW142" i="1" s="1"/>
  <c r="DR138" i="1" a="1"/>
  <c r="DR138" i="1" s="1"/>
  <c r="EB138" i="1" s="1"/>
  <c r="EF68" i="1"/>
  <c r="EL68" i="1" s="1"/>
  <c r="DZ69" i="1"/>
  <c r="EN69" i="1" s="1"/>
  <c r="P20" i="5"/>
  <c r="P19" i="5" s="1"/>
  <c r="P26" i="5"/>
  <c r="O9" i="5"/>
  <c r="S9" i="5" s="1"/>
  <c r="N10" i="5"/>
  <c r="U20" i="5"/>
  <c r="T8" i="5"/>
  <c r="S8" i="5"/>
  <c r="Q8" i="5"/>
  <c r="R8" i="5" s="1"/>
  <c r="DT140" i="1" l="1"/>
  <c r="DX140" i="1" s="1"/>
  <c r="C155" i="4"/>
  <c r="B156" i="4"/>
  <c r="F154" i="4" a="1"/>
  <c r="F154" i="4" s="1"/>
  <c r="E154" i="4" a="1"/>
  <c r="E154" i="4" s="1"/>
  <c r="I156" i="4"/>
  <c r="H157" i="4"/>
  <c r="L155" i="4" a="1"/>
  <c r="L155" i="4" s="1"/>
  <c r="K155" i="4" a="1"/>
  <c r="K155" i="4" s="1"/>
  <c r="M155" i="4" a="1"/>
  <c r="M155" i="4" s="1"/>
  <c r="Q140" i="3"/>
  <c r="V139" i="3" a="1"/>
  <c r="V139" i="3" s="1"/>
  <c r="U139" i="3" a="1"/>
  <c r="U139" i="3" s="1"/>
  <c r="T139" i="3" a="1"/>
  <c r="T139" i="3" s="1"/>
  <c r="B139" i="3"/>
  <c r="DR140" i="1" a="1"/>
  <c r="DR140" i="1" s="1"/>
  <c r="EB140" i="1" s="1"/>
  <c r="BK140" i="1"/>
  <c r="DA140" i="1"/>
  <c r="DB140" i="1" s="1"/>
  <c r="U23" i="5"/>
  <c r="J23" i="5" s="1"/>
  <c r="J24" i="5" s="1"/>
  <c r="J25" i="5" s="1"/>
  <c r="BK141" i="1"/>
  <c r="DA141" i="1"/>
  <c r="DB141" i="1" s="1"/>
  <c r="DT141" i="1"/>
  <c r="DX141" i="1" s="1"/>
  <c r="DR141" i="1" a="1"/>
  <c r="DR141" i="1" s="1"/>
  <c r="EB141" i="1" s="1"/>
  <c r="EP68" i="1"/>
  <c r="DT142" i="1"/>
  <c r="DX142" i="1" s="1"/>
  <c r="DA142" i="1"/>
  <c r="BK142" i="1"/>
  <c r="BF145" i="1"/>
  <c r="DR142" i="1" a="1"/>
  <c r="DR142" i="1" s="1"/>
  <c r="EB142" i="1" s="1"/>
  <c r="P18" i="5"/>
  <c r="P17" i="5" s="1"/>
  <c r="P16" i="5" s="1"/>
  <c r="P15" i="5" s="1"/>
  <c r="P14" i="5" s="1"/>
  <c r="DB138" i="1"/>
  <c r="DD138" i="1" s="1"/>
  <c r="EF69" i="1"/>
  <c r="EL69" i="1" s="1"/>
  <c r="DZ70" i="1"/>
  <c r="U19" i="5"/>
  <c r="Q9" i="5"/>
  <c r="R9" i="5" s="1"/>
  <c r="T9" i="5"/>
  <c r="O10" i="5"/>
  <c r="N11" i="5"/>
  <c r="W8" i="5"/>
  <c r="M156" i="4" l="1" a="1"/>
  <c r="M156" i="4" s="1"/>
  <c r="L156" i="4" a="1"/>
  <c r="L156" i="4" s="1"/>
  <c r="K156" i="4" a="1"/>
  <c r="K156" i="4" s="1"/>
  <c r="B157" i="4"/>
  <c r="C156" i="4"/>
  <c r="I157" i="4"/>
  <c r="H158" i="4"/>
  <c r="F155" i="4" a="1"/>
  <c r="F155" i="4" s="1"/>
  <c r="E155" i="4" a="1"/>
  <c r="E155" i="4" s="1"/>
  <c r="Q141" i="3"/>
  <c r="V140" i="3" a="1"/>
  <c r="V140" i="3" s="1"/>
  <c r="U140" i="3" a="1"/>
  <c r="U140" i="3" s="1"/>
  <c r="T140" i="3" a="1"/>
  <c r="T140" i="3" s="1"/>
  <c r="B140" i="3"/>
  <c r="DD140" i="1"/>
  <c r="DZ71" i="1"/>
  <c r="EN71" i="1" s="1"/>
  <c r="EN70" i="1"/>
  <c r="BF147" i="1"/>
  <c r="CW147" i="1" s="1"/>
  <c r="CW145" i="1"/>
  <c r="DT147" i="1"/>
  <c r="DX147" i="1" s="1"/>
  <c r="DD141" i="1"/>
  <c r="U18" i="5"/>
  <c r="EP69" i="1"/>
  <c r="EF70" i="1"/>
  <c r="EL70" i="1" s="1"/>
  <c r="DT145" i="1"/>
  <c r="DX145" i="1" s="1"/>
  <c r="DA145" i="1"/>
  <c r="BK145" i="1"/>
  <c r="BF148" i="1"/>
  <c r="DR145" i="1" a="1"/>
  <c r="DR145" i="1" s="1"/>
  <c r="EB145" i="1" s="1"/>
  <c r="DB142" i="1"/>
  <c r="DD142" i="1" s="1"/>
  <c r="N12" i="5"/>
  <c r="O11" i="5"/>
  <c r="T10" i="5"/>
  <c r="Q10" i="5"/>
  <c r="R10" i="5" s="1"/>
  <c r="S10" i="5"/>
  <c r="DZ72" i="1" l="1"/>
  <c r="EN72" i="1" s="1"/>
  <c r="EF71" i="1"/>
  <c r="EL71" i="1" s="1"/>
  <c r="EP71" i="1" s="1"/>
  <c r="M157" i="4" a="1"/>
  <c r="M157" i="4" s="1"/>
  <c r="L157" i="4" a="1"/>
  <c r="L157" i="4" s="1"/>
  <c r="K157" i="4" a="1"/>
  <c r="K157" i="4" s="1"/>
  <c r="B158" i="4"/>
  <c r="C157" i="4"/>
  <c r="H159" i="4"/>
  <c r="I158" i="4"/>
  <c r="F156" i="4" a="1"/>
  <c r="F156" i="4" s="1"/>
  <c r="E156" i="4" a="1"/>
  <c r="E156" i="4" s="1"/>
  <c r="Q142" i="3"/>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DT167" i="1"/>
  <c r="DX167" i="1" s="1"/>
  <c r="EF72" i="1"/>
  <c r="EL72" i="1" s="1"/>
  <c r="EP70" i="1"/>
  <c r="DB145" i="1"/>
  <c r="DD145" i="1" s="1"/>
  <c r="DT148" i="1"/>
  <c r="DX148" i="1" s="1"/>
  <c r="DA148" i="1"/>
  <c r="BK148" i="1"/>
  <c r="BF170" i="1"/>
  <c r="CW170" i="1" s="1"/>
  <c r="DR148" i="1" a="1"/>
  <c r="DR148" i="1" s="1"/>
  <c r="EB148" i="1" s="1"/>
  <c r="N13" i="5"/>
  <c r="N14" i="5" s="1"/>
  <c r="T11" i="5"/>
  <c r="S11" i="5"/>
  <c r="Q11" i="5"/>
  <c r="R11" i="5" s="1"/>
  <c r="O12" i="5"/>
  <c r="DZ73" i="1" l="1"/>
  <c r="M158" i="4" a="1"/>
  <c r="M158" i="4" s="1"/>
  <c r="L158" i="4" a="1"/>
  <c r="L158" i="4" s="1"/>
  <c r="K158" i="4" a="1"/>
  <c r="K158" i="4" s="1"/>
  <c r="H160" i="4"/>
  <c r="I159" i="4"/>
  <c r="F157" i="4" a="1"/>
  <c r="F157" i="4" s="1"/>
  <c r="E157" i="4" a="1"/>
  <c r="E157" i="4" s="1"/>
  <c r="C158" i="4"/>
  <c r="B159" i="4"/>
  <c r="Q143" i="3"/>
  <c r="T142" i="3" a="1"/>
  <c r="T142" i="3" s="1"/>
  <c r="U142" i="3" a="1"/>
  <c r="U142" i="3" s="1"/>
  <c r="V142" i="3" a="1"/>
  <c r="V142" i="3" s="1"/>
  <c r="B142" i="3"/>
  <c r="DD147" i="1"/>
  <c r="DR167" i="1" a="1"/>
  <c r="DR167" i="1" s="1"/>
  <c r="EB167" i="1" s="1"/>
  <c r="BK167" i="1"/>
  <c r="DF167" i="1"/>
  <c r="CW167" i="1"/>
  <c r="U11" i="5"/>
  <c r="U10" i="5" s="1"/>
  <c r="BF185" i="1"/>
  <c r="DR185" i="1" s="1" a="1"/>
  <c r="DR185" i="1" s="1"/>
  <c r="EB185" i="1" s="1"/>
  <c r="BF177" i="1"/>
  <c r="DB167" i="1"/>
  <c r="DD167" i="1" s="1"/>
  <c r="EP72" i="1"/>
  <c r="W11" i="5"/>
  <c r="DB148" i="1"/>
  <c r="DD148" i="1" s="1"/>
  <c r="DT170" i="1"/>
  <c r="BK170" i="1"/>
  <c r="DA170" i="1"/>
  <c r="DR170" i="1" a="1"/>
  <c r="DR170" i="1" s="1"/>
  <c r="O13" i="5"/>
  <c r="S13" i="5" s="1"/>
  <c r="O14" i="5"/>
  <c r="N15" i="5"/>
  <c r="S12" i="5"/>
  <c r="T12" i="5"/>
  <c r="Q12" i="5"/>
  <c r="R12" i="5" s="1"/>
  <c r="EN73" i="1" l="1"/>
  <c r="DZ74" i="1"/>
  <c r="DZ75" i="1" s="1"/>
  <c r="EF73" i="1"/>
  <c r="EL73" i="1" s="1"/>
  <c r="EP73" i="1" s="1"/>
  <c r="C159" i="4"/>
  <c r="B160" i="4"/>
  <c r="F158" i="4" a="1"/>
  <c r="F158" i="4" s="1"/>
  <c r="E158" i="4" a="1"/>
  <c r="E158" i="4" s="1"/>
  <c r="H161" i="4"/>
  <c r="I160" i="4"/>
  <c r="M159" i="4" a="1"/>
  <c r="M159" i="4" s="1"/>
  <c r="L159" i="4" a="1"/>
  <c r="L159" i="4" s="1"/>
  <c r="K159" i="4" a="1"/>
  <c r="K159" i="4" s="1"/>
  <c r="Q144" i="3"/>
  <c r="V143" i="3" a="1"/>
  <c r="V143" i="3" s="1"/>
  <c r="T143" i="3" a="1"/>
  <c r="T143" i="3" s="1"/>
  <c r="U143" i="3" a="1"/>
  <c r="U143" i="3" s="1"/>
  <c r="B143" i="3"/>
  <c r="BK185" i="1"/>
  <c r="BF189" i="1"/>
  <c r="DA189" i="1" s="1"/>
  <c r="DB189" i="1" s="1"/>
  <c r="CW177" i="1"/>
  <c r="DT185" i="1"/>
  <c r="DX185" i="1" s="1"/>
  <c r="CW185" i="1"/>
  <c r="DA185" i="1"/>
  <c r="T13" i="5"/>
  <c r="U9" i="5"/>
  <c r="W10" i="5"/>
  <c r="BK177" i="1"/>
  <c r="DT177" i="1"/>
  <c r="DX177" i="1" s="1"/>
  <c r="DA177" i="1"/>
  <c r="DR177" i="1" a="1"/>
  <c r="DR177" i="1" s="1"/>
  <c r="BF195" i="1"/>
  <c r="Q13" i="5"/>
  <c r="R13" i="5" s="1"/>
  <c r="W13" i="5" s="1"/>
  <c r="DT189" i="1"/>
  <c r="DX189" i="1" s="1"/>
  <c r="EB170" i="1"/>
  <c r="DX170" i="1"/>
  <c r="DB185" i="1"/>
  <c r="DB170" i="1"/>
  <c r="DD170" i="1" s="1"/>
  <c r="W12" i="5"/>
  <c r="N16" i="5"/>
  <c r="O15" i="5"/>
  <c r="Q14" i="5"/>
  <c r="R14" i="5" s="1"/>
  <c r="S14" i="5"/>
  <c r="T14" i="5"/>
  <c r="Q17" i="15" l="1"/>
  <c r="Q18" i="15"/>
  <c r="EN75" i="1"/>
  <c r="EF75" i="1"/>
  <c r="EL75" i="1" s="1"/>
  <c r="EP75" i="1" s="1"/>
  <c r="DZ76" i="1"/>
  <c r="EN76" i="1" s="1"/>
  <c r="EN74" i="1"/>
  <c r="EF74" i="1"/>
  <c r="EL74" i="1" s="1"/>
  <c r="EP74" i="1" s="1"/>
  <c r="I161" i="4"/>
  <c r="H162" i="4"/>
  <c r="M160" i="4" a="1"/>
  <c r="M160" i="4" s="1"/>
  <c r="L160" i="4" a="1"/>
  <c r="L160" i="4" s="1"/>
  <c r="K160" i="4" a="1"/>
  <c r="K160" i="4" s="1"/>
  <c r="C160" i="4"/>
  <c r="B161" i="4"/>
  <c r="E159" i="4" a="1"/>
  <c r="E159" i="4" s="1"/>
  <c r="F159" i="4" a="1"/>
  <c r="F159" i="4" s="1"/>
  <c r="Q145" i="3"/>
  <c r="V144" i="3" a="1"/>
  <c r="V144" i="3" s="1"/>
  <c r="U144" i="3" a="1"/>
  <c r="U144" i="3" s="1"/>
  <c r="T144" i="3" a="1"/>
  <c r="T144" i="3" s="1"/>
  <c r="B144" i="3"/>
  <c r="DR189" i="1" a="1"/>
  <c r="DR189" i="1" s="1"/>
  <c r="EB189" i="1" s="1"/>
  <c r="BK189" i="1"/>
  <c r="DD185" i="1"/>
  <c r="BF196" i="1"/>
  <c r="CW196" i="1" s="1"/>
  <c r="CW195" i="1"/>
  <c r="BF193" i="1"/>
  <c r="DT193" i="1" s="1"/>
  <c r="DX193" i="1" s="1"/>
  <c r="CW189" i="1"/>
  <c r="J9" i="5"/>
  <c r="J10" i="5" s="1"/>
  <c r="J11" i="5" s="1"/>
  <c r="J12" i="5" s="1"/>
  <c r="J13" i="5" s="1"/>
  <c r="J14" i="5" s="1"/>
  <c r="J15" i="5" s="1"/>
  <c r="J16" i="5" s="1"/>
  <c r="J17" i="5" s="1"/>
  <c r="J18" i="5" s="1"/>
  <c r="J19" i="5" s="1"/>
  <c r="J20" i="5" s="1"/>
  <c r="J21" i="5" s="1"/>
  <c r="J22" i="5" s="1"/>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N17" i="5"/>
  <c r="W14" i="5"/>
  <c r="Q15" i="5"/>
  <c r="R15" i="5" s="1"/>
  <c r="T15" i="5"/>
  <c r="S15" i="5"/>
  <c r="O16" i="5"/>
  <c r="DZ77" i="1" l="1"/>
  <c r="EN77" i="1" s="1"/>
  <c r="EF76" i="1"/>
  <c r="EL76" i="1" s="1"/>
  <c r="EP76" i="1" s="1"/>
  <c r="C161" i="4"/>
  <c r="B162" i="4"/>
  <c r="F160" i="4" a="1"/>
  <c r="F160" i="4" s="1"/>
  <c r="E160" i="4" a="1"/>
  <c r="E160" i="4" s="1"/>
  <c r="I162" i="4"/>
  <c r="H163" i="4"/>
  <c r="M161" i="4" a="1"/>
  <c r="M161" i="4" s="1"/>
  <c r="L161" i="4" a="1"/>
  <c r="L161" i="4" s="1"/>
  <c r="K161" i="4" a="1"/>
  <c r="K161" i="4" s="1"/>
  <c r="Q146" i="3"/>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Q16" i="15" s="1"/>
  <c r="V16" i="15" s="1"/>
  <c r="EF77" i="1"/>
  <c r="EL77" i="1" s="1"/>
  <c r="DZ78" i="1"/>
  <c r="EN78" i="1" s="1"/>
  <c r="O17" i="5"/>
  <c r="S17" i="5" s="1"/>
  <c r="W15" i="5"/>
  <c r="S16" i="5"/>
  <c r="Q16" i="5"/>
  <c r="R16" i="5" s="1"/>
  <c r="T16" i="5"/>
  <c r="I163" i="4" l="1"/>
  <c r="H164" i="4"/>
  <c r="C162" i="4"/>
  <c r="B163" i="4"/>
  <c r="K162" i="4" a="1"/>
  <c r="K162" i="4" s="1"/>
  <c r="M162" i="4" a="1"/>
  <c r="M162" i="4" s="1"/>
  <c r="L162" i="4" a="1"/>
  <c r="L162" i="4" s="1"/>
  <c r="F161" i="4" a="1"/>
  <c r="F161" i="4" s="1"/>
  <c r="E161" i="4" a="1"/>
  <c r="E161" i="4" s="1"/>
  <c r="Q147" i="3"/>
  <c r="T146" i="3" a="1"/>
  <c r="T146" i="3" s="1"/>
  <c r="V146" i="3" a="1"/>
  <c r="V146" i="3" s="1"/>
  <c r="U146" i="3" a="1"/>
  <c r="U146" i="3" s="1"/>
  <c r="DD196" i="1"/>
  <c r="B146" i="3"/>
  <c r="DB193" i="1"/>
  <c r="DD193" i="1" s="1"/>
  <c r="BF201" i="1"/>
  <c r="CW201" i="1" s="1"/>
  <c r="CW198" i="1"/>
  <c r="DT201" i="1"/>
  <c r="DX201" i="1" s="1"/>
  <c r="O18" i="5"/>
  <c r="S18" i="5" s="1"/>
  <c r="N19" i="5"/>
  <c r="EB197" i="1"/>
  <c r="DX197" i="1"/>
  <c r="DT198" i="1"/>
  <c r="DX198" i="1" s="1"/>
  <c r="DA198" i="1"/>
  <c r="BK198" i="1"/>
  <c r="BF203" i="1"/>
  <c r="DR198" i="1" a="1"/>
  <c r="DR198" i="1" s="1"/>
  <c r="EB198" i="1" s="1"/>
  <c r="DB197" i="1"/>
  <c r="DD197" i="1" s="1"/>
  <c r="T73" i="1"/>
  <c r="U73" i="1" s="1"/>
  <c r="T68" i="1"/>
  <c r="U68" i="1" s="1"/>
  <c r="T69" i="1"/>
  <c r="U69" i="1" s="1"/>
  <c r="T72" i="1"/>
  <c r="U72" i="1" s="1"/>
  <c r="T67" i="1"/>
  <c r="U67" i="1" s="1"/>
  <c r="T71" i="1"/>
  <c r="U71" i="1" s="1"/>
  <c r="T70" i="1"/>
  <c r="U70" i="1" s="1"/>
  <c r="N20" i="5"/>
  <c r="T74" i="1"/>
  <c r="EP77" i="1"/>
  <c r="EF78" i="1"/>
  <c r="EL78" i="1" s="1"/>
  <c r="DZ79" i="1"/>
  <c r="EN79" i="1" s="1"/>
  <c r="Q17" i="5"/>
  <c r="R17" i="5" s="1"/>
  <c r="W17" i="5" s="1"/>
  <c r="T17" i="5"/>
  <c r="W16" i="5"/>
  <c r="C163" i="4" l="1"/>
  <c r="B164" i="4"/>
  <c r="F162" i="4" a="1"/>
  <c r="F162" i="4" s="1"/>
  <c r="E162" i="4" a="1"/>
  <c r="E162" i="4" s="1"/>
  <c r="I164" i="4"/>
  <c r="H165" i="4"/>
  <c r="L163" i="4" a="1"/>
  <c r="L163" i="4" s="1"/>
  <c r="K163" i="4" a="1"/>
  <c r="K163" i="4" s="1"/>
  <c r="M163" i="4" a="1"/>
  <c r="M163" i="4" s="1"/>
  <c r="Q148" i="3"/>
  <c r="V147" i="3" a="1"/>
  <c r="V147" i="3" s="1"/>
  <c r="U147" i="3" a="1"/>
  <c r="U147" i="3" s="1"/>
  <c r="T147" i="3" a="1"/>
  <c r="T147" i="3" s="1"/>
  <c r="B147" i="3"/>
  <c r="DR201" i="1" a="1"/>
  <c r="DR201" i="1" s="1"/>
  <c r="EB201" i="1" s="1"/>
  <c r="DA201" i="1"/>
  <c r="BK201" i="1"/>
  <c r="BF205" i="1"/>
  <c r="CW205" i="1" s="1"/>
  <c r="CW203" i="1"/>
  <c r="N21" i="5"/>
  <c r="T18" i="5"/>
  <c r="Q18" i="5"/>
  <c r="R18" i="5" s="1"/>
  <c r="W18" i="5" s="1"/>
  <c r="DB201" i="1"/>
  <c r="DT205" i="1"/>
  <c r="DX205" i="1" s="1"/>
  <c r="N22" i="5"/>
  <c r="Q30" i="15" s="1"/>
  <c r="V30" i="15" s="1"/>
  <c r="X30" i="15" s="1"/>
  <c r="O19" i="5"/>
  <c r="DT203" i="1"/>
  <c r="BK203" i="1"/>
  <c r="DA203" i="1"/>
  <c r="BF207" i="1"/>
  <c r="DR203" i="1" a="1"/>
  <c r="DR203" i="1" s="1"/>
  <c r="DB198" i="1"/>
  <c r="DD198" i="1" s="1"/>
  <c r="O20" i="5"/>
  <c r="T29" i="1"/>
  <c r="U29" i="1" s="1"/>
  <c r="T32" i="1"/>
  <c r="U32" i="1" s="1"/>
  <c r="T30" i="1"/>
  <c r="U30" i="1" s="1"/>
  <c r="T31" i="1"/>
  <c r="U31" i="1" s="1"/>
  <c r="T28" i="1"/>
  <c r="U28" i="1" s="1"/>
  <c r="U74" i="1"/>
  <c r="EP78" i="1"/>
  <c r="EF79" i="1"/>
  <c r="EL79" i="1" s="1"/>
  <c r="DZ80" i="1"/>
  <c r="EN80" i="1" s="1"/>
  <c r="N23" i="5" l="1"/>
  <c r="T26" i="1" s="1"/>
  <c r="U26" i="1" s="1"/>
  <c r="T170" i="1"/>
  <c r="U170" i="1" s="1"/>
  <c r="O21" i="5"/>
  <c r="T21" i="5" s="1"/>
  <c r="M164" i="4" a="1"/>
  <c r="M164" i="4" s="1"/>
  <c r="L164" i="4" a="1"/>
  <c r="L164" i="4" s="1"/>
  <c r="K164" i="4" a="1"/>
  <c r="K164" i="4" s="1"/>
  <c r="I165" i="4"/>
  <c r="H166" i="4"/>
  <c r="C164" i="4"/>
  <c r="B165" i="4"/>
  <c r="F163" i="4" a="1"/>
  <c r="F163" i="4" s="1"/>
  <c r="E163" i="4" a="1"/>
  <c r="E163" i="4" s="1"/>
  <c r="DA205" i="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23" i="1"/>
  <c r="U23" i="1" s="1"/>
  <c r="T25" i="1"/>
  <c r="U25" i="1" s="1"/>
  <c r="T22" i="1"/>
  <c r="U22" i="1" s="1"/>
  <c r="T171" i="1"/>
  <c r="U171" i="1" s="1"/>
  <c r="O22" i="5"/>
  <c r="T22" i="5" s="1"/>
  <c r="DT228" i="1"/>
  <c r="DX228" i="1" s="1"/>
  <c r="S19" i="5"/>
  <c r="T19" i="5"/>
  <c r="Q19" i="5"/>
  <c r="R19" i="5" s="1"/>
  <c r="T336" i="1"/>
  <c r="U336" i="1" s="1"/>
  <c r="T333" i="1"/>
  <c r="U333" i="1" s="1"/>
  <c r="T335" i="1"/>
  <c r="U335" i="1" s="1"/>
  <c r="T334" i="1"/>
  <c r="U334" i="1" s="1"/>
  <c r="T337" i="1"/>
  <c r="U337" i="1" s="1"/>
  <c r="T339" i="1"/>
  <c r="U339" i="1" s="1"/>
  <c r="T338" i="1"/>
  <c r="U338" i="1" s="1"/>
  <c r="T332" i="1"/>
  <c r="U332" i="1" s="1"/>
  <c r="T342" i="1"/>
  <c r="T343" i="1"/>
  <c r="U343" i="1" s="1"/>
  <c r="T341" i="1"/>
  <c r="U341" i="1" s="1"/>
  <c r="T340" i="1"/>
  <c r="U340" i="1" s="1"/>
  <c r="T344" i="1"/>
  <c r="U344" i="1" s="1"/>
  <c r="Q21" i="5"/>
  <c r="R21" i="5" s="1"/>
  <c r="S21" i="5"/>
  <c r="EB203" i="1"/>
  <c r="DX203" i="1"/>
  <c r="DT207" i="1"/>
  <c r="DA207" i="1"/>
  <c r="DB207" i="1" s="1"/>
  <c r="BK207" i="1"/>
  <c r="BF244" i="1"/>
  <c r="CW244" i="1" s="1"/>
  <c r="DR207" i="1" a="1"/>
  <c r="DR207" i="1" s="1"/>
  <c r="DB203" i="1"/>
  <c r="DD203" i="1" s="1"/>
  <c r="T17" i="1"/>
  <c r="U17" i="1" s="1"/>
  <c r="T18" i="1"/>
  <c r="U18" i="1" s="1"/>
  <c r="T19" i="1"/>
  <c r="U19" i="1" s="1"/>
  <c r="T20" i="5"/>
  <c r="Q20" i="5"/>
  <c r="R20" i="5" s="1"/>
  <c r="S20" i="5"/>
  <c r="EP79" i="1"/>
  <c r="EF80" i="1"/>
  <c r="EL80" i="1" s="1"/>
  <c r="DZ81" i="1"/>
  <c r="EN81" i="1" s="1"/>
  <c r="V17" i="15"/>
  <c r="O23" i="5"/>
  <c r="N24" i="5"/>
  <c r="Q28" i="15" s="1"/>
  <c r="V28" i="15" s="1"/>
  <c r="W21" i="5" l="1"/>
  <c r="F164" i="4" a="1"/>
  <c r="F164" i="4" s="1"/>
  <c r="E164" i="4" a="1"/>
  <c r="E164" i="4" s="1"/>
  <c r="I166" i="4"/>
  <c r="H167" i="4"/>
  <c r="M165" i="4" a="1"/>
  <c r="M165" i="4" s="1"/>
  <c r="L165" i="4" a="1"/>
  <c r="L165" i="4" s="1"/>
  <c r="K165" i="4" a="1"/>
  <c r="K165" i="4" s="1"/>
  <c r="B166" i="4"/>
  <c r="C165" i="4"/>
  <c r="DD205" i="1"/>
  <c r="Q150" i="3"/>
  <c r="V149" i="3" a="1"/>
  <c r="V149" i="3" s="1"/>
  <c r="U149" i="3" a="1"/>
  <c r="U149" i="3" s="1"/>
  <c r="T149" i="3" a="1"/>
  <c r="T149" i="3" s="1"/>
  <c r="B149" i="3"/>
  <c r="BK228" i="1"/>
  <c r="DA228" i="1"/>
  <c r="DB228" i="1" s="1"/>
  <c r="DR228" i="1" a="1"/>
  <c r="DR228" i="1" s="1"/>
  <c r="EB228" i="1" s="1"/>
  <c r="S22" i="5"/>
  <c r="Q22" i="5"/>
  <c r="R22" i="5" s="1"/>
  <c r="W22" i="5" s="1"/>
  <c r="W19" i="5"/>
  <c r="Q21" i="15"/>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0" i="1"/>
  <c r="U150" i="1" s="1"/>
  <c r="T152" i="1"/>
  <c r="U152" i="1" s="1"/>
  <c r="T153" i="1"/>
  <c r="U153" i="1" s="1"/>
  <c r="T151" i="1"/>
  <c r="U151" i="1" s="1"/>
  <c r="EP80" i="1"/>
  <c r="EF81" i="1"/>
  <c r="EL81" i="1" s="1"/>
  <c r="DZ82" i="1"/>
  <c r="EN82" i="1" s="1"/>
  <c r="N25" i="5"/>
  <c r="T214" i="1" s="1"/>
  <c r="U214" i="1" s="1"/>
  <c r="V9" i="15"/>
  <c r="O24" i="5"/>
  <c r="V18" i="15"/>
  <c r="T23" i="5"/>
  <c r="S23" i="5"/>
  <c r="Q23" i="5"/>
  <c r="R23" i="5" s="1"/>
  <c r="T218" i="1" l="1"/>
  <c r="U218" i="1" s="1"/>
  <c r="T215" i="1"/>
  <c r="U215" i="1" s="1"/>
  <c r="T216" i="1"/>
  <c r="U216" i="1" s="1"/>
  <c r="T219" i="1"/>
  <c r="U219" i="1" s="1"/>
  <c r="T220" i="1"/>
  <c r="U220" i="1" s="1"/>
  <c r="T217" i="1"/>
  <c r="U217" i="1" s="1"/>
  <c r="I167" i="4"/>
  <c r="H168" i="4"/>
  <c r="F165" i="4" a="1"/>
  <c r="F165" i="4" s="1"/>
  <c r="E165" i="4" a="1"/>
  <c r="E165" i="4" s="1"/>
  <c r="M166" i="4" a="1"/>
  <c r="M166" i="4" s="1"/>
  <c r="L166" i="4" a="1"/>
  <c r="L166" i="4" s="1"/>
  <c r="K166" i="4" a="1"/>
  <c r="K166" i="4" s="1"/>
  <c r="C166" i="4"/>
  <c r="B167" i="4"/>
  <c r="DD228" i="1"/>
  <c r="Q151" i="3"/>
  <c r="T150" i="3" a="1"/>
  <c r="T150" i="3" s="1"/>
  <c r="V150" i="3" a="1"/>
  <c r="V150" i="3" s="1"/>
  <c r="U150" i="3" a="1"/>
  <c r="U150" i="3" s="1"/>
  <c r="B150" i="3"/>
  <c r="T13" i="1"/>
  <c r="P24" i="7" s="1"/>
  <c r="T14" i="1"/>
  <c r="U14" i="1" s="1"/>
  <c r="T16" i="1"/>
  <c r="U16" i="1" s="1"/>
  <c r="T15" i="1"/>
  <c r="U15" i="1" s="1"/>
  <c r="Q8" i="15"/>
  <c r="V8" i="15" s="1"/>
  <c r="T106" i="1"/>
  <c r="U106" i="1" s="1"/>
  <c r="T105" i="1"/>
  <c r="U105" i="1" s="1"/>
  <c r="T103" i="1"/>
  <c r="U103" i="1" s="1"/>
  <c r="T104" i="1"/>
  <c r="U104" i="1" s="1"/>
  <c r="T102" i="1"/>
  <c r="U102" i="1" s="1"/>
  <c r="Q14" i="15"/>
  <c r="V14" i="15" s="1"/>
  <c r="T76" i="1"/>
  <c r="U76" i="1" s="1"/>
  <c r="T75" i="1"/>
  <c r="T78" i="1"/>
  <c r="U78" i="1" s="1"/>
  <c r="T80" i="1"/>
  <c r="U80" i="1" s="1"/>
  <c r="T82" i="1"/>
  <c r="U82" i="1" s="1"/>
  <c r="T79" i="1"/>
  <c r="U79"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EP81" i="1"/>
  <c r="EF82" i="1"/>
  <c r="EL82" i="1" s="1"/>
  <c r="DZ83" i="1"/>
  <c r="EN83" i="1" s="1"/>
  <c r="O25" i="5"/>
  <c r="Q25" i="5" s="1"/>
  <c r="R25" i="5" s="1"/>
  <c r="N26" i="5"/>
  <c r="P23" i="7"/>
  <c r="V21" i="15"/>
  <c r="W23" i="5"/>
  <c r="T24" i="5"/>
  <c r="Q24" i="5"/>
  <c r="R24" i="5" s="1"/>
  <c r="S24" i="5"/>
  <c r="C167" i="4" l="1"/>
  <c r="B168" i="4"/>
  <c r="H169" i="4"/>
  <c r="I168" i="4"/>
  <c r="F166" i="4" a="1"/>
  <c r="F166" i="4" s="1"/>
  <c r="E166" i="4" a="1"/>
  <c r="E166" i="4" s="1"/>
  <c r="M167" i="4" a="1"/>
  <c r="M167" i="4" s="1"/>
  <c r="L167" i="4" a="1"/>
  <c r="L167" i="4" s="1"/>
  <c r="K167" i="4" a="1"/>
  <c r="K167" i="4" s="1"/>
  <c r="Q152" i="3"/>
  <c r="U151" i="3" a="1"/>
  <c r="U151" i="3" s="1"/>
  <c r="T151" i="3" a="1"/>
  <c r="T151" i="3" s="1"/>
  <c r="V151" i="3" a="1"/>
  <c r="V151" i="3" s="1"/>
  <c r="B151" i="3"/>
  <c r="DF339" i="1"/>
  <c r="DF7" i="1" s="1"/>
  <c r="CW339" i="1"/>
  <c r="CW7" i="1" s="1"/>
  <c r="BF7" i="1"/>
  <c r="P36" i="7"/>
  <c r="U13" i="1"/>
  <c r="U75" i="1"/>
  <c r="DA339" i="1"/>
  <c r="DB339" i="1" s="1"/>
  <c r="DD339" i="1" s="1"/>
  <c r="DT339" i="1"/>
  <c r="DX339" i="1" s="1"/>
  <c r="BK339" i="1"/>
  <c r="DR339" i="1" a="1"/>
  <c r="DR339" i="1" s="1"/>
  <c r="EB339" i="1" s="1"/>
  <c r="DB328" i="1"/>
  <c r="DD328" i="1" s="1"/>
  <c r="T211" i="1"/>
  <c r="U211" i="1" s="1"/>
  <c r="T212" i="1"/>
  <c r="U212" i="1" s="1"/>
  <c r="T210" i="1"/>
  <c r="U210" i="1" s="1"/>
  <c r="T213" i="1"/>
  <c r="U213" i="1" s="1"/>
  <c r="N27" i="5"/>
  <c r="S25" i="5"/>
  <c r="T25" i="5"/>
  <c r="EP82" i="1"/>
  <c r="EF83" i="1"/>
  <c r="EL83" i="1" s="1"/>
  <c r="DZ84" i="1"/>
  <c r="EN84" i="1" s="1"/>
  <c r="O26" i="5"/>
  <c r="T26" i="5" s="1"/>
  <c r="W24" i="5"/>
  <c r="N28" i="5" l="1"/>
  <c r="T172" i="1" s="1"/>
  <c r="U172" i="1" s="1"/>
  <c r="M168" i="4" a="1"/>
  <c r="M168" i="4" s="1"/>
  <c r="L168" i="4" a="1"/>
  <c r="L168" i="4" s="1"/>
  <c r="K168" i="4" a="1"/>
  <c r="K168" i="4" s="1"/>
  <c r="I169" i="4"/>
  <c r="H170" i="4"/>
  <c r="C168" i="4"/>
  <c r="B169" i="4"/>
  <c r="E167" i="4" a="1"/>
  <c r="E167" i="4" s="1"/>
  <c r="F167" i="4" a="1"/>
  <c r="F167" i="4" s="1"/>
  <c r="DA7" i="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2" i="1"/>
  <c r="U122" i="1" s="1"/>
  <c r="T121" i="1"/>
  <c r="U121" i="1" s="1"/>
  <c r="T118" i="1"/>
  <c r="U118" i="1" s="1"/>
  <c r="T108" i="1"/>
  <c r="U108" i="1" s="1"/>
  <c r="T107" i="1"/>
  <c r="T52" i="1"/>
  <c r="U52" i="1" s="1"/>
  <c r="T50" i="1"/>
  <c r="T51" i="1"/>
  <c r="U51" i="1" s="1"/>
  <c r="T57" i="1"/>
  <c r="U57" i="1" s="1"/>
  <c r="T54" i="1"/>
  <c r="U54" i="1" s="1"/>
  <c r="T56" i="1"/>
  <c r="U56" i="1" s="1"/>
  <c r="T55" i="1"/>
  <c r="U55"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T229" i="1"/>
  <c r="U229" i="1" s="1"/>
  <c r="T232" i="1"/>
  <c r="U232" i="1" s="1"/>
  <c r="T228" i="1"/>
  <c r="U228" i="1" s="1"/>
  <c r="T231" i="1"/>
  <c r="U231" i="1" s="1"/>
  <c r="T230" i="1"/>
  <c r="U230" i="1" s="1"/>
  <c r="T227" i="1"/>
  <c r="T240" i="1"/>
  <c r="U240"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EP83" i="1"/>
  <c r="EF84" i="1"/>
  <c r="EL84" i="1" s="1"/>
  <c r="DZ85" i="1"/>
  <c r="Q26" i="5"/>
  <c r="R26" i="5" s="1"/>
  <c r="S26" i="5"/>
  <c r="N29" i="5"/>
  <c r="O28" i="5"/>
  <c r="Q28" i="5" s="1"/>
  <c r="R28" i="5" s="1"/>
  <c r="T59" i="1" l="1"/>
  <c r="T156" i="1"/>
  <c r="U156" i="1" s="1"/>
  <c r="T155" i="1"/>
  <c r="U155" i="1" s="1"/>
  <c r="T157" i="1"/>
  <c r="U157" i="1" s="1"/>
  <c r="T158" i="1"/>
  <c r="U158" i="1" s="1"/>
  <c r="T154" i="1"/>
  <c r="T226" i="1"/>
  <c r="U226" i="1" s="1"/>
  <c r="T66" i="1"/>
  <c r="U66" i="1" s="1"/>
  <c r="T64" i="1"/>
  <c r="U64" i="1" s="1"/>
  <c r="T65" i="1"/>
  <c r="U65" i="1" s="1"/>
  <c r="T63" i="1"/>
  <c r="U63" i="1" s="1"/>
  <c r="T61" i="1"/>
  <c r="U61" i="1" s="1"/>
  <c r="T62" i="1"/>
  <c r="U62" i="1" s="1"/>
  <c r="Q13" i="15"/>
  <c r="V13" i="15" s="1"/>
  <c r="T60" i="1"/>
  <c r="U60" i="1" s="1"/>
  <c r="T268" i="1"/>
  <c r="U268" i="1" s="1"/>
  <c r="T37" i="1"/>
  <c r="U37" i="1" s="1"/>
  <c r="Q10" i="15"/>
  <c r="V10" i="15" s="1"/>
  <c r="T34" i="1"/>
  <c r="U34" i="1" s="1"/>
  <c r="T36" i="1"/>
  <c r="U36" i="1" s="1"/>
  <c r="T33" i="1"/>
  <c r="U33" i="1" s="1"/>
  <c r="T35" i="1"/>
  <c r="U35" i="1" s="1"/>
  <c r="U119" i="1"/>
  <c r="P15" i="7"/>
  <c r="U233" i="1"/>
  <c r="P26" i="7"/>
  <c r="U59" i="1"/>
  <c r="P20" i="7"/>
  <c r="U227" i="1"/>
  <c r="P27" i="7"/>
  <c r="F168" i="4" a="1"/>
  <c r="F168" i="4" s="1"/>
  <c r="E168" i="4" a="1"/>
  <c r="E168" i="4" s="1"/>
  <c r="I170" i="4"/>
  <c r="H171" i="4"/>
  <c r="M169" i="4" a="1"/>
  <c r="M169" i="4" s="1"/>
  <c r="K169" i="4" a="1"/>
  <c r="K169" i="4" s="1"/>
  <c r="L169" i="4" a="1"/>
  <c r="L169" i="4" s="1"/>
  <c r="C169" i="4"/>
  <c r="B170" i="4"/>
  <c r="Q154" i="3"/>
  <c r="V153" i="3" a="1"/>
  <c r="V153" i="3" s="1"/>
  <c r="U153" i="3" a="1"/>
  <c r="U153" i="3" s="1"/>
  <c r="T153" i="3" a="1"/>
  <c r="T153" i="3" s="1"/>
  <c r="B153" i="3"/>
  <c r="DZ86" i="1"/>
  <c r="EN86" i="1" s="1"/>
  <c r="EN85" i="1"/>
  <c r="W26" i="5"/>
  <c r="T245" i="1"/>
  <c r="U245" i="1" s="1"/>
  <c r="T222" i="1"/>
  <c r="U222" i="1" s="1"/>
  <c r="T225" i="1"/>
  <c r="U225" i="1" s="1"/>
  <c r="T221" i="1"/>
  <c r="T223" i="1"/>
  <c r="U223" i="1" s="1"/>
  <c r="T224" i="1"/>
  <c r="U224" i="1" s="1"/>
  <c r="Q22" i="15"/>
  <c r="V22" i="15" s="1"/>
  <c r="T241" i="1"/>
  <c r="U241" i="1" s="1"/>
  <c r="T243" i="1"/>
  <c r="U243" i="1" s="1"/>
  <c r="U50" i="1"/>
  <c r="T244" i="1"/>
  <c r="U244" i="1" s="1"/>
  <c r="T246" i="1"/>
  <c r="U246" i="1" s="1"/>
  <c r="T242" i="1"/>
  <c r="U242" i="1" s="1"/>
  <c r="U107" i="1"/>
  <c r="P19" i="7"/>
  <c r="Q24" i="15"/>
  <c r="V24" i="15" s="1"/>
  <c r="N30" i="5"/>
  <c r="U247" i="1"/>
  <c r="P14" i="7"/>
  <c r="U166" i="1"/>
  <c r="P16" i="7"/>
  <c r="Q27" i="5"/>
  <c r="R27" i="5" s="1"/>
  <c r="W27" i="5" s="1"/>
  <c r="T27" i="5"/>
  <c r="T145" i="1"/>
  <c r="T129" i="1"/>
  <c r="U129" i="1" s="1"/>
  <c r="T134" i="1"/>
  <c r="U134" i="1" s="1"/>
  <c r="T144" i="1"/>
  <c r="U144" i="1" s="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T130" i="1"/>
  <c r="T141" i="1"/>
  <c r="U141" i="1" s="1"/>
  <c r="T127" i="1"/>
  <c r="U127" i="1" s="1"/>
  <c r="T146" i="1"/>
  <c r="U146" i="1" s="1"/>
  <c r="T137" i="1"/>
  <c r="U137" i="1" s="1"/>
  <c r="Q19" i="15"/>
  <c r="V19" i="15" s="1"/>
  <c r="EP84" i="1"/>
  <c r="EF85" i="1"/>
  <c r="EL85" i="1" s="1"/>
  <c r="O29" i="5"/>
  <c r="S29" i="5" s="1"/>
  <c r="T42" i="1"/>
  <c r="T39" i="1"/>
  <c r="U39" i="1" s="1"/>
  <c r="T38" i="1"/>
  <c r="U38" i="1" s="1"/>
  <c r="T41" i="1"/>
  <c r="U41" i="1" s="1"/>
  <c r="T45" i="1"/>
  <c r="U45" i="1" s="1"/>
  <c r="T44" i="1"/>
  <c r="U44" i="1" s="1"/>
  <c r="T40" i="1"/>
  <c r="U40" i="1" s="1"/>
  <c r="T43" i="1"/>
  <c r="Q12" i="15"/>
  <c r="V12" i="15" s="1"/>
  <c r="T28" i="5"/>
  <c r="S28" i="5"/>
  <c r="P31" i="7"/>
  <c r="P30" i="7"/>
  <c r="P21" i="7" l="1"/>
  <c r="U154" i="1"/>
  <c r="P32" i="7"/>
  <c r="T125" i="1"/>
  <c r="U125" i="1" s="1"/>
  <c r="T124" i="1"/>
  <c r="U124" i="1" s="1"/>
  <c r="T126" i="1"/>
  <c r="U126" i="1" s="1"/>
  <c r="T202" i="1"/>
  <c r="U202" i="1" s="1"/>
  <c r="T91" i="1"/>
  <c r="U91" i="1" s="1"/>
  <c r="T90" i="1"/>
  <c r="U90" i="1" s="1"/>
  <c r="T84" i="1"/>
  <c r="U84" i="1" s="1"/>
  <c r="T100" i="1"/>
  <c r="U100" i="1" s="1"/>
  <c r="T95" i="1"/>
  <c r="U95" i="1" s="1"/>
  <c r="T86" i="1"/>
  <c r="U86" i="1" s="1"/>
  <c r="T97" i="1"/>
  <c r="U97" i="1" s="1"/>
  <c r="T94" i="1"/>
  <c r="U94" i="1" s="1"/>
  <c r="T85" i="1"/>
  <c r="U85" i="1" s="1"/>
  <c r="T93" i="1"/>
  <c r="U93" i="1" s="1"/>
  <c r="T88" i="1"/>
  <c r="U88" i="1" s="1"/>
  <c r="T98" i="1"/>
  <c r="U98" i="1" s="1"/>
  <c r="T99" i="1"/>
  <c r="U99" i="1" s="1"/>
  <c r="T101" i="1"/>
  <c r="U101" i="1" s="1"/>
  <c r="T92" i="1"/>
  <c r="U92" i="1" s="1"/>
  <c r="T87" i="1"/>
  <c r="U87" i="1" s="1"/>
  <c r="T96" i="1"/>
  <c r="U96" i="1" s="1"/>
  <c r="T89" i="1"/>
  <c r="U89" i="1" s="1"/>
  <c r="Q15" i="15"/>
  <c r="V15" i="15" s="1"/>
  <c r="U139" i="1"/>
  <c r="P34" i="7"/>
  <c r="DZ87" i="1"/>
  <c r="I171" i="4"/>
  <c r="H172" i="4"/>
  <c r="C170" i="4"/>
  <c r="B171" i="4"/>
  <c r="K170" i="4" a="1"/>
  <c r="K170" i="4" s="1"/>
  <c r="M170" i="4" a="1"/>
  <c r="M170" i="4" s="1"/>
  <c r="L170" i="4" a="1"/>
  <c r="L170" i="4" s="1"/>
  <c r="F169" i="4" a="1"/>
  <c r="F169" i="4" s="1"/>
  <c r="E169" i="4" a="1"/>
  <c r="E169" i="4" s="1"/>
  <c r="EF86" i="1"/>
  <c r="EL86" i="1" s="1"/>
  <c r="EP86" i="1" s="1"/>
  <c r="Q155" i="3"/>
  <c r="U154" i="3" a="1"/>
  <c r="U154" i="3" s="1"/>
  <c r="T154" i="3" a="1"/>
  <c r="T154" i="3" s="1"/>
  <c r="V154" i="3" a="1"/>
  <c r="V154" i="3" s="1"/>
  <c r="B154" i="3"/>
  <c r="DZ88" i="1"/>
  <c r="EN88" i="1" s="1"/>
  <c r="EN87" i="1"/>
  <c r="T196" i="1"/>
  <c r="U196" i="1" s="1"/>
  <c r="T190" i="1"/>
  <c r="U190" i="1" s="1"/>
  <c r="T208" i="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U185" i="1" s="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EF87" i="1"/>
  <c r="EL87" i="1" s="1"/>
  <c r="T29" i="5"/>
  <c r="EP85" i="1"/>
  <c r="U43" i="1"/>
  <c r="P13" i="7"/>
  <c r="DZ89" i="1"/>
  <c r="EN89" i="1" s="1"/>
  <c r="W28" i="5"/>
  <c r="U208" i="1" l="1"/>
  <c r="P28" i="7"/>
  <c r="EF88" i="1"/>
  <c r="EL88" i="1" s="1"/>
  <c r="EP88" i="1" s="1"/>
  <c r="C171" i="4"/>
  <c r="B172" i="4"/>
  <c r="F170" i="4" a="1"/>
  <c r="F170" i="4" s="1"/>
  <c r="E170" i="4" a="1"/>
  <c r="E170" i="4" s="1"/>
  <c r="I172" i="4"/>
  <c r="H173" i="4"/>
  <c r="L171" i="4" a="1"/>
  <c r="L171" i="4" s="1"/>
  <c r="K171" i="4" a="1"/>
  <c r="K171" i="4" s="1"/>
  <c r="M171" i="4" a="1"/>
  <c r="M171" i="4" s="1"/>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7" i="1"/>
  <c r="EF89" i="1"/>
  <c r="EL89" i="1" s="1"/>
  <c r="DZ90" i="1"/>
  <c r="EN90" i="1" s="1"/>
  <c r="I173" i="4" l="1"/>
  <c r="H174" i="4"/>
  <c r="C172" i="4"/>
  <c r="B173" i="4"/>
  <c r="M172" i="4" a="1"/>
  <c r="M172" i="4" s="1"/>
  <c r="L172" i="4" a="1"/>
  <c r="L172" i="4" s="1"/>
  <c r="K172" i="4" a="1"/>
  <c r="K172" i="4" s="1"/>
  <c r="F171" i="4" a="1"/>
  <c r="F171" i="4" s="1"/>
  <c r="E171" i="4" a="1"/>
  <c r="E171" i="4" s="1"/>
  <c r="Q157" i="3"/>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EF90" i="1"/>
  <c r="EL90" i="1" s="1"/>
  <c r="DZ91" i="1"/>
  <c r="EN91" i="1" s="1"/>
  <c r="DL13" i="1"/>
  <c r="DO13" i="1"/>
  <c r="EE13" i="1" s="1"/>
  <c r="B174" i="4" l="1"/>
  <c r="C173" i="4"/>
  <c r="F172" i="4" a="1"/>
  <c r="F172" i="4" s="1"/>
  <c r="E172" i="4" a="1"/>
  <c r="E172" i="4" s="1"/>
  <c r="I174" i="4"/>
  <c r="H175" i="4"/>
  <c r="M173" i="4" a="1"/>
  <c r="M173" i="4" s="1"/>
  <c r="L173" i="4" a="1"/>
  <c r="L173" i="4" s="1"/>
  <c r="K173" i="4" a="1"/>
  <c r="K173" i="4" s="1"/>
  <c r="Q158" i="3"/>
  <c r="U157" i="3" a="1"/>
  <c r="U157" i="3" s="1"/>
  <c r="T157" i="3" a="1"/>
  <c r="T157" i="3" s="1"/>
  <c r="V157" i="3" a="1"/>
  <c r="V157" i="3" s="1"/>
  <c r="B157" i="3"/>
  <c r="EP90" i="1"/>
  <c r="EF91" i="1"/>
  <c r="EL91" i="1" s="1"/>
  <c r="DZ92" i="1"/>
  <c r="EN92" i="1" s="1"/>
  <c r="DQ13" i="1"/>
  <c r="DR13" i="1" s="1" a="1"/>
  <c r="DR13" i="1" s="1"/>
  <c r="EB13" i="1" s="1"/>
  <c r="EL13" i="1" s="1"/>
  <c r="EN13" i="1" l="1"/>
  <c r="M174" i="4" a="1"/>
  <c r="M174" i="4" s="1"/>
  <c r="L174" i="4" a="1"/>
  <c r="L174" i="4" s="1"/>
  <c r="K174" i="4" a="1"/>
  <c r="K174" i="4" s="1"/>
  <c r="I175" i="4"/>
  <c r="H176" i="4"/>
  <c r="F173" i="4" a="1"/>
  <c r="F173" i="4" s="1"/>
  <c r="E173" i="4" a="1"/>
  <c r="E173" i="4" s="1"/>
  <c r="C174" i="4"/>
  <c r="B175" i="4"/>
  <c r="Q159" i="3"/>
  <c r="T158" i="3" a="1"/>
  <c r="T158" i="3" s="1"/>
  <c r="V158" i="3" a="1"/>
  <c r="V158" i="3" s="1"/>
  <c r="U158" i="3" a="1"/>
  <c r="U158" i="3" s="1"/>
  <c r="B158" i="3"/>
  <c r="EP91" i="1"/>
  <c r="EF92" i="1"/>
  <c r="EL92" i="1" s="1"/>
  <c r="DZ93" i="1"/>
  <c r="EN93" i="1" s="1"/>
  <c r="EP13" i="1"/>
  <c r="F174" i="4" l="1" a="1"/>
  <c r="F174" i="4" s="1"/>
  <c r="E174" i="4" a="1"/>
  <c r="E174" i="4" s="1"/>
  <c r="M175" i="4" a="1"/>
  <c r="M175" i="4" s="1"/>
  <c r="L175" i="4" a="1"/>
  <c r="L175" i="4" s="1"/>
  <c r="K175" i="4" a="1"/>
  <c r="K175" i="4" s="1"/>
  <c r="C175" i="4"/>
  <c r="B176" i="4"/>
  <c r="H177" i="4"/>
  <c r="I176" i="4"/>
  <c r="Q160" i="3"/>
  <c r="T159" i="3" a="1"/>
  <c r="T159" i="3" s="1"/>
  <c r="V159" i="3" a="1"/>
  <c r="V159" i="3" s="1"/>
  <c r="U159" i="3" a="1"/>
  <c r="U159" i="3" s="1"/>
  <c r="B159" i="3"/>
  <c r="EP92" i="1"/>
  <c r="EF93" i="1"/>
  <c r="EL93" i="1" s="1"/>
  <c r="DZ94" i="1"/>
  <c r="EN94" i="1" s="1"/>
  <c r="DX7" i="1"/>
  <c r="I177" i="4" l="1"/>
  <c r="H178" i="4"/>
  <c r="M176" i="4" a="1"/>
  <c r="M176" i="4" s="1"/>
  <c r="L176" i="4" a="1"/>
  <c r="L176" i="4" s="1"/>
  <c r="K176" i="4" a="1"/>
  <c r="K176" i="4" s="1"/>
  <c r="C176" i="4"/>
  <c r="B177" i="4"/>
  <c r="E175" i="4" a="1"/>
  <c r="E175" i="4" s="1"/>
  <c r="F175" i="4" a="1"/>
  <c r="F175" i="4" s="1"/>
  <c r="Q161" i="3"/>
  <c r="V160" i="3" a="1"/>
  <c r="V160" i="3" s="1"/>
  <c r="U160" i="3" a="1"/>
  <c r="U160" i="3" s="1"/>
  <c r="T160" i="3" a="1"/>
  <c r="T160" i="3" s="1"/>
  <c r="B160" i="3"/>
  <c r="EP93" i="1"/>
  <c r="EF94" i="1"/>
  <c r="EL94" i="1" s="1"/>
  <c r="DZ95" i="1"/>
  <c r="EN95" i="1" s="1"/>
  <c r="DD7" i="1"/>
  <c r="C177" i="4" l="1"/>
  <c r="B178" i="4"/>
  <c r="F176" i="4" a="1"/>
  <c r="F176" i="4" s="1"/>
  <c r="E176" i="4" a="1"/>
  <c r="E176" i="4" s="1"/>
  <c r="I178" i="4"/>
  <c r="H179" i="4"/>
  <c r="M177" i="4" a="1"/>
  <c r="M177" i="4" s="1"/>
  <c r="L177" i="4" a="1"/>
  <c r="L177" i="4" s="1"/>
  <c r="K177" i="4" a="1"/>
  <c r="K177" i="4" s="1"/>
  <c r="Q162" i="3"/>
  <c r="T161" i="3" a="1"/>
  <c r="T161" i="3" s="1"/>
  <c r="U161" i="3" a="1"/>
  <c r="U161" i="3" s="1"/>
  <c r="V161" i="3" a="1"/>
  <c r="V161" i="3" s="1"/>
  <c r="B161" i="3"/>
  <c r="EP94" i="1"/>
  <c r="EF95" i="1"/>
  <c r="EL95" i="1" s="1"/>
  <c r="DZ96" i="1"/>
  <c r="EN96" i="1" s="1"/>
  <c r="EE7" i="1"/>
  <c r="K178" i="4" l="1" a="1"/>
  <c r="K178" i="4" s="1"/>
  <c r="M178" i="4" a="1"/>
  <c r="M178" i="4" s="1"/>
  <c r="L178" i="4" a="1"/>
  <c r="L178" i="4" s="1"/>
  <c r="I179" i="4"/>
  <c r="H180" i="4"/>
  <c r="C178" i="4"/>
  <c r="B179" i="4"/>
  <c r="F177" i="4" a="1"/>
  <c r="F177" i="4" s="1"/>
  <c r="E177" i="4" a="1"/>
  <c r="E177" i="4" s="1"/>
  <c r="Q163" i="3"/>
  <c r="U162" i="3" a="1"/>
  <c r="U162" i="3" s="1"/>
  <c r="T162" i="3" a="1"/>
  <c r="T162" i="3" s="1"/>
  <c r="V162" i="3" a="1"/>
  <c r="V162" i="3" s="1"/>
  <c r="B162" i="3"/>
  <c r="EP95" i="1"/>
  <c r="EF96" i="1"/>
  <c r="EL96" i="1" s="1"/>
  <c r="DZ97" i="1"/>
  <c r="EN97" i="1" s="1"/>
  <c r="L179" i="4" l="1" a="1"/>
  <c r="L179" i="4" s="1"/>
  <c r="K179" i="4" a="1"/>
  <c r="K179" i="4" s="1"/>
  <c r="M179" i="4" a="1"/>
  <c r="M179" i="4" s="1"/>
  <c r="F178" i="4" a="1"/>
  <c r="F178" i="4" s="1"/>
  <c r="E178" i="4" a="1"/>
  <c r="E178" i="4" s="1"/>
  <c r="I180" i="4"/>
  <c r="H181" i="4"/>
  <c r="C179" i="4"/>
  <c r="B180" i="4"/>
  <c r="Q164" i="3"/>
  <c r="U163" i="3" a="1"/>
  <c r="U163" i="3" s="1"/>
  <c r="T163" i="3" a="1"/>
  <c r="T163" i="3" s="1"/>
  <c r="V163" i="3" a="1"/>
  <c r="V163" i="3" s="1"/>
  <c r="B163" i="3"/>
  <c r="EP96" i="1"/>
  <c r="EF97" i="1"/>
  <c r="EL97" i="1" s="1"/>
  <c r="DZ98" i="1"/>
  <c r="EN98" i="1" s="1"/>
  <c r="F179" i="4" l="1" a="1"/>
  <c r="F179" i="4" s="1"/>
  <c r="E179" i="4" a="1"/>
  <c r="E179" i="4" s="1"/>
  <c r="C180" i="4"/>
  <c r="B181" i="4"/>
  <c r="M180" i="4" a="1"/>
  <c r="M180" i="4" s="1"/>
  <c r="L180" i="4" a="1"/>
  <c r="L180" i="4" s="1"/>
  <c r="K180" i="4" a="1"/>
  <c r="K180" i="4" s="1"/>
  <c r="I181" i="4"/>
  <c r="H182" i="4"/>
  <c r="Q165" i="3"/>
  <c r="V164" i="3" a="1"/>
  <c r="V164" i="3" s="1"/>
  <c r="U164" i="3" a="1"/>
  <c r="U164" i="3" s="1"/>
  <c r="T164" i="3" a="1"/>
  <c r="T164" i="3" s="1"/>
  <c r="B164" i="3"/>
  <c r="EP97" i="1"/>
  <c r="EF98" i="1"/>
  <c r="EL98" i="1" s="1"/>
  <c r="DZ99" i="1"/>
  <c r="EN99" i="1" s="1"/>
  <c r="I182" i="4" l="1"/>
  <c r="H183" i="4"/>
  <c r="F180" i="4" a="1"/>
  <c r="F180" i="4" s="1"/>
  <c r="E180" i="4" a="1"/>
  <c r="E180" i="4" s="1"/>
  <c r="M181" i="4" a="1"/>
  <c r="M181" i="4" s="1"/>
  <c r="L181" i="4" a="1"/>
  <c r="L181" i="4" s="1"/>
  <c r="K181" i="4" a="1"/>
  <c r="K181" i="4" s="1"/>
  <c r="B182" i="4"/>
  <c r="C181" i="4"/>
  <c r="Q166" i="3"/>
  <c r="U165" i="3" a="1"/>
  <c r="U165" i="3" s="1"/>
  <c r="V165" i="3" a="1"/>
  <c r="V165" i="3" s="1"/>
  <c r="T165" i="3" a="1"/>
  <c r="T165" i="3" s="1"/>
  <c r="B165" i="3"/>
  <c r="EP98" i="1"/>
  <c r="EF99" i="1"/>
  <c r="EL99" i="1" s="1"/>
  <c r="DZ100" i="1"/>
  <c r="EN100" i="1" s="1"/>
  <c r="F181" i="4" l="1" a="1"/>
  <c r="F181" i="4" s="1"/>
  <c r="E181" i="4" a="1"/>
  <c r="E181" i="4" s="1"/>
  <c r="C182" i="4"/>
  <c r="B183" i="4"/>
  <c r="I183" i="4"/>
  <c r="H184" i="4"/>
  <c r="M182" i="4" a="1"/>
  <c r="M182" i="4" s="1"/>
  <c r="L182" i="4" a="1"/>
  <c r="L182" i="4" s="1"/>
  <c r="K182" i="4" a="1"/>
  <c r="K182" i="4" s="1"/>
  <c r="Q167" i="3"/>
  <c r="V166" i="3" a="1"/>
  <c r="V166" i="3" s="1"/>
  <c r="T166" i="3" a="1"/>
  <c r="T166" i="3" s="1"/>
  <c r="U166" i="3" a="1"/>
  <c r="U166" i="3" s="1"/>
  <c r="B166" i="3"/>
  <c r="DZ101" i="1"/>
  <c r="EN101" i="1" s="1"/>
  <c r="EP99" i="1"/>
  <c r="EF100" i="1"/>
  <c r="EL100" i="1" s="1"/>
  <c r="E182" i="4" l="1" a="1"/>
  <c r="E182" i="4" s="1"/>
  <c r="F182" i="4" a="1"/>
  <c r="F182" i="4" s="1"/>
  <c r="H185" i="4"/>
  <c r="I184" i="4"/>
  <c r="M183" i="4" a="1"/>
  <c r="M183" i="4" s="1"/>
  <c r="L183" i="4" a="1"/>
  <c r="L183" i="4" s="1"/>
  <c r="K183" i="4" a="1"/>
  <c r="K183" i="4" s="1"/>
  <c r="C183" i="4"/>
  <c r="B184" i="4"/>
  <c r="Q168" i="3"/>
  <c r="T167" i="3" a="1"/>
  <c r="T167" i="3" s="1"/>
  <c r="V167" i="3" a="1"/>
  <c r="V167" i="3" s="1"/>
  <c r="U167" i="3" a="1"/>
  <c r="U167" i="3" s="1"/>
  <c r="B167" i="3"/>
  <c r="EF101" i="1"/>
  <c r="EL101" i="1" s="1"/>
  <c r="EP101" i="1" s="1"/>
  <c r="DZ102" i="1"/>
  <c r="EN102" i="1" s="1"/>
  <c r="EP100" i="1"/>
  <c r="E183" i="4" l="1" a="1"/>
  <c r="E183" i="4" s="1"/>
  <c r="F183" i="4" a="1"/>
  <c r="F183" i="4" s="1"/>
  <c r="I185" i="4"/>
  <c r="H186" i="4"/>
  <c r="C184" i="4"/>
  <c r="B185" i="4"/>
  <c r="M184" i="4" a="1"/>
  <c r="M184" i="4" s="1"/>
  <c r="L184" i="4" a="1"/>
  <c r="L184" i="4" s="1"/>
  <c r="K184" i="4" a="1"/>
  <c r="K184" i="4" s="1"/>
  <c r="Q169" i="3"/>
  <c r="V168" i="3" a="1"/>
  <c r="V168" i="3" s="1"/>
  <c r="U168" i="3" a="1"/>
  <c r="U168" i="3" s="1"/>
  <c r="T168" i="3" a="1"/>
  <c r="T168" i="3" s="1"/>
  <c r="B168" i="3"/>
  <c r="EF102" i="1"/>
  <c r="EL102" i="1" s="1"/>
  <c r="EP102" i="1" s="1"/>
  <c r="DZ103" i="1"/>
  <c r="EN103" i="1" s="1"/>
  <c r="C185" i="4" l="1"/>
  <c r="B186" i="4"/>
  <c r="M185" i="4" a="1"/>
  <c r="M185" i="4" s="1"/>
  <c r="L185" i="4" a="1"/>
  <c r="L185" i="4" s="1"/>
  <c r="K185" i="4" a="1"/>
  <c r="K185" i="4" s="1"/>
  <c r="F184" i="4" a="1"/>
  <c r="F184" i="4" s="1"/>
  <c r="E184" i="4" a="1"/>
  <c r="E184" i="4" s="1"/>
  <c r="I186" i="4"/>
  <c r="H187" i="4"/>
  <c r="Q170" i="3"/>
  <c r="U169" i="3" a="1"/>
  <c r="U169" i="3" s="1"/>
  <c r="T169" i="3" a="1"/>
  <c r="T169" i="3" s="1"/>
  <c r="V169" i="3" a="1"/>
  <c r="V169" i="3" s="1"/>
  <c r="B169" i="3"/>
  <c r="DZ104" i="1"/>
  <c r="EN104" i="1" s="1"/>
  <c r="EF103" i="1"/>
  <c r="EL103" i="1" s="1"/>
  <c r="EP103" i="1" s="1"/>
  <c r="K186" i="4" l="1" a="1"/>
  <c r="K186" i="4" s="1"/>
  <c r="M186" i="4" a="1"/>
  <c r="M186" i="4" s="1"/>
  <c r="L186" i="4" a="1"/>
  <c r="L186" i="4" s="1"/>
  <c r="F185" i="4" a="1"/>
  <c r="F185" i="4" s="1"/>
  <c r="E185" i="4" a="1"/>
  <c r="E185" i="4" s="1"/>
  <c r="I187" i="4"/>
  <c r="H188" i="4"/>
  <c r="C186" i="4"/>
  <c r="B187" i="4"/>
  <c r="Q171" i="3"/>
  <c r="V170" i="3" a="1"/>
  <c r="V170" i="3" s="1"/>
  <c r="T170" i="3" a="1"/>
  <c r="T170" i="3" s="1"/>
  <c r="U170" i="3" a="1"/>
  <c r="U170" i="3" s="1"/>
  <c r="B170" i="3"/>
  <c r="EF104" i="1"/>
  <c r="EL104" i="1" s="1"/>
  <c r="DZ105" i="1"/>
  <c r="EN105" i="1" s="1"/>
  <c r="C187" i="4" l="1"/>
  <c r="B188" i="4"/>
  <c r="I188" i="4"/>
  <c r="H189" i="4"/>
  <c r="F186" i="4" a="1"/>
  <c r="F186" i="4" s="1"/>
  <c r="E186" i="4" a="1"/>
  <c r="E186" i="4" s="1"/>
  <c r="L187" i="4" a="1"/>
  <c r="L187" i="4" s="1"/>
  <c r="K187" i="4" a="1"/>
  <c r="K187" i="4" s="1"/>
  <c r="M187" i="4" a="1"/>
  <c r="M187" i="4" s="1"/>
  <c r="Q172" i="3"/>
  <c r="U171" i="3" a="1"/>
  <c r="U171" i="3" s="1"/>
  <c r="T171" i="3" a="1"/>
  <c r="T171" i="3" s="1"/>
  <c r="V171" i="3" a="1"/>
  <c r="V171" i="3" s="1"/>
  <c r="B171" i="3"/>
  <c r="EP104" i="1"/>
  <c r="DZ106" i="1"/>
  <c r="EN106" i="1" s="1"/>
  <c r="EF105" i="1"/>
  <c r="EL105" i="1" s="1"/>
  <c r="F187" i="4" l="1" a="1"/>
  <c r="F187" i="4" s="1"/>
  <c r="E187" i="4" a="1"/>
  <c r="E187" i="4" s="1"/>
  <c r="I189" i="4"/>
  <c r="H190" i="4"/>
  <c r="M188" i="4" a="1"/>
  <c r="M188" i="4" s="1"/>
  <c r="L188" i="4" a="1"/>
  <c r="L188" i="4" s="1"/>
  <c r="K188" i="4" a="1"/>
  <c r="K188" i="4" s="1"/>
  <c r="C188" i="4"/>
  <c r="B189" i="4"/>
  <c r="Q173" i="3"/>
  <c r="T172" i="3" a="1"/>
  <c r="T172" i="3" s="1"/>
  <c r="V172" i="3" a="1"/>
  <c r="V172" i="3" s="1"/>
  <c r="U172" i="3" a="1"/>
  <c r="U172" i="3" s="1"/>
  <c r="B172" i="3"/>
  <c r="EP105" i="1"/>
  <c r="EF106" i="1"/>
  <c r="EL106" i="1" s="1"/>
  <c r="EP106" i="1" s="1"/>
  <c r="DZ107" i="1"/>
  <c r="EN107" i="1" s="1"/>
  <c r="B190" i="4" l="1"/>
  <c r="C189" i="4"/>
  <c r="M189" i="4" a="1"/>
  <c r="M189" i="4" s="1"/>
  <c r="L189" i="4" a="1"/>
  <c r="L189" i="4" s="1"/>
  <c r="K189" i="4" a="1"/>
  <c r="K189" i="4" s="1"/>
  <c r="F188" i="4" a="1"/>
  <c r="F188" i="4" s="1"/>
  <c r="E188" i="4" a="1"/>
  <c r="E188" i="4" s="1"/>
  <c r="I190" i="4"/>
  <c r="H191" i="4"/>
  <c r="Q174" i="3"/>
  <c r="U173" i="3" a="1"/>
  <c r="U173" i="3" s="1"/>
  <c r="T173" i="3" a="1"/>
  <c r="T173" i="3" s="1"/>
  <c r="V173" i="3" a="1"/>
  <c r="V173" i="3" s="1"/>
  <c r="B173" i="3"/>
  <c r="EF107" i="1"/>
  <c r="EL107" i="1" s="1"/>
  <c r="DZ108" i="1"/>
  <c r="EN108" i="1" s="1"/>
  <c r="C190" i="4" l="1"/>
  <c r="B191" i="4"/>
  <c r="I191" i="4"/>
  <c r="H192" i="4"/>
  <c r="M190" i="4" a="1"/>
  <c r="M190" i="4" s="1"/>
  <c r="L190" i="4" a="1"/>
  <c r="L190" i="4" s="1"/>
  <c r="K190" i="4" a="1"/>
  <c r="K190" i="4" s="1"/>
  <c r="F189" i="4" a="1"/>
  <c r="F189" i="4" s="1"/>
  <c r="E189" i="4" a="1"/>
  <c r="E189" i="4" s="1"/>
  <c r="Q175" i="3"/>
  <c r="T174" i="3" a="1"/>
  <c r="T174" i="3" s="1"/>
  <c r="U174" i="3" a="1"/>
  <c r="U174" i="3" s="1"/>
  <c r="V174" i="3" a="1"/>
  <c r="V174" i="3" s="1"/>
  <c r="B174" i="3"/>
  <c r="EP107" i="1"/>
  <c r="EF108" i="1"/>
  <c r="EL108" i="1" s="1"/>
  <c r="EP108" i="1" s="1"/>
  <c r="DZ109" i="1"/>
  <c r="EN109" i="1" s="1"/>
  <c r="H193" i="4" l="1"/>
  <c r="I192" i="4"/>
  <c r="M191" i="4" a="1"/>
  <c r="M191" i="4" s="1"/>
  <c r="L191" i="4" a="1"/>
  <c r="L191" i="4" s="1"/>
  <c r="K191" i="4" a="1"/>
  <c r="K191" i="4" s="1"/>
  <c r="C191" i="4"/>
  <c r="B192" i="4"/>
  <c r="F190" i="4" a="1"/>
  <c r="F190" i="4" s="1"/>
  <c r="E190" i="4" a="1"/>
  <c r="E190" i="4" s="1"/>
  <c r="Q176" i="3"/>
  <c r="U175" i="3" a="1"/>
  <c r="U175" i="3" s="1"/>
  <c r="T175" i="3" a="1"/>
  <c r="T175" i="3" s="1"/>
  <c r="V175" i="3" a="1"/>
  <c r="V175" i="3" s="1"/>
  <c r="B175" i="3"/>
  <c r="EF109" i="1"/>
  <c r="EL109" i="1" s="1"/>
  <c r="EP109" i="1" s="1"/>
  <c r="DZ110" i="1"/>
  <c r="EN110" i="1" s="1"/>
  <c r="C192" i="4" l="1"/>
  <c r="B193" i="4"/>
  <c r="E191" i="4" a="1"/>
  <c r="E191" i="4" s="1"/>
  <c r="F191" i="4" a="1"/>
  <c r="F191" i="4" s="1"/>
  <c r="M192" i="4" a="1"/>
  <c r="M192" i="4" s="1"/>
  <c r="L192" i="4" a="1"/>
  <c r="L192" i="4" s="1"/>
  <c r="K192" i="4" a="1"/>
  <c r="K192" i="4" s="1"/>
  <c r="I193" i="4"/>
  <c r="H194" i="4"/>
  <c r="Q177" i="3"/>
  <c r="U176" i="3" a="1"/>
  <c r="U176" i="3" s="1"/>
  <c r="V176" i="3" a="1"/>
  <c r="V176" i="3" s="1"/>
  <c r="T176" i="3" a="1"/>
  <c r="T176" i="3" s="1"/>
  <c r="B176" i="3"/>
  <c r="EF110" i="1"/>
  <c r="EL110" i="1" s="1"/>
  <c r="DZ111" i="1"/>
  <c r="EN111" i="1" s="1"/>
  <c r="I194" i="4" l="1"/>
  <c r="H195" i="4"/>
  <c r="M193" i="4" a="1"/>
  <c r="M193" i="4" s="1"/>
  <c r="K193" i="4" a="1"/>
  <c r="K193" i="4" s="1"/>
  <c r="L193" i="4" a="1"/>
  <c r="L193" i="4" s="1"/>
  <c r="C193" i="4"/>
  <c r="B194" i="4"/>
  <c r="F192" i="4" a="1"/>
  <c r="F192" i="4" s="1"/>
  <c r="E192" i="4" a="1"/>
  <c r="E192" i="4" s="1"/>
  <c r="Q178" i="3"/>
  <c r="V177" i="3" a="1"/>
  <c r="V177" i="3" s="1"/>
  <c r="U177" i="3" a="1"/>
  <c r="U177" i="3" s="1"/>
  <c r="T177" i="3" a="1"/>
  <c r="T177" i="3" s="1"/>
  <c r="B177" i="3"/>
  <c r="EP110" i="1"/>
  <c r="DZ112" i="1"/>
  <c r="EN112" i="1" s="1"/>
  <c r="EF111" i="1"/>
  <c r="EL111" i="1" s="1"/>
  <c r="F193" i="4" l="1" a="1"/>
  <c r="F193" i="4" s="1"/>
  <c r="E193" i="4" a="1"/>
  <c r="E193" i="4" s="1"/>
  <c r="C194" i="4"/>
  <c r="B195" i="4"/>
  <c r="I195" i="4"/>
  <c r="H196" i="4"/>
  <c r="K194" i="4" a="1"/>
  <c r="K194" i="4" s="1"/>
  <c r="L194" i="4" a="1"/>
  <c r="L194" i="4" s="1"/>
  <c r="M194" i="4" a="1"/>
  <c r="M194" i="4" s="1"/>
  <c r="Q179" i="3"/>
  <c r="V178" i="3" a="1"/>
  <c r="V178" i="3" s="1"/>
  <c r="U178" i="3" a="1"/>
  <c r="U178" i="3" s="1"/>
  <c r="T178" i="3" a="1"/>
  <c r="T178" i="3" s="1"/>
  <c r="B178" i="3"/>
  <c r="EP111" i="1"/>
  <c r="DZ113" i="1"/>
  <c r="EN113" i="1" s="1"/>
  <c r="EF112" i="1"/>
  <c r="EL112" i="1" s="1"/>
  <c r="EP112" i="1" s="1"/>
  <c r="I196" i="4" l="1"/>
  <c r="H197" i="4"/>
  <c r="C195" i="4"/>
  <c r="B196" i="4"/>
  <c r="F194" i="4" a="1"/>
  <c r="F194" i="4" s="1"/>
  <c r="E194" i="4" a="1"/>
  <c r="E194" i="4" s="1"/>
  <c r="L195" i="4" a="1"/>
  <c r="L195" i="4" s="1"/>
  <c r="K195" i="4" a="1"/>
  <c r="K195" i="4" s="1"/>
  <c r="M195" i="4" a="1"/>
  <c r="M195" i="4" s="1"/>
  <c r="Q180" i="3"/>
  <c r="T179" i="3" a="1"/>
  <c r="T179" i="3" s="1"/>
  <c r="U179" i="3" a="1"/>
  <c r="U179" i="3" s="1"/>
  <c r="V179" i="3" a="1"/>
  <c r="V179" i="3" s="1"/>
  <c r="B179" i="3"/>
  <c r="EF113" i="1"/>
  <c r="EL113" i="1" s="1"/>
  <c r="DZ114" i="1"/>
  <c r="EN114" i="1" s="1"/>
  <c r="C196" i="4" l="1"/>
  <c r="B197" i="4"/>
  <c r="M196" i="4" a="1"/>
  <c r="M196" i="4" s="1"/>
  <c r="L196" i="4" a="1"/>
  <c r="L196" i="4" s="1"/>
  <c r="K196" i="4" a="1"/>
  <c r="K196" i="4" s="1"/>
  <c r="F195" i="4" a="1"/>
  <c r="F195" i="4" s="1"/>
  <c r="E195" i="4" a="1"/>
  <c r="E195" i="4" s="1"/>
  <c r="I197" i="4"/>
  <c r="H198" i="4"/>
  <c r="Q181" i="3"/>
  <c r="T180" i="3" a="1"/>
  <c r="T180" i="3" s="1"/>
  <c r="V180" i="3" a="1"/>
  <c r="V180" i="3" s="1"/>
  <c r="U180" i="3" a="1"/>
  <c r="U180" i="3" s="1"/>
  <c r="B180" i="3"/>
  <c r="EP113" i="1"/>
  <c r="EF114" i="1"/>
  <c r="EL114" i="1" s="1"/>
  <c r="EP114" i="1" s="1"/>
  <c r="DZ115" i="1"/>
  <c r="EN115" i="1" s="1"/>
  <c r="I198" i="4" l="1"/>
  <c r="H199" i="4"/>
  <c r="B198" i="4"/>
  <c r="C197" i="4"/>
  <c r="M197" i="4" a="1"/>
  <c r="M197" i="4" s="1"/>
  <c r="L197" i="4" a="1"/>
  <c r="L197" i="4" s="1"/>
  <c r="K197" i="4" a="1"/>
  <c r="K197" i="4" s="1"/>
  <c r="F196" i="4" a="1"/>
  <c r="F196" i="4" s="1"/>
  <c r="E196" i="4" a="1"/>
  <c r="E196" i="4" s="1"/>
  <c r="Q182" i="3"/>
  <c r="V181" i="3" a="1"/>
  <c r="V181" i="3" s="1"/>
  <c r="T181" i="3" a="1"/>
  <c r="T181" i="3" s="1"/>
  <c r="U181" i="3" a="1"/>
  <c r="U181" i="3" s="1"/>
  <c r="B181" i="3"/>
  <c r="DZ116" i="1"/>
  <c r="EN116" i="1" s="1"/>
  <c r="EF115" i="1"/>
  <c r="EL115" i="1" s="1"/>
  <c r="DZ117" i="1"/>
  <c r="EN117" i="1" s="1"/>
  <c r="F197" i="4" l="1" a="1"/>
  <c r="F197" i="4" s="1"/>
  <c r="E197" i="4" a="1"/>
  <c r="E197" i="4" s="1"/>
  <c r="C198" i="4"/>
  <c r="B199" i="4"/>
  <c r="I199" i="4"/>
  <c r="H200" i="4"/>
  <c r="M198" i="4" a="1"/>
  <c r="M198" i="4" s="1"/>
  <c r="L198" i="4" a="1"/>
  <c r="L198" i="4" s="1"/>
  <c r="K198" i="4" a="1"/>
  <c r="K198" i="4" s="1"/>
  <c r="Q183" i="3"/>
  <c r="V182" i="3" a="1"/>
  <c r="V182" i="3" s="1"/>
  <c r="U182" i="3" a="1"/>
  <c r="U182" i="3" s="1"/>
  <c r="T182" i="3" a="1"/>
  <c r="T182" i="3" s="1"/>
  <c r="B182" i="3"/>
  <c r="EP115" i="1"/>
  <c r="DZ118" i="1"/>
  <c r="EN118" i="1" s="1"/>
  <c r="EF117" i="1"/>
  <c r="EL117" i="1" s="1"/>
  <c r="EF116" i="1"/>
  <c r="EL116" i="1" s="1"/>
  <c r="DZ119" i="1" l="1"/>
  <c r="EN119" i="1" s="1"/>
  <c r="H201" i="4"/>
  <c r="I200" i="4"/>
  <c r="C199" i="4"/>
  <c r="B200" i="4"/>
  <c r="E198" i="4" a="1"/>
  <c r="E198" i="4" s="1"/>
  <c r="F198" i="4" a="1"/>
  <c r="F198" i="4" s="1"/>
  <c r="M199" i="4" a="1"/>
  <c r="M199" i="4" s="1"/>
  <c r="L199" i="4" a="1"/>
  <c r="L199" i="4" s="1"/>
  <c r="K199" i="4" a="1"/>
  <c r="K199" i="4" s="1"/>
  <c r="Q184" i="3"/>
  <c r="V183" i="3" a="1"/>
  <c r="V183" i="3" s="1"/>
  <c r="T183" i="3" a="1"/>
  <c r="T183" i="3" s="1"/>
  <c r="U183" i="3" a="1"/>
  <c r="U183" i="3" s="1"/>
  <c r="B183" i="3"/>
  <c r="EP116" i="1"/>
  <c r="EP117" i="1"/>
  <c r="DZ120" i="1"/>
  <c r="EN120" i="1" s="1"/>
  <c r="EF118" i="1"/>
  <c r="EL118" i="1" s="1"/>
  <c r="EF119" i="1" l="1"/>
  <c r="EL119" i="1" s="1"/>
  <c r="EP119" i="1" s="1"/>
  <c r="E199" i="4" a="1"/>
  <c r="E199" i="4" s="1"/>
  <c r="F199" i="4" a="1"/>
  <c r="F199" i="4" s="1"/>
  <c r="M200" i="4" a="1"/>
  <c r="M200" i="4" s="1"/>
  <c r="L200" i="4" a="1"/>
  <c r="L200" i="4" s="1"/>
  <c r="K200" i="4" a="1"/>
  <c r="K200" i="4" s="1"/>
  <c r="C200" i="4"/>
  <c r="B201" i="4"/>
  <c r="I201" i="4"/>
  <c r="H202" i="4"/>
  <c r="Q185" i="3"/>
  <c r="T184" i="3" a="1"/>
  <c r="T184" i="3" s="1"/>
  <c r="U184" i="3" a="1"/>
  <c r="U184" i="3" s="1"/>
  <c r="V184" i="3" a="1"/>
  <c r="V184" i="3" s="1"/>
  <c r="B184" i="3"/>
  <c r="EP118" i="1"/>
  <c r="DZ121" i="1"/>
  <c r="EF120" i="1"/>
  <c r="EL120" i="1" s="1"/>
  <c r="I202" i="4" l="1"/>
  <c r="H203" i="4"/>
  <c r="F200" i="4" a="1"/>
  <c r="F200" i="4" s="1"/>
  <c r="E200" i="4" a="1"/>
  <c r="E200" i="4" s="1"/>
  <c r="M201" i="4" a="1"/>
  <c r="M201" i="4" s="1"/>
  <c r="K201" i="4" a="1"/>
  <c r="K201" i="4" s="1"/>
  <c r="L201" i="4" a="1"/>
  <c r="L201" i="4" s="1"/>
  <c r="C201" i="4"/>
  <c r="B202" i="4"/>
  <c r="Q186" i="3"/>
  <c r="T185" i="3" a="1"/>
  <c r="T185" i="3" s="1"/>
  <c r="V185" i="3" a="1"/>
  <c r="V185" i="3" s="1"/>
  <c r="U185" i="3" a="1"/>
  <c r="U185" i="3" s="1"/>
  <c r="B185" i="3"/>
  <c r="DZ122" i="1"/>
  <c r="EN121" i="1"/>
  <c r="EP120" i="1"/>
  <c r="EF121" i="1"/>
  <c r="EL121" i="1" s="1"/>
  <c r="EF122" i="1" l="1"/>
  <c r="EL122" i="1" s="1"/>
  <c r="C202" i="4"/>
  <c r="B203" i="4"/>
  <c r="F201" i="4" a="1"/>
  <c r="F201" i="4" s="1"/>
  <c r="E201" i="4" a="1"/>
  <c r="E201" i="4" s="1"/>
  <c r="I203" i="4"/>
  <c r="H204" i="4"/>
  <c r="K202" i="4" a="1"/>
  <c r="K202" i="4" s="1"/>
  <c r="L202" i="4" a="1"/>
  <c r="L202" i="4" s="1"/>
  <c r="M202" i="4" a="1"/>
  <c r="M202" i="4" s="1"/>
  <c r="Q187" i="3"/>
  <c r="V186" i="3" a="1"/>
  <c r="V186" i="3" s="1"/>
  <c r="U186" i="3" a="1"/>
  <c r="U186" i="3" s="1"/>
  <c r="T186" i="3" a="1"/>
  <c r="T186" i="3" s="1"/>
  <c r="B186" i="3"/>
  <c r="DZ123" i="1"/>
  <c r="EN122" i="1"/>
  <c r="EP122" i="1" s="1"/>
  <c r="EP121" i="1"/>
  <c r="DZ124" i="1" l="1"/>
  <c r="L203" i="4" a="1"/>
  <c r="L203" i="4" s="1"/>
  <c r="K203" i="4" a="1"/>
  <c r="K203" i="4" s="1"/>
  <c r="M203" i="4" a="1"/>
  <c r="M203" i="4" s="1"/>
  <c r="I204" i="4"/>
  <c r="H205" i="4"/>
  <c r="C203" i="4"/>
  <c r="B204" i="4"/>
  <c r="F202" i="4" a="1"/>
  <c r="F202" i="4" s="1"/>
  <c r="E202" i="4" a="1"/>
  <c r="E202" i="4" s="1"/>
  <c r="Q188" i="3"/>
  <c r="U187" i="3" a="1"/>
  <c r="U187" i="3" s="1"/>
  <c r="T187" i="3" a="1"/>
  <c r="T187" i="3" s="1"/>
  <c r="V187" i="3" a="1"/>
  <c r="V187" i="3" s="1"/>
  <c r="B187" i="3"/>
  <c r="EN123" i="1"/>
  <c r="EF123" i="1"/>
  <c r="EL123" i="1" s="1"/>
  <c r="EN124" i="1" l="1"/>
  <c r="DZ125" i="1"/>
  <c r="EF124" i="1"/>
  <c r="EL124" i="1" s="1"/>
  <c r="EP124" i="1" s="1"/>
  <c r="I205" i="4"/>
  <c r="H206" i="4"/>
  <c r="M204" i="4" a="1"/>
  <c r="M204" i="4" s="1"/>
  <c r="L204" i="4" a="1"/>
  <c r="L204" i="4" s="1"/>
  <c r="K204" i="4" a="1"/>
  <c r="K204" i="4" s="1"/>
  <c r="C204" i="4"/>
  <c r="B205" i="4"/>
  <c r="F203" i="4" a="1"/>
  <c r="F203" i="4" s="1"/>
  <c r="E203" i="4" a="1"/>
  <c r="E203" i="4" s="1"/>
  <c r="Q189" i="3"/>
  <c r="T188" i="3" a="1"/>
  <c r="T188" i="3" s="1"/>
  <c r="U188" i="3" a="1"/>
  <c r="U188" i="3" s="1"/>
  <c r="V188" i="3" a="1"/>
  <c r="V188" i="3" s="1"/>
  <c r="B188" i="3"/>
  <c r="EP123" i="1"/>
  <c r="EN125" i="1" l="1"/>
  <c r="EF125" i="1"/>
  <c r="EL125" i="1" s="1"/>
  <c r="EP125" i="1" s="1"/>
  <c r="DZ126" i="1"/>
  <c r="F204" i="4" a="1"/>
  <c r="F204" i="4" s="1"/>
  <c r="E204" i="4" a="1"/>
  <c r="E204" i="4" s="1"/>
  <c r="B206" i="4"/>
  <c r="C205" i="4"/>
  <c r="I206" i="4"/>
  <c r="H207" i="4"/>
  <c r="M205" i="4" a="1"/>
  <c r="M205" i="4" s="1"/>
  <c r="L205" i="4" a="1"/>
  <c r="L205" i="4" s="1"/>
  <c r="K205" i="4" a="1"/>
  <c r="K205" i="4" s="1"/>
  <c r="Q190" i="3"/>
  <c r="T189" i="3" a="1"/>
  <c r="T189" i="3" s="1"/>
  <c r="U189" i="3" a="1"/>
  <c r="U189" i="3" s="1"/>
  <c r="V189" i="3" a="1"/>
  <c r="V189" i="3" s="1"/>
  <c r="B189" i="3"/>
  <c r="EN126" i="1" l="1"/>
  <c r="EF126" i="1"/>
  <c r="EL126" i="1" s="1"/>
  <c r="EP126" i="1" s="1"/>
  <c r="DZ127" i="1"/>
  <c r="I207" i="4"/>
  <c r="H208" i="4"/>
  <c r="M206" i="4" a="1"/>
  <c r="M206" i="4" s="1"/>
  <c r="L206" i="4" a="1"/>
  <c r="L206" i="4" s="1"/>
  <c r="K206" i="4" a="1"/>
  <c r="K206" i="4" s="1"/>
  <c r="F205" i="4" a="1"/>
  <c r="F205" i="4" s="1"/>
  <c r="E205" i="4" a="1"/>
  <c r="E205" i="4" s="1"/>
  <c r="C206" i="4"/>
  <c r="B207" i="4"/>
  <c r="Q191" i="3"/>
  <c r="U190" i="3" a="1"/>
  <c r="U190" i="3" s="1"/>
  <c r="V190" i="3" a="1"/>
  <c r="V190" i="3" s="1"/>
  <c r="T190" i="3" a="1"/>
  <c r="T190" i="3" s="1"/>
  <c r="B190" i="3"/>
  <c r="EN127" i="1" l="1"/>
  <c r="EF127" i="1"/>
  <c r="EL127" i="1" s="1"/>
  <c r="EP127" i="1" s="1"/>
  <c r="DZ128" i="1"/>
  <c r="E206" i="4" a="1"/>
  <c r="E206" i="4" s="1"/>
  <c r="F206" i="4" a="1"/>
  <c r="F206" i="4" s="1"/>
  <c r="C207" i="4"/>
  <c r="B208" i="4"/>
  <c r="H209" i="4"/>
  <c r="I208" i="4"/>
  <c r="M207" i="4" a="1"/>
  <c r="M207" i="4" s="1"/>
  <c r="L207" i="4" a="1"/>
  <c r="L207" i="4" s="1"/>
  <c r="K207" i="4" a="1"/>
  <c r="K207" i="4" s="1"/>
  <c r="Q192" i="3"/>
  <c r="V191" i="3" a="1"/>
  <c r="V191" i="3" s="1"/>
  <c r="U191" i="3" a="1"/>
  <c r="U191" i="3" s="1"/>
  <c r="T191" i="3" a="1"/>
  <c r="T191" i="3" s="1"/>
  <c r="B191" i="3"/>
  <c r="EN128" i="1" l="1"/>
  <c r="EF128" i="1"/>
  <c r="EL128" i="1" s="1"/>
  <c r="EP128" i="1" s="1"/>
  <c r="DZ129" i="1"/>
  <c r="DZ130" i="1" s="1"/>
  <c r="E207" i="4" a="1"/>
  <c r="E207" i="4" s="1"/>
  <c r="F207" i="4" a="1"/>
  <c r="F207" i="4" s="1"/>
  <c r="M208" i="4" a="1"/>
  <c r="M208" i="4" s="1"/>
  <c r="L208" i="4" a="1"/>
  <c r="L208" i="4" s="1"/>
  <c r="K208" i="4" a="1"/>
  <c r="K208" i="4" s="1"/>
  <c r="I209" i="4"/>
  <c r="H210" i="4"/>
  <c r="C208" i="4"/>
  <c r="B209" i="4"/>
  <c r="Q193" i="3"/>
  <c r="T192" i="3" a="1"/>
  <c r="T192" i="3" s="1"/>
  <c r="V192" i="3" a="1"/>
  <c r="V192" i="3" s="1"/>
  <c r="U192" i="3" a="1"/>
  <c r="U192" i="3" s="1"/>
  <c r="B192" i="3"/>
  <c r="EN130" i="1" l="1"/>
  <c r="EF130" i="1"/>
  <c r="EL130" i="1" s="1"/>
  <c r="EP130" i="1" s="1"/>
  <c r="EN129" i="1"/>
  <c r="EF129" i="1"/>
  <c r="EL129" i="1" s="1"/>
  <c r="EP129" i="1" s="1"/>
  <c r="DZ131" i="1"/>
  <c r="F208" i="4" a="1"/>
  <c r="F208" i="4" s="1"/>
  <c r="E208" i="4" a="1"/>
  <c r="E208" i="4" s="1"/>
  <c r="C209" i="4"/>
  <c r="B210" i="4"/>
  <c r="I210" i="4"/>
  <c r="H211" i="4"/>
  <c r="M209" i="4" a="1"/>
  <c r="M209" i="4" s="1"/>
  <c r="K209" i="4" a="1"/>
  <c r="K209" i="4" s="1"/>
  <c r="L209" i="4" a="1"/>
  <c r="L209" i="4" s="1"/>
  <c r="Q194" i="3"/>
  <c r="T193" i="3" a="1"/>
  <c r="T193" i="3" s="1"/>
  <c r="U193" i="3" a="1"/>
  <c r="U193" i="3" s="1"/>
  <c r="V193" i="3" a="1"/>
  <c r="V193" i="3" s="1"/>
  <c r="B193" i="3"/>
  <c r="EN131" i="1" l="1"/>
  <c r="EF131" i="1"/>
  <c r="EL131" i="1" s="1"/>
  <c r="EP131" i="1" s="1"/>
  <c r="DZ132" i="1"/>
  <c r="DZ134" i="1" s="1"/>
  <c r="DZ133" i="1"/>
  <c r="I211" i="4"/>
  <c r="H212" i="4"/>
  <c r="C210" i="4"/>
  <c r="B211" i="4"/>
  <c r="K210" i="4" a="1"/>
  <c r="K210" i="4" s="1"/>
  <c r="L210" i="4" a="1"/>
  <c r="L210" i="4" s="1"/>
  <c r="M210" i="4" a="1"/>
  <c r="M210" i="4" s="1"/>
  <c r="F209" i="4" a="1"/>
  <c r="F209" i="4" s="1"/>
  <c r="E209" i="4" a="1"/>
  <c r="E209" i="4" s="1"/>
  <c r="Q195" i="3"/>
  <c r="T194" i="3" a="1"/>
  <c r="T194" i="3" s="1"/>
  <c r="V194" i="3" a="1"/>
  <c r="V194" i="3" s="1"/>
  <c r="U194" i="3" a="1"/>
  <c r="U194" i="3" s="1"/>
  <c r="B194" i="3"/>
  <c r="DZ135" i="1" l="1"/>
  <c r="EN135" i="1" s="1"/>
  <c r="EN134" i="1"/>
  <c r="EF134" i="1"/>
  <c r="EL134" i="1" s="1"/>
  <c r="EP134" i="1" s="1"/>
  <c r="EN133" i="1"/>
  <c r="EF133" i="1"/>
  <c r="EL133" i="1" s="1"/>
  <c r="EP133" i="1" s="1"/>
  <c r="EN132" i="1"/>
  <c r="EF132" i="1"/>
  <c r="EL132" i="1" s="1"/>
  <c r="EP132" i="1" s="1"/>
  <c r="C211" i="4"/>
  <c r="B212" i="4"/>
  <c r="F210" i="4" a="1"/>
  <c r="F210" i="4" s="1"/>
  <c r="E210" i="4" a="1"/>
  <c r="E210" i="4" s="1"/>
  <c r="I212" i="4"/>
  <c r="H213" i="4"/>
  <c r="I213" i="4" s="1"/>
  <c r="L211" i="4" a="1"/>
  <c r="L211" i="4" s="1"/>
  <c r="K211" i="4" a="1"/>
  <c r="K211" i="4" s="1"/>
  <c r="M211" i="4" a="1"/>
  <c r="M211" i="4" s="1"/>
  <c r="Q196" i="3"/>
  <c r="V195" i="3" a="1"/>
  <c r="V195" i="3" s="1"/>
  <c r="U195" i="3" a="1"/>
  <c r="U195" i="3" s="1"/>
  <c r="T195" i="3" a="1"/>
  <c r="T195" i="3" s="1"/>
  <c r="B195" i="3"/>
  <c r="EF135" i="1"/>
  <c r="EL135" i="1" s="1"/>
  <c r="DZ136" i="1"/>
  <c r="EN136" i="1" s="1"/>
  <c r="M212" i="4" l="1" a="1"/>
  <c r="M212" i="4" s="1"/>
  <c r="L212" i="4" a="1"/>
  <c r="L212" i="4" s="1"/>
  <c r="K212" i="4" a="1"/>
  <c r="K212" i="4" s="1"/>
  <c r="C212" i="4"/>
  <c r="B213" i="4"/>
  <c r="C213" i="4" s="1"/>
  <c r="F211" i="4" a="1"/>
  <c r="F211" i="4" s="1"/>
  <c r="E211" i="4" a="1"/>
  <c r="E211" i="4" s="1"/>
  <c r="Q197" i="3"/>
  <c r="V196" i="3" a="1"/>
  <c r="V196" i="3" s="1"/>
  <c r="U196" i="3" a="1"/>
  <c r="U196" i="3" s="1"/>
  <c r="T196" i="3" a="1"/>
  <c r="T196" i="3" s="1"/>
  <c r="B196" i="3"/>
  <c r="EP135" i="1"/>
  <c r="EF136" i="1"/>
  <c r="EL136" i="1" s="1"/>
  <c r="EP136" i="1" s="1"/>
  <c r="DZ137" i="1"/>
  <c r="EN137" i="1" s="1"/>
  <c r="F212" i="4" l="1" a="1"/>
  <c r="F212" i="4" s="1"/>
  <c r="E212" i="4" a="1"/>
  <c r="E212" i="4" s="1"/>
  <c r="CE12" i="1"/>
  <c r="B42" i="8"/>
  <c r="Q198" i="3"/>
  <c r="V197" i="3" a="1"/>
  <c r="V197" i="3" s="1"/>
  <c r="T197" i="3" a="1"/>
  <c r="T197" i="3" s="1"/>
  <c r="U197" i="3" a="1"/>
  <c r="U197" i="3" s="1"/>
  <c r="B197" i="3"/>
  <c r="EF137" i="1"/>
  <c r="EL137" i="1" s="1"/>
  <c r="DZ138" i="1"/>
  <c r="EN138" i="1" s="1"/>
  <c r="B43" i="8" l="1"/>
  <c r="CC12" i="1"/>
  <c r="CB12" i="1"/>
  <c r="Q199" i="3"/>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Q201" i="3" l="1"/>
  <c r="U200" i="3" a="1"/>
  <c r="U200" i="3" s="1"/>
  <c r="V200" i="3" a="1"/>
  <c r="V200" i="3" s="1"/>
  <c r="T200" i="3" a="1"/>
  <c r="T200" i="3" s="1"/>
  <c r="B200" i="3"/>
  <c r="EP139" i="1"/>
  <c r="EF140" i="1"/>
  <c r="EL140" i="1" s="1"/>
  <c r="DZ141" i="1"/>
  <c r="EN141" i="1" l="1"/>
  <c r="DZ142" i="1"/>
  <c r="Q202" i="3"/>
  <c r="U201" i="3" a="1"/>
  <c r="U201" i="3" s="1"/>
  <c r="T201" i="3" a="1"/>
  <c r="T201" i="3" s="1"/>
  <c r="V201" i="3" a="1"/>
  <c r="V201" i="3" s="1"/>
  <c r="B201" i="3"/>
  <c r="EP140" i="1"/>
  <c r="EF141" i="1"/>
  <c r="EL141" i="1" s="1"/>
  <c r="EN142" i="1" l="1"/>
  <c r="EF142" i="1"/>
  <c r="EL142" i="1" s="1"/>
  <c r="EP142" i="1" s="1"/>
  <c r="DZ143" i="1"/>
  <c r="Q203" i="3"/>
  <c r="U202" i="3" a="1"/>
  <c r="U202" i="3" s="1"/>
  <c r="T202" i="3" a="1"/>
  <c r="T202" i="3" s="1"/>
  <c r="V202" i="3" a="1"/>
  <c r="V202" i="3" s="1"/>
  <c r="B202" i="3"/>
  <c r="EP141" i="1"/>
  <c r="EN143" i="1" l="1"/>
  <c r="EF143" i="1"/>
  <c r="EL143" i="1" s="1"/>
  <c r="EP143" i="1" s="1"/>
  <c r="DZ144" i="1"/>
  <c r="Q204" i="3"/>
  <c r="T203" i="3" a="1"/>
  <c r="T203" i="3" s="1"/>
  <c r="U203" i="3" a="1"/>
  <c r="U203" i="3" s="1"/>
  <c r="V203" i="3" a="1"/>
  <c r="V203" i="3" s="1"/>
  <c r="B203" i="3"/>
  <c r="EN144" i="1" l="1"/>
  <c r="EF144" i="1"/>
  <c r="EL144" i="1" s="1"/>
  <c r="EP144" i="1" s="1"/>
  <c r="DZ145" i="1"/>
  <c r="Q205" i="3"/>
  <c r="U204" i="3" a="1"/>
  <c r="U204" i="3" s="1"/>
  <c r="T204" i="3" a="1"/>
  <c r="T204" i="3" s="1"/>
  <c r="V204" i="3" a="1"/>
  <c r="V204" i="3" s="1"/>
  <c r="B204" i="3"/>
  <c r="EN145" i="1" l="1"/>
  <c r="DZ146" i="1"/>
  <c r="EF145" i="1"/>
  <c r="EL145" i="1" s="1"/>
  <c r="EP145" i="1" s="1"/>
  <c r="Q206" i="3"/>
  <c r="V205" i="3" a="1"/>
  <c r="V205" i="3" s="1"/>
  <c r="U205" i="3" a="1"/>
  <c r="U205" i="3" s="1"/>
  <c r="T205" i="3" a="1"/>
  <c r="T205" i="3" s="1"/>
  <c r="B205" i="3"/>
  <c r="EN146" i="1" l="1"/>
  <c r="DZ147" i="1"/>
  <c r="EF146" i="1"/>
  <c r="EL146" i="1" s="1"/>
  <c r="EP146" i="1" s="1"/>
  <c r="Q207" i="3"/>
  <c r="V206" i="3" a="1"/>
  <c r="V206" i="3" s="1"/>
  <c r="U206" i="3" a="1"/>
  <c r="U206" i="3" s="1"/>
  <c r="T206" i="3" a="1"/>
  <c r="T206" i="3" s="1"/>
  <c r="B206" i="3"/>
  <c r="EN147" i="1" l="1"/>
  <c r="DZ148" i="1"/>
  <c r="EF147" i="1"/>
  <c r="EL147" i="1" s="1"/>
  <c r="EP147" i="1" s="1"/>
  <c r="Q208" i="3"/>
  <c r="T207" i="3" a="1"/>
  <c r="T207" i="3" s="1"/>
  <c r="U207" i="3" a="1"/>
  <c r="U207" i="3" s="1"/>
  <c r="V207" i="3" a="1"/>
  <c r="V207" i="3" s="1"/>
  <c r="B207" i="3"/>
  <c r="DZ150" i="1"/>
  <c r="EN150" i="1" s="1"/>
  <c r="EN148" i="1" l="1"/>
  <c r="DZ149" i="1"/>
  <c r="EF148" i="1"/>
  <c r="EL148" i="1" s="1"/>
  <c r="EP148" i="1" s="1"/>
  <c r="Q209" i="3"/>
  <c r="V208" i="3" a="1"/>
  <c r="V208" i="3" s="1"/>
  <c r="U208" i="3" a="1"/>
  <c r="U208" i="3" s="1"/>
  <c r="T208" i="3" a="1"/>
  <c r="T208" i="3" s="1"/>
  <c r="B208" i="3"/>
  <c r="EF150" i="1"/>
  <c r="EL150" i="1" s="1"/>
  <c r="DZ151" i="1"/>
  <c r="EN149" i="1" l="1"/>
  <c r="EF149" i="1"/>
  <c r="EL149" i="1" s="1"/>
  <c r="EP149" i="1" s="1"/>
  <c r="Q210" i="3"/>
  <c r="U209" i="3" a="1"/>
  <c r="U209" i="3" s="1"/>
  <c r="T209" i="3" a="1"/>
  <c r="T209" i="3" s="1"/>
  <c r="V209" i="3" a="1"/>
  <c r="V209" i="3" s="1"/>
  <c r="B209" i="3"/>
  <c r="DZ152" i="1"/>
  <c r="EN152" i="1" s="1"/>
  <c r="EN151" i="1"/>
  <c r="EP150" i="1"/>
  <c r="EF151" i="1"/>
  <c r="EL151" i="1" s="1"/>
  <c r="DZ153" i="1"/>
  <c r="EN153" i="1" s="1"/>
  <c r="Q211" i="3" l="1"/>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DZ158" i="1"/>
  <c r="EN158" i="1" s="1"/>
  <c r="EP155" i="1"/>
  <c r="EF156" i="1"/>
  <c r="EL156" i="1" s="1"/>
  <c r="DZ159" i="1"/>
  <c r="EN159" i="1" s="1"/>
  <c r="EF157" i="1" l="1"/>
  <c r="EL157" i="1" s="1"/>
  <c r="EP157" i="1" s="1"/>
  <c r="Q215" i="3"/>
  <c r="U214" i="3" a="1"/>
  <c r="U214" i="3" s="1"/>
  <c r="V214" i="3" a="1"/>
  <c r="V214" i="3" s="1"/>
  <c r="T214" i="3" a="1"/>
  <c r="T214" i="3" s="1"/>
  <c r="B214" i="3"/>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c r="EN170" i="1" s="1"/>
  <c r="Q224" i="3" l="1"/>
  <c r="T223" i="3" a="1"/>
  <c r="T223" i="3" s="1"/>
  <c r="U223" i="3" a="1"/>
  <c r="U223" i="3" s="1"/>
  <c r="V223" i="3" a="1"/>
  <c r="V223" i="3" s="1"/>
  <c r="B223" i="3"/>
  <c r="EF168" i="1"/>
  <c r="EL168" i="1" s="1"/>
  <c r="EP168" i="1" s="1"/>
  <c r="EF169" i="1"/>
  <c r="EL169" i="1" s="1"/>
  <c r="EP167" i="1"/>
  <c r="EF170" i="1"/>
  <c r="EL170" i="1" s="1"/>
  <c r="DZ171" i="1"/>
  <c r="EN171" i="1" s="1"/>
  <c r="Q225" i="3" l="1"/>
  <c r="T224" i="3" a="1"/>
  <c r="T224" i="3" s="1"/>
  <c r="V224" i="3" a="1"/>
  <c r="V224" i="3" s="1"/>
  <c r="U224" i="3" a="1"/>
  <c r="U224" i="3" s="1"/>
  <c r="B224" i="3"/>
  <c r="EP169" i="1"/>
  <c r="EP170"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L178" i="1" s="1"/>
  <c r="EN178" i="1"/>
  <c r="EP177"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8" i="1"/>
  <c r="EL188" i="1" s="1"/>
  <c r="DZ190" i="1"/>
  <c r="EN190" i="1" s="1"/>
  <c r="EF189" i="1" l="1"/>
  <c r="EL189" i="1" s="1"/>
  <c r="EP189" i="1" s="1"/>
  <c r="Q243" i="3"/>
  <c r="V242" i="3" a="1"/>
  <c r="V242" i="3" s="1"/>
  <c r="U242" i="3" a="1"/>
  <c r="U242" i="3" s="1"/>
  <c r="T242" i="3" a="1"/>
  <c r="T242" i="3" s="1"/>
  <c r="B242" i="3"/>
  <c r="EP188"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Q246" i="3" l="1"/>
  <c r="V245" i="3" a="1"/>
  <c r="V245" i="3" s="1"/>
  <c r="U245" i="3" a="1"/>
  <c r="U245" i="3" s="1"/>
  <c r="T245" i="3" a="1"/>
  <c r="T245" i="3" s="1"/>
  <c r="B245" i="3"/>
  <c r="EP192" i="1"/>
  <c r="EF193" i="1"/>
  <c r="EL193" i="1" s="1"/>
  <c r="EP193" i="1" s="1"/>
  <c r="DZ194" i="1"/>
  <c r="EN194" i="1" s="1"/>
  <c r="Q247" i="3" l="1"/>
  <c r="T246" i="3" a="1"/>
  <c r="T246" i="3" s="1"/>
  <c r="V246" i="3" a="1"/>
  <c r="V246" i="3" s="1"/>
  <c r="U246" i="3" a="1"/>
  <c r="U246" i="3" s="1"/>
  <c r="B246" i="3"/>
  <c r="DZ195" i="1"/>
  <c r="EN195" i="1" s="1"/>
  <c r="EF194" i="1"/>
  <c r="EL194" i="1" s="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DZ198" i="1" l="1"/>
  <c r="Q250" i="3"/>
  <c r="U249" i="3" a="1"/>
  <c r="U249" i="3" s="1"/>
  <c r="V249" i="3" a="1"/>
  <c r="V249" i="3" s="1"/>
  <c r="T249" i="3" a="1"/>
  <c r="T249" i="3" s="1"/>
  <c r="B249" i="3"/>
  <c r="EF197" i="1"/>
  <c r="EL197" i="1" s="1"/>
  <c r="EP197" i="1" s="1"/>
  <c r="DZ199" i="1"/>
  <c r="EN199" i="1" s="1"/>
  <c r="EN198" i="1" l="1"/>
  <c r="EF198" i="1"/>
  <c r="EL198" i="1" s="1"/>
  <c r="EP198" i="1" s="1"/>
  <c r="Q251" i="3"/>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2" i="1"/>
  <c r="EL212" i="1" s="1"/>
  <c r="DZ214" i="1"/>
  <c r="EN214" i="1" s="1"/>
  <c r="EF213" i="1" l="1"/>
  <c r="EL213" i="1" s="1"/>
  <c r="EP213" i="1" s="1"/>
  <c r="Q260" i="3"/>
  <c r="T259" i="3" a="1"/>
  <c r="T259" i="3" s="1"/>
  <c r="U259" i="3" a="1"/>
  <c r="U259" i="3" s="1"/>
  <c r="V259" i="3" a="1"/>
  <c r="V259" i="3" s="1"/>
  <c r="B259" i="3"/>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7" i="1"/>
  <c r="EL307" i="1" s="1"/>
  <c r="DZ310" i="1"/>
  <c r="EN310" i="1" s="1"/>
  <c r="EF309" i="1" l="1"/>
  <c r="EL309" i="1" s="1"/>
  <c r="EP309" i="1" s="1"/>
  <c r="Q343" i="3"/>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EN7" i="1"/>
  <c r="Q372" i="3" l="1"/>
  <c r="T371" i="3" a="1"/>
  <c r="T371" i="3" s="1"/>
  <c r="V371" i="3" a="1"/>
  <c r="V371" i="3" s="1"/>
  <c r="U371" i="3" a="1"/>
  <c r="U371" i="3" s="1"/>
  <c r="B371" i="3"/>
  <c r="EP342" i="1"/>
  <c r="EP7" i="1" s="1"/>
  <c r="EL7"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<sst xmlns="http://schemas.openxmlformats.org/spreadsheetml/2006/main" count="41281" uniqueCount="4454">
  <si>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</si>
  <si>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</si>
  <si>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</si>
  <si>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</si>
  <si>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</si>
  <si>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</si>
  <si>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</si>
  <si>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</si>
  <si>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</si>
  <si>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</si>
  <si>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</si>
  <si>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</si>
  <si>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</si>
  <si>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</si>
  <si>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</si>
  <si>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</si>
  <si>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</si>
  <si>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</si>
  <si>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</si>
  <si>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</si>
  <si>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</si>
  <si>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</si>
  <si>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</si>
  <si>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</si>
  <si>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</si>
  <si>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</si>
  <si>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</si>
  <si>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</si>
  <si>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</si>
  <si>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</si>
  <si>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</si>
  <si>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</si>
  <si>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</si>
  <si>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</si>
  <si>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</si>
  <si>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</si>
  <si>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</si>
  <si>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</si>
  <si>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</si>
  <si>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</si>
  <si>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</si>
  <si>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</si>
  <si>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</si>
  <si>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</si>
  <si>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</si>
  <si>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</si>
  <si>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</si>
  <si>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</si>
  <si>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</si>
  <si>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</si>
  <si>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</si>
  <si>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</si>
  <si>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</si>
  <si>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</si>
  <si>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</si>
  <si>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</si>
  <si>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</si>
  <si>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</si>
  <si>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</si>
  <si>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</si>
  <si>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</si>
  <si>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</si>
  <si>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</si>
  <si>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</si>
  <si>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</si>
  <si>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</si>
  <si>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</si>
  <si>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</si>
  <si>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</si>
  <si>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</si>
  <si>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</si>
  <si>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</si>
  <si>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</si>
  <si>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</si>
  <si>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</si>
  <si>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</si>
  <si>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</si>
  <si>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</si>
  <si>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</si>
  <si>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</si>
  <si>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</si>
  <si>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</si>
  <si>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</si>
  <si>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</si>
  <si>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</si>
  <si>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</si>
  <si>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</si>
  <si>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</si>
  <si>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</si>
  <si>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</si>
  <si>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</si>
  <si>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</si>
  <si>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</si>
  <si>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</si>
  <si>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</si>
  <si>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</si>
  <si>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</si>
  <si>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</si>
  <si>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</si>
  <si>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</si>
  <si>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</si>
  <si>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</si>
  <si>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</si>
  <si>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</si>
  <si>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</si>
  <si>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</si>
  <si>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</si>
  <si>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</si>
  <si>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</si>
  <si>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</si>
  <si>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</si>
  <si>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</si>
  <si>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</si>
  <si>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</si>
  <si>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</si>
  <si>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</si>
  <si>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</si>
  <si>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</si>
  <si>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</si>
  <si>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</si>
  <si>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</si>
  <si>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</si>
  <si>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</si>
  <si>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</si>
  <si>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</si>
  <si>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</si>
  <si>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</si>
  <si>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</si>
  <si>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</si>
  <si>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</si>
  <si>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</si>
  <si>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</si>
  <si>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</si>
  <si>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</si>
  <si>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</si>
  <si>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</si>
  <si>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</si>
  <si>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</si>
  <si>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</si>
  <si>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</si>
  <si>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</si>
  <si>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</si>
  <si>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</si>
  <si>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</si>
  <si>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</si>
  <si>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</si>
  <si>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</si>
  <si>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</si>
  <si>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</si>
  <si>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</si>
  <si>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</si>
  <si>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</si>
  <si>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</si>
  <si>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</si>
  <si>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</si>
  <si>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</si>
  <si>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</si>
  <si>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</si>
  <si>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</si>
  <si>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</si>
  <si>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</si>
  <si>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</si>
  <si>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</si>
  <si>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</si>
  <si>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</si>
  <si>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</si>
  <si>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</si>
  <si>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</si>
  <si>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</si>
  <si>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</si>
  <si>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</si>
  <si>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</si>
  <si>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</si>
  <si>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</si>
  <si>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</si>
  <si>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</si>
  <si>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</si>
  <si>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</si>
  <si>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</si>
  <si>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</si>
  <si>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</si>
  <si>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</si>
  <si>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</si>
  <si>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</si>
  <si>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</si>
  <si>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</si>
  <si>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</si>
  <si>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</si>
  <si>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</si>
  <si>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</si>
  <si>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</si>
  <si>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</si>
  <si>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</si>
  <si>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</si>
  <si>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</si>
  <si>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</si>
  <si>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</si>
  <si>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</si>
  <si>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</si>
  <si>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</si>
  <si>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</si>
  <si>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</si>
  <si>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</si>
  <si>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</si>
  <si>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</si>
  <si>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</si>
  <si>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</si>
  <si>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</si>
  <si>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</si>
  <si>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</si>
  <si>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</si>
  <si>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</si>
  <si>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</si>
  <si>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</si>
  <si>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</si>
  <si>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</si>
  <si>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</si>
  <si>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</si>
  <si>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</si>
  <si>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</si>
  <si>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</si>
  <si>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</si>
  <si>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</si>
  <si>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</si>
  <si>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</si>
  <si>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</si>
  <si>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</si>
  <si>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</si>
  <si>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</si>
  <si>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</si>
  <si>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</si>
  <si>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</si>
  <si>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</si>
  <si>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</si>
  <si>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</si>
  <si>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</si>
  <si>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</si>
  <si>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</si>
  <si>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</si>
  <si>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</si>
  <si>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</si>
  <si>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</si>
  <si>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</si>
  <si>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</si>
  <si>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</si>
  <si>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</si>
  <si>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</si>
  <si>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</si>
  <si>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</si>
  <si>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</si>
  <si>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</si>
  <si>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</si>
  <si>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</si>
  <si>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</si>
  <si>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</si>
  <si>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</si>
  <si>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</si>
  <si>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</si>
  <si>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</si>
  <si>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</si>
  <si>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</si>
  <si>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</si>
  <si>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</si>
  <si>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</si>
  <si>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</si>
  <si>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</si>
  <si>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</si>
  <si>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</si>
  <si>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</si>
  <si>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</si>
  <si>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</si>
  <si>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</si>
  <si>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</si>
  <si>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</si>
  <si>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</si>
  <si>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</si>
  <si>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</si>
  <si>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</si>
  <si>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</si>
  <si>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</si>
  <si>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</si>
  <si>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</si>
  <si>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</si>
  <si>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</si>
  <si>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</si>
  <si>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</si>
  <si>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</si>
  <si>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</si>
  <si>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</si>
  <si>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</si>
  <si>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</si>
  <si>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</si>
  <si>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</si>
  <si>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</si>
  <si>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</si>
  <si>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</si>
  <si>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</si>
  <si>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</si>
  <si>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</si>
  <si>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</si>
  <si>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</si>
  <si>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</si>
  <si>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</si>
  <si>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</si>
  <si>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</si>
  <si>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</si>
  <si>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</si>
  <si>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Cipar</t>
  </si>
  <si>
    <t>Cyp</t>
  </si>
  <si>
    <t>Danska</t>
  </si>
  <si>
    <t>Den</t>
  </si>
  <si>
    <t>Finska</t>
  </si>
  <si>
    <t>Fin</t>
  </si>
  <si>
    <t>Francuska</t>
  </si>
  <si>
    <t>Fra</t>
  </si>
  <si>
    <t>Hrvatska</t>
  </si>
  <si>
    <t>Cro</t>
  </si>
  <si>
    <t>Irska</t>
  </si>
  <si>
    <t>Irl</t>
  </si>
  <si>
    <t>Izrael</t>
  </si>
  <si>
    <t>Isr</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</si>
  <si>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</si>
  <si>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</si>
  <si>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</si>
  <si>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</si>
  <si>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</si>
  <si>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</si>
  <si>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</si>
  <si>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</si>
  <si>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</si>
  <si>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</si>
  <si>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</si>
  <si>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</si>
  <si>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</si>
  <si>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</si>
  <si>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</si>
  <si>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</si>
  <si>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</si>
  <si>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</si>
  <si>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</si>
  <si>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</si>
  <si>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</si>
  <si>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</si>
  <si>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</si>
  <si>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</si>
  <si>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Švedska</t>
  </si>
  <si>
    <t>Swe</t>
  </si>
  <si>
    <t>Švicarska</t>
  </si>
  <si>
    <t>Sui</t>
  </si>
  <si>
    <t>Ukrajina</t>
  </si>
  <si>
    <t>Ukr</t>
  </si>
  <si>
    <t>Velika Britanija</t>
  </si>
  <si>
    <t>Gbr</t>
  </si>
  <si>
    <t>Ábel</t>
  </si>
  <si>
    <t>Fodor</t>
  </si>
  <si>
    <t>Zselici Tájfutók</t>
  </si>
  <si>
    <t>NULL</t>
  </si>
  <si>
    <t>Abigael Vanessa</t>
  </si>
  <si>
    <t>Boncina</t>
  </si>
  <si>
    <t>OK Slov. Konjice</t>
  </si>
  <si>
    <t>Adam</t>
  </si>
  <si>
    <t>Anadolac</t>
  </si>
  <si>
    <t>OK Varaždin</t>
  </si>
  <si>
    <t>M14</t>
  </si>
  <si>
    <t>Miovec</t>
  </si>
  <si>
    <t>OK Jelen</t>
  </si>
  <si>
    <t>Adrian</t>
  </si>
  <si>
    <t>Gojević</t>
  </si>
  <si>
    <t>OK Vihor</t>
  </si>
  <si>
    <t>Ágnes</t>
  </si>
  <si>
    <t>Erdősné Németh</t>
  </si>
  <si>
    <t>Nagykanizsai ZSE</t>
  </si>
  <si>
    <t>Aida</t>
  </si>
  <si>
    <t>Krkić Drobić</t>
  </si>
  <si>
    <t>OK Kapela</t>
  </si>
  <si>
    <t>Ž21B</t>
  </si>
  <si>
    <t>Blagajčević</t>
  </si>
  <si>
    <t>Alan</t>
  </si>
  <si>
    <t>Harris</t>
  </si>
  <si>
    <t>RAPTC Short</t>
  </si>
  <si>
    <t>Požgaj</t>
  </si>
  <si>
    <t>M45</t>
  </si>
  <si>
    <t>Omerčić</t>
  </si>
  <si>
    <t>OK Maksimir</t>
  </si>
  <si>
    <t>Alberto</t>
  </si>
  <si>
    <t>Selandari</t>
  </si>
  <si>
    <t>Aleks</t>
  </si>
  <si>
    <t>Ivanov</t>
  </si>
  <si>
    <t>Aleksandar</t>
  </si>
  <si>
    <t>Brborović</t>
  </si>
  <si>
    <t>Aleksandra</t>
  </si>
  <si>
    <t>Žagar</t>
  </si>
  <si>
    <t>Ž20</t>
  </si>
  <si>
    <t>Brezovečki Biđin</t>
  </si>
  <si>
    <t>Ž45</t>
  </si>
  <si>
    <t>Miličević</t>
  </si>
  <si>
    <t>Alen</t>
  </si>
  <si>
    <t>Paliska</t>
  </si>
  <si>
    <t>Vodopijevec</t>
  </si>
  <si>
    <t>M21B</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</si>
  <si>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</si>
  <si>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</si>
  <si>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</si>
  <si>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</si>
  <si>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</si>
  <si>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</si>
  <si>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</si>
  <si>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</si>
  <si>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</si>
  <si>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</si>
  <si>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</si>
  <si>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</si>
  <si>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</si>
  <si>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</si>
  <si>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</si>
  <si>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</si>
  <si>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</si>
  <si>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</si>
  <si>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Ana</t>
  </si>
  <si>
    <t>Kovačević</t>
  </si>
  <si>
    <t>OK Sova</t>
  </si>
  <si>
    <t>Batinović</t>
  </si>
  <si>
    <t>Balaban</t>
  </si>
  <si>
    <t>Delić</t>
  </si>
  <si>
    <t>OK Japetić</t>
  </si>
  <si>
    <t>Ž35</t>
  </si>
  <si>
    <t>Jagodić</t>
  </si>
  <si>
    <t>Krajnović</t>
  </si>
  <si>
    <t>Ž16</t>
  </si>
  <si>
    <t>Srebačić</t>
  </si>
  <si>
    <t>Ž21A</t>
  </si>
  <si>
    <t>Medved</t>
  </si>
  <si>
    <t>Dasović</t>
  </si>
  <si>
    <t>Ž12</t>
  </si>
  <si>
    <t>Hiršl Barišec</t>
  </si>
  <si>
    <t>Mandić</t>
  </si>
  <si>
    <t>Markulin</t>
  </si>
  <si>
    <t>Grbac</t>
  </si>
  <si>
    <t>OK Ris</t>
  </si>
  <si>
    <t>Pavin</t>
  </si>
  <si>
    <t>Tišljar</t>
  </si>
  <si>
    <t>Matijašević</t>
  </si>
  <si>
    <t>Smuđ</t>
  </si>
  <si>
    <t>Šiprak Stastny</t>
  </si>
  <si>
    <t>Antolić</t>
  </si>
  <si>
    <t>Budi</t>
  </si>
  <si>
    <t>Vinko</t>
  </si>
  <si>
    <t>OK Međimurje</t>
  </si>
  <si>
    <t>Simon</t>
  </si>
  <si>
    <t>Beblek</t>
  </si>
  <si>
    <t>Kovačić</t>
  </si>
  <si>
    <t>Rumiha</t>
  </si>
  <si>
    <t>Ana-Marija</t>
  </si>
  <si>
    <t>Pavić</t>
  </si>
  <si>
    <t>Anabella</t>
  </si>
  <si>
    <t>Juranić</t>
  </si>
  <si>
    <t>SK Tilček Team</t>
  </si>
  <si>
    <t>Anamarija</t>
  </si>
  <si>
    <t>Pađan</t>
  </si>
  <si>
    <t>Orešković</t>
  </si>
  <si>
    <t>Artić</t>
  </si>
  <si>
    <t>Anastazija</t>
  </si>
  <si>
    <t>Matijaščić</t>
  </si>
  <si>
    <t>Anđelka</t>
  </si>
  <si>
    <t>Stih</t>
  </si>
  <si>
    <t>Andraž</t>
  </si>
  <si>
    <t>Hribar</t>
  </si>
  <si>
    <t>M21A</t>
  </si>
  <si>
    <t>Andrea</t>
  </si>
  <si>
    <t>Kozsuch</t>
  </si>
  <si>
    <t>Pécsi Vas. SK</t>
  </si>
  <si>
    <t>Funarić</t>
  </si>
  <si>
    <t>Pavlovicsné Tomisa</t>
  </si>
  <si>
    <t>Jambrosić Sakoman</t>
  </si>
  <si>
    <t>Andrej</t>
  </si>
  <si>
    <t>Smerke</t>
  </si>
  <si>
    <t>Martinez</t>
  </si>
  <si>
    <t>Šubat</t>
  </si>
  <si>
    <t>Biro</t>
  </si>
  <si>
    <t>Andrew</t>
  </si>
  <si>
    <t>Campbell</t>
  </si>
  <si>
    <t>Moravian OC</t>
  </si>
  <si>
    <t>Andrija</t>
  </si>
  <si>
    <t>Golubić</t>
  </si>
  <si>
    <t>Galeković</t>
  </si>
  <si>
    <t>Andro Vladimir</t>
  </si>
  <si>
    <t>Štambuk</t>
  </si>
  <si>
    <t>OK Ivan Merz</t>
  </si>
  <si>
    <t>Ani Marie</t>
  </si>
  <si>
    <t>Vukić</t>
  </si>
  <si>
    <t>Anica</t>
  </si>
  <si>
    <t>OK Brežice</t>
  </si>
  <si>
    <t>Anita</t>
  </si>
  <si>
    <t>Arbanas</t>
  </si>
  <si>
    <t>Kristian</t>
  </si>
  <si>
    <t>Bilandžić</t>
  </si>
  <si>
    <t>Sem</t>
  </si>
  <si>
    <t>Radoš</t>
  </si>
  <si>
    <t>Anja</t>
  </si>
  <si>
    <t>Soldić</t>
  </si>
  <si>
    <t>Duhović</t>
  </si>
  <si>
    <t>Fatzek</t>
  </si>
  <si>
    <t>Anja Vita</t>
  </si>
  <si>
    <t>Ogorelec</t>
  </si>
  <si>
    <t>Ž14</t>
  </si>
  <si>
    <t>Anke</t>
  </si>
  <si>
    <t>Schmiedeberg</t>
  </si>
  <si>
    <t>LG Ost</t>
  </si>
  <si>
    <t>Anna</t>
  </si>
  <si>
    <t>Artyushenko</t>
  </si>
  <si>
    <t>Anne</t>
  </si>
  <si>
    <t>Heikoop</t>
  </si>
  <si>
    <t>OLifant</t>
  </si>
  <si>
    <t>Annick</t>
  </si>
  <si>
    <t>Lecoyer</t>
  </si>
  <si>
    <t>Vervins Orient.</t>
  </si>
  <si>
    <t>Ante</t>
  </si>
  <si>
    <t>Balić</t>
  </si>
  <si>
    <t>Jović</t>
  </si>
  <si>
    <t>Tipurić</t>
  </si>
  <si>
    <t>Raguž</t>
  </si>
  <si>
    <t>Perić</t>
  </si>
  <si>
    <t>Antea</t>
  </si>
  <si>
    <t>Popović</t>
  </si>
  <si>
    <t>Šimara</t>
  </si>
  <si>
    <t>Antonela</t>
  </si>
  <si>
    <t>Vidović</t>
  </si>
  <si>
    <t>Žderić</t>
  </si>
  <si>
    <t>Antonija</t>
  </si>
  <si>
    <t>Orlić</t>
  </si>
  <si>
    <t>Damjanović</t>
  </si>
  <si>
    <t>Hodak</t>
  </si>
  <si>
    <t>Banovic</t>
  </si>
  <si>
    <t>Antonio</t>
  </si>
  <si>
    <t>Cindrić</t>
  </si>
  <si>
    <t>M20</t>
  </si>
  <si>
    <t>Kralj</t>
  </si>
  <si>
    <t>OK Orion</t>
  </si>
  <si>
    <t>Martinović</t>
  </si>
  <si>
    <t>Kolar</t>
  </si>
  <si>
    <t>Antun</t>
  </si>
  <si>
    <t>Antun Zoran</t>
  </si>
  <si>
    <t>Krivokapić</t>
  </si>
  <si>
    <t>M65</t>
  </si>
  <si>
    <t>Arild</t>
  </si>
  <si>
    <t>Vassenden</t>
  </si>
  <si>
    <t>Frol IL</t>
  </si>
  <si>
    <t>Armin</t>
  </si>
  <si>
    <t>Mehinović</t>
  </si>
  <si>
    <t>Arne</t>
  </si>
  <si>
    <t>HOC 93</t>
  </si>
  <si>
    <t>Arnulf</t>
  </si>
  <si>
    <t>Wolfram</t>
  </si>
  <si>
    <t>Naturfreunde W.</t>
  </si>
  <si>
    <t>Asja</t>
  </si>
  <si>
    <t>Dubravčić</t>
  </si>
  <si>
    <t>Asmir</t>
  </si>
  <si>
    <t>Mašić</t>
  </si>
  <si>
    <t>Astrid</t>
  </si>
  <si>
    <t>Vliegen</t>
  </si>
  <si>
    <t>OLV Eifel</t>
  </si>
  <si>
    <t>Axel</t>
  </si>
  <si>
    <t>Biel</t>
  </si>
  <si>
    <t>Bako</t>
  </si>
  <si>
    <t>Botond</t>
  </si>
  <si>
    <t>Balázs</t>
  </si>
  <si>
    <t>Véber</t>
  </si>
  <si>
    <t>Zalaegerszegi TFC</t>
  </si>
  <si>
    <t>Müller</t>
  </si>
  <si>
    <t>Barbara</t>
  </si>
  <si>
    <t>Bjeliš</t>
  </si>
  <si>
    <t>Fumić</t>
  </si>
  <si>
    <t>Pajk</t>
  </si>
  <si>
    <t>Carević</t>
  </si>
  <si>
    <t>Kastner</t>
  </si>
  <si>
    <t>Barbara Laura</t>
  </si>
  <si>
    <t>Čalušić Ljubičić</t>
  </si>
  <si>
    <t>Barbora</t>
  </si>
  <si>
    <t>Pijáková</t>
  </si>
  <si>
    <t>KOB Sokol Pez.</t>
  </si>
  <si>
    <t>Bartol</t>
  </si>
  <si>
    <t>Kekić</t>
  </si>
  <si>
    <t>Beata Adrianna</t>
  </si>
  <si>
    <t>Glinska</t>
  </si>
  <si>
    <t>Beatrice</t>
  </si>
  <si>
    <t>Velimirović</t>
  </si>
  <si>
    <t>Bela</t>
  </si>
  <si>
    <t>Bepo</t>
  </si>
  <si>
    <t>Željem</t>
  </si>
  <si>
    <t>Bernadette</t>
  </si>
  <si>
    <t>Kalcher</t>
  </si>
  <si>
    <t>HSV Pinkafeld</t>
  </si>
  <si>
    <t>Bernard</t>
  </si>
  <si>
    <t>Ivezić</t>
  </si>
  <si>
    <t>Bernardica</t>
  </si>
  <si>
    <t>Stipić</t>
  </si>
  <si>
    <t>Betty</t>
  </si>
  <si>
    <t>De Meyer</t>
  </si>
  <si>
    <t>TROL Belgium</t>
  </si>
  <si>
    <t>Biserka</t>
  </si>
  <si>
    <t>Horvat-Nikšić</t>
  </si>
  <si>
    <t>Ž65</t>
  </si>
  <si>
    <t>Vodopija</t>
  </si>
  <si>
    <t>Bo</t>
  </si>
  <si>
    <t>Hermansson</t>
  </si>
  <si>
    <t>Göteborg-Majorna OK</t>
  </si>
  <si>
    <t>Bogdan</t>
  </si>
  <si>
    <t>Lech</t>
  </si>
  <si>
    <t>UMKS Orkan Ostróda</t>
  </si>
  <si>
    <t>Bojan</t>
  </si>
  <si>
    <t>Jevševar</t>
  </si>
  <si>
    <t>Mihaljević</t>
  </si>
  <si>
    <t>Vukelić</t>
  </si>
  <si>
    <t>Bojana</t>
  </si>
  <si>
    <t>Nikolić</t>
  </si>
  <si>
    <t>Boris</t>
  </si>
  <si>
    <t>Eržen</t>
  </si>
  <si>
    <t>Škofjeloški OK</t>
  </si>
  <si>
    <t>Kukec</t>
  </si>
  <si>
    <t>Mazić</t>
  </si>
  <si>
    <t>Borna</t>
  </si>
  <si>
    <t>Bašić</t>
  </si>
  <si>
    <t>Duvnjak</t>
  </si>
  <si>
    <t>Ožanić</t>
  </si>
  <si>
    <t>Miljković</t>
  </si>
  <si>
    <t>Kuzmanić</t>
  </si>
  <si>
    <t>Košćak</t>
  </si>
  <si>
    <t>Boško</t>
  </si>
  <si>
    <t>Opalić</t>
  </si>
  <si>
    <t>Botond Csegő</t>
  </si>
  <si>
    <t>Mézes</t>
  </si>
  <si>
    <t>Göcsej KTFE</t>
  </si>
  <si>
    <t>Bože</t>
  </si>
  <si>
    <t>Đipalo</t>
  </si>
  <si>
    <t>Branimir</t>
  </si>
  <si>
    <t>Pongrac</t>
  </si>
  <si>
    <t>M35</t>
  </si>
  <si>
    <t>Kelava</t>
  </si>
  <si>
    <t>Putniković</t>
  </si>
  <si>
    <t>Branka</t>
  </si>
  <si>
    <t>Fabek</t>
  </si>
  <si>
    <t>Branko</t>
  </si>
  <si>
    <t>Polanec</t>
  </si>
  <si>
    <t>Crljenica</t>
  </si>
  <si>
    <t>Bernardić</t>
  </si>
  <si>
    <t>M55</t>
  </si>
  <si>
    <t>Ostajmer</t>
  </si>
  <si>
    <t>Brice</t>
  </si>
  <si>
    <t>Rausin</t>
  </si>
  <si>
    <t>Brigita</t>
  </si>
  <si>
    <t>Bruno</t>
  </si>
  <si>
    <t>Stanković</t>
  </si>
  <si>
    <t>Mance</t>
  </si>
  <si>
    <t>M12</t>
  </si>
  <si>
    <t>Blažinč</t>
  </si>
  <si>
    <t>Marić</t>
  </si>
  <si>
    <t>Bulcsú</t>
  </si>
  <si>
    <t>Kolcsár</t>
  </si>
  <si>
    <t>Caitlyn</t>
  </si>
  <si>
    <t>Bunkum</t>
  </si>
  <si>
    <t>DST O</t>
  </si>
  <si>
    <t>Celesta</t>
  </si>
  <si>
    <t>Tot</t>
  </si>
  <si>
    <t>Charlotte</t>
  </si>
  <si>
    <t>Wahlström</t>
  </si>
  <si>
    <t>KFUM Örebro Orientering</t>
  </si>
  <si>
    <t>Chloris</t>
  </si>
  <si>
    <t>Lelong</t>
  </si>
  <si>
    <t>Raid Orient. Paris</t>
  </si>
  <si>
    <t>Chris</t>
  </si>
  <si>
    <t>Minnis</t>
  </si>
  <si>
    <t>Christine</t>
  </si>
  <si>
    <t>Calvet</t>
  </si>
  <si>
    <t>Corentin</t>
  </si>
  <si>
    <t>Tonneau</t>
  </si>
  <si>
    <t>Csaba</t>
  </si>
  <si>
    <t>Kaj</t>
  </si>
  <si>
    <t>Csongor</t>
  </si>
  <si>
    <t>Arató</t>
  </si>
  <si>
    <t>Pécsi O.E. SK</t>
  </si>
  <si>
    <t>Dale</t>
  </si>
  <si>
    <t>Lucas</t>
  </si>
  <si>
    <t>BAOC Bandits</t>
  </si>
  <si>
    <t>Dalibor</t>
  </si>
  <si>
    <t>Perković</t>
  </si>
  <si>
    <t>Sovilj</t>
  </si>
  <si>
    <t>Stankovski</t>
  </si>
  <si>
    <t>Daliborka</t>
  </si>
  <si>
    <t>Pavlin</t>
  </si>
  <si>
    <t>Dami</t>
  </si>
  <si>
    <t>Dojcar</t>
  </si>
  <si>
    <t>Damir</t>
  </si>
  <si>
    <t>Suban</t>
  </si>
  <si>
    <t>Tubin</t>
  </si>
  <si>
    <t>Klobučarić</t>
  </si>
  <si>
    <t>Hercigonja</t>
  </si>
  <si>
    <t>Ćurić</t>
  </si>
  <si>
    <t>Gobec</t>
  </si>
  <si>
    <t>Šimunić</t>
  </si>
  <si>
    <t>Dan</t>
  </si>
  <si>
    <t>Kobasić</t>
  </si>
  <si>
    <t>Daniel</t>
  </si>
  <si>
    <t>Fabijanić</t>
  </si>
  <si>
    <t>Dániel</t>
  </si>
  <si>
    <t>Németh</t>
  </si>
  <si>
    <t>Daniela</t>
  </si>
  <si>
    <t>Popović Budi</t>
  </si>
  <si>
    <t>Danijel</t>
  </si>
  <si>
    <t>Odak</t>
  </si>
  <si>
    <t>Dimnjaković</t>
  </si>
  <si>
    <t>Danko</t>
  </si>
  <si>
    <t>Pleše</t>
  </si>
  <si>
    <t>Szabo</t>
  </si>
  <si>
    <t>Darinka</t>
  </si>
  <si>
    <t>Lovrec</t>
  </si>
  <si>
    <t>Dario</t>
  </si>
  <si>
    <t>Rocco</t>
  </si>
  <si>
    <t>Sekušak</t>
  </si>
  <si>
    <t>Šimatić</t>
  </si>
  <si>
    <t>Kostrić</t>
  </si>
  <si>
    <t>Malović</t>
  </si>
  <si>
    <t>Darko</t>
  </si>
  <si>
    <t>Josipović</t>
  </si>
  <si>
    <t>Klarić</t>
  </si>
  <si>
    <t>Surjan</t>
  </si>
  <si>
    <t>Raškaj</t>
  </si>
  <si>
    <t>Merunka</t>
  </si>
  <si>
    <t>David</t>
  </si>
  <si>
    <t>Harrison</t>
  </si>
  <si>
    <t>East Pennine OC</t>
  </si>
  <si>
    <t>Ritchie</t>
  </si>
  <si>
    <t>Moravian</t>
  </si>
  <si>
    <t>Marsh</t>
  </si>
  <si>
    <t>Lazar</t>
  </si>
  <si>
    <t>Skopljak</t>
  </si>
  <si>
    <t>Davor</t>
  </si>
  <si>
    <t>Ambreković</t>
  </si>
  <si>
    <t>Matun</t>
  </si>
  <si>
    <t>Šćuric</t>
  </si>
  <si>
    <t>Čapeta</t>
  </si>
  <si>
    <t>Davorka</t>
  </si>
  <si>
    <t>Dejan</t>
  </si>
  <si>
    <t>Šimičević</t>
  </si>
  <si>
    <t>Despot</t>
  </si>
  <si>
    <t>Matijević</t>
  </si>
  <si>
    <t>Diana</t>
  </si>
  <si>
    <t>Buzov</t>
  </si>
  <si>
    <t>Dietlinde</t>
  </si>
  <si>
    <t>Venhauer</t>
  </si>
  <si>
    <t>OLC Union Vikt.</t>
  </si>
  <si>
    <t>Dinko</t>
  </si>
  <si>
    <t>Ćetković</t>
  </si>
  <si>
    <t>Dino</t>
  </si>
  <si>
    <t>Dirk</t>
  </si>
  <si>
    <t>Hartmann</t>
  </si>
  <si>
    <t>SV Mietraching</t>
  </si>
  <si>
    <t>Dmytro</t>
  </si>
  <si>
    <t>Gorelyy</t>
  </si>
  <si>
    <t>Sunky</t>
  </si>
  <si>
    <t>Dolores</t>
  </si>
  <si>
    <t>Pajčin</t>
  </si>
  <si>
    <t>Domagoj</t>
  </si>
  <si>
    <t>Delimar</t>
  </si>
  <si>
    <t>Levanić</t>
  </si>
  <si>
    <t>Šantić</t>
  </si>
  <si>
    <t>Katalin</t>
  </si>
  <si>
    <t>Novosel</t>
  </si>
  <si>
    <t>Kavečić</t>
  </si>
  <si>
    <t>Dominik</t>
  </si>
  <si>
    <t>Kirin</t>
  </si>
  <si>
    <t>Klasić</t>
  </si>
  <si>
    <t>Hržan</t>
  </si>
  <si>
    <t>Sabljak</t>
  </si>
  <si>
    <t>Donateo</t>
  </si>
  <si>
    <t>Sitarić-Knezić</t>
  </si>
  <si>
    <t>Dora</t>
  </si>
  <si>
    <t>Težak</t>
  </si>
  <si>
    <t>Valjak</t>
  </si>
  <si>
    <t>Rodeš</t>
  </si>
  <si>
    <t>Lešnjak</t>
  </si>
  <si>
    <t>Kermek</t>
  </si>
  <si>
    <t>Dorijan</t>
  </si>
  <si>
    <t>Habek</t>
  </si>
  <si>
    <t>Doris</t>
  </si>
  <si>
    <t>Vunić</t>
  </si>
  <si>
    <t>Dorja</t>
  </si>
  <si>
    <t>Salopek</t>
  </si>
  <si>
    <t>Dorotea</t>
  </si>
  <si>
    <t>Kutleša</t>
  </si>
  <si>
    <t>Doroteja</t>
  </si>
  <si>
    <t>Držaić</t>
  </si>
  <si>
    <t>Dragan</t>
  </si>
  <si>
    <t>Janković</t>
  </si>
  <si>
    <t>Krivičić</t>
  </si>
  <si>
    <t>OK Stražilovo</t>
  </si>
  <si>
    <t>Drago</t>
  </si>
  <si>
    <t>Rusan</t>
  </si>
  <si>
    <t>Dragutin</t>
  </si>
  <si>
    <t>Mulig</t>
  </si>
  <si>
    <t>Dražen</t>
  </si>
  <si>
    <t>Gadžić</t>
  </si>
  <si>
    <t>Tutić</t>
  </si>
  <si>
    <t>Henc</t>
  </si>
  <si>
    <t>Dervišević</t>
  </si>
  <si>
    <t>Janžek</t>
  </si>
  <si>
    <t>Cenčić</t>
  </si>
  <si>
    <t>Ljubić</t>
  </si>
  <si>
    <t>Draženka</t>
  </si>
  <si>
    <t>Birkić</t>
  </si>
  <si>
    <t>Draženko Tomislav</t>
  </si>
  <si>
    <t>Mikac</t>
  </si>
  <si>
    <t>Duje</t>
  </si>
  <si>
    <t>Rako</t>
  </si>
  <si>
    <t>Dunja</t>
  </si>
  <si>
    <t>Riet, van de</t>
  </si>
  <si>
    <t>Mogut</t>
  </si>
  <si>
    <t>Eddie</t>
  </si>
  <si>
    <t>Harwood</t>
  </si>
  <si>
    <t>Edi</t>
  </si>
  <si>
    <t>Ocvirk</t>
  </si>
  <si>
    <t>Eduard</t>
  </si>
  <si>
    <t>Krš</t>
  </si>
  <si>
    <t>Kožul</t>
  </si>
  <si>
    <t>Elaine</t>
  </si>
  <si>
    <t>OHara-Styles</t>
  </si>
  <si>
    <t>Elena</t>
  </si>
  <si>
    <t>Gombač Šuc</t>
  </si>
  <si>
    <t>OK Komenda</t>
  </si>
  <si>
    <t>Eli</t>
  </si>
  <si>
    <t>Valach</t>
  </si>
  <si>
    <t>Tadić</t>
  </si>
  <si>
    <t>Eliška</t>
  </si>
  <si>
    <t>Škodová</t>
  </si>
  <si>
    <t>Elizabeta</t>
  </si>
  <si>
    <t>Bilić</t>
  </si>
  <si>
    <t>Elizabeth</t>
  </si>
  <si>
    <t>Else-Margrethe</t>
  </si>
  <si>
    <t>Bredland</t>
  </si>
  <si>
    <t>Sogne og Songdalen OK</t>
  </si>
  <si>
    <t>Ema</t>
  </si>
  <si>
    <t>Potrebica</t>
  </si>
  <si>
    <t>Jurač</t>
  </si>
  <si>
    <t>Juričan</t>
  </si>
  <si>
    <t>Emanuel</t>
  </si>
  <si>
    <t>Rožić</t>
  </si>
  <si>
    <t>Vukovac</t>
  </si>
  <si>
    <t>Emerik</t>
  </si>
  <si>
    <t>Večerić</t>
  </si>
  <si>
    <t>Emese Csenge</t>
  </si>
  <si>
    <t>Emil</t>
  </si>
  <si>
    <t>Trčak</t>
  </si>
  <si>
    <t>Emilija</t>
  </si>
  <si>
    <t>Ebenspanger</t>
  </si>
  <si>
    <t>Emma</t>
  </si>
  <si>
    <t>Victorin</t>
  </si>
  <si>
    <t>Eni</t>
  </si>
  <si>
    <t>Erich</t>
  </si>
  <si>
    <t>Göschl</t>
  </si>
  <si>
    <t>Erik</t>
  </si>
  <si>
    <t>Erzsébet</t>
  </si>
  <si>
    <t>Paskuj Mátyásné</t>
  </si>
  <si>
    <t>Offline SSE</t>
  </si>
  <si>
    <t>Eszter</t>
  </si>
  <si>
    <t>Koch</t>
  </si>
  <si>
    <t>Eugen</t>
  </si>
  <si>
    <t>Jurković</t>
  </si>
  <si>
    <t>Eva</t>
  </si>
  <si>
    <t>Magdić Govedarica</t>
  </si>
  <si>
    <t>Šantek</t>
  </si>
  <si>
    <t>Éva</t>
  </si>
  <si>
    <t>Császár</t>
  </si>
  <si>
    <t>Sárecz</t>
  </si>
  <si>
    <t>Gluscev</t>
  </si>
  <si>
    <t>Mező</t>
  </si>
  <si>
    <t>PVM Pécs</t>
  </si>
  <si>
    <t>Evelyn</t>
  </si>
  <si>
    <t>Kraintz</t>
  </si>
  <si>
    <t>Fabiana</t>
  </si>
  <si>
    <t>Cini</t>
  </si>
  <si>
    <t>Fabijan</t>
  </si>
  <si>
    <t>Vidaković</t>
  </si>
  <si>
    <t>Fausto</t>
  </si>
  <si>
    <t>Ferreira</t>
  </si>
  <si>
    <t>Faye</t>
  </si>
  <si>
    <t>Bolton</t>
  </si>
  <si>
    <t>Filip</t>
  </si>
  <si>
    <t>Juraga</t>
  </si>
  <si>
    <t>Cvetković</t>
  </si>
  <si>
    <t>Jancik</t>
  </si>
  <si>
    <t>Jurak</t>
  </si>
  <si>
    <t>Marendić</t>
  </si>
  <si>
    <t>Vujanić</t>
  </si>
  <si>
    <t>Mlinarić</t>
  </si>
  <si>
    <t>Gašparević</t>
  </si>
  <si>
    <t>Zadrović</t>
  </si>
  <si>
    <t>Radenić</t>
  </si>
  <si>
    <t>Cesar</t>
  </si>
  <si>
    <t>Filipa</t>
  </si>
  <si>
    <t>Beroš</t>
  </si>
  <si>
    <t>Florian</t>
  </si>
  <si>
    <t>Pigac</t>
  </si>
  <si>
    <t>Fran</t>
  </si>
  <si>
    <t>Juriša</t>
  </si>
  <si>
    <t>Zagrajski</t>
  </si>
  <si>
    <t>M16</t>
  </si>
  <si>
    <t>Karlović</t>
  </si>
  <si>
    <t>Fran Husnjak</t>
  </si>
  <si>
    <t>Francisco</t>
  </si>
  <si>
    <t>Delgado</t>
  </si>
  <si>
    <t>Frane</t>
  </si>
  <si>
    <t>Marković</t>
  </si>
  <si>
    <t>Baće</t>
  </si>
  <si>
    <t>Franjo</t>
  </si>
  <si>
    <t>Magušić</t>
  </si>
  <si>
    <t>Lozančić</t>
  </si>
  <si>
    <t>Benjak</t>
  </si>
  <si>
    <t>Radošević</t>
  </si>
  <si>
    <t>Franka</t>
  </si>
  <si>
    <t>Paulić</t>
  </si>
  <si>
    <t>Franko</t>
  </si>
  <si>
    <t>Bajlo</t>
  </si>
  <si>
    <t>Čukoić</t>
  </si>
  <si>
    <t>Frederic</t>
  </si>
  <si>
    <t>Genevois</t>
  </si>
  <si>
    <t>Naturfreunde Wien</t>
  </si>
  <si>
    <t>Fritjof</t>
  </si>
  <si>
    <t>Sandstad</t>
  </si>
  <si>
    <t>Gábor</t>
  </si>
  <si>
    <t>Pavlovics</t>
  </si>
  <si>
    <t>Szuhán</t>
  </si>
  <si>
    <t>Erdős</t>
  </si>
  <si>
    <t>Pataki</t>
  </si>
  <si>
    <t>Gabriel</t>
  </si>
  <si>
    <t>Šiljevinac</t>
  </si>
  <si>
    <t>Gabrijel</t>
  </si>
  <si>
    <t>Solenički</t>
  </si>
  <si>
    <t>Gabrijela</t>
  </si>
  <si>
    <t>Baburek</t>
  </si>
  <si>
    <t>Galina</t>
  </si>
  <si>
    <t>Biziuk</t>
  </si>
  <si>
    <t>Dniepro</t>
  </si>
  <si>
    <t>Gary</t>
  </si>
  <si>
    <t>Logan</t>
  </si>
  <si>
    <t>Gelica</t>
  </si>
  <si>
    <t>Dalon</t>
  </si>
  <si>
    <t>Hermathenae OSPA</t>
  </si>
  <si>
    <t>Georg</t>
  </si>
  <si>
    <t>Billroth</t>
  </si>
  <si>
    <t>O. Klosterneub.</t>
  </si>
  <si>
    <t>Gérard</t>
  </si>
  <si>
    <t>Lefrançois</t>
  </si>
  <si>
    <t>AC Beauchamp</t>
  </si>
  <si>
    <t>Gerrit</t>
  </si>
  <si>
    <t>Gloria</t>
  </si>
  <si>
    <t>Goran</t>
  </si>
  <si>
    <t>Ferić</t>
  </si>
  <si>
    <t>Šeremet</t>
  </si>
  <si>
    <t>Juratović</t>
  </si>
  <si>
    <t>Rihter</t>
  </si>
  <si>
    <t>Šepić</t>
  </si>
  <si>
    <t>Göran</t>
  </si>
  <si>
    <t>Eriksson</t>
  </si>
  <si>
    <t>Kimito SF</t>
  </si>
  <si>
    <t>Habjanec</t>
  </si>
  <si>
    <t>Babić</t>
  </si>
  <si>
    <t>Novak</t>
  </si>
  <si>
    <t>Kočiš</t>
  </si>
  <si>
    <t>Šarlija</t>
  </si>
  <si>
    <t>Iličić</t>
  </si>
  <si>
    <t>Jandras</t>
  </si>
  <si>
    <t>Marović</t>
  </si>
  <si>
    <t>Žalac</t>
  </si>
  <si>
    <t>Gordan</t>
  </si>
  <si>
    <t>Borković</t>
  </si>
  <si>
    <t>Gordana</t>
  </si>
  <si>
    <t>Huzak</t>
  </si>
  <si>
    <t>Dimovski</t>
  </si>
  <si>
    <t>Gregor</t>
  </si>
  <si>
    <t>Greta</t>
  </si>
  <si>
    <t>Kaniški</t>
  </si>
  <si>
    <t>Grga</t>
  </si>
  <si>
    <t>Fernežir</t>
  </si>
  <si>
    <t>Gudrun</t>
  </si>
  <si>
    <t>Eschlboeck</t>
  </si>
  <si>
    <t>Naturfreunde L</t>
  </si>
  <si>
    <t>Guni</t>
  </si>
  <si>
    <t>Palme</t>
  </si>
  <si>
    <t>Guyonne</t>
  </si>
  <si>
    <t>Petit</t>
  </si>
  <si>
    <t>ASMBCO</t>
  </si>
  <si>
    <t>György</t>
  </si>
  <si>
    <t>Hana</t>
  </si>
  <si>
    <t>Markić</t>
  </si>
  <si>
    <t>Škugor</t>
  </si>
  <si>
    <t>Uranić</t>
  </si>
  <si>
    <t>Glušica</t>
  </si>
  <si>
    <t>Hanna</t>
  </si>
  <si>
    <t>Fejzić</t>
  </si>
  <si>
    <t>Harald</t>
  </si>
  <si>
    <t>Bakken</t>
  </si>
  <si>
    <t>Helena</t>
  </si>
  <si>
    <t>Dukić</t>
  </si>
  <si>
    <t>Ćubela</t>
  </si>
  <si>
    <t>Helmut</t>
  </si>
  <si>
    <t>Grassinger</t>
  </si>
  <si>
    <t>Hiba</t>
  </si>
  <si>
    <t>Amaneh</t>
  </si>
  <si>
    <t>Hilde</t>
  </si>
  <si>
    <t>Storlokken</t>
  </si>
  <si>
    <t>Kongsberg O-lag</t>
  </si>
  <si>
    <t>Hrvoje</t>
  </si>
  <si>
    <t>Jelinić</t>
  </si>
  <si>
    <t>Bolešić</t>
  </si>
  <si>
    <t>Grginov</t>
  </si>
  <si>
    <t>Mirković</t>
  </si>
  <si>
    <t>Huba</t>
  </si>
  <si>
    <t>Ida</t>
  </si>
  <si>
    <t>Grgić</t>
  </si>
  <si>
    <t>Igor</t>
  </si>
  <si>
    <t>Hegediš</t>
  </si>
  <si>
    <t>Milinković</t>
  </si>
  <si>
    <t>Bončina</t>
  </si>
  <si>
    <t>Acketa</t>
  </si>
  <si>
    <t>Vukmirović</t>
  </si>
  <si>
    <t>Dorotić</t>
  </si>
  <si>
    <t>Gavrilov</t>
  </si>
  <si>
    <t>Ilija</t>
  </si>
  <si>
    <t>Dimitrijević</t>
  </si>
  <si>
    <t>OK DIF</t>
  </si>
  <si>
    <t>Ines</t>
  </si>
  <si>
    <t>Ostermajer</t>
  </si>
  <si>
    <t>Kos</t>
  </si>
  <si>
    <t>Ira</t>
  </si>
  <si>
    <t>Mareković</t>
  </si>
  <si>
    <t>Irena</t>
  </si>
  <si>
    <t>Smojver</t>
  </si>
  <si>
    <t>Detić</t>
  </si>
  <si>
    <t>Waldhauserová</t>
  </si>
  <si>
    <t>OK Jiskra N. B.</t>
  </si>
  <si>
    <t>Čorko Meštrović</t>
  </si>
  <si>
    <t>Kasaš Spasić</t>
  </si>
  <si>
    <t>Irina</t>
  </si>
  <si>
    <t>Irma</t>
  </si>
  <si>
    <t>Pretnar</t>
  </si>
  <si>
    <t>Kamniški OK</t>
  </si>
  <si>
    <t>István</t>
  </si>
  <si>
    <t>Fluck</t>
  </si>
  <si>
    <t>Iva</t>
  </si>
  <si>
    <t>Džeba</t>
  </si>
  <si>
    <t>Hruškar</t>
  </si>
  <si>
    <t>Derdić</t>
  </si>
  <si>
    <t>Baržić</t>
  </si>
  <si>
    <t>Magdić</t>
  </si>
  <si>
    <t>Žulić</t>
  </si>
  <si>
    <t>Tatić</t>
  </si>
  <si>
    <t>Stipeljković</t>
  </si>
  <si>
    <t>Renić</t>
  </si>
  <si>
    <t>Mađarić</t>
  </si>
  <si>
    <t>Fagre</t>
  </si>
  <si>
    <t>Jakopec</t>
  </si>
  <si>
    <t>Balaž</t>
  </si>
  <si>
    <t>Pintur</t>
  </si>
  <si>
    <t>Drganc</t>
  </si>
  <si>
    <t>Marjanović</t>
  </si>
  <si>
    <t>Ivan</t>
  </si>
  <si>
    <t>Pavlović</t>
  </si>
  <si>
    <t>Gverić</t>
  </si>
  <si>
    <t>Bošnjak</t>
  </si>
  <si>
    <t>Paško Džaja</t>
  </si>
  <si>
    <t>Dr. inf. Zadar</t>
  </si>
  <si>
    <t>Žufić</t>
  </si>
  <si>
    <t>Posinjak</t>
  </si>
  <si>
    <t>Draušnik</t>
  </si>
  <si>
    <t>Bublić</t>
  </si>
  <si>
    <t>Salgado Vinter</t>
  </si>
  <si>
    <t>Papak</t>
  </si>
  <si>
    <t>Čurić</t>
  </si>
  <si>
    <t>Pasquino</t>
  </si>
  <si>
    <t>Đanić</t>
  </si>
  <si>
    <t>Šeperić-Grdiša</t>
  </si>
  <si>
    <t>Habuš</t>
  </si>
  <si>
    <t>Maršić</t>
  </si>
  <si>
    <t>Marchiotti</t>
  </si>
  <si>
    <t>M70</t>
  </si>
  <si>
    <t>Škoko Gavranović</t>
  </si>
  <si>
    <t>Jukić</t>
  </si>
  <si>
    <t>Petravić</t>
  </si>
  <si>
    <t>Juričić</t>
  </si>
  <si>
    <t>Majnarić</t>
  </si>
  <si>
    <t>Ivan Ivo</t>
  </si>
  <si>
    <t>Penić</t>
  </si>
  <si>
    <t>Ivana</t>
  </si>
  <si>
    <t>Horbec</t>
  </si>
  <si>
    <t>Tkalčić Suban</t>
  </si>
  <si>
    <t>Mikulinjak</t>
  </si>
  <si>
    <t>Dolenac</t>
  </si>
  <si>
    <t>Žitnik</t>
  </si>
  <si>
    <t>Herceg</t>
  </si>
  <si>
    <t>Šestan Krajnović</t>
  </si>
  <si>
    <t>Ulrich Cvenić</t>
  </si>
  <si>
    <t>Sertić</t>
  </si>
  <si>
    <t>Tkalec</t>
  </si>
  <si>
    <t>Flanak</t>
  </si>
  <si>
    <t>Varga Horjan</t>
  </si>
  <si>
    <t>Zeljko</t>
  </si>
  <si>
    <t>Ivano</t>
  </si>
  <si>
    <t>Črep</t>
  </si>
  <si>
    <t>Šagi</t>
  </si>
  <si>
    <t>Ivica</t>
  </si>
  <si>
    <t>Mesić</t>
  </si>
  <si>
    <t>Bertol</t>
  </si>
  <si>
    <t>Urbanc</t>
  </si>
  <si>
    <t>Ivo</t>
  </si>
  <si>
    <t>Lukačić</t>
  </si>
  <si>
    <t>Jurić</t>
  </si>
  <si>
    <t>Ivor</t>
  </si>
  <si>
    <t>Jelić</t>
  </si>
  <si>
    <t>Izabel</t>
  </si>
  <si>
    <t>Majetić</t>
  </si>
  <si>
    <t>Izabela</t>
  </si>
  <si>
    <t>Jaka</t>
  </si>
  <si>
    <t>Piltaver</t>
  </si>
  <si>
    <t>Jakov</t>
  </si>
  <si>
    <t>Grabar</t>
  </si>
  <si>
    <t>Lesjak</t>
  </si>
  <si>
    <t>Kamenicki</t>
  </si>
  <si>
    <t>Bijelić</t>
  </si>
  <si>
    <t>Boban</t>
  </si>
  <si>
    <t>Pravica</t>
  </si>
  <si>
    <t>Jan</t>
  </si>
  <si>
    <t>Erben</t>
  </si>
  <si>
    <t>Turković</t>
  </si>
  <si>
    <t>Karlik</t>
  </si>
  <si>
    <t>KOS Tesla Brno</t>
  </si>
  <si>
    <t>Nemecek</t>
  </si>
  <si>
    <t>USK Praha</t>
  </si>
  <si>
    <t>Jana</t>
  </si>
  <si>
    <t>Cvjetko</t>
  </si>
  <si>
    <t>Markulinčić</t>
  </si>
  <si>
    <t>Škorpilová</t>
  </si>
  <si>
    <t>Sportcentrum Jicin</t>
  </si>
  <si>
    <t>Janez</t>
  </si>
  <si>
    <t>Janik</t>
  </si>
  <si>
    <t>Martinčević</t>
  </si>
  <si>
    <t>Janko</t>
  </si>
  <si>
    <t>Jarmila</t>
  </si>
  <si>
    <t>Nemeckova</t>
  </si>
  <si>
    <t>Jasmin</t>
  </si>
  <si>
    <t>Agić</t>
  </si>
  <si>
    <t>Jasminka</t>
  </si>
  <si>
    <t>Cindrić Perković</t>
  </si>
  <si>
    <t>Vlahović</t>
  </si>
  <si>
    <t>Jasna</t>
  </si>
  <si>
    <t>Mandac</t>
  </si>
  <si>
    <t>Jelena</t>
  </si>
  <si>
    <t>Gojmerac</t>
  </si>
  <si>
    <t>Slijepčević</t>
  </si>
  <si>
    <t>Brezak</t>
  </si>
  <si>
    <t>Manzin Ištvanović</t>
  </si>
  <si>
    <t>Tuksar</t>
  </si>
  <si>
    <t>Jelka</t>
  </si>
  <si>
    <t>Jenő</t>
  </si>
  <si>
    <t>Tóth</t>
  </si>
  <si>
    <t>Jerko</t>
  </si>
  <si>
    <t>Jerzy</t>
  </si>
  <si>
    <t>Deptuła</t>
  </si>
  <si>
    <t>Energetyk Dych.</t>
  </si>
  <si>
    <t>Jil</t>
  </si>
  <si>
    <t>Rosewick</t>
  </si>
  <si>
    <t>Jiri</t>
  </si>
  <si>
    <t>Gawel</t>
  </si>
  <si>
    <t>Expres Czech T.</t>
  </si>
  <si>
    <t>Johanna</t>
  </si>
  <si>
    <t>Nordström</t>
  </si>
  <si>
    <t>Jorge</t>
  </si>
  <si>
    <t>Salgado</t>
  </si>
  <si>
    <t>Jose</t>
  </si>
  <si>
    <t>Pires</t>
  </si>
  <si>
    <t>Clube Portugues</t>
  </si>
  <si>
    <t>Josip</t>
  </si>
  <si>
    <t>Župarić</t>
  </si>
  <si>
    <t>Leovac</t>
  </si>
  <si>
    <t>Odžić</t>
  </si>
  <si>
    <t>Friščić</t>
  </si>
  <si>
    <t>Matijašić</t>
  </si>
  <si>
    <t>Joss</t>
  </si>
  <si>
    <t>Davey</t>
  </si>
  <si>
    <t>Juha</t>
  </si>
  <si>
    <t>Suntila</t>
  </si>
  <si>
    <t>Turun Metsän.</t>
  </si>
  <si>
    <t>Partanen</t>
  </si>
  <si>
    <t>Rasti-Hyry</t>
  </si>
  <si>
    <t>Julia</t>
  </si>
  <si>
    <t>Júlia</t>
  </si>
  <si>
    <t>Julija</t>
  </si>
  <si>
    <t>Julijana</t>
  </si>
  <si>
    <t>Dolenc</t>
  </si>
  <si>
    <t>Jura</t>
  </si>
  <si>
    <t>Juraj</t>
  </si>
  <si>
    <t>Otmačić</t>
  </si>
  <si>
    <t>Jure</t>
  </si>
  <si>
    <t>Jurica</t>
  </si>
  <si>
    <t>Sugnetić</t>
  </si>
  <si>
    <t>Cimperšak Žigrović</t>
  </si>
  <si>
    <t>Kaan</t>
  </si>
  <si>
    <t>Yelen</t>
  </si>
  <si>
    <t>Kaja</t>
  </si>
  <si>
    <t>Kamila</t>
  </si>
  <si>
    <t>Mesiarkinova</t>
  </si>
  <si>
    <t>SK Zabovresky B.</t>
  </si>
  <si>
    <t>Karen</t>
  </si>
  <si>
    <t>Kari</t>
  </si>
  <si>
    <t>Lehto</t>
  </si>
  <si>
    <t>Karl</t>
  </si>
  <si>
    <t>Vervoort</t>
  </si>
  <si>
    <t>Karla</t>
  </si>
  <si>
    <t>Kiš Kamenjarin</t>
  </si>
  <si>
    <t>Karlo</t>
  </si>
  <si>
    <t>Ivanković</t>
  </si>
  <si>
    <t>Kobijak</t>
  </si>
  <si>
    <t>Smontara</t>
  </si>
  <si>
    <t>Bartolić</t>
  </si>
  <si>
    <t>Vojtić</t>
  </si>
  <si>
    <t>Srbinović</t>
  </si>
  <si>
    <t>Filek</t>
  </si>
  <si>
    <t>Borisavljević</t>
  </si>
  <si>
    <t>Kadović</t>
  </si>
  <si>
    <t>Karmela</t>
  </si>
  <si>
    <t>Crvenković</t>
  </si>
  <si>
    <t>Karmen</t>
  </si>
  <si>
    <t>Holenda</t>
  </si>
  <si>
    <t>Karolina</t>
  </si>
  <si>
    <t>Katja</t>
  </si>
  <si>
    <t>Kevin</t>
  </si>
  <si>
    <t>Menard</t>
  </si>
  <si>
    <t>Kiara</t>
  </si>
  <si>
    <t>Kuhta</t>
  </si>
  <si>
    <t>Vuk</t>
  </si>
  <si>
    <t>Kimi Maria</t>
  </si>
  <si>
    <t>Kinga</t>
  </si>
  <si>
    <t>Schmal</t>
  </si>
  <si>
    <t>Kira</t>
  </si>
  <si>
    <t>Sršen Delgado</t>
  </si>
  <si>
    <t>Kitti</t>
  </si>
  <si>
    <t>Krešimir</t>
  </si>
  <si>
    <t>Tušek</t>
  </si>
  <si>
    <t>Krešo</t>
  </si>
  <si>
    <t>Špoljar</t>
  </si>
  <si>
    <t>Kristijan</t>
  </si>
  <si>
    <t>Verović</t>
  </si>
  <si>
    <t>Grivić</t>
  </si>
  <si>
    <t>Barišić</t>
  </si>
  <si>
    <t>Šivak</t>
  </si>
  <si>
    <t>Kristina</t>
  </si>
  <si>
    <t>Beljan</t>
  </si>
  <si>
    <t>Zubin</t>
  </si>
  <si>
    <t>Kostić</t>
  </si>
  <si>
    <t>Krunoslav</t>
  </si>
  <si>
    <t>Canjuga</t>
  </si>
  <si>
    <t>Peh</t>
  </si>
  <si>
    <t>Kokoš</t>
  </si>
  <si>
    <t>Ksenija</t>
  </si>
  <si>
    <t>Kyra</t>
  </si>
  <si>
    <t>Krahenbuhl</t>
  </si>
  <si>
    <t>Lana</t>
  </si>
  <si>
    <t>Žnidarić</t>
  </si>
  <si>
    <t>Gerjević</t>
  </si>
  <si>
    <t>Lara</t>
  </si>
  <si>
    <t>Možanić</t>
  </si>
  <si>
    <t>Gantar</t>
  </si>
  <si>
    <t>OK Azimut</t>
  </si>
  <si>
    <t>Lars-ake</t>
  </si>
  <si>
    <t>Wall</t>
  </si>
  <si>
    <t>OK Tisaren</t>
  </si>
  <si>
    <t>Laura</t>
  </si>
  <si>
    <t>Laurent</t>
  </si>
  <si>
    <t>Compere</t>
  </si>
  <si>
    <t>O. Caennaise</t>
  </si>
  <si>
    <t>Lea</t>
  </si>
  <si>
    <t>Lea Katarina</t>
  </si>
  <si>
    <t>Lee</t>
  </si>
  <si>
    <t>Else</t>
  </si>
  <si>
    <t>Leire</t>
  </si>
  <si>
    <t>Lena</t>
  </si>
  <si>
    <t>Leon</t>
  </si>
  <si>
    <t>Itty</t>
  </si>
  <si>
    <t>Braniša</t>
  </si>
  <si>
    <t>Pavliša</t>
  </si>
  <si>
    <t>Hlad</t>
  </si>
  <si>
    <t>Leona</t>
  </si>
  <si>
    <t>Biki</t>
  </si>
  <si>
    <t>Leonard</t>
  </si>
  <si>
    <t>Leonardo</t>
  </si>
  <si>
    <t>Leticija</t>
  </si>
  <si>
    <t>Kranjc Kuček</t>
  </si>
  <si>
    <t>Lidija</t>
  </si>
  <si>
    <t>Vrdoljak</t>
  </si>
  <si>
    <t>Liliana</t>
  </si>
  <si>
    <t>Božić</t>
  </si>
  <si>
    <t>Lino</t>
  </si>
  <si>
    <t>Legac</t>
  </si>
  <si>
    <t>Lisa</t>
  </si>
  <si>
    <t>Mishli</t>
  </si>
  <si>
    <t>Modiin OC</t>
  </si>
  <si>
    <t>Liudmyla</t>
  </si>
  <si>
    <t>Kotlova</t>
  </si>
  <si>
    <t>Driada</t>
  </si>
  <si>
    <t>Liva</t>
  </si>
  <si>
    <t>Velkere</t>
  </si>
  <si>
    <t>Aluksne OK</t>
  </si>
  <si>
    <t>Ljiljana</t>
  </si>
  <si>
    <t>Oršulić</t>
  </si>
  <si>
    <t>Lobel</t>
  </si>
  <si>
    <t>Horvat</t>
  </si>
  <si>
    <t>Lorena</t>
  </si>
  <si>
    <t>Malec</t>
  </si>
  <si>
    <t>Lovorka</t>
  </si>
  <si>
    <t>Čaja</t>
  </si>
  <si>
    <t>Lovre</t>
  </si>
  <si>
    <t>Lovro</t>
  </si>
  <si>
    <t>Pinjušić</t>
  </si>
  <si>
    <t>Berečki</t>
  </si>
  <si>
    <t>Luana</t>
  </si>
  <si>
    <t>Ivošević</t>
  </si>
  <si>
    <t>Nežić</t>
  </si>
  <si>
    <t>Lucia Gianna</t>
  </si>
  <si>
    <t>Lucija</t>
  </si>
  <si>
    <t>Milas</t>
  </si>
  <si>
    <t>Jertec</t>
  </si>
  <si>
    <t>Velić</t>
  </si>
  <si>
    <t>Lucija Marijela</t>
  </si>
  <si>
    <t>Luka</t>
  </si>
  <si>
    <t>Karavidović</t>
  </si>
  <si>
    <t>Hajnić</t>
  </si>
  <si>
    <t>Bahun</t>
  </si>
  <si>
    <t>Valek Koren</t>
  </si>
  <si>
    <t>Kosić</t>
  </si>
  <si>
    <t>Hofman</t>
  </si>
  <si>
    <t>Relić</t>
  </si>
  <si>
    <t>Kocijan</t>
  </si>
  <si>
    <t>Oslaković</t>
  </si>
  <si>
    <t>Sučić</t>
  </si>
  <si>
    <t>Filetin</t>
  </si>
  <si>
    <t>Ivković</t>
  </si>
  <si>
    <t>Luky</t>
  </si>
  <si>
    <t>Kapusta</t>
  </si>
  <si>
    <t>Luna</t>
  </si>
  <si>
    <t>Đokić</t>
  </si>
  <si>
    <t>Bajrektarević</t>
  </si>
  <si>
    <t>Magali</t>
  </si>
  <si>
    <t>Rauw</t>
  </si>
  <si>
    <t>Magdalena</t>
  </si>
  <si>
    <t>Čečura</t>
  </si>
  <si>
    <t>Maja</t>
  </si>
  <si>
    <t>Blejec</t>
  </si>
  <si>
    <t>Katušić</t>
  </si>
  <si>
    <t>Flajsig</t>
  </si>
  <si>
    <t>Kušt</t>
  </si>
  <si>
    <t>Cvitković</t>
  </si>
  <si>
    <t>Pirija</t>
  </si>
  <si>
    <t>Majda</t>
  </si>
  <si>
    <t>Maks</t>
  </si>
  <si>
    <t>Bjelajac</t>
  </si>
  <si>
    <t>Manuela</t>
  </si>
  <si>
    <t>Crnković</t>
  </si>
  <si>
    <t>Mare</t>
  </si>
  <si>
    <t>Gršković</t>
  </si>
  <si>
    <t>Marek</t>
  </si>
  <si>
    <t>Škorpil</t>
  </si>
  <si>
    <t>TJ Jiskra Horice</t>
  </si>
  <si>
    <t>Šunda</t>
  </si>
  <si>
    <t>Holik</t>
  </si>
  <si>
    <t>Margaret</t>
  </si>
  <si>
    <t>Dearman</t>
  </si>
  <si>
    <t>Margareta</t>
  </si>
  <si>
    <t>Margaux Marthe Marie</t>
  </si>
  <si>
    <t>Grioche</t>
  </si>
  <si>
    <t>Maria</t>
  </si>
  <si>
    <t>Manova</t>
  </si>
  <si>
    <t>Marija</t>
  </si>
  <si>
    <t>Schubert</t>
  </si>
  <si>
    <t>Stamać Ožanić</t>
  </si>
  <si>
    <t>Jazvić Mioković</t>
  </si>
  <si>
    <t>Sirovec</t>
  </si>
  <si>
    <t>Ž70</t>
  </si>
  <si>
    <t>Gradečak Galović</t>
  </si>
  <si>
    <t>Vida</t>
  </si>
  <si>
    <t>Kaučić Perković</t>
  </si>
  <si>
    <t>Kirić</t>
  </si>
  <si>
    <t>Tavalinskaja</t>
  </si>
  <si>
    <t>Marijan</t>
  </si>
  <si>
    <t>Turkalj</t>
  </si>
  <si>
    <t>Bogović</t>
  </si>
  <si>
    <t>Marijana</t>
  </si>
  <si>
    <t>Kidrić</t>
  </si>
  <si>
    <t>Petrešević</t>
  </si>
  <si>
    <t>Kruhoberec</t>
  </si>
  <si>
    <t>Žgela Putniković</t>
  </si>
  <si>
    <t>Čerkezović</t>
  </si>
  <si>
    <t>Marijeta</t>
  </si>
  <si>
    <t>Radman</t>
  </si>
  <si>
    <t>Marin</t>
  </si>
  <si>
    <t>Galić</t>
  </si>
  <si>
    <t>Amidžić</t>
  </si>
  <si>
    <t>Mihinjač</t>
  </si>
  <si>
    <t>Rogulj</t>
  </si>
  <si>
    <t>Tanković</t>
  </si>
  <si>
    <t>Marina</t>
  </si>
  <si>
    <t>Tomac-Rojčević</t>
  </si>
  <si>
    <t>Kopjar</t>
  </si>
  <si>
    <t>Šojat</t>
  </si>
  <si>
    <t>Marinka</t>
  </si>
  <si>
    <t>Mak</t>
  </si>
  <si>
    <t>Mario</t>
  </si>
  <si>
    <t>Bilandžija</t>
  </si>
  <si>
    <t>Goljak</t>
  </si>
  <si>
    <t>Nimac</t>
  </si>
  <si>
    <t>Gabrić</t>
  </si>
  <si>
    <t>Lah</t>
  </si>
  <si>
    <t>Gotal</t>
  </si>
  <si>
    <t>Mark</t>
  </si>
  <si>
    <t>Marko</t>
  </si>
  <si>
    <t>Leljak</t>
  </si>
  <si>
    <t>Gamberger</t>
  </si>
  <si>
    <t>Luketić</t>
  </si>
  <si>
    <t>Bunčić</t>
  </si>
  <si>
    <t>Vrabec</t>
  </si>
  <si>
    <t>Mlinac</t>
  </si>
  <si>
    <t>Košturić</t>
  </si>
  <si>
    <t>Omazić</t>
  </si>
  <si>
    <t>Žabčić</t>
  </si>
  <si>
    <t>Vuković</t>
  </si>
  <si>
    <t>Dudić</t>
  </si>
  <si>
    <t>OK Slo. Gradec</t>
  </si>
  <si>
    <t>Marko Matej</t>
  </si>
  <si>
    <t>Marta</t>
  </si>
  <si>
    <t>Petak</t>
  </si>
  <si>
    <t>Kiš</t>
  </si>
  <si>
    <t>Marten</t>
  </si>
  <si>
    <t>Lindroos</t>
  </si>
  <si>
    <t>Martin</t>
  </si>
  <si>
    <t>Skorpil</t>
  </si>
  <si>
    <t>Ahlström</t>
  </si>
  <si>
    <t>Kompisarna</t>
  </si>
  <si>
    <t>Vukmanović</t>
  </si>
  <si>
    <t>Krešan</t>
  </si>
  <si>
    <t>Waldhauser</t>
  </si>
  <si>
    <t>Meštrović</t>
  </si>
  <si>
    <t>Martina</t>
  </si>
  <si>
    <t>Ružić</t>
  </si>
  <si>
    <t>Triplat Horvat</t>
  </si>
  <si>
    <t>Knezović</t>
  </si>
  <si>
    <t>Bedeković Tanković</t>
  </si>
  <si>
    <t>Martins</t>
  </si>
  <si>
    <t>Sijats</t>
  </si>
  <si>
    <t>Marton Peter</t>
  </si>
  <si>
    <t>Geszti</t>
  </si>
  <si>
    <t>Maša</t>
  </si>
  <si>
    <t>Miščević</t>
  </si>
  <si>
    <t>Matea</t>
  </si>
  <si>
    <t>Kulušić</t>
  </si>
  <si>
    <t>Sršen</t>
  </si>
  <si>
    <t>Matej</t>
  </si>
  <si>
    <t>Balogh</t>
  </si>
  <si>
    <t>Drmanović</t>
  </si>
  <si>
    <t>Čović</t>
  </si>
  <si>
    <t>Mateo</t>
  </si>
  <si>
    <t>Bojo</t>
  </si>
  <si>
    <t>Matija</t>
  </si>
  <si>
    <t>Kučinac</t>
  </si>
  <si>
    <t>Bajlo Lučić</t>
  </si>
  <si>
    <t>Drvenkar</t>
  </si>
  <si>
    <t>Razum</t>
  </si>
  <si>
    <t>Matjaž</t>
  </si>
  <si>
    <t>Štanfel</t>
  </si>
  <si>
    <t>Matko</t>
  </si>
  <si>
    <t>Mattias</t>
  </si>
  <si>
    <t>Carlstein</t>
  </si>
  <si>
    <t>Mátyás</t>
  </si>
  <si>
    <t>Paskuj</t>
  </si>
  <si>
    <t>Max</t>
  </si>
  <si>
    <t>Omerzu</t>
  </si>
  <si>
    <t>Habenicht</t>
  </si>
  <si>
    <t>SU Klagenfurt</t>
  </si>
  <si>
    <t>Melanija</t>
  </si>
  <si>
    <t>Majer</t>
  </si>
  <si>
    <t>Melissa</t>
  </si>
  <si>
    <t>Drobić</t>
  </si>
  <si>
    <t>Melita</t>
  </si>
  <si>
    <t>Mia</t>
  </si>
  <si>
    <t>Kamenjarin</t>
  </si>
  <si>
    <t>Michal</t>
  </si>
  <si>
    <t>Šrubař</t>
  </si>
  <si>
    <t>Mihael</t>
  </si>
  <si>
    <t>Mihaela</t>
  </si>
  <si>
    <t>Kočila Petković</t>
  </si>
  <si>
    <t>Mihaela Marija</t>
  </si>
  <si>
    <t>Mihály</t>
  </si>
  <si>
    <t>Mihej</t>
  </si>
  <si>
    <t>Ivančan</t>
  </si>
  <si>
    <t>Mihovil</t>
  </si>
  <si>
    <t>Stamičar</t>
  </si>
  <si>
    <t>Mija</t>
  </si>
  <si>
    <t>Jagnjić</t>
  </si>
  <si>
    <t>Mijat</t>
  </si>
  <si>
    <t>Mika</t>
  </si>
  <si>
    <t>Smital</t>
  </si>
  <si>
    <t>Mikula</t>
  </si>
  <si>
    <t>Milan</t>
  </si>
  <si>
    <t>Radočaj</t>
  </si>
  <si>
    <t>Mile</t>
  </si>
  <si>
    <t>Mioković</t>
  </si>
  <si>
    <t>Milivoj</t>
  </si>
  <si>
    <t>Uroić</t>
  </si>
  <si>
    <t>Miodrag</t>
  </si>
  <si>
    <t>Truhlaž</t>
  </si>
  <si>
    <t>Miran</t>
  </si>
  <si>
    <t>Košćica</t>
  </si>
  <si>
    <t>Hauser</t>
  </si>
  <si>
    <t>Mirela</t>
  </si>
  <si>
    <t>Obranić</t>
  </si>
  <si>
    <t>Mirja</t>
  </si>
  <si>
    <t>Mirjana</t>
  </si>
  <si>
    <t>Čavlina</t>
  </si>
  <si>
    <t>Mirka</t>
  </si>
  <si>
    <t>Jakšić</t>
  </si>
  <si>
    <t>Mirko</t>
  </si>
  <si>
    <t>Mirna</t>
  </si>
  <si>
    <t>Grgurić</t>
  </si>
  <si>
    <t>Miro</t>
  </si>
  <si>
    <t>Borček</t>
  </si>
  <si>
    <t>Miroslav</t>
  </si>
  <si>
    <t>Hainž</t>
  </si>
  <si>
    <t>Priher</t>
  </si>
  <si>
    <t>Besten</t>
  </si>
  <si>
    <t>Mirta</t>
  </si>
  <si>
    <t>Mislav</t>
  </si>
  <si>
    <t>Radovanović</t>
  </si>
  <si>
    <t>Putarek</t>
  </si>
  <si>
    <t>Mladen</t>
  </si>
  <si>
    <t>Perica</t>
  </si>
  <si>
    <t>Prekrat</t>
  </si>
  <si>
    <t>Debić</t>
  </si>
  <si>
    <t>Nikšić</t>
  </si>
  <si>
    <t>Mladenka</t>
  </si>
  <si>
    <t>Čuljak Gross</t>
  </si>
  <si>
    <t>Mojca</t>
  </si>
  <si>
    <t>Flerin Drevenšek</t>
  </si>
  <si>
    <t>Monika</t>
  </si>
  <si>
    <t>Kovaljesko</t>
  </si>
  <si>
    <t>Monika Martina</t>
  </si>
  <si>
    <t>Sipina Halper</t>
  </si>
  <si>
    <t>Morana</t>
  </si>
  <si>
    <t>Ćuzela</t>
  </si>
  <si>
    <t>Nada</t>
  </si>
  <si>
    <t>Bilobrk</t>
  </si>
  <si>
    <t>Baturina</t>
  </si>
  <si>
    <t>Nastasia</t>
  </si>
  <si>
    <t>Melmajer</t>
  </si>
  <si>
    <t>Nataša</t>
  </si>
  <si>
    <t>Kolarek</t>
  </si>
  <si>
    <t>Preis-Bedenik</t>
  </si>
  <si>
    <t>Nathan</t>
  </si>
  <si>
    <t>Edmond</t>
  </si>
  <si>
    <t>Nebojša</t>
  </si>
  <si>
    <t>Čubra</t>
  </si>
  <si>
    <t>Neda</t>
  </si>
  <si>
    <t>Nediljko</t>
  </si>
  <si>
    <t>Kovač</t>
  </si>
  <si>
    <t>Nela</t>
  </si>
  <si>
    <t>Gross</t>
  </si>
  <si>
    <t>Nenad</t>
  </si>
  <si>
    <t>Zdjelar</t>
  </si>
  <si>
    <t>Krpan</t>
  </si>
  <si>
    <t>Nera</t>
  </si>
  <si>
    <t>Krečak</t>
  </si>
  <si>
    <t>Neva</t>
  </si>
  <si>
    <t>Čorak</t>
  </si>
  <si>
    <t>Neven</t>
  </si>
  <si>
    <t>Nevena</t>
  </si>
  <si>
    <t>Letica</t>
  </si>
  <si>
    <t>Nevija</t>
  </si>
  <si>
    <t>Frajzman</t>
  </si>
  <si>
    <t>Nicolas</t>
  </si>
  <si>
    <t>Ludovicy</t>
  </si>
  <si>
    <t>Coliege</t>
  </si>
  <si>
    <t>Nika</t>
  </si>
  <si>
    <t>Hajak</t>
  </si>
  <si>
    <t>Korper</t>
  </si>
  <si>
    <t>Sakar</t>
  </si>
  <si>
    <t>Nikica</t>
  </si>
  <si>
    <t>Jokić</t>
  </si>
  <si>
    <t>Niko</t>
  </si>
  <si>
    <t>Savović</t>
  </si>
  <si>
    <t>Nikola</t>
  </si>
  <si>
    <t>Škorić</t>
  </si>
  <si>
    <t>Lucić</t>
  </si>
  <si>
    <t>Zlámalová</t>
  </si>
  <si>
    <t>Bićanić</t>
  </si>
  <si>
    <t>Petković</t>
  </si>
  <si>
    <t>Nikolina</t>
  </si>
  <si>
    <t>Kranjec</t>
  </si>
  <si>
    <t>Nils</t>
  </si>
  <si>
    <t>Aal</t>
  </si>
  <si>
    <t>Steinkjer OK</t>
  </si>
  <si>
    <t>Nimród</t>
  </si>
  <si>
    <t>Nina</t>
  </si>
  <si>
    <t>Kale</t>
  </si>
  <si>
    <t>Veseljak</t>
  </si>
  <si>
    <t>Nino</t>
  </si>
  <si>
    <t>Stančić Vidrač</t>
  </si>
  <si>
    <t>Piskač</t>
  </si>
  <si>
    <t>Nives</t>
  </si>
  <si>
    <t>Noa</t>
  </si>
  <si>
    <t>Turk</t>
  </si>
  <si>
    <t>Kelc</t>
  </si>
  <si>
    <t>Stančić</t>
  </si>
  <si>
    <t>Nola</t>
  </si>
  <si>
    <t>Jandrečić</t>
  </si>
  <si>
    <t>Ofer</t>
  </si>
  <si>
    <t>Yodfat</t>
  </si>
  <si>
    <t>Oivind</t>
  </si>
  <si>
    <t>Myhre</t>
  </si>
  <si>
    <t>Oleg</t>
  </si>
  <si>
    <t>Celić</t>
  </si>
  <si>
    <t>Olga</t>
  </si>
  <si>
    <t>Pajnić</t>
  </si>
  <si>
    <t>Jerković Perić</t>
  </si>
  <si>
    <t>Zaitseva</t>
  </si>
  <si>
    <t>Oliver</t>
  </si>
  <si>
    <t>Skočić</t>
  </si>
  <si>
    <t>Onur</t>
  </si>
  <si>
    <t>Arican</t>
  </si>
  <si>
    <t>Team Ireland</t>
  </si>
  <si>
    <t>Otto</t>
  </si>
  <si>
    <t>Ozren</t>
  </si>
  <si>
    <t>Pevec</t>
  </si>
  <si>
    <t>Panna</t>
  </si>
  <si>
    <t>Paola</t>
  </si>
  <si>
    <t>Pascale</t>
  </si>
  <si>
    <t>Patric</t>
  </si>
  <si>
    <t>De Boussard</t>
  </si>
  <si>
    <t>Patricija</t>
  </si>
  <si>
    <t>Jedrejčić</t>
  </si>
  <si>
    <t>Patrick</t>
  </si>
  <si>
    <t>Milković</t>
  </si>
  <si>
    <t>Burton</t>
  </si>
  <si>
    <t>Patrik</t>
  </si>
  <si>
    <t>Grijak</t>
  </si>
  <si>
    <t>Paul</t>
  </si>
  <si>
    <t>Skobe</t>
  </si>
  <si>
    <t>Paula</t>
  </si>
  <si>
    <t>Lastavec</t>
  </si>
  <si>
    <t>Prpić</t>
  </si>
  <si>
    <t>Pavel</t>
  </si>
  <si>
    <t>Markovnin</t>
  </si>
  <si>
    <t>Orientaction</t>
  </si>
  <si>
    <t>Pavo Filip</t>
  </si>
  <si>
    <t>Latinac</t>
  </si>
  <si>
    <t>Penelope</t>
  </si>
  <si>
    <t>Smirthwaite</t>
  </si>
  <si>
    <t>Petar</t>
  </si>
  <si>
    <t>Barulek</t>
  </si>
  <si>
    <t>Šalaj</t>
  </si>
  <si>
    <t>Strmečki</t>
  </si>
  <si>
    <t>Korlaet</t>
  </si>
  <si>
    <t>Péter</t>
  </si>
  <si>
    <t>Peter</t>
  </si>
  <si>
    <t>Svensson</t>
  </si>
  <si>
    <t>Avesta OK</t>
  </si>
  <si>
    <t>Péter András</t>
  </si>
  <si>
    <t>Vonyó</t>
  </si>
  <si>
    <t>Petra</t>
  </si>
  <si>
    <t>Abramović</t>
  </si>
  <si>
    <t>Vučinić</t>
  </si>
  <si>
    <t>Martak</t>
  </si>
  <si>
    <t>Laškarin</t>
  </si>
  <si>
    <t>Plevnik</t>
  </si>
  <si>
    <t>Pia</t>
  </si>
  <si>
    <t>Piero</t>
  </si>
  <si>
    <t>Anić</t>
  </si>
  <si>
    <t>Pierre</t>
  </si>
  <si>
    <t>Pierre-Adrien</t>
  </si>
  <si>
    <t>Predrag</t>
  </si>
  <si>
    <t>Labaš</t>
  </si>
  <si>
    <t>Radenko</t>
  </si>
  <si>
    <t>Romanović</t>
  </si>
  <si>
    <t>Radka</t>
  </si>
  <si>
    <t>Kavanova</t>
  </si>
  <si>
    <t>Matky do Chorvatska</t>
  </si>
  <si>
    <t>Radovan</t>
  </si>
  <si>
    <t>Čepelak</t>
  </si>
  <si>
    <t>Rafael</t>
  </si>
  <si>
    <t>Sandalj</t>
  </si>
  <si>
    <t>Rainer</t>
  </si>
  <si>
    <t>Ralf</t>
  </si>
  <si>
    <t>Olander</t>
  </si>
  <si>
    <t>Ranko</t>
  </si>
  <si>
    <t>Orehovec</t>
  </si>
  <si>
    <t>Rea</t>
  </si>
  <si>
    <t>Reece</t>
  </si>
  <si>
    <t>Devaney</t>
  </si>
  <si>
    <t>Regina</t>
  </si>
  <si>
    <t>Reidar</t>
  </si>
  <si>
    <t>Heivoll</t>
  </si>
  <si>
    <t>Réka</t>
  </si>
  <si>
    <t>Vonyó Péterné Szabó</t>
  </si>
  <si>
    <t>Renate</t>
  </si>
  <si>
    <t>Biel-Pretting</t>
  </si>
  <si>
    <t>Richard</t>
  </si>
  <si>
    <t>Zeiner-Gundersen</t>
  </si>
  <si>
    <t>Aker Brygge OK</t>
  </si>
  <si>
    <t>Robert</t>
  </si>
  <si>
    <t>Orehoci</t>
  </si>
  <si>
    <t>Rigo</t>
  </si>
  <si>
    <t>Mayrhofer</t>
  </si>
  <si>
    <t>Orient. Innsbruck IMST</t>
  </si>
  <si>
    <t>Belović</t>
  </si>
  <si>
    <t>Roberta</t>
  </si>
  <si>
    <t>Valai</t>
  </si>
  <si>
    <t>Robin</t>
  </si>
  <si>
    <t>Harisson</t>
  </si>
  <si>
    <t>Rok</t>
  </si>
  <si>
    <t>Roko</t>
  </si>
  <si>
    <t>Puharić</t>
  </si>
  <si>
    <t>Reichertz</t>
  </si>
  <si>
    <t>Roland</t>
  </si>
  <si>
    <t>Reisenberger</t>
  </si>
  <si>
    <t>Roman</t>
  </si>
  <si>
    <t>Sladič</t>
  </si>
  <si>
    <t>Romana</t>
  </si>
  <si>
    <t>Ruth</t>
  </si>
  <si>
    <t>Nativ</t>
  </si>
  <si>
    <t>Ružica</t>
  </si>
  <si>
    <t>Sabina</t>
  </si>
  <si>
    <t>Seražin Korper</t>
  </si>
  <si>
    <t>Sabine</t>
  </si>
  <si>
    <t>Wolfram-Teischl</t>
  </si>
  <si>
    <t>Sally</t>
  </si>
  <si>
    <t>Calland</t>
  </si>
  <si>
    <t>Royal Signals OC</t>
  </si>
  <si>
    <t>Samo</t>
  </si>
  <si>
    <t>Proba</t>
  </si>
  <si>
    <t>Samuël</t>
  </si>
  <si>
    <t>Samuel</t>
  </si>
  <si>
    <t>Spretnjak</t>
  </si>
  <si>
    <t>Sanda</t>
  </si>
  <si>
    <t>Berženji</t>
  </si>
  <si>
    <t>Sandra</t>
  </si>
  <si>
    <t>Gerber</t>
  </si>
  <si>
    <t>Perica Cvjetko</t>
  </si>
  <si>
    <t>Miletić</t>
  </si>
  <si>
    <t>Latinger</t>
  </si>
  <si>
    <t>Bergant Vidaković</t>
  </si>
  <si>
    <t>Stinčić Clarke</t>
  </si>
  <si>
    <t>Sanja</t>
  </si>
  <si>
    <t>Benaković</t>
  </si>
  <si>
    <t>Penc</t>
  </si>
  <si>
    <t>Ostroški</t>
  </si>
  <si>
    <t>Sanjin</t>
  </si>
  <si>
    <t>Sanju</t>
  </si>
  <si>
    <t>Kerung</t>
  </si>
  <si>
    <t>Sara</t>
  </si>
  <si>
    <t>Jovetić</t>
  </si>
  <si>
    <t>Fend</t>
  </si>
  <si>
    <t>SU Schöckl Graz</t>
  </si>
  <si>
    <t>Vugrek</t>
  </si>
  <si>
    <t>Sarolta</t>
  </si>
  <si>
    <t>Saša</t>
  </si>
  <si>
    <t>Glagolić</t>
  </si>
  <si>
    <t>Selnur</t>
  </si>
  <si>
    <t>Senija</t>
  </si>
  <si>
    <t>Zadravec-Kermek</t>
  </si>
  <si>
    <t>Sergej</t>
  </si>
  <si>
    <t>Sidorov</t>
  </si>
  <si>
    <t>Signe</t>
  </si>
  <si>
    <t>Silvia</t>
  </si>
  <si>
    <t>Baumann</t>
  </si>
  <si>
    <t>OL Zimmerberg</t>
  </si>
  <si>
    <t>Silvija</t>
  </si>
  <si>
    <t>Balent</t>
  </si>
  <si>
    <t>Perak</t>
  </si>
  <si>
    <t>Silvije</t>
  </si>
  <si>
    <t>Nosić</t>
  </si>
  <si>
    <t>Šime</t>
  </si>
  <si>
    <t>Šarić</t>
  </si>
  <si>
    <t>Jensen</t>
  </si>
  <si>
    <t>Šimun</t>
  </si>
  <si>
    <t>Ilčić</t>
  </si>
  <si>
    <t>Matešić</t>
  </si>
  <si>
    <t>Lovren</t>
  </si>
  <si>
    <t>Siniša</t>
  </si>
  <si>
    <t>Đukić</t>
  </si>
  <si>
    <t>Muhtić</t>
  </si>
  <si>
    <t>Slađana</t>
  </si>
  <si>
    <t>Lučić</t>
  </si>
  <si>
    <t>Ovčarić</t>
  </si>
  <si>
    <t>Slavko</t>
  </si>
  <si>
    <t>Sopina</t>
  </si>
  <si>
    <t>Slobodan</t>
  </si>
  <si>
    <t>Smiljana</t>
  </si>
  <si>
    <t>Čuka Husnjak</t>
  </si>
  <si>
    <t>Sonja</t>
  </si>
  <si>
    <t>Jantar</t>
  </si>
  <si>
    <t>Sophie</t>
  </si>
  <si>
    <t>Thirion</t>
  </si>
  <si>
    <t>Srebrenka</t>
  </si>
  <si>
    <t>Srećko</t>
  </si>
  <si>
    <t>Radulović</t>
  </si>
  <si>
    <t>Stefan</t>
  </si>
  <si>
    <t>Sutter</t>
  </si>
  <si>
    <t>OLG Bern</t>
  </si>
  <si>
    <t>Stela</t>
  </si>
  <si>
    <t>Štěpán</t>
  </si>
  <si>
    <t>OOB TJ Turnov</t>
  </si>
  <si>
    <t>Stephan</t>
  </si>
  <si>
    <t>Guralnik</t>
  </si>
  <si>
    <t>Steve</t>
  </si>
  <si>
    <t>Stipan</t>
  </si>
  <si>
    <t>Marinčić</t>
  </si>
  <si>
    <t>Stjepan</t>
  </si>
  <si>
    <t>Burić</t>
  </si>
  <si>
    <t>Suzana</t>
  </si>
  <si>
    <t>Stanić</t>
  </si>
  <si>
    <t>Sven</t>
  </si>
  <si>
    <t>Belas</t>
  </si>
  <si>
    <t>Brkanić</t>
  </si>
  <si>
    <t>Divjak</t>
  </si>
  <si>
    <t>Sven Ivor</t>
  </si>
  <si>
    <t>Lebinac</t>
  </si>
  <si>
    <t>Tadej</t>
  </si>
  <si>
    <t>Tajana</t>
  </si>
  <si>
    <t>Holjevac-Gagulić</t>
  </si>
  <si>
    <t>Tamara</t>
  </si>
  <si>
    <t>Filipović</t>
  </si>
  <si>
    <t>Kefeček</t>
  </si>
  <si>
    <t>Radulić Butorac</t>
  </si>
  <si>
    <t>Zenchenko</t>
  </si>
  <si>
    <t>Jaklenec</t>
  </si>
  <si>
    <t>Tanja</t>
  </si>
  <si>
    <t>Mezga</t>
  </si>
  <si>
    <t>Tara</t>
  </si>
  <si>
    <t>Tea</t>
  </si>
  <si>
    <t>Đurek</t>
  </si>
  <si>
    <t>Tena</t>
  </si>
  <si>
    <t>Bartaković</t>
  </si>
  <si>
    <t>Sakar Vukić</t>
  </si>
  <si>
    <t>Teo</t>
  </si>
  <si>
    <t>Mahović</t>
  </si>
  <si>
    <t>Teodora</t>
  </si>
  <si>
    <t>Thomas</t>
  </si>
  <si>
    <t>Steele</t>
  </si>
  <si>
    <t>Elgood</t>
  </si>
  <si>
    <t>Chigwell</t>
  </si>
  <si>
    <t>Tibor Sólyom</t>
  </si>
  <si>
    <t>Tihomir</t>
  </si>
  <si>
    <t>Topalović</t>
  </si>
  <si>
    <t>Despetović</t>
  </si>
  <si>
    <t>Klement</t>
  </si>
  <si>
    <t>Dugi</t>
  </si>
  <si>
    <t>Tihon</t>
  </si>
  <si>
    <t>Tiina</t>
  </si>
  <si>
    <t>Timea</t>
  </si>
  <si>
    <t>Tímea</t>
  </si>
  <si>
    <t>Timo</t>
  </si>
  <si>
    <t>Timo Vilim</t>
  </si>
  <si>
    <t>Tin</t>
  </si>
  <si>
    <t>Kodba</t>
  </si>
  <si>
    <t>Tina</t>
  </si>
  <si>
    <t>Katić</t>
  </si>
  <si>
    <t>Toma</t>
  </si>
  <si>
    <t>Tomas</t>
  </si>
  <si>
    <t>Syrovy</t>
  </si>
  <si>
    <t>Albinsson</t>
  </si>
  <si>
    <t>Kavan</t>
  </si>
  <si>
    <t>Tomislav</t>
  </si>
  <si>
    <t>Varnica</t>
  </si>
  <si>
    <t>Grguric</t>
  </si>
  <si>
    <t>Ozimec</t>
  </si>
  <si>
    <t>Kelemen</t>
  </si>
  <si>
    <t>Mikić</t>
  </si>
  <si>
    <t>Burgund</t>
  </si>
  <si>
    <t>Lopandić</t>
  </si>
  <si>
    <t>Milašinčić</t>
  </si>
  <si>
    <t>Krajačić</t>
  </si>
  <si>
    <t>Čulina</t>
  </si>
  <si>
    <t>Branović</t>
  </si>
  <si>
    <t>Filipčić</t>
  </si>
  <si>
    <t>Tomo</t>
  </si>
  <si>
    <t>Toni</t>
  </si>
  <si>
    <t>Budrović</t>
  </si>
  <si>
    <t>Tonka</t>
  </si>
  <si>
    <t>Tony</t>
  </si>
  <si>
    <t>Udris</t>
  </si>
  <si>
    <t>Torben</t>
  </si>
  <si>
    <t>Olsen</t>
  </si>
  <si>
    <t>Hjerteforeningen</t>
  </si>
  <si>
    <t>Trine Marit</t>
  </si>
  <si>
    <t>Justad Raaen</t>
  </si>
  <si>
    <t>Tristan</t>
  </si>
  <si>
    <t>Ilić</t>
  </si>
  <si>
    <t>Trond</t>
  </si>
  <si>
    <t>Svanoe-Hafstad</t>
  </si>
  <si>
    <t>Tuija</t>
  </si>
  <si>
    <t>Jurvakainen</t>
  </si>
  <si>
    <t>Tuula</t>
  </si>
  <si>
    <t>Tymothy</t>
  </si>
  <si>
    <t>Una</t>
  </si>
  <si>
    <t>Una Beata</t>
  </si>
  <si>
    <t>Urša</t>
  </si>
  <si>
    <t>Ursula</t>
  </si>
  <si>
    <t>Roslof</t>
  </si>
  <si>
    <t>Valentina</t>
  </si>
  <si>
    <t>Hrman</t>
  </si>
  <si>
    <t>Valentino</t>
  </si>
  <si>
    <t>Stipčević</t>
  </si>
  <si>
    <t>Valter</t>
  </si>
  <si>
    <t>Vanesa</t>
  </si>
  <si>
    <t>Eškinja</t>
  </si>
  <si>
    <t>Vanessa</t>
  </si>
  <si>
    <t>Vanja</t>
  </si>
  <si>
    <t>Suhina</t>
  </si>
  <si>
    <t>Vedran</t>
  </si>
  <si>
    <t>Papa</t>
  </si>
  <si>
    <t>Kaldi</t>
  </si>
  <si>
    <t>Grabovac</t>
  </si>
  <si>
    <t>Berković</t>
  </si>
  <si>
    <t>Sabljić</t>
  </si>
  <si>
    <t>Vedrana</t>
  </si>
  <si>
    <t>Radić</t>
  </si>
  <si>
    <t>Četković</t>
  </si>
  <si>
    <t>Gnjidić</t>
  </si>
  <si>
    <t>Vera</t>
  </si>
  <si>
    <t>Franc</t>
  </si>
  <si>
    <t>Shakhova</t>
  </si>
  <si>
    <t>Veronika</t>
  </si>
  <si>
    <t>Vesna</t>
  </si>
  <si>
    <t>Žarak</t>
  </si>
  <si>
    <t>Pascuttini-Juraga</t>
  </si>
  <si>
    <t>Ciglar Kovač</t>
  </si>
  <si>
    <t>Vianez</t>
  </si>
  <si>
    <t>Vibor</t>
  </si>
  <si>
    <t>Vicky</t>
  </si>
  <si>
    <t>Mccreadie</t>
  </si>
  <si>
    <t>Victoria</t>
  </si>
  <si>
    <t>Blackburn</t>
  </si>
  <si>
    <t>Vid</t>
  </si>
  <si>
    <t>Koletić</t>
  </si>
  <si>
    <t>Hovorka</t>
  </si>
  <si>
    <t>Rak</t>
  </si>
  <si>
    <t>Viktor</t>
  </si>
  <si>
    <t>Viktor Ignjat</t>
  </si>
  <si>
    <t>Viktoria</t>
  </si>
  <si>
    <t>Viktorie</t>
  </si>
  <si>
    <t>Vyziblová</t>
  </si>
  <si>
    <t>Viktoriia</t>
  </si>
  <si>
    <t>Dyka</t>
  </si>
  <si>
    <t>Vinka</t>
  </si>
  <si>
    <t>Violeta</t>
  </si>
  <si>
    <t>Čalić</t>
  </si>
  <si>
    <t>Višnja</t>
  </si>
  <si>
    <t>Kabalin Borenić</t>
  </si>
  <si>
    <t>Vita</t>
  </si>
  <si>
    <t>Vitalii</t>
  </si>
  <si>
    <t>Kušnir</t>
  </si>
  <si>
    <t>Vitorija</t>
  </si>
  <si>
    <t>Vittoria</t>
  </si>
  <si>
    <t>Vjeko</t>
  </si>
  <si>
    <t>Vrkić</t>
  </si>
  <si>
    <t>Vjekoslav</t>
  </si>
  <si>
    <t>Vjeran</t>
  </si>
  <si>
    <t>Vladimir</t>
  </si>
  <si>
    <t>Ževrnja</t>
  </si>
  <si>
    <t>Trivunović</t>
  </si>
  <si>
    <t>Grgesina</t>
  </si>
  <si>
    <t>John</t>
  </si>
  <si>
    <t>Spasić</t>
  </si>
  <si>
    <t>Vladislav</t>
  </si>
  <si>
    <t>Piják</t>
  </si>
  <si>
    <t>Vlatka</t>
  </si>
  <si>
    <t>Stupalo</t>
  </si>
  <si>
    <t>Vlatko</t>
  </si>
  <si>
    <t>Tounec</t>
  </si>
  <si>
    <t>Wanda</t>
  </si>
  <si>
    <t>Wataru</t>
  </si>
  <si>
    <t>Teragauchi</t>
  </si>
  <si>
    <t>Japan team</t>
  </si>
  <si>
    <t>Widar Taxth</t>
  </si>
  <si>
    <t>Loland</t>
  </si>
  <si>
    <t>Hisoy OK</t>
  </si>
  <si>
    <t>William</t>
  </si>
  <si>
    <t>Yuval</t>
  </si>
  <si>
    <t>Žana</t>
  </si>
  <si>
    <t>Rajić</t>
  </si>
  <si>
    <t>Žarko</t>
  </si>
  <si>
    <t>Zdeněk</t>
  </si>
  <si>
    <t>Tesař</t>
  </si>
  <si>
    <t>Blabla</t>
  </si>
  <si>
    <t>Olexa</t>
  </si>
  <si>
    <t>Zdenka</t>
  </si>
  <si>
    <t>Zdenka Petra</t>
  </si>
  <si>
    <t>Zdenko</t>
  </si>
  <si>
    <t>Horjan</t>
  </si>
  <si>
    <t>Zdravko</t>
  </si>
  <si>
    <t>Tonković</t>
  </si>
  <si>
    <t>Šaflin</t>
  </si>
  <si>
    <t>Željka</t>
  </si>
  <si>
    <t>Fištrek</t>
  </si>
  <si>
    <t>Krupka</t>
  </si>
  <si>
    <t>Vendler Čepelak</t>
  </si>
  <si>
    <t>Gajdek</t>
  </si>
  <si>
    <t>Vilagoš</t>
  </si>
  <si>
    <t>Ilijašev</t>
  </si>
  <si>
    <t>Željko</t>
  </si>
  <si>
    <t>Plentaj</t>
  </si>
  <si>
    <t>Stojanović</t>
  </si>
  <si>
    <t>Ulip</t>
  </si>
  <si>
    <t>Koščak</t>
  </si>
  <si>
    <t>Vinšćak</t>
  </si>
  <si>
    <t>Belaj</t>
  </si>
  <si>
    <t>Brkić</t>
  </si>
  <si>
    <t>Kaic</t>
  </si>
  <si>
    <t>BK Ciklus</t>
  </si>
  <si>
    <t>Živko</t>
  </si>
  <si>
    <t>Zlatan</t>
  </si>
  <si>
    <t>Zlatko</t>
  </si>
  <si>
    <t>Pap</t>
  </si>
  <si>
    <t>Zoran</t>
  </si>
  <si>
    <t>Štuhec</t>
  </si>
  <si>
    <t>Ćorić</t>
  </si>
  <si>
    <t>Zuzka</t>
  </si>
  <si>
    <t>Kovacova</t>
  </si>
  <si>
    <t>Zvjezdana</t>
  </si>
  <si>
    <t>Govedarica</t>
  </si>
  <si>
    <t>Zvonimir</t>
  </si>
  <si>
    <t>Džapo</t>
  </si>
  <si>
    <t>Guliš</t>
  </si>
  <si>
    <t>Zvonko</t>
  </si>
  <si>
    <t>Ales Ferenc</t>
  </si>
  <si>
    <t>Balázs Dr. Müller</t>
  </si>
  <si>
    <t>Darko Duhovic</t>
  </si>
  <si>
    <t>Dorijan Habeh</t>
  </si>
  <si>
    <t>Gabor Pataki</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</si>
  <si>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</si>
  <si>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</si>
  <si>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</si>
  <si>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</si>
  <si>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</si>
  <si>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</si>
  <si>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</si>
  <si>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</si>
  <si>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</si>
  <si>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</si>
  <si>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</si>
  <si>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</si>
  <si>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</si>
  <si>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</si>
  <si>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</si>
  <si>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</si>
  <si>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</si>
  <si>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</si>
  <si>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</si>
  <si>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</si>
  <si>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</si>
  <si>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Siniša Mareković Car</t>
  </si>
  <si>
    <t>Sonja Lesjek</t>
  </si>
  <si>
    <t>Tomislav Filipcic</t>
  </si>
  <si>
    <t>Vedrana Ćetković</t>
  </si>
  <si>
    <t>Vera Shahkova</t>
  </si>
  <si>
    <t>Viktor Ignjat Ivezić</t>
  </si>
  <si>
    <t>Vitor Mađarić</t>
  </si>
  <si>
    <t>Wanda Kovac</t>
  </si>
  <si>
    <t>Zdenka Mihinjać</t>
  </si>
  <si>
    <t>BEGGINERS</t>
  </si>
  <si>
    <t>BEGINNERS</t>
  </si>
  <si>
    <t>M21</t>
  </si>
  <si>
    <t>OPEN</t>
  </si>
  <si>
    <t>OPEN duga</t>
  </si>
  <si>
    <t>OPEN kratka</t>
  </si>
  <si>
    <t>OPEN long</t>
  </si>
  <si>
    <t>OPEN short</t>
  </si>
  <si>
    <t>W12</t>
  </si>
  <si>
    <t>W14</t>
  </si>
  <si>
    <t>W16</t>
  </si>
  <si>
    <t>W20</t>
  </si>
  <si>
    <t>W21A</t>
  </si>
  <si>
    <t>W21B</t>
  </si>
  <si>
    <t>W35</t>
  </si>
  <si>
    <t>W45</t>
  </si>
  <si>
    <t>W55</t>
  </si>
  <si>
    <t>W65</t>
  </si>
  <si>
    <t>W70</t>
  </si>
  <si>
    <t>Ž21</t>
  </si>
  <si>
    <t>M</t>
  </si>
  <si>
    <t>slobodno</t>
  </si>
  <si>
    <t>Ž</t>
  </si>
  <si>
    <t>donja</t>
  </si>
  <si>
    <t>gornja</t>
  </si>
  <si>
    <t>Otvorena</t>
  </si>
  <si>
    <t>-</t>
  </si>
  <si>
    <t>Početnici</t>
  </si>
  <si>
    <t>Otvorena duga</t>
  </si>
  <si>
    <t>Otvorena kratka</t>
  </si>
  <si>
    <t>ActiveSport Team</t>
  </si>
  <si>
    <t>Lokomotiva Trutnov</t>
  </si>
  <si>
    <t>Love OT</t>
  </si>
  <si>
    <t>OK Azinut</t>
  </si>
  <si>
    <t>OK Lokve</t>
  </si>
  <si>
    <t>OK Torpedo</t>
  </si>
  <si>
    <t>OLC Graz</t>
  </si>
  <si>
    <t>PVS</t>
  </si>
  <si>
    <t>SRD Alpe Adria trek i trail</t>
  </si>
  <si>
    <t>A C Beauchamp</t>
  </si>
  <si>
    <t>Aker Brygge Orienteringsklubb</t>
  </si>
  <si>
    <t>BAOC</t>
  </si>
  <si>
    <t>Clube Portugues de Orientaçao e Corrida</t>
  </si>
  <si>
    <t>COLIEGE</t>
  </si>
  <si>
    <t>Društvo Informatičara Zadar</t>
  </si>
  <si>
    <t>East Pennine Orienteering Club</t>
  </si>
  <si>
    <t>Expres Czech Team</t>
  </si>
  <si>
    <t>Hermathenae Orientation SPA</t>
  </si>
  <si>
    <t>Hisoy Orienteringsklubb</t>
  </si>
  <si>
    <t>Kamniški orientacijski klub</t>
  </si>
  <si>
    <t>Kimito Sportforening</t>
  </si>
  <si>
    <t>KOB Sokol Pezinok</t>
  </si>
  <si>
    <t>LOve O team</t>
  </si>
  <si>
    <t>Modiin O club</t>
  </si>
  <si>
    <t>Nagykanizsa</t>
  </si>
  <si>
    <t>Naturfreunde Linz</t>
  </si>
  <si>
    <t>Naturfreunde Wien - Orienteering-Team</t>
  </si>
  <si>
    <t>OFFLINE Szabadidősport Egyesület</t>
  </si>
  <si>
    <t>OK Japetic</t>
  </si>
  <si>
    <t>OK JISKRA NOVÝ BOR</t>
  </si>
  <si>
    <t>OK Medjimurje</t>
  </si>
  <si>
    <t>OK SK</t>
  </si>
  <si>
    <t>OK Slovenj Gradec</t>
  </si>
  <si>
    <t>OLC Union Viktring</t>
  </si>
  <si>
    <t>OMEGA RUSSIA</t>
  </si>
  <si>
    <t>Orientacijski klub Komenda</t>
  </si>
  <si>
    <t>Orientacijski klub Slovenske Konjice</t>
  </si>
  <si>
    <t>ORIENTACTION</t>
  </si>
  <si>
    <t>Orientation caennaise</t>
  </si>
  <si>
    <t>ORIENTEERING INNSBRUCK IMST</t>
  </si>
  <si>
    <t>Orienteering Klosterneuburg</t>
  </si>
  <si>
    <t>Pécsi Orvos Eü.Sk.</t>
  </si>
  <si>
    <t>Pécsi Vasutas SK</t>
  </si>
  <si>
    <t>Raid Orientation Paris</t>
  </si>
  <si>
    <t>RAPTC SHORT</t>
  </si>
  <si>
    <t>Royal Signals Orienteering Club</t>
  </si>
  <si>
    <t>SK Zabovresky Brno</t>
  </si>
  <si>
    <t>Škofjeloški orientacijski klub</t>
  </si>
  <si>
    <t>Sogne og Songdalen ok</t>
  </si>
  <si>
    <t>Steinkjer Orienteringsklubb</t>
  </si>
  <si>
    <t>STRAŽILOVO</t>
  </si>
  <si>
    <t>SUNKY</t>
  </si>
  <si>
    <t>Turun Metsänkävijät</t>
  </si>
  <si>
    <t>Uczniowski Klub Sportowy ENERGETYK Dychów</t>
  </si>
  <si>
    <t>Universitni Sportovni Klub Praha</t>
  </si>
  <si>
    <t>VERVINS ORIENTATION</t>
  </si>
  <si>
    <t>Zalaegerszegi Tájékozódási Futó Club</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</si>
  <si>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</si>
  <si>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</si>
  <si>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</si>
  <si>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</si>
  <si>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</si>
  <si>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</si>
  <si>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</si>
  <si>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</si>
  <si>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</si>
  <si>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</si>
  <si>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</si>
  <si>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</si>
  <si>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</si>
  <si>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</si>
  <si>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</si>
  <si>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</si>
  <si>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</si>
  <si>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</si>
  <si>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</si>
  <si>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</si>
  <si>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</si>
  <si>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</si>
  <si>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</si>
  <si>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</si>
  <si>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</si>
  <si>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</si>
  <si>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</si>
  <si>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</si>
  <si>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</si>
  <si>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</si>
  <si>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</si>
  <si>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</si>
  <si>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</si>
  <si>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</si>
  <si>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</si>
  <si>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</si>
  <si>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</si>
  <si>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</si>
  <si>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</si>
  <si>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</si>
  <si>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</si>
  <si>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</si>
  <si>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</si>
  <si>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</si>
  <si>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</si>
  <si>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</si>
  <si>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</si>
  <si>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</si>
  <si>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</si>
  <si>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</si>
  <si>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</si>
  <si>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</si>
  <si>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</si>
  <si>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</si>
  <si>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</si>
  <si>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</si>
  <si>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</si>
  <si>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</si>
  <si>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</si>
  <si>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</si>
  <si>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</si>
  <si>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</si>
  <si>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</si>
  <si>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</si>
  <si>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</si>
  <si>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</si>
  <si>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</si>
  <si>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</si>
  <si>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</si>
  <si>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</si>
  <si>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</si>
  <si>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</si>
  <si>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</si>
  <si>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</si>
  <si>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</si>
  <si>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</si>
  <si>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</si>
  <si>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</si>
  <si>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</si>
  <si>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</si>
  <si>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</si>
  <si>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</si>
  <si>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</si>
  <si>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</si>
  <si>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</si>
  <si>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</si>
  <si>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</si>
  <si>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</si>
  <si>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</si>
  <si>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</si>
  <si>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</si>
  <si>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</si>
  <si>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</si>
  <si>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</si>
  <si>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</si>
  <si>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</si>
  <si>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</si>
  <si>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</si>
  <si>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</si>
  <si>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</si>
  <si>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</si>
  <si>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</si>
  <si>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</si>
  <si>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</si>
  <si>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</si>
  <si>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</si>
  <si>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</si>
  <si>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</si>
  <si>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</si>
  <si>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</si>
  <si>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237595</t>
  </si>
  <si>
    <t>77</t>
  </si>
  <si>
    <t>0</t>
  </si>
  <si>
    <t>02:00</t>
  </si>
  <si>
    <t>28:00</t>
  </si>
  <si>
    <t>26:00</t>
  </si>
  <si>
    <t>7</t>
  </si>
  <si>
    <t>JAP</t>
  </si>
  <si>
    <t>CRO</t>
  </si>
  <si>
    <t>1</t>
  </si>
  <si>
    <t>0,0</t>
  </si>
  <si>
    <t>6</t>
  </si>
  <si>
    <t>M12 Ž12</t>
  </si>
  <si>
    <t>2.1</t>
  </si>
  <si>
    <t>90</t>
  </si>
  <si>
    <t>8</t>
  </si>
  <si>
    <t>43</t>
  </si>
  <si>
    <t>03:30</t>
  </si>
  <si>
    <t>42</t>
  </si>
  <si>
    <t>08:16</t>
  </si>
  <si>
    <t>40</t>
  </si>
  <si>
    <t>09:59</t>
  </si>
  <si>
    <t>41</t>
  </si>
  <si>
    <t>13:14</t>
  </si>
  <si>
    <t>45</t>
  </si>
  <si>
    <t>15:53</t>
  </si>
  <si>
    <t>48</t>
  </si>
  <si>
    <t>16:58</t>
  </si>
  <si>
    <t>53</t>
  </si>
  <si>
    <t>20:26</t>
  </si>
  <si>
    <t>100</t>
  </si>
  <si>
    <t>25:13</t>
  </si>
  <si>
    <t>7112115</t>
  </si>
  <si>
    <t>169</t>
  </si>
  <si>
    <t>53:48</t>
  </si>
  <si>
    <t>27:48</t>
  </si>
  <si>
    <t>JEL</t>
  </si>
  <si>
    <t>2</t>
  </si>
  <si>
    <t>03:48</t>
  </si>
  <si>
    <t>07:07</t>
  </si>
  <si>
    <t>09:32</t>
  </si>
  <si>
    <t>12:38</t>
  </si>
  <si>
    <t>16:11</t>
  </si>
  <si>
    <t>18:49</t>
  </si>
  <si>
    <t>24:27</t>
  </si>
  <si>
    <t>27:06</t>
  </si>
  <si>
    <t>7005141</t>
  </si>
  <si>
    <t>118</t>
  </si>
  <si>
    <t>14:00</t>
  </si>
  <si>
    <t>43:41</t>
  </si>
  <si>
    <t>29:41</t>
  </si>
  <si>
    <t>VIH</t>
  </si>
  <si>
    <t>3</t>
  </si>
  <si>
    <t>06:53</t>
  </si>
  <si>
    <t>09:31</t>
  </si>
  <si>
    <t>11:20</t>
  </si>
  <si>
    <t>18:29</t>
  </si>
  <si>
    <t>20:59</t>
  </si>
  <si>
    <t>22:13</t>
  </si>
  <si>
    <t>26:10</t>
  </si>
  <si>
    <t>28:54</t>
  </si>
  <si>
    <t>8482614</t>
  </si>
  <si>
    <t>121</t>
  </si>
  <si>
    <t>35:00</t>
  </si>
  <si>
    <t>68:36</t>
  </si>
  <si>
    <t>33:36</t>
  </si>
  <si>
    <t>4</t>
  </si>
  <si>
    <t>14:24</t>
  </si>
  <si>
    <t>16:19</t>
  </si>
  <si>
    <t>17:42</t>
  </si>
  <si>
    <t>19:53</t>
  </si>
  <si>
    <t>22:16</t>
  </si>
  <si>
    <t>23:13</t>
  </si>
  <si>
    <t>30:06</t>
  </si>
  <si>
    <t>32:57</t>
  </si>
  <si>
    <t>8012102</t>
  </si>
  <si>
    <t>120</t>
  </si>
  <si>
    <t>29:00</t>
  </si>
  <si>
    <t>62:48</t>
  </si>
  <si>
    <t>33:48</t>
  </si>
  <si>
    <t>5</t>
  </si>
  <si>
    <t>06:19</t>
  </si>
  <si>
    <t>10:05</t>
  </si>
  <si>
    <t>13:11</t>
  </si>
  <si>
    <t>17:53</t>
  </si>
  <si>
    <t>22:04</t>
  </si>
  <si>
    <t>24:26</t>
  </si>
  <si>
    <t>30:38</t>
  </si>
  <si>
    <t>33:09</t>
  </si>
  <si>
    <t>2211560</t>
  </si>
  <si>
    <t>25</t>
  </si>
  <si>
    <t>08:00</t>
  </si>
  <si>
    <t>42:51</t>
  </si>
  <si>
    <t>34:51</t>
  </si>
  <si>
    <t>12:57</t>
  </si>
  <si>
    <t>15:25</t>
  </si>
  <si>
    <t>17:16</t>
  </si>
  <si>
    <t>24:31</t>
  </si>
  <si>
    <t>27:01</t>
  </si>
  <si>
    <t>28:19</t>
  </si>
  <si>
    <t>31:58</t>
  </si>
  <si>
    <t>34:14</t>
  </si>
  <si>
    <t>236856</t>
  </si>
  <si>
    <t>11:00</t>
  </si>
  <si>
    <t>51:11</t>
  </si>
  <si>
    <t>40:11</t>
  </si>
  <si>
    <t>MAK</t>
  </si>
  <si>
    <t>X</t>
  </si>
  <si>
    <t>09:45</t>
  </si>
  <si>
    <t>12:21</t>
  </si>
  <si>
    <t>14:18</t>
  </si>
  <si>
    <t>21:25</t>
  </si>
  <si>
    <t>23:56</t>
  </si>
  <si>
    <t>25:05</t>
  </si>
  <si>
    <t>28:41</t>
  </si>
  <si>
    <t>39:33</t>
  </si>
  <si>
    <t>2301979</t>
  </si>
  <si>
    <t>88</t>
  </si>
  <si>
    <t>23:00</t>
  </si>
  <si>
    <t>63:18</t>
  </si>
  <si>
    <t>40:18</t>
  </si>
  <si>
    <t>09:18</t>
  </si>
  <si>
    <t>12:16</t>
  </si>
  <si>
    <t>16:39</t>
  </si>
  <si>
    <t>23:07</t>
  </si>
  <si>
    <t>27:55</t>
  </si>
  <si>
    <t>30:23</t>
  </si>
  <si>
    <t>36:45</t>
  </si>
  <si>
    <t>39:35</t>
  </si>
  <si>
    <t>2136724</t>
  </si>
  <si>
    <t>58</t>
  </si>
  <si>
    <t>20:00</t>
  </si>
  <si>
    <t>63:23</t>
  </si>
  <si>
    <t>43:23</t>
  </si>
  <si>
    <t>12</t>
  </si>
  <si>
    <t>VAR</t>
  </si>
  <si>
    <t>9</t>
  </si>
  <si>
    <t>12:37</t>
  </si>
  <si>
    <t>15:20</t>
  </si>
  <si>
    <t>19:42</t>
  </si>
  <si>
    <t>26:09</t>
  </si>
  <si>
    <t>30:59</t>
  </si>
  <si>
    <t>33:16</t>
  </si>
  <si>
    <t>39:46</t>
  </si>
  <si>
    <t>42:37</t>
  </si>
  <si>
    <t>1423473</t>
  </si>
  <si>
    <t>83</t>
  </si>
  <si>
    <t>05:00</t>
  </si>
  <si>
    <t>49:12</t>
  </si>
  <si>
    <t>44:12</t>
  </si>
  <si>
    <t>10</t>
  </si>
  <si>
    <t>04:54</t>
  </si>
  <si>
    <t>10:47</t>
  </si>
  <si>
    <t>14:14</t>
  </si>
  <si>
    <t>20:23</t>
  </si>
  <si>
    <t>25:33</t>
  </si>
  <si>
    <t>27:42</t>
  </si>
  <si>
    <t>41:14</t>
  </si>
  <si>
    <t>43:32</t>
  </si>
  <si>
    <t>178</t>
  </si>
  <si>
    <t>Vacant</t>
  </si>
  <si>
    <t>38:00</t>
  </si>
  <si>
    <t>2221126</t>
  </si>
  <si>
    <t>63</t>
  </si>
  <si>
    <t>32:00</t>
  </si>
  <si>
    <t>179</t>
  </si>
  <si>
    <t>17:00</t>
  </si>
  <si>
    <t>7040704</t>
  </si>
  <si>
    <t>125</t>
  </si>
  <si>
    <t>09:00</t>
  </si>
  <si>
    <t>45:16</t>
  </si>
  <si>
    <t>36:16</t>
  </si>
  <si>
    <t>M14 Ž14</t>
  </si>
  <si>
    <t>2.6</t>
  </si>
  <si>
    <t>105</t>
  </si>
  <si>
    <t>04:27</t>
  </si>
  <si>
    <t>07:02</t>
  </si>
  <si>
    <t>39</t>
  </si>
  <si>
    <t>09:21</t>
  </si>
  <si>
    <t>38</t>
  </si>
  <si>
    <t>10:48</t>
  </si>
  <si>
    <t>23:15</t>
  </si>
  <si>
    <t>46</t>
  </si>
  <si>
    <t>28:40</t>
  </si>
  <si>
    <t>49</t>
  </si>
  <si>
    <t>30:01</t>
  </si>
  <si>
    <t>34:08</t>
  </si>
  <si>
    <t>35:46</t>
  </si>
  <si>
    <t>1008293</t>
  </si>
  <si>
    <t>13</t>
  </si>
  <si>
    <t>53:50</t>
  </si>
  <si>
    <t>39:50</t>
  </si>
  <si>
    <t>09:49</t>
  </si>
  <si>
    <t>11:55</t>
  </si>
  <si>
    <t>15:47</t>
  </si>
  <si>
    <t>19:57</t>
  </si>
  <si>
    <t>24:42</t>
  </si>
  <si>
    <t>29:20</t>
  </si>
  <si>
    <t>31:42</t>
  </si>
  <si>
    <t>36:08</t>
  </si>
  <si>
    <t>39:03</t>
  </si>
  <si>
    <t>2128477</t>
  </si>
  <si>
    <t>47</t>
  </si>
  <si>
    <t>24:00</t>
  </si>
  <si>
    <t>67:12</t>
  </si>
  <si>
    <t>43:12</t>
  </si>
  <si>
    <t>KAP</t>
  </si>
  <si>
    <t>15:49</t>
  </si>
  <si>
    <t>17:20</t>
  </si>
  <si>
    <t>20:37</t>
  </si>
  <si>
    <t>22:44</t>
  </si>
  <si>
    <t>35:27</t>
  </si>
  <si>
    <t>36:35</t>
  </si>
  <si>
    <t>40:15</t>
  </si>
  <si>
    <t>2112143</t>
  </si>
  <si>
    <t>19:00</t>
  </si>
  <si>
    <t>63:04</t>
  </si>
  <si>
    <t>44:04</t>
  </si>
  <si>
    <t>07:15</t>
  </si>
  <si>
    <t>09:50</t>
  </si>
  <si>
    <t>20:39</t>
  </si>
  <si>
    <t>25:37</t>
  </si>
  <si>
    <t>32:17</t>
  </si>
  <si>
    <t>34:50</t>
  </si>
  <si>
    <t>41:23</t>
  </si>
  <si>
    <t>43:27</t>
  </si>
  <si>
    <t>236880</t>
  </si>
  <si>
    <t>21</t>
  </si>
  <si>
    <t>04:00</t>
  </si>
  <si>
    <t>49:06</t>
  </si>
  <si>
    <t>45:06</t>
  </si>
  <si>
    <t>11</t>
  </si>
  <si>
    <t>IME</t>
  </si>
  <si>
    <t>06:04</t>
  </si>
  <si>
    <t>08:05</t>
  </si>
  <si>
    <t>15:52</t>
  </si>
  <si>
    <t>28:44</t>
  </si>
  <si>
    <t>34:07</t>
  </si>
  <si>
    <t>44:24</t>
  </si>
  <si>
    <t>245249</t>
  </si>
  <si>
    <t>182</t>
  </si>
  <si>
    <t>34:00</t>
  </si>
  <si>
    <t>113:36</t>
  </si>
  <si>
    <t>79:36</t>
  </si>
  <si>
    <t>38:50</t>
  </si>
  <si>
    <t>42:22</t>
  </si>
  <si>
    <t>48:27</t>
  </si>
  <si>
    <t>51:09</t>
  </si>
  <si>
    <t>54:39</t>
  </si>
  <si>
    <t>68:57</t>
  </si>
  <si>
    <t>71:17</t>
  </si>
  <si>
    <t>76:08</t>
  </si>
  <si>
    <t>78:49</t>
  </si>
  <si>
    <t>2138242</t>
  </si>
  <si>
    <t>60</t>
  </si>
  <si>
    <t>8200064</t>
  </si>
  <si>
    <t>15</t>
  </si>
  <si>
    <t>76:13</t>
  </si>
  <si>
    <t>44:13</t>
  </si>
  <si>
    <t>M16 M21B</t>
  </si>
  <si>
    <t>4.5</t>
  </si>
  <si>
    <t>230</t>
  </si>
  <si>
    <t>56</t>
  </si>
  <si>
    <t>10:15</t>
  </si>
  <si>
    <t>57</t>
  </si>
  <si>
    <t>18:43</t>
  </si>
  <si>
    <t>21:44</t>
  </si>
  <si>
    <t>61</t>
  </si>
  <si>
    <t>25:00</t>
  </si>
  <si>
    <t>55</t>
  </si>
  <si>
    <t>30:49</t>
  </si>
  <si>
    <t>54</t>
  </si>
  <si>
    <t>33:41</t>
  </si>
  <si>
    <t>50</t>
  </si>
  <si>
    <t>38:27</t>
  </si>
  <si>
    <t>43:39</t>
  </si>
  <si>
    <t>446317</t>
  </si>
  <si>
    <t>62:00</t>
  </si>
  <si>
    <t>110:21</t>
  </si>
  <si>
    <t>48:21</t>
  </si>
  <si>
    <t>10:16</t>
  </si>
  <si>
    <t>13:24</t>
  </si>
  <si>
    <t>17:06</t>
  </si>
  <si>
    <t>21:24</t>
  </si>
  <si>
    <t>25:40</t>
  </si>
  <si>
    <t>29:48</t>
  </si>
  <si>
    <t>33:38</t>
  </si>
  <si>
    <t>42:06</t>
  </si>
  <si>
    <t>43:45</t>
  </si>
  <si>
    <t>47:49</t>
  </si>
  <si>
    <t>446318</t>
  </si>
  <si>
    <t>91</t>
  </si>
  <si>
    <t>44:00</t>
  </si>
  <si>
    <t>92:58</t>
  </si>
  <si>
    <t>48:58</t>
  </si>
  <si>
    <t>14:17</t>
  </si>
  <si>
    <t>17:30</t>
  </si>
  <si>
    <t>20:53</t>
  </si>
  <si>
    <t>24:37</t>
  </si>
  <si>
    <t>27:59</t>
  </si>
  <si>
    <t>35:44</t>
  </si>
  <si>
    <t>41:53</t>
  </si>
  <si>
    <t>44:22</t>
  </si>
  <si>
    <t>48:13</t>
  </si>
  <si>
    <t>8017369</t>
  </si>
  <si>
    <t>124</t>
  </si>
  <si>
    <t>59:11</t>
  </si>
  <si>
    <t>12:06</t>
  </si>
  <si>
    <t>14:31</t>
  </si>
  <si>
    <t>17:55</t>
  </si>
  <si>
    <t>20:20</t>
  </si>
  <si>
    <t>42:29</t>
  </si>
  <si>
    <t>47:36</t>
  </si>
  <si>
    <t>50:42</t>
  </si>
  <si>
    <t>1422007</t>
  </si>
  <si>
    <t>35</t>
  </si>
  <si>
    <t>71:47</t>
  </si>
  <si>
    <t>51:47</t>
  </si>
  <si>
    <t>11:18</t>
  </si>
  <si>
    <t>14:20</t>
  </si>
  <si>
    <t>18:59</t>
  </si>
  <si>
    <t>27:04</t>
  </si>
  <si>
    <t>30:15</t>
  </si>
  <si>
    <t>40:57</t>
  </si>
  <si>
    <t>46:29</t>
  </si>
  <si>
    <t>51:10</t>
  </si>
  <si>
    <t>406735</t>
  </si>
  <si>
    <t>54:12</t>
  </si>
  <si>
    <t>52:12</t>
  </si>
  <si>
    <t>12:34</t>
  </si>
  <si>
    <t>15:10</t>
  </si>
  <si>
    <t>18:26</t>
  </si>
  <si>
    <t>26:53</t>
  </si>
  <si>
    <t>30:08</t>
  </si>
  <si>
    <t>33:20</t>
  </si>
  <si>
    <t>41:33</t>
  </si>
  <si>
    <t>47:26</t>
  </si>
  <si>
    <t>51:30</t>
  </si>
  <si>
    <t>222404</t>
  </si>
  <si>
    <t>77:53</t>
  </si>
  <si>
    <t>63:53</t>
  </si>
  <si>
    <t>17:41</t>
  </si>
  <si>
    <t>21:57</t>
  </si>
  <si>
    <t>29:02</t>
  </si>
  <si>
    <t>33:13</t>
  </si>
  <si>
    <t>38:43</t>
  </si>
  <si>
    <t>43:37</t>
  </si>
  <si>
    <t>47:46</t>
  </si>
  <si>
    <t>56:38</t>
  </si>
  <si>
    <t>58:35</t>
  </si>
  <si>
    <t>63:16</t>
  </si>
  <si>
    <t>7000633</t>
  </si>
  <si>
    <t>101</t>
  </si>
  <si>
    <t>116:02</t>
  </si>
  <si>
    <t>78:02</t>
  </si>
  <si>
    <t>17:22</t>
  </si>
  <si>
    <t>20:40</t>
  </si>
  <si>
    <t>28:09</t>
  </si>
  <si>
    <t>32:08</t>
  </si>
  <si>
    <t>36:37</t>
  </si>
  <si>
    <t>49:05</t>
  </si>
  <si>
    <t>53:43</t>
  </si>
  <si>
    <t>64:05</t>
  </si>
  <si>
    <t>68:26</t>
  </si>
  <si>
    <t>76:36</t>
  </si>
  <si>
    <t>185</t>
  </si>
  <si>
    <t>56:00</t>
  </si>
  <si>
    <t>219393</t>
  </si>
  <si>
    <t>93</t>
  </si>
  <si>
    <t>50:00</t>
  </si>
  <si>
    <t>100:25</t>
  </si>
  <si>
    <t>50:25</t>
  </si>
  <si>
    <t>10:07</t>
  </si>
  <si>
    <t>12:54</t>
  </si>
  <si>
    <t>17:03</t>
  </si>
  <si>
    <t>20:02</t>
  </si>
  <si>
    <t>24:51</t>
  </si>
  <si>
    <t>35:09</t>
  </si>
  <si>
    <t>41:37</t>
  </si>
  <si>
    <t>44:53</t>
  </si>
  <si>
    <t>49:51</t>
  </si>
  <si>
    <t>184</t>
  </si>
  <si>
    <t>7050705</t>
  </si>
  <si>
    <t>127</t>
  </si>
  <si>
    <t>22:00</t>
  </si>
  <si>
    <t>77:05</t>
  </si>
  <si>
    <t>55:05</t>
  </si>
  <si>
    <t>M17-20</t>
  </si>
  <si>
    <t>M20 M35</t>
  </si>
  <si>
    <t>7.1</t>
  </si>
  <si>
    <t>360</t>
  </si>
  <si>
    <t>14</t>
  </si>
  <si>
    <t>02:51</t>
  </si>
  <si>
    <t>37</t>
  </si>
  <si>
    <t>06:36</t>
  </si>
  <si>
    <t>33</t>
  </si>
  <si>
    <t>11:15</t>
  </si>
  <si>
    <t>14:53</t>
  </si>
  <si>
    <t>19:11</t>
  </si>
  <si>
    <t>26:20</t>
  </si>
  <si>
    <t>62</t>
  </si>
  <si>
    <t>29:25</t>
  </si>
  <si>
    <t>64</t>
  </si>
  <si>
    <t>32:26</t>
  </si>
  <si>
    <t>67</t>
  </si>
  <si>
    <t>36:10</t>
  </si>
  <si>
    <t>70</t>
  </si>
  <si>
    <t>38:05</t>
  </si>
  <si>
    <t>42:26</t>
  </si>
  <si>
    <t>54:42</t>
  </si>
  <si>
    <t>446316</t>
  </si>
  <si>
    <t>89</t>
  </si>
  <si>
    <t>12:00</t>
  </si>
  <si>
    <t>104:00</t>
  </si>
  <si>
    <t>92:00</t>
  </si>
  <si>
    <t>03:56</t>
  </si>
  <si>
    <t>08:03</t>
  </si>
  <si>
    <t>12:11</t>
  </si>
  <si>
    <t>14:36</t>
  </si>
  <si>
    <t>19:22</t>
  </si>
  <si>
    <t>28:25</t>
  </si>
  <si>
    <t>36:50</t>
  </si>
  <si>
    <t>41:51</t>
  </si>
  <si>
    <t>48:47</t>
  </si>
  <si>
    <t>56:15</t>
  </si>
  <si>
    <t>60:02</t>
  </si>
  <si>
    <t>67:21</t>
  </si>
  <si>
    <t>77:38</t>
  </si>
  <si>
    <t>91:34</t>
  </si>
  <si>
    <t>8183052</t>
  </si>
  <si>
    <t>102</t>
  </si>
  <si>
    <t>104:05</t>
  </si>
  <si>
    <t>102:05</t>
  </si>
  <si>
    <t>04:08</t>
  </si>
  <si>
    <t>10:12</t>
  </si>
  <si>
    <t>14:52</t>
  </si>
  <si>
    <t>17:24</t>
  </si>
  <si>
    <t>24:19</t>
  </si>
  <si>
    <t>33:05</t>
  </si>
  <si>
    <t>46:46</t>
  </si>
  <si>
    <t>51:48</t>
  </si>
  <si>
    <t>58:45</t>
  </si>
  <si>
    <t>66:17</t>
  </si>
  <si>
    <t>70:39</t>
  </si>
  <si>
    <t>77:16</t>
  </si>
  <si>
    <t>87:39</t>
  </si>
  <si>
    <t>101:36</t>
  </si>
  <si>
    <t>237596</t>
  </si>
  <si>
    <t>07:00</t>
  </si>
  <si>
    <t>105:46</t>
  </si>
  <si>
    <t>98:46</t>
  </si>
  <si>
    <t>06:34</t>
  </si>
  <si>
    <t>18:25</t>
  </si>
  <si>
    <t>24:44</t>
  </si>
  <si>
    <t>28:24</t>
  </si>
  <si>
    <t>37:01</t>
  </si>
  <si>
    <t>52:02</t>
  </si>
  <si>
    <t>97:45</t>
  </si>
  <si>
    <t>187</t>
  </si>
  <si>
    <t>8076567</t>
  </si>
  <si>
    <t>30</t>
  </si>
  <si>
    <t>57:00</t>
  </si>
  <si>
    <t>150:39</t>
  </si>
  <si>
    <t>93:39</t>
  </si>
  <si>
    <t>10.2</t>
  </si>
  <si>
    <t>530</t>
  </si>
  <si>
    <t>19</t>
  </si>
  <si>
    <t>02:15</t>
  </si>
  <si>
    <t>07:04</t>
  </si>
  <si>
    <t>31</t>
  </si>
  <si>
    <t>32</t>
  </si>
  <si>
    <t>14:25</t>
  </si>
  <si>
    <t>18:09</t>
  </si>
  <si>
    <t>23:48</t>
  </si>
  <si>
    <t>52</t>
  </si>
  <si>
    <t>25:57</t>
  </si>
  <si>
    <t>35:35</t>
  </si>
  <si>
    <t>65</t>
  </si>
  <si>
    <t>42:59</t>
  </si>
  <si>
    <t>71</t>
  </si>
  <si>
    <t>49:38</t>
  </si>
  <si>
    <t>72</t>
  </si>
  <si>
    <t>53:38</t>
  </si>
  <si>
    <t>60:52</t>
  </si>
  <si>
    <t>66:16</t>
  </si>
  <si>
    <t>73:22</t>
  </si>
  <si>
    <t>76:14</t>
  </si>
  <si>
    <t>79:33</t>
  </si>
  <si>
    <t>88:34</t>
  </si>
  <si>
    <t>93:05</t>
  </si>
  <si>
    <t>8071660</t>
  </si>
  <si>
    <t>161</t>
  </si>
  <si>
    <t>84:00</t>
  </si>
  <si>
    <t>178:25</t>
  </si>
  <si>
    <t>94:25</t>
  </si>
  <si>
    <t>02:26</t>
  </si>
  <si>
    <t>06:57</t>
  </si>
  <si>
    <t>10:23</t>
  </si>
  <si>
    <t>11:27</t>
  </si>
  <si>
    <t>13:59</t>
  </si>
  <si>
    <t>18:10</t>
  </si>
  <si>
    <t>22:54</t>
  </si>
  <si>
    <t>25:10</t>
  </si>
  <si>
    <t>34:13</t>
  </si>
  <si>
    <t>40:38</t>
  </si>
  <si>
    <t>47:01</t>
  </si>
  <si>
    <t>50:16</t>
  </si>
  <si>
    <t>57:54</t>
  </si>
  <si>
    <t>63:12</t>
  </si>
  <si>
    <t>70:48</t>
  </si>
  <si>
    <t>78:05</t>
  </si>
  <si>
    <t>80:17</t>
  </si>
  <si>
    <t>89:10</t>
  </si>
  <si>
    <t>93:57</t>
  </si>
  <si>
    <t>7210949</t>
  </si>
  <si>
    <t>48:00</t>
  </si>
  <si>
    <t>162:45</t>
  </si>
  <si>
    <t>114:45</t>
  </si>
  <si>
    <t>03:27</t>
  </si>
  <si>
    <t>08:28</t>
  </si>
  <si>
    <t>11:35</t>
  </si>
  <si>
    <t>12:44</t>
  </si>
  <si>
    <t>14:47</t>
  </si>
  <si>
    <t>34:33</t>
  </si>
  <si>
    <t>39:13</t>
  </si>
  <si>
    <t>42:15</t>
  </si>
  <si>
    <t>53:56</t>
  </si>
  <si>
    <t>61:07</t>
  </si>
  <si>
    <t>70:03</t>
  </si>
  <si>
    <t>73:58</t>
  </si>
  <si>
    <t>81:09</t>
  </si>
  <si>
    <t>86:46</t>
  </si>
  <si>
    <t>94:35</t>
  </si>
  <si>
    <t>97:10</t>
  </si>
  <si>
    <t>100:10</t>
  </si>
  <si>
    <t>109:57</t>
  </si>
  <si>
    <t>114:07</t>
  </si>
  <si>
    <t>520504</t>
  </si>
  <si>
    <t>143</t>
  </si>
  <si>
    <t>39:00</t>
  </si>
  <si>
    <t>194:03</t>
  </si>
  <si>
    <t>155:03</t>
  </si>
  <si>
    <t>ŠOK</t>
  </si>
  <si>
    <t>SLO</t>
  </si>
  <si>
    <t>03:52</t>
  </si>
  <si>
    <t>12:03</t>
  </si>
  <si>
    <t>17:31</t>
  </si>
  <si>
    <t>19:43</t>
  </si>
  <si>
    <t>22:58</t>
  </si>
  <si>
    <t>28:26</t>
  </si>
  <si>
    <t>34:20</t>
  </si>
  <si>
    <t>38:01</t>
  </si>
  <si>
    <t>51:56</t>
  </si>
  <si>
    <t>68:02</t>
  </si>
  <si>
    <t>79:08</t>
  </si>
  <si>
    <t>92:13</t>
  </si>
  <si>
    <t>104:03</t>
  </si>
  <si>
    <t>112:42</t>
  </si>
  <si>
    <t>123:56</t>
  </si>
  <si>
    <t>132:10</t>
  </si>
  <si>
    <t>136:42</t>
  </si>
  <si>
    <t>148:30</t>
  </si>
  <si>
    <t>154:15</t>
  </si>
  <si>
    <t>194</t>
  </si>
  <si>
    <t>893833</t>
  </si>
  <si>
    <t>76</t>
  </si>
  <si>
    <t>75:00</t>
  </si>
  <si>
    <t>8183010</t>
  </si>
  <si>
    <t>160</t>
  </si>
  <si>
    <t>03:00</t>
  </si>
  <si>
    <t>84:01</t>
  </si>
  <si>
    <t>81:01</t>
  </si>
  <si>
    <t>06:27</t>
  </si>
  <si>
    <t>09:54</t>
  </si>
  <si>
    <t>10:55</t>
  </si>
  <si>
    <t>13:04</t>
  </si>
  <si>
    <t>16:51</t>
  </si>
  <si>
    <t>20:04</t>
  </si>
  <si>
    <t>31:06</t>
  </si>
  <si>
    <t>37:23</t>
  </si>
  <si>
    <t>43:54</t>
  </si>
  <si>
    <t>46:52</t>
  </si>
  <si>
    <t>53:07</t>
  </si>
  <si>
    <t>57:24</t>
  </si>
  <si>
    <t>64:14</t>
  </si>
  <si>
    <t>66:52</t>
  </si>
  <si>
    <t>68:51</t>
  </si>
  <si>
    <t>76:11</t>
  </si>
  <si>
    <t>80:30</t>
  </si>
  <si>
    <t>193</t>
  </si>
  <si>
    <t>66:00</t>
  </si>
  <si>
    <t>192</t>
  </si>
  <si>
    <t>21:00</t>
  </si>
  <si>
    <t>8221221</t>
  </si>
  <si>
    <t>163</t>
  </si>
  <si>
    <t>30:00</t>
  </si>
  <si>
    <t>1200371</t>
  </si>
  <si>
    <t>165</t>
  </si>
  <si>
    <t>137:41</t>
  </si>
  <si>
    <t>45:41</t>
  </si>
  <si>
    <t>12:45</t>
  </si>
  <si>
    <t>15:40</t>
  </si>
  <si>
    <t>18:57</t>
  </si>
  <si>
    <t>22:36</t>
  </si>
  <si>
    <t>26:31</t>
  </si>
  <si>
    <t>33:23</t>
  </si>
  <si>
    <t>39:22</t>
  </si>
  <si>
    <t>41:11</t>
  </si>
  <si>
    <t>45:12</t>
  </si>
  <si>
    <t>1401007</t>
  </si>
  <si>
    <t>80</t>
  </si>
  <si>
    <t>74:00</t>
  </si>
  <si>
    <t>137:46</t>
  </si>
  <si>
    <t>63:46</t>
  </si>
  <si>
    <t>OKM</t>
  </si>
  <si>
    <t>16:10</t>
  </si>
  <si>
    <t>20:35</t>
  </si>
  <si>
    <t>28:48</t>
  </si>
  <si>
    <t>36:30</t>
  </si>
  <si>
    <t>41:01</t>
  </si>
  <si>
    <t>44:59</t>
  </si>
  <si>
    <t>49:04</t>
  </si>
  <si>
    <t>59:02</t>
  </si>
  <si>
    <t>63:13</t>
  </si>
  <si>
    <t>222410</t>
  </si>
  <si>
    <t>68:00</t>
  </si>
  <si>
    <t>137:00</t>
  </si>
  <si>
    <t>69:00</t>
  </si>
  <si>
    <t>12:56</t>
  </si>
  <si>
    <t>18:11</t>
  </si>
  <si>
    <t>21:49</t>
  </si>
  <si>
    <t>27:38</t>
  </si>
  <si>
    <t>33:45</t>
  </si>
  <si>
    <t>39:18</t>
  </si>
  <si>
    <t>54:41</t>
  </si>
  <si>
    <t>60:54</t>
  </si>
  <si>
    <t>63:27</t>
  </si>
  <si>
    <t>235087</t>
  </si>
  <si>
    <t>149</t>
  </si>
  <si>
    <t>80:00</t>
  </si>
  <si>
    <t>219:48</t>
  </si>
  <si>
    <t>139:48</t>
  </si>
  <si>
    <t>19:27</t>
  </si>
  <si>
    <t>25:44</t>
  </si>
  <si>
    <t>40:21</t>
  </si>
  <si>
    <t>55:19</t>
  </si>
  <si>
    <t>64:19</t>
  </si>
  <si>
    <t>92:38</t>
  </si>
  <si>
    <t>112:44</t>
  </si>
  <si>
    <t>122:22</t>
  </si>
  <si>
    <t>127:45</t>
  </si>
  <si>
    <t>138:17</t>
  </si>
  <si>
    <t>200</t>
  </si>
  <si>
    <t>98:00</t>
  </si>
  <si>
    <t>199</t>
  </si>
  <si>
    <t>110:00</t>
  </si>
  <si>
    <t>1968623</t>
  </si>
  <si>
    <t>59</t>
  </si>
  <si>
    <t>86:00</t>
  </si>
  <si>
    <t>198</t>
  </si>
  <si>
    <t>8285921</t>
  </si>
  <si>
    <t>98</t>
  </si>
  <si>
    <t>52:00</t>
  </si>
  <si>
    <t>118:03</t>
  </si>
  <si>
    <t>66:03</t>
  </si>
  <si>
    <t>07:53</t>
  </si>
  <si>
    <t>11:17</t>
  </si>
  <si>
    <t>13:43</t>
  </si>
  <si>
    <t>18:41</t>
  </si>
  <si>
    <t>22:39</t>
  </si>
  <si>
    <t>31:28</t>
  </si>
  <si>
    <t>35:05</t>
  </si>
  <si>
    <t>38:49</t>
  </si>
  <si>
    <t>42:56</t>
  </si>
  <si>
    <t>45:17</t>
  </si>
  <si>
    <t>56:46</t>
  </si>
  <si>
    <t>65:23</t>
  </si>
  <si>
    <t>7211185</t>
  </si>
  <si>
    <t>173</t>
  </si>
  <si>
    <t>72:00</t>
  </si>
  <si>
    <t>158:49</t>
  </si>
  <si>
    <t>86:49</t>
  </si>
  <si>
    <t>05:31</t>
  </si>
  <si>
    <t>11:01</t>
  </si>
  <si>
    <t>15:58</t>
  </si>
  <si>
    <t>19:10</t>
  </si>
  <si>
    <t>31:37</t>
  </si>
  <si>
    <t>42:21</t>
  </si>
  <si>
    <t>60:42</t>
  </si>
  <si>
    <t>68:40</t>
  </si>
  <si>
    <t>76:02</t>
  </si>
  <si>
    <t>86:04</t>
  </si>
  <si>
    <t>7112111</t>
  </si>
  <si>
    <t>159</t>
  </si>
  <si>
    <t>120:10</t>
  </si>
  <si>
    <t>88:10</t>
  </si>
  <si>
    <t>06:50</t>
  </si>
  <si>
    <t>12:14</t>
  </si>
  <si>
    <t>18:33</t>
  </si>
  <si>
    <t>33:11</t>
  </si>
  <si>
    <t>45:53</t>
  </si>
  <si>
    <t>50:20</t>
  </si>
  <si>
    <t>59:58</t>
  </si>
  <si>
    <t>76:49</t>
  </si>
  <si>
    <t>87:20</t>
  </si>
  <si>
    <t>8420922</t>
  </si>
  <si>
    <t>119</t>
  </si>
  <si>
    <t>82:00</t>
  </si>
  <si>
    <t>170:54</t>
  </si>
  <si>
    <t>88:54</t>
  </si>
  <si>
    <t>04:26</t>
  </si>
  <si>
    <t>10:35</t>
  </si>
  <si>
    <t>15:04</t>
  </si>
  <si>
    <t>17:48</t>
  </si>
  <si>
    <t>22:49</t>
  </si>
  <si>
    <t>30:40</t>
  </si>
  <si>
    <t>42:40</t>
  </si>
  <si>
    <t>47:18</t>
  </si>
  <si>
    <t>52:24</t>
  </si>
  <si>
    <t>57:25</t>
  </si>
  <si>
    <t>60:27</t>
  </si>
  <si>
    <t>69:07</t>
  </si>
  <si>
    <t>77:45</t>
  </si>
  <si>
    <t>88:08</t>
  </si>
  <si>
    <t>7777600</t>
  </si>
  <si>
    <t>97:00</t>
  </si>
  <si>
    <t>186:00</t>
  </si>
  <si>
    <t>89:00</t>
  </si>
  <si>
    <t>04:52</t>
  </si>
  <si>
    <t>10:33</t>
  </si>
  <si>
    <t>15:35</t>
  </si>
  <si>
    <t>18:51</t>
  </si>
  <si>
    <t>24:25</t>
  </si>
  <si>
    <t>30:36</t>
  </si>
  <si>
    <t>44:46</t>
  </si>
  <si>
    <t>51:42</t>
  </si>
  <si>
    <t>55:53</t>
  </si>
  <si>
    <t>60:47</t>
  </si>
  <si>
    <t>63:28</t>
  </si>
  <si>
    <t>69:51</t>
  </si>
  <si>
    <t>79:02</t>
  </si>
  <si>
    <t>88:17</t>
  </si>
  <si>
    <t>1782000</t>
  </si>
  <si>
    <t>77:00</t>
  </si>
  <si>
    <t>170:25</t>
  </si>
  <si>
    <t>93:25</t>
  </si>
  <si>
    <t>06:09</t>
  </si>
  <si>
    <t>15:14</t>
  </si>
  <si>
    <t>21:41</t>
  </si>
  <si>
    <t>27:29</t>
  </si>
  <si>
    <t>35:36</t>
  </si>
  <si>
    <t>47:42</t>
  </si>
  <si>
    <t>52:11</t>
  </si>
  <si>
    <t>57:17</t>
  </si>
  <si>
    <t>62:29</t>
  </si>
  <si>
    <t>65:39</t>
  </si>
  <si>
    <t>74:08</t>
  </si>
  <si>
    <t>82:47</t>
  </si>
  <si>
    <t>92:55</t>
  </si>
  <si>
    <t>8482604</t>
  </si>
  <si>
    <t>92</t>
  </si>
  <si>
    <t>152:13</t>
  </si>
  <si>
    <t>95:13</t>
  </si>
  <si>
    <t>05:11</t>
  </si>
  <si>
    <t>12:32</t>
  </si>
  <si>
    <t>18:07</t>
  </si>
  <si>
    <t>21:54</t>
  </si>
  <si>
    <t>50:22</t>
  </si>
  <si>
    <t>55:06</t>
  </si>
  <si>
    <t>60:08</t>
  </si>
  <si>
    <t>65:08</t>
  </si>
  <si>
    <t>68:21</t>
  </si>
  <si>
    <t>74:47</t>
  </si>
  <si>
    <t>83:08</t>
  </si>
  <si>
    <t>94:28</t>
  </si>
  <si>
    <t>7211121</t>
  </si>
  <si>
    <t>95</t>
  </si>
  <si>
    <t>47:00</t>
  </si>
  <si>
    <t>142:48</t>
  </si>
  <si>
    <t>95:48</t>
  </si>
  <si>
    <t>04:12</t>
  </si>
  <si>
    <t>10:02</t>
  </si>
  <si>
    <t>17:36</t>
  </si>
  <si>
    <t>23:19</t>
  </si>
  <si>
    <t>29:49</t>
  </si>
  <si>
    <t>40:43</t>
  </si>
  <si>
    <t>54:25</t>
  </si>
  <si>
    <t>61:13</t>
  </si>
  <si>
    <t>64:41</t>
  </si>
  <si>
    <t>80:58</t>
  </si>
  <si>
    <t>94:42</t>
  </si>
  <si>
    <t>2221758</t>
  </si>
  <si>
    <t>67:00</t>
  </si>
  <si>
    <t>163:02</t>
  </si>
  <si>
    <t>96:02</t>
  </si>
  <si>
    <t>05:02</t>
  </si>
  <si>
    <t>25:22</t>
  </si>
  <si>
    <t>31:53</t>
  </si>
  <si>
    <t>45:15</t>
  </si>
  <si>
    <t>50:02</t>
  </si>
  <si>
    <t>58:54</t>
  </si>
  <si>
    <t>67:31</t>
  </si>
  <si>
    <t>70:34</t>
  </si>
  <si>
    <t>77:50</t>
  </si>
  <si>
    <t>84:51</t>
  </si>
  <si>
    <t>95:18</t>
  </si>
  <si>
    <t>410653</t>
  </si>
  <si>
    <t>201</t>
  </si>
  <si>
    <t>27:00</t>
  </si>
  <si>
    <t>129:09</t>
  </si>
  <si>
    <t>102:09</t>
  </si>
  <si>
    <t>04:47</t>
  </si>
  <si>
    <t>11:04</t>
  </si>
  <si>
    <t>18:14</t>
  </si>
  <si>
    <t>31:13</t>
  </si>
  <si>
    <t>47:20</t>
  </si>
  <si>
    <t>53:40</t>
  </si>
  <si>
    <t>59:18</t>
  </si>
  <si>
    <t>65:25</t>
  </si>
  <si>
    <t>69:26</t>
  </si>
  <si>
    <t>77:27</t>
  </si>
  <si>
    <t>86:52</t>
  </si>
  <si>
    <t>101:26</t>
  </si>
  <si>
    <t>2088246</t>
  </si>
  <si>
    <t>37:00</t>
  </si>
  <si>
    <t>148:04</t>
  </si>
  <si>
    <t>111:04</t>
  </si>
  <si>
    <t>04:59</t>
  </si>
  <si>
    <t>12:29</t>
  </si>
  <si>
    <t>22:31</t>
  </si>
  <si>
    <t>31:21</t>
  </si>
  <si>
    <t>47:25</t>
  </si>
  <si>
    <t>60:51</t>
  </si>
  <si>
    <t>72:04</t>
  </si>
  <si>
    <t>77:29</t>
  </si>
  <si>
    <t>80:43</t>
  </si>
  <si>
    <t>89:18</t>
  </si>
  <si>
    <t>96:26</t>
  </si>
  <si>
    <t>110:18</t>
  </si>
  <si>
    <t>2077852</t>
  </si>
  <si>
    <t>174</t>
  </si>
  <si>
    <t>42:00</t>
  </si>
  <si>
    <t>114:18</t>
  </si>
  <si>
    <t>72:18</t>
  </si>
  <si>
    <t>OKB</t>
  </si>
  <si>
    <t>09:51</t>
  </si>
  <si>
    <t>14:16</t>
  </si>
  <si>
    <t>20:15</t>
  </si>
  <si>
    <t>25:25</t>
  </si>
  <si>
    <t>29:12</t>
  </si>
  <si>
    <t>38:35</t>
  </si>
  <si>
    <t>45:25</t>
  </si>
  <si>
    <t>56:21</t>
  </si>
  <si>
    <t>63:34</t>
  </si>
  <si>
    <t>71:36</t>
  </si>
  <si>
    <t>7300541</t>
  </si>
  <si>
    <t>164</t>
  </si>
  <si>
    <t>203</t>
  </si>
  <si>
    <t>107:00</t>
  </si>
  <si>
    <t>202</t>
  </si>
  <si>
    <t>102:00</t>
  </si>
  <si>
    <t>7212325</t>
  </si>
  <si>
    <t>8080678</t>
  </si>
  <si>
    <t>162</t>
  </si>
  <si>
    <t>87:00</t>
  </si>
  <si>
    <t>585858</t>
  </si>
  <si>
    <t>51:00</t>
  </si>
  <si>
    <t>100:56</t>
  </si>
  <si>
    <t>49:56</t>
  </si>
  <si>
    <t>270</t>
  </si>
  <si>
    <t>14:39</t>
  </si>
  <si>
    <t>20:30</t>
  </si>
  <si>
    <t>24:28</t>
  </si>
  <si>
    <t>27:39</t>
  </si>
  <si>
    <t>44</t>
  </si>
  <si>
    <t>35:47</t>
  </si>
  <si>
    <t>39:12</t>
  </si>
  <si>
    <t>41:50</t>
  </si>
  <si>
    <t>45:23</t>
  </si>
  <si>
    <t>49:20</t>
  </si>
  <si>
    <t>2171247</t>
  </si>
  <si>
    <t>79</t>
  </si>
  <si>
    <t>77:55</t>
  </si>
  <si>
    <t>50:55</t>
  </si>
  <si>
    <t>10:34</t>
  </si>
  <si>
    <t>16:07</t>
  </si>
  <si>
    <t>21:16</t>
  </si>
  <si>
    <t>25:47</t>
  </si>
  <si>
    <t>28:46</t>
  </si>
  <si>
    <t>37:11</t>
  </si>
  <si>
    <t>40:28</t>
  </si>
  <si>
    <t>42:32</t>
  </si>
  <si>
    <t>46:14</t>
  </si>
  <si>
    <t>50:21</t>
  </si>
  <si>
    <t>8250869</t>
  </si>
  <si>
    <t>139</t>
  </si>
  <si>
    <t>99:00</t>
  </si>
  <si>
    <t>152:27</t>
  </si>
  <si>
    <t>53:27</t>
  </si>
  <si>
    <t>BJE</t>
  </si>
  <si>
    <t>11:14</t>
  </si>
  <si>
    <t>16:48</t>
  </si>
  <si>
    <t>22:35</t>
  </si>
  <si>
    <t>27:15</t>
  </si>
  <si>
    <t>30:33</t>
  </si>
  <si>
    <t>38:31</t>
  </si>
  <si>
    <t>42:02</t>
  </si>
  <si>
    <t>48:34</t>
  </si>
  <si>
    <t>52:51</t>
  </si>
  <si>
    <t>8232323</t>
  </si>
  <si>
    <t>68</t>
  </si>
  <si>
    <t>78:36</t>
  </si>
  <si>
    <t>57:36</t>
  </si>
  <si>
    <t>12:27</t>
  </si>
  <si>
    <t>24:09</t>
  </si>
  <si>
    <t>29:36</t>
  </si>
  <si>
    <t>32:45</t>
  </si>
  <si>
    <t>40:45</t>
  </si>
  <si>
    <t>48:30</t>
  </si>
  <si>
    <t>52:27</t>
  </si>
  <si>
    <t>56:54</t>
  </si>
  <si>
    <t>1401011</t>
  </si>
  <si>
    <t>134:29</t>
  </si>
  <si>
    <t>59:29</t>
  </si>
  <si>
    <t>12:24</t>
  </si>
  <si>
    <t>29:28</t>
  </si>
  <si>
    <t>32:38</t>
  </si>
  <si>
    <t>42:17</t>
  </si>
  <si>
    <t>46:44</t>
  </si>
  <si>
    <t>49:33</t>
  </si>
  <si>
    <t>53:57</t>
  </si>
  <si>
    <t>58:47</t>
  </si>
  <si>
    <t>8077277</t>
  </si>
  <si>
    <t>64:13</t>
  </si>
  <si>
    <t>RIS</t>
  </si>
  <si>
    <t>19:59</t>
  </si>
  <si>
    <t>26:08</t>
  </si>
  <si>
    <t>31:35</t>
  </si>
  <si>
    <t>35:24</t>
  </si>
  <si>
    <t>44:03</t>
  </si>
  <si>
    <t>48:07</t>
  </si>
  <si>
    <t>50:58</t>
  </si>
  <si>
    <t>55:33</t>
  </si>
  <si>
    <t>60:28</t>
  </si>
  <si>
    <t>720210</t>
  </si>
  <si>
    <t>97</t>
  </si>
  <si>
    <t>106:15</t>
  </si>
  <si>
    <t>67:15</t>
  </si>
  <si>
    <t>23:54</t>
  </si>
  <si>
    <t>30:44</t>
  </si>
  <si>
    <t>36:39</t>
  </si>
  <si>
    <t>39:54</t>
  </si>
  <si>
    <t>48:23</t>
  </si>
  <si>
    <t>52:13</t>
  </si>
  <si>
    <t>54:51</t>
  </si>
  <si>
    <t>60:14</t>
  </si>
  <si>
    <t>66:25</t>
  </si>
  <si>
    <t>700770</t>
  </si>
  <si>
    <t>15:00</t>
  </si>
  <si>
    <t>85:15</t>
  </si>
  <si>
    <t>70:15</t>
  </si>
  <si>
    <t>13:41</t>
  </si>
  <si>
    <t>27:58</t>
  </si>
  <si>
    <t>39:28</t>
  </si>
  <si>
    <t>50:26</t>
  </si>
  <si>
    <t>54:53</t>
  </si>
  <si>
    <t>58:24</t>
  </si>
  <si>
    <t>63:48</t>
  </si>
  <si>
    <t>69:31</t>
  </si>
  <si>
    <t>300743</t>
  </si>
  <si>
    <t>144:20</t>
  </si>
  <si>
    <t>75:20</t>
  </si>
  <si>
    <t>29:11</t>
  </si>
  <si>
    <t>35:52</t>
  </si>
  <si>
    <t>40:05</t>
  </si>
  <si>
    <t>52:32</t>
  </si>
  <si>
    <t>57:35</t>
  </si>
  <si>
    <t>62:06</t>
  </si>
  <si>
    <t>67:41</t>
  </si>
  <si>
    <t>74:17</t>
  </si>
  <si>
    <t>7778000</t>
  </si>
  <si>
    <t>207</t>
  </si>
  <si>
    <t>85:30</t>
  </si>
  <si>
    <t>76:30</t>
  </si>
  <si>
    <t>26:22</t>
  </si>
  <si>
    <t>34:06</t>
  </si>
  <si>
    <t>40:36</t>
  </si>
  <si>
    <t>45:31</t>
  </si>
  <si>
    <t>56:31</t>
  </si>
  <si>
    <t>64:02</t>
  </si>
  <si>
    <t>69:50</t>
  </si>
  <si>
    <t>75:52</t>
  </si>
  <si>
    <t>2039993</t>
  </si>
  <si>
    <t>148</t>
  </si>
  <si>
    <t>63:00</t>
  </si>
  <si>
    <t>140:33</t>
  </si>
  <si>
    <t>77:33</t>
  </si>
  <si>
    <t>16:01</t>
  </si>
  <si>
    <t>27:54</t>
  </si>
  <si>
    <t>34:59</t>
  </si>
  <si>
    <t>41:41</t>
  </si>
  <si>
    <t>56:35</t>
  </si>
  <si>
    <t>60:45</t>
  </si>
  <si>
    <t>64:29</t>
  </si>
  <si>
    <t>71:08</t>
  </si>
  <si>
    <t>76:51</t>
  </si>
  <si>
    <t>1420752</t>
  </si>
  <si>
    <t>154</t>
  </si>
  <si>
    <t>81:00</t>
  </si>
  <si>
    <t>160:12</t>
  </si>
  <si>
    <t>79:12</t>
  </si>
  <si>
    <t>13:10</t>
  </si>
  <si>
    <t>20:50</t>
  </si>
  <si>
    <t>29:01</t>
  </si>
  <si>
    <t>36:14</t>
  </si>
  <si>
    <t>42:12</t>
  </si>
  <si>
    <t>55:49</t>
  </si>
  <si>
    <t>60:56</t>
  </si>
  <si>
    <t>64:08</t>
  </si>
  <si>
    <t>70:33</t>
  </si>
  <si>
    <t>78:17</t>
  </si>
  <si>
    <t>8237707</t>
  </si>
  <si>
    <t>172</t>
  </si>
  <si>
    <t>137:05</t>
  </si>
  <si>
    <t>80:05</t>
  </si>
  <si>
    <t>15:34</t>
  </si>
  <si>
    <t>24:48</t>
  </si>
  <si>
    <t>33:46</t>
  </si>
  <si>
    <t>41:18</t>
  </si>
  <si>
    <t>66:54</t>
  </si>
  <si>
    <t>73:45</t>
  </si>
  <si>
    <t>79:30</t>
  </si>
  <si>
    <t>2442603</t>
  </si>
  <si>
    <t>29</t>
  </si>
  <si>
    <t>Mareković Car</t>
  </si>
  <si>
    <t>33:00</t>
  </si>
  <si>
    <t>135:27</t>
  </si>
  <si>
    <t>102:27</t>
  </si>
  <si>
    <t>35:55</t>
  </si>
  <si>
    <t>45:32</t>
  </si>
  <si>
    <t>53:54</t>
  </si>
  <si>
    <t>60:10</t>
  </si>
  <si>
    <t>74:10</t>
  </si>
  <si>
    <t>79:01</t>
  </si>
  <si>
    <t>83:14</t>
  </si>
  <si>
    <t>95:14</t>
  </si>
  <si>
    <t>101:45</t>
  </si>
  <si>
    <t>2300279</t>
  </si>
  <si>
    <t>106</t>
  </si>
  <si>
    <t>203:31</t>
  </si>
  <si>
    <t>116:31</t>
  </si>
  <si>
    <t>23:42</t>
  </si>
  <si>
    <t>32:52</t>
  </si>
  <si>
    <t>47:13</t>
  </si>
  <si>
    <t>62:51</t>
  </si>
  <si>
    <t>84:29</t>
  </si>
  <si>
    <t>91:14</t>
  </si>
  <si>
    <t>97:44</t>
  </si>
  <si>
    <t>106:58</t>
  </si>
  <si>
    <t>115:20</t>
  </si>
  <si>
    <t>209</t>
  </si>
  <si>
    <t>105:00</t>
  </si>
  <si>
    <t>7891004</t>
  </si>
  <si>
    <t>73</t>
  </si>
  <si>
    <t>45:00</t>
  </si>
  <si>
    <t>14:26</t>
  </si>
  <si>
    <t>20:13</t>
  </si>
  <si>
    <t>26:39</t>
  </si>
  <si>
    <t>47:38</t>
  </si>
  <si>
    <t>50:50</t>
  </si>
  <si>
    <t>208</t>
  </si>
  <si>
    <t>93:00</t>
  </si>
  <si>
    <t>7140363</t>
  </si>
  <si>
    <t>75</t>
  </si>
  <si>
    <t>49:26</t>
  </si>
  <si>
    <t>41:26</t>
  </si>
  <si>
    <t>17</t>
  </si>
  <si>
    <t>3.6</t>
  </si>
  <si>
    <t>210</t>
  </si>
  <si>
    <t>04:40</t>
  </si>
  <si>
    <t>36</t>
  </si>
  <si>
    <t>10:06</t>
  </si>
  <si>
    <t>12:35</t>
  </si>
  <si>
    <t>14:08</t>
  </si>
  <si>
    <t>34</t>
  </si>
  <si>
    <t>17:27</t>
  </si>
  <si>
    <t>26:12</t>
  </si>
  <si>
    <t>29:33</t>
  </si>
  <si>
    <t>32:23</t>
  </si>
  <si>
    <t>51</t>
  </si>
  <si>
    <t>7111959</t>
  </si>
  <si>
    <t>110</t>
  </si>
  <si>
    <t>75:12</t>
  </si>
  <si>
    <t>04:56</t>
  </si>
  <si>
    <t>10:58</t>
  </si>
  <si>
    <t>15:50</t>
  </si>
  <si>
    <t>17:44</t>
  </si>
  <si>
    <t>28:07</t>
  </si>
  <si>
    <t>31:41</t>
  </si>
  <si>
    <t>34:19</t>
  </si>
  <si>
    <t>37:06</t>
  </si>
  <si>
    <t>41:32</t>
  </si>
  <si>
    <t>2300241</t>
  </si>
  <si>
    <t>113</t>
  </si>
  <si>
    <t>123:44</t>
  </si>
  <si>
    <t>55:44</t>
  </si>
  <si>
    <t>05:41</t>
  </si>
  <si>
    <t>12:53</t>
  </si>
  <si>
    <t>20:32</t>
  </si>
  <si>
    <t>22:42</t>
  </si>
  <si>
    <t>23:47</t>
  </si>
  <si>
    <t>40:29</t>
  </si>
  <si>
    <t>44:11</t>
  </si>
  <si>
    <t>47:15</t>
  </si>
  <si>
    <t>50:14</t>
  </si>
  <si>
    <t>55:08</t>
  </si>
  <si>
    <t>7212123</t>
  </si>
  <si>
    <t>157</t>
  </si>
  <si>
    <t>58:00</t>
  </si>
  <si>
    <t>115:08</t>
  </si>
  <si>
    <t>57:08</t>
  </si>
  <si>
    <t>14:28</t>
  </si>
  <si>
    <t>21:12</t>
  </si>
  <si>
    <t>35:25</t>
  </si>
  <si>
    <t>40:07</t>
  </si>
  <si>
    <t>49:25</t>
  </si>
  <si>
    <t>56:23</t>
  </si>
  <si>
    <t>7889999</t>
  </si>
  <si>
    <t>53:00</t>
  </si>
  <si>
    <t>110:39</t>
  </si>
  <si>
    <t>57:39</t>
  </si>
  <si>
    <t>06:17</t>
  </si>
  <si>
    <t>13:28</t>
  </si>
  <si>
    <t>17:12</t>
  </si>
  <si>
    <t>19:38</t>
  </si>
  <si>
    <t>22:38</t>
  </si>
  <si>
    <t>41:13</t>
  </si>
  <si>
    <t>46:17</t>
  </si>
  <si>
    <t>49:47</t>
  </si>
  <si>
    <t>7040662</t>
  </si>
  <si>
    <t>80:59</t>
  </si>
  <si>
    <t>57:59</t>
  </si>
  <si>
    <t>07:17</t>
  </si>
  <si>
    <t>13:15</t>
  </si>
  <si>
    <t>16:08</t>
  </si>
  <si>
    <t>22:23</t>
  </si>
  <si>
    <t>46:33</t>
  </si>
  <si>
    <t>51:34</t>
  </si>
  <si>
    <t>57:14</t>
  </si>
  <si>
    <t>8217855</t>
  </si>
  <si>
    <t>109:44</t>
  </si>
  <si>
    <t>61:44</t>
  </si>
  <si>
    <t>09:07</t>
  </si>
  <si>
    <t>16:38</t>
  </si>
  <si>
    <t>22:30</t>
  </si>
  <si>
    <t>25:08</t>
  </si>
  <si>
    <t>26:44</t>
  </si>
  <si>
    <t>40:19</t>
  </si>
  <si>
    <t>45:56</t>
  </si>
  <si>
    <t>54:17</t>
  </si>
  <si>
    <t>60:57</t>
  </si>
  <si>
    <t>219397</t>
  </si>
  <si>
    <t>108</t>
  </si>
  <si>
    <t>69:40</t>
  </si>
  <si>
    <t>66:40</t>
  </si>
  <si>
    <t>27:20</t>
  </si>
  <si>
    <t>31:45</t>
  </si>
  <si>
    <t>36:21</t>
  </si>
  <si>
    <t>37:42</t>
  </si>
  <si>
    <t>48:50</t>
  </si>
  <si>
    <t>54:15</t>
  </si>
  <si>
    <t>61:02</t>
  </si>
  <si>
    <t>65:56</t>
  </si>
  <si>
    <t>219395</t>
  </si>
  <si>
    <t>74</t>
  </si>
  <si>
    <t>97:27</t>
  </si>
  <si>
    <t>69:27</t>
  </si>
  <si>
    <t>08:04</t>
  </si>
  <si>
    <t>23:24</t>
  </si>
  <si>
    <t>28:05</t>
  </si>
  <si>
    <t>30:07</t>
  </si>
  <si>
    <t>45:38</t>
  </si>
  <si>
    <t>51:12</t>
  </si>
  <si>
    <t>55:59</t>
  </si>
  <si>
    <t>60:01</t>
  </si>
  <si>
    <t>68:39</t>
  </si>
  <si>
    <t>770914</t>
  </si>
  <si>
    <t>122</t>
  </si>
  <si>
    <t>108:04</t>
  </si>
  <si>
    <t>70:04</t>
  </si>
  <si>
    <t>07:27</t>
  </si>
  <si>
    <t>16:17</t>
  </si>
  <si>
    <t>20:25</t>
  </si>
  <si>
    <t>26:51</t>
  </si>
  <si>
    <t>47:29</t>
  </si>
  <si>
    <t>52:08</t>
  </si>
  <si>
    <t>63:08</t>
  </si>
  <si>
    <t>69:21</t>
  </si>
  <si>
    <t>332958</t>
  </si>
  <si>
    <t>20</t>
  </si>
  <si>
    <t>135:51</t>
  </si>
  <si>
    <t>72:51</t>
  </si>
  <si>
    <t>07:25</t>
  </si>
  <si>
    <t>15:17</t>
  </si>
  <si>
    <t>19:03</t>
  </si>
  <si>
    <t>22:17</t>
  </si>
  <si>
    <t>25:32</t>
  </si>
  <si>
    <t>34:21</t>
  </si>
  <si>
    <t>46:16</t>
  </si>
  <si>
    <t>51:32</t>
  </si>
  <si>
    <t>56:06</t>
  </si>
  <si>
    <t>65:35</t>
  </si>
  <si>
    <t>71:58</t>
  </si>
  <si>
    <t>1968521</t>
  </si>
  <si>
    <t>18:00</t>
  </si>
  <si>
    <t>178:57</t>
  </si>
  <si>
    <t>160:57</t>
  </si>
  <si>
    <t>34:58</t>
  </si>
  <si>
    <t>46:34</t>
  </si>
  <si>
    <t>85:17</t>
  </si>
  <si>
    <t>89:38</t>
  </si>
  <si>
    <t>94:54</t>
  </si>
  <si>
    <t>97:56</t>
  </si>
  <si>
    <t>131:41</t>
  </si>
  <si>
    <t>138:07</t>
  </si>
  <si>
    <t>145:33</t>
  </si>
  <si>
    <t>152:16</t>
  </si>
  <si>
    <t>160:19</t>
  </si>
  <si>
    <t>236865</t>
  </si>
  <si>
    <t>43:00</t>
  </si>
  <si>
    <t>112:33</t>
  </si>
  <si>
    <t>69:33</t>
  </si>
  <si>
    <t>18:32</t>
  </si>
  <si>
    <t>24:23</t>
  </si>
  <si>
    <t>26:52</t>
  </si>
  <si>
    <t>30:16</t>
  </si>
  <si>
    <t>32:25</t>
  </si>
  <si>
    <t>45:51</t>
  </si>
  <si>
    <t>60:35</t>
  </si>
  <si>
    <t>68:31</t>
  </si>
  <si>
    <t>214</t>
  </si>
  <si>
    <t>73:00</t>
  </si>
  <si>
    <t>213</t>
  </si>
  <si>
    <t>13:00</t>
  </si>
  <si>
    <t>2132997</t>
  </si>
  <si>
    <t>10:00</t>
  </si>
  <si>
    <t>53:02</t>
  </si>
  <si>
    <t>43:02</t>
  </si>
  <si>
    <t>M65 M70</t>
  </si>
  <si>
    <t>2.3</t>
  </si>
  <si>
    <t>08:36</t>
  </si>
  <si>
    <t>13:57</t>
  </si>
  <si>
    <t>19:51</t>
  </si>
  <si>
    <t>33:17</t>
  </si>
  <si>
    <t>220</t>
  </si>
  <si>
    <t>7009194</t>
  </si>
  <si>
    <t>28</t>
  </si>
  <si>
    <t>68:37</t>
  </si>
  <si>
    <t>33:37</t>
  </si>
  <si>
    <t>06:13</t>
  </si>
  <si>
    <t>10:10</t>
  </si>
  <si>
    <t>14:34</t>
  </si>
  <si>
    <t>23:40</t>
  </si>
  <si>
    <t>27:23</t>
  </si>
  <si>
    <t>1946000</t>
  </si>
  <si>
    <t>55:34</t>
  </si>
  <si>
    <t>07:30</t>
  </si>
  <si>
    <t>12:50</t>
  </si>
  <si>
    <t>19:56</t>
  </si>
  <si>
    <t>39:07</t>
  </si>
  <si>
    <t>46:41</t>
  </si>
  <si>
    <t>54:32</t>
  </si>
  <si>
    <t>236885</t>
  </si>
  <si>
    <t>22</t>
  </si>
  <si>
    <t>80:49</t>
  </si>
  <si>
    <t>14:02</t>
  </si>
  <si>
    <t>20:05</t>
  </si>
  <si>
    <t>28:55</t>
  </si>
  <si>
    <t>47:45</t>
  </si>
  <si>
    <t>54:58</t>
  </si>
  <si>
    <t>236853</t>
  </si>
  <si>
    <t>132:31</t>
  </si>
  <si>
    <t>112:31</t>
  </si>
  <si>
    <t>23:34</t>
  </si>
  <si>
    <t>35:19</t>
  </si>
  <si>
    <t>49:55</t>
  </si>
  <si>
    <t>82:19</t>
  </si>
  <si>
    <t>93:53</t>
  </si>
  <si>
    <t>110:37</t>
  </si>
  <si>
    <t>224</t>
  </si>
  <si>
    <t>1423480</t>
  </si>
  <si>
    <t>85:00</t>
  </si>
  <si>
    <t>115:48</t>
  </si>
  <si>
    <t>30:48</t>
  </si>
  <si>
    <t>18</t>
  </si>
  <si>
    <t>02:54</t>
  </si>
  <si>
    <t>07:51</t>
  </si>
  <si>
    <t>14:11</t>
  </si>
  <si>
    <t>18:27</t>
  </si>
  <si>
    <t>21:29</t>
  </si>
  <si>
    <t>26:47</t>
  </si>
  <si>
    <t>2133012</t>
  </si>
  <si>
    <t>141</t>
  </si>
  <si>
    <t>83:00</t>
  </si>
  <si>
    <t>115:34</t>
  </si>
  <si>
    <t>32:34</t>
  </si>
  <si>
    <t>04:46</t>
  </si>
  <si>
    <t>07:29</t>
  </si>
  <si>
    <t>14:05</t>
  </si>
  <si>
    <t>16:26</t>
  </si>
  <si>
    <t>20:38</t>
  </si>
  <si>
    <t>23:27</t>
  </si>
  <si>
    <t>24:41</t>
  </si>
  <si>
    <t>31:47</t>
  </si>
  <si>
    <t>8420983</t>
  </si>
  <si>
    <t>137</t>
  </si>
  <si>
    <t>79:00</t>
  </si>
  <si>
    <t>115:28</t>
  </si>
  <si>
    <t>36:28</t>
  </si>
  <si>
    <t>TIL</t>
  </si>
  <si>
    <t>08:30</t>
  </si>
  <si>
    <t>11:31</t>
  </si>
  <si>
    <t>20:17</t>
  </si>
  <si>
    <t>27:21</t>
  </si>
  <si>
    <t>28:43</t>
  </si>
  <si>
    <t>32:33</t>
  </si>
  <si>
    <t>35:32</t>
  </si>
  <si>
    <t>701122</t>
  </si>
  <si>
    <t>219</t>
  </si>
  <si>
    <t>136:41</t>
  </si>
  <si>
    <t>37:41</t>
  </si>
  <si>
    <t>05:34</t>
  </si>
  <si>
    <t>08:53</t>
  </si>
  <si>
    <t>11:06</t>
  </si>
  <si>
    <t>15:23</t>
  </si>
  <si>
    <t>19:05</t>
  </si>
  <si>
    <t>23:35</t>
  </si>
  <si>
    <t>27:46</t>
  </si>
  <si>
    <t>34:48</t>
  </si>
  <si>
    <t>36:53</t>
  </si>
  <si>
    <t>8025570</t>
  </si>
  <si>
    <t>91:00</t>
  </si>
  <si>
    <t>130:20</t>
  </si>
  <si>
    <t>39:20</t>
  </si>
  <si>
    <t>21:13</t>
  </si>
  <si>
    <t>28:32</t>
  </si>
  <si>
    <t>30:10</t>
  </si>
  <si>
    <t>35:57</t>
  </si>
  <si>
    <t>38:36</t>
  </si>
  <si>
    <t>237593</t>
  </si>
  <si>
    <t>123</t>
  </si>
  <si>
    <t>132:15</t>
  </si>
  <si>
    <t>43:15</t>
  </si>
  <si>
    <t>03:54</t>
  </si>
  <si>
    <t>06:45</t>
  </si>
  <si>
    <t>12:40</t>
  </si>
  <si>
    <t>16:55</t>
  </si>
  <si>
    <t>32:37</t>
  </si>
  <si>
    <t>34:45</t>
  </si>
  <si>
    <t>35:58</t>
  </si>
  <si>
    <t>40:40</t>
  </si>
  <si>
    <t>42:34</t>
  </si>
  <si>
    <t>2030933</t>
  </si>
  <si>
    <t>215</t>
  </si>
  <si>
    <t>103:00</t>
  </si>
  <si>
    <t>150:16</t>
  </si>
  <si>
    <t>47:16</t>
  </si>
  <si>
    <t>11:21</t>
  </si>
  <si>
    <t>13:58</t>
  </si>
  <si>
    <t>23:12</t>
  </si>
  <si>
    <t>26:28</t>
  </si>
  <si>
    <t>30:04</t>
  </si>
  <si>
    <t>36:02</t>
  </si>
  <si>
    <t>42:53</t>
  </si>
  <si>
    <t>45:34</t>
  </si>
  <si>
    <t>345974</t>
  </si>
  <si>
    <t>146</t>
  </si>
  <si>
    <t>95:00</t>
  </si>
  <si>
    <t>155:14</t>
  </si>
  <si>
    <t>13:46</t>
  </si>
  <si>
    <t>19:33</t>
  </si>
  <si>
    <t>23:20</t>
  </si>
  <si>
    <t>31:39</t>
  </si>
  <si>
    <t>36:22</t>
  </si>
  <si>
    <t>41:46</t>
  </si>
  <si>
    <t>46:38</t>
  </si>
  <si>
    <t>49:36</t>
  </si>
  <si>
    <t>56:48</t>
  </si>
  <si>
    <t>59:34</t>
  </si>
  <si>
    <t>7778899</t>
  </si>
  <si>
    <t>Klemar</t>
  </si>
  <si>
    <t>155:20</t>
  </si>
  <si>
    <t>62:20</t>
  </si>
  <si>
    <t>15:26</t>
  </si>
  <si>
    <t>25:18</t>
  </si>
  <si>
    <t>38:04</t>
  </si>
  <si>
    <t>48:42</t>
  </si>
  <si>
    <t>51:25</t>
  </si>
  <si>
    <t>58:42</t>
  </si>
  <si>
    <t>61:32</t>
  </si>
  <si>
    <t>421655</t>
  </si>
  <si>
    <t>132</t>
  </si>
  <si>
    <t>150:54</t>
  </si>
  <si>
    <t>63:54</t>
  </si>
  <si>
    <t>13:02</t>
  </si>
  <si>
    <t>20:44</t>
  </si>
  <si>
    <t>23:38</t>
  </si>
  <si>
    <t>36:15</t>
  </si>
  <si>
    <t>40:56</t>
  </si>
  <si>
    <t>47:35</t>
  </si>
  <si>
    <t>59:41</t>
  </si>
  <si>
    <t>62:37</t>
  </si>
  <si>
    <t>889172</t>
  </si>
  <si>
    <t>218</t>
  </si>
  <si>
    <t>Brnić</t>
  </si>
  <si>
    <t>Boro</t>
  </si>
  <si>
    <t>182:05</t>
  </si>
  <si>
    <t>91:05</t>
  </si>
  <si>
    <t>13:19</t>
  </si>
  <si>
    <t>25:12</t>
  </si>
  <si>
    <t>31:16</t>
  </si>
  <si>
    <t>46:23</t>
  </si>
  <si>
    <t>71:53</t>
  </si>
  <si>
    <t>74:33</t>
  </si>
  <si>
    <t>88:42</t>
  </si>
  <si>
    <t>237599</t>
  </si>
  <si>
    <t>26</t>
  </si>
  <si>
    <t>406875</t>
  </si>
  <si>
    <t>96</t>
  </si>
  <si>
    <t>141:56</t>
  </si>
  <si>
    <t>08:34</t>
  </si>
  <si>
    <t>15:30</t>
  </si>
  <si>
    <t>21:58</t>
  </si>
  <si>
    <t>59:27</t>
  </si>
  <si>
    <t>216</t>
  </si>
  <si>
    <t>217</t>
  </si>
  <si>
    <t>7055033</t>
  </si>
  <si>
    <t>130</t>
  </si>
  <si>
    <t>66:37</t>
  </si>
  <si>
    <t>19:37</t>
  </si>
  <si>
    <t>02:20</t>
  </si>
  <si>
    <t>04:14</t>
  </si>
  <si>
    <t>05:36</t>
  </si>
  <si>
    <t>07:49</t>
  </si>
  <si>
    <t>11:09</t>
  </si>
  <si>
    <t>17:35</t>
  </si>
  <si>
    <t>7010896</t>
  </si>
  <si>
    <t>153</t>
  </si>
  <si>
    <t>71:00</t>
  </si>
  <si>
    <t>91:01</t>
  </si>
  <si>
    <t>20:01</t>
  </si>
  <si>
    <t>02:42</t>
  </si>
  <si>
    <t>05:20</t>
  </si>
  <si>
    <t>11:10</t>
  </si>
  <si>
    <t>13:38</t>
  </si>
  <si>
    <t>14:30</t>
  </si>
  <si>
    <t>19:26</t>
  </si>
  <si>
    <t>7755611</t>
  </si>
  <si>
    <t>151</t>
  </si>
  <si>
    <t>65:00</t>
  </si>
  <si>
    <t>86:08</t>
  </si>
  <si>
    <t>21:08</t>
  </si>
  <si>
    <t>02:29</t>
  </si>
  <si>
    <t>07:33</t>
  </si>
  <si>
    <t>08:56</t>
  </si>
  <si>
    <t>11:58</t>
  </si>
  <si>
    <t>19:08</t>
  </si>
  <si>
    <t>7022030</t>
  </si>
  <si>
    <t>150</t>
  </si>
  <si>
    <t>82:07</t>
  </si>
  <si>
    <t>26:07</t>
  </si>
  <si>
    <t>03:09</t>
  </si>
  <si>
    <t>09:03</t>
  </si>
  <si>
    <t>16:46</t>
  </si>
  <si>
    <t>2030931</t>
  </si>
  <si>
    <t>59:00</t>
  </si>
  <si>
    <t>86:47</t>
  </si>
  <si>
    <t>27:47</t>
  </si>
  <si>
    <t>03:33</t>
  </si>
  <si>
    <t>18:36</t>
  </si>
  <si>
    <t>19:55</t>
  </si>
  <si>
    <t>24:46</t>
  </si>
  <si>
    <t>27:07</t>
  </si>
  <si>
    <t>237600</t>
  </si>
  <si>
    <t>23</t>
  </si>
  <si>
    <t>115:04</t>
  </si>
  <si>
    <t>11:08</t>
  </si>
  <si>
    <t>19:34</t>
  </si>
  <si>
    <t>29:32</t>
  </si>
  <si>
    <t>30:51</t>
  </si>
  <si>
    <t>34:41</t>
  </si>
  <si>
    <t>37:27</t>
  </si>
  <si>
    <t>7010102</t>
  </si>
  <si>
    <t>69</t>
  </si>
  <si>
    <t>89:47</t>
  </si>
  <si>
    <t>39:47</t>
  </si>
  <si>
    <t>03:05</t>
  </si>
  <si>
    <t>22:22</t>
  </si>
  <si>
    <t>24:07</t>
  </si>
  <si>
    <t>30:54</t>
  </si>
  <si>
    <t>32:05</t>
  </si>
  <si>
    <t>39:10</t>
  </si>
  <si>
    <t>1423477</t>
  </si>
  <si>
    <t>84</t>
  </si>
  <si>
    <t>105:04</t>
  </si>
  <si>
    <t>43:04</t>
  </si>
  <si>
    <t>05:50</t>
  </si>
  <si>
    <t>42:28</t>
  </si>
  <si>
    <t>222409</t>
  </si>
  <si>
    <t>81</t>
  </si>
  <si>
    <t>41:00</t>
  </si>
  <si>
    <t>92:06</t>
  </si>
  <si>
    <t>51:06</t>
  </si>
  <si>
    <t>26:24</t>
  </si>
  <si>
    <t>38:25</t>
  </si>
  <si>
    <t>40:01</t>
  </si>
  <si>
    <t>48:01</t>
  </si>
  <si>
    <t>50:27</t>
  </si>
  <si>
    <t>222411</t>
  </si>
  <si>
    <t>104</t>
  </si>
  <si>
    <t>52:04</t>
  </si>
  <si>
    <t>06:25</t>
  </si>
  <si>
    <t>19:44</t>
  </si>
  <si>
    <t>28:58</t>
  </si>
  <si>
    <t>33:56</t>
  </si>
  <si>
    <t>36:07</t>
  </si>
  <si>
    <t>47:12</t>
  </si>
  <si>
    <t>1220890</t>
  </si>
  <si>
    <t>138</t>
  </si>
  <si>
    <t>180</t>
  </si>
  <si>
    <t>181</t>
  </si>
  <si>
    <t>8420982</t>
  </si>
  <si>
    <t>40:33</t>
  </si>
  <si>
    <t>08:43</t>
  </si>
  <si>
    <t>13:39</t>
  </si>
  <si>
    <t>28:29</t>
  </si>
  <si>
    <t>32:04</t>
  </si>
  <si>
    <t>37:49</t>
  </si>
  <si>
    <t>39:59</t>
  </si>
  <si>
    <t>183</t>
  </si>
  <si>
    <t>8333356</t>
  </si>
  <si>
    <t>131</t>
  </si>
  <si>
    <t>51:22</t>
  </si>
  <si>
    <t>31:22</t>
  </si>
  <si>
    <t>Ž16 Ž21B</t>
  </si>
  <si>
    <t>3.7</t>
  </si>
  <si>
    <t>07:59</t>
  </si>
  <si>
    <t>11:52</t>
  </si>
  <si>
    <t>14:46</t>
  </si>
  <si>
    <t>17:56</t>
  </si>
  <si>
    <t>21:35</t>
  </si>
  <si>
    <t>26:42</t>
  </si>
  <si>
    <t>30:52</t>
  </si>
  <si>
    <t>8300220</t>
  </si>
  <si>
    <t>117</t>
  </si>
  <si>
    <t>43:53</t>
  </si>
  <si>
    <t>38:53</t>
  </si>
  <si>
    <t>13:08</t>
  </si>
  <si>
    <t>20:09</t>
  </si>
  <si>
    <t>24:04</t>
  </si>
  <si>
    <t>28:13</t>
  </si>
  <si>
    <t>38:24</t>
  </si>
  <si>
    <t>2113332</t>
  </si>
  <si>
    <t>16</t>
  </si>
  <si>
    <t>Kovac</t>
  </si>
  <si>
    <t>81:47</t>
  </si>
  <si>
    <t>70:47</t>
  </si>
  <si>
    <t>11:23</t>
  </si>
  <si>
    <t>31:31</t>
  </si>
  <si>
    <t>41:40</t>
  </si>
  <si>
    <t>60:00</t>
  </si>
  <si>
    <t>70:07</t>
  </si>
  <si>
    <t>8132926</t>
  </si>
  <si>
    <t>142</t>
  </si>
  <si>
    <t>81:59</t>
  </si>
  <si>
    <t>73:59</t>
  </si>
  <si>
    <t>14:27</t>
  </si>
  <si>
    <t>20:55</t>
  </si>
  <si>
    <t>27:18</t>
  </si>
  <si>
    <t>44:47</t>
  </si>
  <si>
    <t>63:15</t>
  </si>
  <si>
    <t>73:29</t>
  </si>
  <si>
    <t>7000818</t>
  </si>
  <si>
    <t>136</t>
  </si>
  <si>
    <t>186</t>
  </si>
  <si>
    <t>8110050</t>
  </si>
  <si>
    <t>109</t>
  </si>
  <si>
    <t>59:04</t>
  </si>
  <si>
    <t>46:04</t>
  </si>
  <si>
    <t>W17-20</t>
  </si>
  <si>
    <t>Ž20 Ž35</t>
  </si>
  <si>
    <t>240</t>
  </si>
  <si>
    <t>06:12</t>
  </si>
  <si>
    <t>12:51</t>
  </si>
  <si>
    <t>19:14</t>
  </si>
  <si>
    <t>24:17</t>
  </si>
  <si>
    <t>26:35</t>
  </si>
  <si>
    <t>30:31</t>
  </si>
  <si>
    <t>34:27</t>
  </si>
  <si>
    <t>40:27</t>
  </si>
  <si>
    <t>8231003</t>
  </si>
  <si>
    <t>94</t>
  </si>
  <si>
    <t>06:40</t>
  </si>
  <si>
    <t>21:31</t>
  </si>
  <si>
    <t>27:31</t>
  </si>
  <si>
    <t>29:46</t>
  </si>
  <si>
    <t>34:22</t>
  </si>
  <si>
    <t>42:42</t>
  </si>
  <si>
    <t>45:52</t>
  </si>
  <si>
    <t>50:59</t>
  </si>
  <si>
    <t>8445442</t>
  </si>
  <si>
    <t>24</t>
  </si>
  <si>
    <t>83:26</t>
  </si>
  <si>
    <t>61:26</t>
  </si>
  <si>
    <t>06:06</t>
  </si>
  <si>
    <t>16:36</t>
  </si>
  <si>
    <t>21:06</t>
  </si>
  <si>
    <t>25:56</t>
  </si>
  <si>
    <t>32:22</t>
  </si>
  <si>
    <t>36:13</t>
  </si>
  <si>
    <t>46:36</t>
  </si>
  <si>
    <t>50:13</t>
  </si>
  <si>
    <t>54:35</t>
  </si>
  <si>
    <t>60:48</t>
  </si>
  <si>
    <t>2061276</t>
  </si>
  <si>
    <t>87:34</t>
  </si>
  <si>
    <t>62:34</t>
  </si>
  <si>
    <t>13:30</t>
  </si>
  <si>
    <t>17:54</t>
  </si>
  <si>
    <t>22:47</t>
  </si>
  <si>
    <t>28:31</t>
  </si>
  <si>
    <t>31:14</t>
  </si>
  <si>
    <t>42:04</t>
  </si>
  <si>
    <t>49:54</t>
  </si>
  <si>
    <t>56:40</t>
  </si>
  <si>
    <t>61:58</t>
  </si>
  <si>
    <t>8431111</t>
  </si>
  <si>
    <t>156</t>
  </si>
  <si>
    <t>123:27</t>
  </si>
  <si>
    <t>104:27</t>
  </si>
  <si>
    <t>30:47</t>
  </si>
  <si>
    <t>38:14</t>
  </si>
  <si>
    <t>44:58</t>
  </si>
  <si>
    <t>59:56</t>
  </si>
  <si>
    <t>64:11</t>
  </si>
  <si>
    <t>74:20</t>
  </si>
  <si>
    <t>81:44</t>
  </si>
  <si>
    <t>89:08</t>
  </si>
  <si>
    <t>95:31</t>
  </si>
  <si>
    <t>103:57</t>
  </si>
  <si>
    <t>2100979</t>
  </si>
  <si>
    <t>112</t>
  </si>
  <si>
    <t>113:27</t>
  </si>
  <si>
    <t>39:49</t>
  </si>
  <si>
    <t>47:17</t>
  </si>
  <si>
    <t>53:45</t>
  </si>
  <si>
    <t>68:49</t>
  </si>
  <si>
    <t>73:07</t>
  </si>
  <si>
    <t>83:22</t>
  </si>
  <si>
    <t>90:46</t>
  </si>
  <si>
    <t>98:11</t>
  </si>
  <si>
    <t>104:33</t>
  </si>
  <si>
    <t>113:01</t>
  </si>
  <si>
    <t>188</t>
  </si>
  <si>
    <t>5738</t>
  </si>
  <si>
    <t>16:00</t>
  </si>
  <si>
    <t>8041177</t>
  </si>
  <si>
    <t>171</t>
  </si>
  <si>
    <t>118:28</t>
  </si>
  <si>
    <t>103:28</t>
  </si>
  <si>
    <t>6.3</t>
  </si>
  <si>
    <t>330</t>
  </si>
  <si>
    <t>07:23</t>
  </si>
  <si>
    <t>11:12</t>
  </si>
  <si>
    <t>32:46</t>
  </si>
  <si>
    <t>43:49</t>
  </si>
  <si>
    <t>66:49</t>
  </si>
  <si>
    <t>88:29</t>
  </si>
  <si>
    <t>97:12</t>
  </si>
  <si>
    <t>102:52</t>
  </si>
  <si>
    <t>189</t>
  </si>
  <si>
    <t>06:00</t>
  </si>
  <si>
    <t>191</t>
  </si>
  <si>
    <t>190</t>
  </si>
  <si>
    <t>893807</t>
  </si>
  <si>
    <t>176</t>
  </si>
  <si>
    <t>127:35</t>
  </si>
  <si>
    <t>53:35</t>
  </si>
  <si>
    <t>20:29</t>
  </si>
  <si>
    <t>24:59</t>
  </si>
  <si>
    <t>39:11</t>
  </si>
  <si>
    <t>46:12</t>
  </si>
  <si>
    <t>52:50</t>
  </si>
  <si>
    <t>2143690</t>
  </si>
  <si>
    <t>168</t>
  </si>
  <si>
    <t>89:30</t>
  </si>
  <si>
    <t>54:30</t>
  </si>
  <si>
    <t>19:52</t>
  </si>
  <si>
    <t>25:16</t>
  </si>
  <si>
    <t>29:14</t>
  </si>
  <si>
    <t>33:59</t>
  </si>
  <si>
    <t>46:27</t>
  </si>
  <si>
    <t>53:49</t>
  </si>
  <si>
    <t>1202001</t>
  </si>
  <si>
    <t>134</t>
  </si>
  <si>
    <t>101:48</t>
  </si>
  <si>
    <t>57:48</t>
  </si>
  <si>
    <t>16:27</t>
  </si>
  <si>
    <t>26:30</t>
  </si>
  <si>
    <t>32:15</t>
  </si>
  <si>
    <t>39:31</t>
  </si>
  <si>
    <t>49:46</t>
  </si>
  <si>
    <t>56:52</t>
  </si>
  <si>
    <t>2113425</t>
  </si>
  <si>
    <t>126</t>
  </si>
  <si>
    <t>111:09</t>
  </si>
  <si>
    <t>58:09</t>
  </si>
  <si>
    <t>11:47</t>
  </si>
  <si>
    <t>17:58</t>
  </si>
  <si>
    <t>22:19</t>
  </si>
  <si>
    <t>26:58</t>
  </si>
  <si>
    <t>32:41</t>
  </si>
  <si>
    <t>57:23</t>
  </si>
  <si>
    <t>1110911</t>
  </si>
  <si>
    <t>197</t>
  </si>
  <si>
    <t>100:37</t>
  </si>
  <si>
    <t>59:37</t>
  </si>
  <si>
    <t>19:30</t>
  </si>
  <si>
    <t>24:29</t>
  </si>
  <si>
    <t>28:56</t>
  </si>
  <si>
    <t>35:08</t>
  </si>
  <si>
    <t>42:35</t>
  </si>
  <si>
    <t>52:49</t>
  </si>
  <si>
    <t>2221765</t>
  </si>
  <si>
    <t>90:54</t>
  </si>
  <si>
    <t>67:54</t>
  </si>
  <si>
    <t>19:07</t>
  </si>
  <si>
    <t>27:40</t>
  </si>
  <si>
    <t>39:52</t>
  </si>
  <si>
    <t>58:50</t>
  </si>
  <si>
    <t>66:51</t>
  </si>
  <si>
    <t>222412</t>
  </si>
  <si>
    <t>103</t>
  </si>
  <si>
    <t>125:03</t>
  </si>
  <si>
    <t>69:03</t>
  </si>
  <si>
    <t>21:36</t>
  </si>
  <si>
    <t>25:59</t>
  </si>
  <si>
    <t>51:37</t>
  </si>
  <si>
    <t>68:16</t>
  </si>
  <si>
    <t>2442601</t>
  </si>
  <si>
    <t>119:33</t>
  </si>
  <si>
    <t>15:08</t>
  </si>
  <si>
    <t>24:06</t>
  </si>
  <si>
    <t>29:22</t>
  </si>
  <si>
    <t>52:26</t>
  </si>
  <si>
    <t>61:04</t>
  </si>
  <si>
    <t>67:48</t>
  </si>
  <si>
    <t>2133013</t>
  </si>
  <si>
    <t>115</t>
  </si>
  <si>
    <t>140:34</t>
  </si>
  <si>
    <t>69:34</t>
  </si>
  <si>
    <t>21:47</t>
  </si>
  <si>
    <t>32:02</t>
  </si>
  <si>
    <t>36:42</t>
  </si>
  <si>
    <t>62:08</t>
  </si>
  <si>
    <t>68:47</t>
  </si>
  <si>
    <t>230661</t>
  </si>
  <si>
    <t>133</t>
  </si>
  <si>
    <t>142:40</t>
  </si>
  <si>
    <t>77:40</t>
  </si>
  <si>
    <t>27:13</t>
  </si>
  <si>
    <t>42:43</t>
  </si>
  <si>
    <t>66:53</t>
  </si>
  <si>
    <t>76:42</t>
  </si>
  <si>
    <t>2221767</t>
  </si>
  <si>
    <t>85</t>
  </si>
  <si>
    <t>111:25</t>
  </si>
  <si>
    <t>82:25</t>
  </si>
  <si>
    <t>25:36</t>
  </si>
  <si>
    <t>32:14</t>
  </si>
  <si>
    <t>50:40</t>
  </si>
  <si>
    <t>75:39</t>
  </si>
  <si>
    <t>81:41</t>
  </si>
  <si>
    <t>222401</t>
  </si>
  <si>
    <t>127:33</t>
  </si>
  <si>
    <t>95:33</t>
  </si>
  <si>
    <t>33:22</t>
  </si>
  <si>
    <t>39:37</t>
  </si>
  <si>
    <t>45:37</t>
  </si>
  <si>
    <t>49:53</t>
  </si>
  <si>
    <t>71:42</t>
  </si>
  <si>
    <t>88:16</t>
  </si>
  <si>
    <t>94:47</t>
  </si>
  <si>
    <t>2301978</t>
  </si>
  <si>
    <t>87</t>
  </si>
  <si>
    <t>168:36</t>
  </si>
  <si>
    <t>100:36</t>
  </si>
  <si>
    <t>31:33</t>
  </si>
  <si>
    <t>41:04</t>
  </si>
  <si>
    <t>53:15</t>
  </si>
  <si>
    <t>68:38</t>
  </si>
  <si>
    <t>76:58</t>
  </si>
  <si>
    <t>89:26</t>
  </si>
  <si>
    <t>98:52</t>
  </si>
  <si>
    <t>1234109</t>
  </si>
  <si>
    <t>99</t>
  </si>
  <si>
    <t>143:07</t>
  </si>
  <si>
    <t>105:07</t>
  </si>
  <si>
    <t>34:25</t>
  </si>
  <si>
    <t>46:48</t>
  </si>
  <si>
    <t>52:44</t>
  </si>
  <si>
    <t>60:18</t>
  </si>
  <si>
    <t>69:42</t>
  </si>
  <si>
    <t>93:56</t>
  </si>
  <si>
    <t>103:46</t>
  </si>
  <si>
    <t>2221132</t>
  </si>
  <si>
    <t>22:52</t>
  </si>
  <si>
    <t>45:39</t>
  </si>
  <si>
    <t>52:14</t>
  </si>
  <si>
    <t>80:34</t>
  </si>
  <si>
    <t>196</t>
  </si>
  <si>
    <t>195</t>
  </si>
  <si>
    <t>237608</t>
  </si>
  <si>
    <t>144</t>
  </si>
  <si>
    <t>9008008</t>
  </si>
  <si>
    <t>61:00</t>
  </si>
  <si>
    <t>113:24</t>
  </si>
  <si>
    <t>05:56</t>
  </si>
  <si>
    <t>18:48</t>
  </si>
  <si>
    <t>28:23</t>
  </si>
  <si>
    <t>31:04</t>
  </si>
  <si>
    <t>35:30</t>
  </si>
  <si>
    <t>39:41</t>
  </si>
  <si>
    <t>43:16</t>
  </si>
  <si>
    <t>46:28</t>
  </si>
  <si>
    <t>2077785</t>
  </si>
  <si>
    <t>175</t>
  </si>
  <si>
    <t>64:00</t>
  </si>
  <si>
    <t>121:11</t>
  </si>
  <si>
    <t>57:11</t>
  </si>
  <si>
    <t>06:31</t>
  </si>
  <si>
    <t>19:18</t>
  </si>
  <si>
    <t>23:08</t>
  </si>
  <si>
    <t>28:38</t>
  </si>
  <si>
    <t>31:20</t>
  </si>
  <si>
    <t>40:47</t>
  </si>
  <si>
    <t>50:45</t>
  </si>
  <si>
    <t>56:24</t>
  </si>
  <si>
    <t>2121769</t>
  </si>
  <si>
    <t>128</t>
  </si>
  <si>
    <t>61:33</t>
  </si>
  <si>
    <t>07:09</t>
  </si>
  <si>
    <t>15:42</t>
  </si>
  <si>
    <t>20:12</t>
  </si>
  <si>
    <t>35:01</t>
  </si>
  <si>
    <t>44:29</t>
  </si>
  <si>
    <t>48:49</t>
  </si>
  <si>
    <t>2120666</t>
  </si>
  <si>
    <t>147</t>
  </si>
  <si>
    <t>143:21</t>
  </si>
  <si>
    <t>64:21</t>
  </si>
  <si>
    <t>09:30</t>
  </si>
  <si>
    <t>19:41</t>
  </si>
  <si>
    <t>23:18</t>
  </si>
  <si>
    <t>27:27</t>
  </si>
  <si>
    <t>36:25</t>
  </si>
  <si>
    <t>41:48</t>
  </si>
  <si>
    <t>49:14</t>
  </si>
  <si>
    <t>54:07</t>
  </si>
  <si>
    <t>57:45</t>
  </si>
  <si>
    <t>7009778</t>
  </si>
  <si>
    <t>170</t>
  </si>
  <si>
    <t>108:07</t>
  </si>
  <si>
    <t>65:07</t>
  </si>
  <si>
    <t>06:54</t>
  </si>
  <si>
    <t>18:35</t>
  </si>
  <si>
    <t>22:43</t>
  </si>
  <si>
    <t>27:05</t>
  </si>
  <si>
    <t>43:34</t>
  </si>
  <si>
    <t>64:23</t>
  </si>
  <si>
    <t>46479</t>
  </si>
  <si>
    <t>177</t>
  </si>
  <si>
    <t>128:25</t>
  </si>
  <si>
    <t>70:25</t>
  </si>
  <si>
    <t>24:10</t>
  </si>
  <si>
    <t>29:10</t>
  </si>
  <si>
    <t>39:05</t>
  </si>
  <si>
    <t>44:31</t>
  </si>
  <si>
    <t>54:19</t>
  </si>
  <si>
    <t>63:01</t>
  </si>
  <si>
    <t>7211151</t>
  </si>
  <si>
    <t>49:00</t>
  </si>
  <si>
    <t>121:47</t>
  </si>
  <si>
    <t>72:47</t>
  </si>
  <si>
    <t>07:58</t>
  </si>
  <si>
    <t>25:14</t>
  </si>
  <si>
    <t>30:42</t>
  </si>
  <si>
    <t>38:51</t>
  </si>
  <si>
    <t>42:30</t>
  </si>
  <si>
    <t>54:57</t>
  </si>
  <si>
    <t>59:49</t>
  </si>
  <si>
    <t>64:30</t>
  </si>
  <si>
    <t>72:10</t>
  </si>
  <si>
    <t>1420813</t>
  </si>
  <si>
    <t>152</t>
  </si>
  <si>
    <t>70:00</t>
  </si>
  <si>
    <t>144:58</t>
  </si>
  <si>
    <t>74:58</t>
  </si>
  <si>
    <t>29:53</t>
  </si>
  <si>
    <t>37:38</t>
  </si>
  <si>
    <t>59:07</t>
  </si>
  <si>
    <t>62:59</t>
  </si>
  <si>
    <t>67:03</t>
  </si>
  <si>
    <t>7003400</t>
  </si>
  <si>
    <t>116</t>
  </si>
  <si>
    <t>112:34</t>
  </si>
  <si>
    <t>75:34</t>
  </si>
  <si>
    <t>08:54</t>
  </si>
  <si>
    <t>31:23</t>
  </si>
  <si>
    <t>39:38</t>
  </si>
  <si>
    <t>43:46</t>
  </si>
  <si>
    <t>56:49</t>
  </si>
  <si>
    <t>62:44</t>
  </si>
  <si>
    <t>67:38</t>
  </si>
  <si>
    <t>74:39</t>
  </si>
  <si>
    <t>2118093</t>
  </si>
  <si>
    <t>132:33</t>
  </si>
  <si>
    <t>80:33</t>
  </si>
  <si>
    <t>08:22</t>
  </si>
  <si>
    <t>29:58</t>
  </si>
  <si>
    <t>43:10</t>
  </si>
  <si>
    <t>46:40</t>
  </si>
  <si>
    <t>60:07</t>
  </si>
  <si>
    <t>65:28</t>
  </si>
  <si>
    <t>71:34</t>
  </si>
  <si>
    <t>79:40</t>
  </si>
  <si>
    <t>2140845</t>
  </si>
  <si>
    <t>140</t>
  </si>
  <si>
    <t>112:07</t>
  </si>
  <si>
    <t>84:07</t>
  </si>
  <si>
    <t>23:33</t>
  </si>
  <si>
    <t>29:21</t>
  </si>
  <si>
    <t>34:42</t>
  </si>
  <si>
    <t>46:42</t>
  </si>
  <si>
    <t>61:25</t>
  </si>
  <si>
    <t>70:28</t>
  </si>
  <si>
    <t>76:41</t>
  </si>
  <si>
    <t>2084417</t>
  </si>
  <si>
    <t>145</t>
  </si>
  <si>
    <t>46:00</t>
  </si>
  <si>
    <t>141:14</t>
  </si>
  <si>
    <t>09:57</t>
  </si>
  <si>
    <t>34:17</t>
  </si>
  <si>
    <t>49:43</t>
  </si>
  <si>
    <t>55:54</t>
  </si>
  <si>
    <t>62:01</t>
  </si>
  <si>
    <t>81:34</t>
  </si>
  <si>
    <t>86:57</t>
  </si>
  <si>
    <t>94:15</t>
  </si>
  <si>
    <t>2067893</t>
  </si>
  <si>
    <t>158</t>
  </si>
  <si>
    <t>194:31</t>
  </si>
  <si>
    <t>97:31</t>
  </si>
  <si>
    <t>16:24</t>
  </si>
  <si>
    <t>32:55</t>
  </si>
  <si>
    <t>40:54</t>
  </si>
  <si>
    <t>56:10</t>
  </si>
  <si>
    <t>60:24</t>
  </si>
  <si>
    <t>77:18</t>
  </si>
  <si>
    <t>82:57</t>
  </si>
  <si>
    <t>88:51</t>
  </si>
  <si>
    <t>96:35</t>
  </si>
  <si>
    <t>2221755</t>
  </si>
  <si>
    <t>31:00</t>
  </si>
  <si>
    <t>204</t>
  </si>
  <si>
    <t>40:00</t>
  </si>
  <si>
    <t>205</t>
  </si>
  <si>
    <t>206</t>
  </si>
  <si>
    <t>76:00</t>
  </si>
  <si>
    <t>2221141</t>
  </si>
  <si>
    <t>700021</t>
  </si>
  <si>
    <t>147:26</t>
  </si>
  <si>
    <t>48:26</t>
  </si>
  <si>
    <t>3.8</t>
  </si>
  <si>
    <t>19:13</t>
  </si>
  <si>
    <t>25:15</t>
  </si>
  <si>
    <t>47:33</t>
  </si>
  <si>
    <t>406740</t>
  </si>
  <si>
    <t>135</t>
  </si>
  <si>
    <t>70:24</t>
  </si>
  <si>
    <t>55:24</t>
  </si>
  <si>
    <t>29:05</t>
  </si>
  <si>
    <t>37:44</t>
  </si>
  <si>
    <t>44:30</t>
  </si>
  <si>
    <t>54:37</t>
  </si>
  <si>
    <t>2121763</t>
  </si>
  <si>
    <t>86</t>
  </si>
  <si>
    <t>57:51</t>
  </si>
  <si>
    <t>05:57</t>
  </si>
  <si>
    <t>16:35</t>
  </si>
  <si>
    <t>46:02</t>
  </si>
  <si>
    <t>51:21</t>
  </si>
  <si>
    <t>2148494</t>
  </si>
  <si>
    <t>114</t>
  </si>
  <si>
    <t>121:23</t>
  </si>
  <si>
    <t>58:23</t>
  </si>
  <si>
    <t>07:42</t>
  </si>
  <si>
    <t>39:58</t>
  </si>
  <si>
    <t>52:20</t>
  </si>
  <si>
    <t>57:44</t>
  </si>
  <si>
    <t>222408</t>
  </si>
  <si>
    <t>82</t>
  </si>
  <si>
    <t>105:29</t>
  </si>
  <si>
    <t>60:29</t>
  </si>
  <si>
    <t>19:50</t>
  </si>
  <si>
    <t>52:35</t>
  </si>
  <si>
    <t>59:40</t>
  </si>
  <si>
    <t>2442608</t>
  </si>
  <si>
    <t>134:06</t>
  </si>
  <si>
    <t>65:06</t>
  </si>
  <si>
    <t>07:14</t>
  </si>
  <si>
    <t>16:14</t>
  </si>
  <si>
    <t>21:11</t>
  </si>
  <si>
    <t>28:53</t>
  </si>
  <si>
    <t>53:24</t>
  </si>
  <si>
    <t>57:38</t>
  </si>
  <si>
    <t>64:24</t>
  </si>
  <si>
    <t>237598</t>
  </si>
  <si>
    <t>66</t>
  </si>
  <si>
    <t>100:55</t>
  </si>
  <si>
    <t>67:55</t>
  </si>
  <si>
    <t>14:01</t>
  </si>
  <si>
    <t>23:52</t>
  </si>
  <si>
    <t>46:03</t>
  </si>
  <si>
    <t>54:00</t>
  </si>
  <si>
    <t>60:31</t>
  </si>
  <si>
    <t>67:05</t>
  </si>
  <si>
    <t>411373</t>
  </si>
  <si>
    <t>111</t>
  </si>
  <si>
    <t>70:01</t>
  </si>
  <si>
    <t>13:34</t>
  </si>
  <si>
    <t>23:05</t>
  </si>
  <si>
    <t>34:40</t>
  </si>
  <si>
    <t>41:05</t>
  </si>
  <si>
    <t>48:35</t>
  </si>
  <si>
    <t>62:27</t>
  </si>
  <si>
    <t>69:11</t>
  </si>
  <si>
    <t>2442588</t>
  </si>
  <si>
    <t>27</t>
  </si>
  <si>
    <t>71:13</t>
  </si>
  <si>
    <t>31:44</t>
  </si>
  <si>
    <t>49:21</t>
  </si>
  <si>
    <t>57:27</t>
  </si>
  <si>
    <t>62:07</t>
  </si>
  <si>
    <t>219388</t>
  </si>
  <si>
    <t>98:18</t>
  </si>
  <si>
    <t>71:18</t>
  </si>
  <si>
    <t>07:46</t>
  </si>
  <si>
    <t>16:42</t>
  </si>
  <si>
    <t>29:15</t>
  </si>
  <si>
    <t>36:59</t>
  </si>
  <si>
    <t>47:22</t>
  </si>
  <si>
    <t>57:26</t>
  </si>
  <si>
    <t>62:30</t>
  </si>
  <si>
    <t>70:12</t>
  </si>
  <si>
    <t>8667809</t>
  </si>
  <si>
    <t>155</t>
  </si>
  <si>
    <t>134:01</t>
  </si>
  <si>
    <t>77:01</t>
  </si>
  <si>
    <t>18:58</t>
  </si>
  <si>
    <t>28:21</t>
  </si>
  <si>
    <t>63:31</t>
  </si>
  <si>
    <t>68:07</t>
  </si>
  <si>
    <t>75:55</t>
  </si>
  <si>
    <t>888973</t>
  </si>
  <si>
    <t>83:35</t>
  </si>
  <si>
    <t>80:35</t>
  </si>
  <si>
    <t>07:56</t>
  </si>
  <si>
    <t>28:12</t>
  </si>
  <si>
    <t>33:39</t>
  </si>
  <si>
    <t>41:03</t>
  </si>
  <si>
    <t>54:44</t>
  </si>
  <si>
    <t>72:32</t>
  </si>
  <si>
    <t>79:53</t>
  </si>
  <si>
    <t>2140830</t>
  </si>
  <si>
    <t>78</t>
  </si>
  <si>
    <t>136:59</t>
  </si>
  <si>
    <t>97:59</t>
  </si>
  <si>
    <t>36:57</t>
  </si>
  <si>
    <t>80:19</t>
  </si>
  <si>
    <t>87:15</t>
  </si>
  <si>
    <t>96:55</t>
  </si>
  <si>
    <t>8076588</t>
  </si>
  <si>
    <t>150:17</t>
  </si>
  <si>
    <t>99:17</t>
  </si>
  <si>
    <t>58:18</t>
  </si>
  <si>
    <t>79:26</t>
  </si>
  <si>
    <t>87:31</t>
  </si>
  <si>
    <t>97:29</t>
  </si>
  <si>
    <t>2123976</t>
  </si>
  <si>
    <t>107</t>
  </si>
  <si>
    <t>189:11</t>
  </si>
  <si>
    <t>114:11</t>
  </si>
  <si>
    <t>25:09</t>
  </si>
  <si>
    <t>37:57</t>
  </si>
  <si>
    <t>59:24</t>
  </si>
  <si>
    <t>69:52</t>
  </si>
  <si>
    <t>96:08</t>
  </si>
  <si>
    <t>102:30</t>
  </si>
  <si>
    <t>113:15</t>
  </si>
  <si>
    <t>2120027</t>
  </si>
  <si>
    <t>158:04</t>
  </si>
  <si>
    <t>71:04</t>
  </si>
  <si>
    <t>05:38</t>
  </si>
  <si>
    <t>11:50</t>
  </si>
  <si>
    <t>25:03</t>
  </si>
  <si>
    <t>35:41</t>
  </si>
  <si>
    <t>70:22</t>
  </si>
  <si>
    <t>212</t>
  </si>
  <si>
    <t>111:00</t>
  </si>
  <si>
    <t>211</t>
  </si>
  <si>
    <t>2442557</t>
  </si>
  <si>
    <t>129</t>
  </si>
  <si>
    <t>78:00</t>
  </si>
  <si>
    <t>149:10</t>
  </si>
  <si>
    <t>71:10</t>
  </si>
  <si>
    <t>2.9</t>
  </si>
  <si>
    <t>27:35</t>
  </si>
  <si>
    <t>45:57</t>
  </si>
  <si>
    <t>53:36</t>
  </si>
  <si>
    <t>59:21</t>
  </si>
  <si>
    <t>2144786</t>
  </si>
  <si>
    <t>165:56</t>
  </si>
  <si>
    <t>72:56</t>
  </si>
  <si>
    <t>41:09</t>
  </si>
  <si>
    <t>57:40</t>
  </si>
  <si>
    <t>2125773</t>
  </si>
  <si>
    <t>180:15</t>
  </si>
  <si>
    <t>82:15</t>
  </si>
  <si>
    <t>48:55</t>
  </si>
  <si>
    <t>56:36</t>
  </si>
  <si>
    <t>66:05</t>
  </si>
  <si>
    <t>72:13</t>
  </si>
  <si>
    <t>2115774</t>
  </si>
  <si>
    <t>165:42</t>
  </si>
  <si>
    <t>82:42</t>
  </si>
  <si>
    <t>39:48</t>
  </si>
  <si>
    <t>57:29</t>
  </si>
  <si>
    <t>68:44</t>
  </si>
  <si>
    <t>73:30</t>
  </si>
  <si>
    <t>81:24</t>
  </si>
  <si>
    <t>221</t>
  </si>
  <si>
    <t>88:00</t>
  </si>
  <si>
    <t>222</t>
  </si>
  <si>
    <t>236886</t>
  </si>
  <si>
    <t>166</t>
  </si>
  <si>
    <t>55:00</t>
  </si>
  <si>
    <t>143:37</t>
  </si>
  <si>
    <t>88:37</t>
  </si>
  <si>
    <t>Ž65 Ž70</t>
  </si>
  <si>
    <t>54:24</t>
  </si>
  <si>
    <t>61:46</t>
  </si>
  <si>
    <t>75:22</t>
  </si>
  <si>
    <t>78:54</t>
  </si>
  <si>
    <t>87:08</t>
  </si>
  <si>
    <t>2109704</t>
  </si>
  <si>
    <t>167</t>
  </si>
  <si>
    <t>158:31</t>
  </si>
  <si>
    <t>108:31</t>
  </si>
  <si>
    <t>21:55</t>
  </si>
  <si>
    <t>28:30</t>
  </si>
  <si>
    <t>41:47</t>
  </si>
  <si>
    <t>47:09</t>
  </si>
  <si>
    <t>107:13</t>
  </si>
  <si>
    <t>2300277</t>
  </si>
  <si>
    <t>158:59</t>
  </si>
  <si>
    <t>118:59</t>
  </si>
  <si>
    <t>11:46</t>
  </si>
  <si>
    <t>27:44</t>
  </si>
  <si>
    <t>38:22</t>
  </si>
  <si>
    <t>51:20</t>
  </si>
  <si>
    <t>56:42</t>
  </si>
  <si>
    <t>117:19</t>
  </si>
  <si>
    <t>223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</si>
</sst>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5">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4" borderId="64" xfId="0" applyFill="1" applyBorder="1" applyAlignment="1">
      <alignment horizontal="left" indent="1"/>
    </xf>
    <xf numFmtId="0" fontId="8" fillId="4" borderId="56" xfId="0" applyFont="1" applyFill="1" applyBorder="1" applyAlignment="1">
      <alignment horizontal="center"/>
    </xf>
    <xf numFmtId="0" fontId="0" fillId="15" borderId="5" xfId="0" applyFill="1" applyBorder="1" applyAlignment="1">
      <alignment horizontal="left"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C6" sqref="C6"/>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1047</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44850</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1286</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2327</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2438</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2438</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539</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46</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827</v>
      </c>
      <c r="E30" s="236" t="s">
        <v>210</v>
      </c>
    </row>
    <row r="31" spans="2:7" ht="15.75" thickBot="1" x14ac:dyDescent="0.3">
      <c r="C31" s="247"/>
      <c r="E31" s="236" t="s">
        <v>211</v>
      </c>
    </row>
    <row r="32" spans="2:7" ht="15.75" thickBot="1" x14ac:dyDescent="0.3">
      <c r="B32" s="235" t="s">
        <v>65</v>
      </c>
      <c r="C32" s="231" cm="1">
        <f t="array" ref="C32">IF(import_max_id_rezultat="","",import_max_id_rezultat)</f>
        <v>7618</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1047</v>
      </c>
      <c r="C34" s="231" cm="1">
        <f t="array" ref="C34">IF(import_max_minuta="","",import_max_minuta)</f>
        <v>180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7618;</v>
      </c>
      <c r="E37" s="236" t="s">
        <v>218</v>
      </c>
    </row>
    <row r="38" spans="2:5" x14ac:dyDescent="0.25">
      <c r="B38" s="240" t="str">
        <f>"DELETE FROM  imeprezime_alias WHERE id &gt; "&amp;MAX(regNatjecatelj_alias_id)&amp;";"</f>
        <v>DELETE FROM  imeprezime_alias WHERE id &gt; 36;</v>
      </c>
    </row>
    <row r="39" spans="2:5" x14ac:dyDescent="0.25">
      <c r="B39" s="240" t="str">
        <f>"DELETE FROM  imeprezime WHERE id &gt; "&amp;data_max_id_ime_prezime&amp;";"</f>
        <v>DELETE FROM  imeprezime WHERE id &gt; 2438;</v>
      </c>
    </row>
    <row r="40" spans="2:5" x14ac:dyDescent="0.25">
      <c r="B40" s="240" t="str">
        <f>"DELETE FROM  osoba WHERE id &gt; "&amp;data_max_id_osoba&amp;";"</f>
        <v>DELETE FROM  osoba WHERE id &gt; 2327;</v>
      </c>
    </row>
    <row r="41" spans="2:5" x14ac:dyDescent="0.25">
      <c r="B41" s="240" t="str">
        <f>"DELETE FROM  osoba_log WHERE id &gt; "&amp;data_max_id_osoba&amp;";"</f>
        <v>DELETE FROM  osoba_log WHERE id &gt; 2327;</v>
      </c>
    </row>
    <row r="42" spans="2:5" x14ac:dyDescent="0.25">
      <c r="B42" s="240" t="str">
        <f>"DELETE FROM  klub_alias WHERE id &gt; "&amp;MAX(regKlub_alias_id)&amp;";"</f>
        <v>DELETE FROM  klub_alias WHERE id &gt; 49;</v>
      </c>
    </row>
    <row r="43" spans="2:5" x14ac:dyDescent="0.25">
      <c r="B43" s="240" t="str">
        <f>"DELETE FROM  klub WHERE id &gt; "&amp;MAX(regKlub_id)&amp;";"</f>
        <v>DELETE FROM  klub WHERE id &gt; 111;</v>
      </c>
      <c r="E43" s="93" t="s">
        <v>54</v>
      </c>
    </row>
    <row r="44" spans="2:5" x14ac:dyDescent="0.25">
      <c r="B44" s="240" t="str">
        <f>"DELETE FROM  drzava WHERE id &gt; "&amp;MAX(regDrzava_id)&amp;";"</f>
        <v>DELETE FROM  drzava WHERE id &gt; 26;</v>
      </c>
      <c r="E44" s="236" t="s">
        <v>55</v>
      </c>
    </row>
    <row r="45" spans="2:5" x14ac:dyDescent="0.25">
      <c r="B45" s="240" t="str">
        <f>"DELETE FROM  staza_kategorija WHERE id &gt; "&amp;data_max_id_staza_kategorija&amp;";"</f>
        <v>DELETE FROM  staza_kategorija WHERE id &gt; 827;</v>
      </c>
      <c r="E45" s="236" t="s">
        <v>56</v>
      </c>
    </row>
    <row r="46" spans="2:5" x14ac:dyDescent="0.25">
      <c r="B46" s="240" t="str">
        <f>"DELETE FROM  staza WHERE id &gt; "&amp;data_max_id_staza&amp;";"</f>
        <v>DELETE FROM  staza WHERE id &gt; 539;</v>
      </c>
      <c r="E46" s="236" t="s">
        <v>57</v>
      </c>
    </row>
    <row r="47" spans="2:5" ht="15.75" thickBot="1" x14ac:dyDescent="0.3">
      <c r="B47" s="241" t="str">
        <f>"DELETE FROM  kategorija_alias WHERE id &gt; "&amp;data_max_id_kategorija_alias&amp;";"</f>
        <v>DELETE FROM  kategorija_alias WHERE id &gt; 46;</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7618;</v>
      </c>
    </row>
    <row r="51" spans="2:2" x14ac:dyDescent="0.25">
      <c r="B51" s="244" t="str">
        <f>"DELETE FROM  staza_kategorija WHERE id &gt; "&amp;data_max_id_staza_kategorija&amp;";"</f>
        <v>DELETE FROM  staza_kategorija WHERE id &gt; 827;</v>
      </c>
    </row>
    <row r="52" spans="2:2" ht="15.75" thickBot="1" x14ac:dyDescent="0.3">
      <c r="B52" s="245" t="str">
        <f>"DELETE FROM  staza WHERE id &gt; "&amp;data_max_id_staza&amp;";"</f>
        <v>DELETE FROM  staza WHERE id &gt; 539;</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zoomScaleNormal="100" workbookViewId="0">
      <pane ySplit="12" topLeftCell="A13" activePane="bottomLeft" state="frozen"/>
      <selection activeCell="G8" sqref="G8"/>
      <selection pane="bottomLeft" activeCell="A13" sqref="A1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5" t="s">
        <v>224</v>
      </c>
      <c r="AY2" s="376"/>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7" t="s">
        <v>52</v>
      </c>
      <c r="AY4" s="37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3" t="s">
        <v>166</v>
      </c>
      <c r="EM4" s="364"/>
      <c r="EN4" s="364"/>
      <c r="EO4" s="364"/>
      <c r="EP4" s="365"/>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9" t="s">
        <v>153</v>
      </c>
      <c r="DB5" s="37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9" t="s">
        <v>10</v>
      </c>
      <c r="DB6" s="37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2</v>
      </c>
      <c r="AX7" s="190"/>
      <c r="AY7" s="190"/>
      <c r="BA7" s="222">
        <f>COUNTA(BA13:BA412)-COUNTIF(BA13:BA412,"")</f>
        <v>0</v>
      </c>
      <c r="BC7" s="41">
        <f>COUNTA(BC13:BC412)-COUNTIF(BC13:BC412,"")</f>
        <v>0</v>
      </c>
      <c r="BD7" s="7"/>
      <c r="BE7" s="7"/>
      <c r="BF7" s="41">
        <f>COUNTA(BF13:BF412)-COUNTIF(BF13:BF412,"")</f>
        <v>2</v>
      </c>
      <c r="BJ7" s="200"/>
      <c r="BK7" s="200"/>
      <c r="BT7" s="68">
        <f>SUM(BS13:BS412)</f>
        <v>0</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80">
        <f>COUNTA(DA13:DA412)-COUNTIF(DA13:DA412,"")</f>
        <v>1</v>
      </c>
      <c r="DB7" s="381"/>
      <c r="DC7" s="2"/>
      <c r="DD7" s="41">
        <f>COUNTA(DD13:DD412)-COUNTIF(DD13:DD412,"")</f>
        <v>2</v>
      </c>
      <c r="DF7" s="41">
        <f>COUNTA(DF13:DF412)-COUNTIF(DF13:DF412,"")</f>
        <v>0</v>
      </c>
      <c r="DK7" s="64"/>
      <c r="DX7" s="41">
        <f>COUNTA(DX13:DX412)-COUNTIF(DX13:DX412,"")</f>
        <v>184</v>
      </c>
      <c r="EE7" s="41">
        <f>SUM(EE13:EE412)</f>
        <v>160</v>
      </c>
      <c r="EH7" s="2"/>
      <c r="EI7" s="2"/>
      <c r="EJ7" s="2"/>
      <c r="EK7" s="2"/>
      <c r="EL7" s="41">
        <f>COUNTA(EL13:EL412)-COUNTIF(EL13:EL412,"")</f>
        <v>184</v>
      </c>
      <c r="EM7" s="2"/>
      <c r="EN7" s="41">
        <f>COUNTA(EN13:EN412)-COUNTIF(EN13:EN412,"")</f>
        <v>150</v>
      </c>
      <c r="EO7" s="2"/>
      <c r="EP7" s="41">
        <f>COUNTA(EP13:EP412)-COUNTIF(EP13:EP412,"")</f>
        <v>184</v>
      </c>
      <c r="ER7" s="2"/>
      <c r="ES7" s="2"/>
      <c r="ET7" s="2"/>
      <c r="EU7" s="2"/>
      <c r="EV7" s="2"/>
      <c r="EW7" s="2"/>
      <c r="EX7" s="2"/>
    </row>
    <row r="8" spans="1:159" ht="19.5" thickBot="1" x14ac:dyDescent="0.35">
      <c r="AF8" s="75"/>
      <c r="AX8" s="190"/>
      <c r="AY8" s="190"/>
    </row>
    <row r="9" spans="1:159" ht="15.75" thickBot="1" x14ac:dyDescent="0.3">
      <c r="A9" s="55" t="s">
        <v>0</v>
      </c>
      <c r="B9" s="357" t="s">
        <v>134</v>
      </c>
      <c r="C9" s="358"/>
      <c r="D9" s="358"/>
      <c r="E9" s="358"/>
      <c r="F9" s="358"/>
      <c r="G9" s="358"/>
      <c r="H9" s="358"/>
      <c r="I9" s="358"/>
      <c r="J9" s="358"/>
      <c r="K9" s="358"/>
      <c r="L9" s="358"/>
      <c r="M9" s="359"/>
      <c r="N9" t="s">
        <v>0</v>
      </c>
      <c r="O9" s="91" t="s">
        <v>221</v>
      </c>
      <c r="Q9" s="357" t="s">
        <v>141</v>
      </c>
      <c r="R9" s="358"/>
      <c r="S9" s="358"/>
      <c r="T9" s="358"/>
      <c r="U9" s="359"/>
      <c r="V9" t="s">
        <v>0</v>
      </c>
      <c r="W9" s="357" t="s">
        <v>4</v>
      </c>
      <c r="X9" s="358"/>
      <c r="Y9" s="359"/>
      <c r="Z9" t="s">
        <v>0</v>
      </c>
      <c r="AA9" s="357" t="s">
        <v>106</v>
      </c>
      <c r="AB9" s="358"/>
      <c r="AC9" s="358"/>
      <c r="AD9" s="358"/>
      <c r="AE9" s="358"/>
      <c r="AF9" s="358"/>
      <c r="AG9" s="358"/>
      <c r="AH9" s="359"/>
      <c r="AI9" t="s">
        <v>0</v>
      </c>
      <c r="AJ9" s="357" t="s">
        <v>105</v>
      </c>
      <c r="AK9" s="359"/>
      <c r="AM9" s="357" t="s">
        <v>146</v>
      </c>
      <c r="AN9" s="358"/>
      <c r="AO9" s="358"/>
      <c r="AP9" s="358"/>
      <c r="AQ9" s="358"/>
      <c r="AR9" s="359"/>
      <c r="AS9" t="s">
        <v>0</v>
      </c>
      <c r="AT9" s="357" t="s">
        <v>225</v>
      </c>
      <c r="AU9" s="358"/>
      <c r="AV9" s="358"/>
      <c r="AW9" s="358"/>
      <c r="AX9" s="358"/>
      <c r="AY9" s="358"/>
      <c r="AZ9" s="358"/>
      <c r="BA9" s="359"/>
      <c r="BC9" s="357" t="s">
        <v>236</v>
      </c>
      <c r="BD9" s="358"/>
      <c r="BE9" s="358"/>
      <c r="BF9" s="359"/>
      <c r="BG9" t="s">
        <v>0</v>
      </c>
      <c r="BH9" s="357" t="s">
        <v>238</v>
      </c>
      <c r="BI9" s="358"/>
      <c r="BJ9" s="358"/>
      <c r="BK9" s="359"/>
      <c r="BL9" t="s">
        <v>0</v>
      </c>
      <c r="BM9" s="357" t="s">
        <v>143</v>
      </c>
      <c r="BN9" s="358"/>
      <c r="BO9" s="358"/>
      <c r="BP9" s="358"/>
      <c r="BQ9" s="358"/>
      <c r="BR9" s="358"/>
      <c r="BS9" s="358"/>
      <c r="BT9" s="359"/>
      <c r="BU9" t="s">
        <v>0</v>
      </c>
      <c r="BV9" s="357" t="s">
        <v>98</v>
      </c>
      <c r="BW9" s="358"/>
      <c r="BX9" s="358"/>
      <c r="BY9" s="358"/>
      <c r="BZ9" s="358"/>
      <c r="CA9" s="358"/>
      <c r="CB9" s="358"/>
      <c r="CC9" s="358"/>
      <c r="CD9" s="358"/>
      <c r="CE9" s="358"/>
      <c r="CF9" s="358"/>
      <c r="CG9" s="358"/>
      <c r="CH9" s="358"/>
      <c r="CI9" s="359"/>
      <c r="CJ9" t="s">
        <v>0</v>
      </c>
      <c r="CK9" s="357" t="s">
        <v>239</v>
      </c>
      <c r="CL9" s="358"/>
      <c r="CM9" s="359"/>
      <c r="CN9" t="s">
        <v>0</v>
      </c>
      <c r="CO9" s="357" t="s">
        <v>144</v>
      </c>
      <c r="CP9" s="358"/>
      <c r="CQ9" s="358"/>
      <c r="CR9" s="358"/>
      <c r="CS9" s="359"/>
      <c r="CT9" t="s">
        <v>0</v>
      </c>
      <c r="CU9" s="91" t="s">
        <v>219</v>
      </c>
      <c r="CV9" t="s">
        <v>0</v>
      </c>
      <c r="CW9" s="357" t="s">
        <v>9</v>
      </c>
      <c r="CX9" s="358"/>
      <c r="CY9" s="358"/>
      <c r="CZ9" s="358"/>
      <c r="DA9" s="358"/>
      <c r="DB9" s="358"/>
      <c r="DC9" s="358"/>
      <c r="DD9" s="359"/>
      <c r="DE9" t="s">
        <v>0</v>
      </c>
      <c r="DF9" s="189"/>
      <c r="DG9" t="s">
        <v>0</v>
      </c>
      <c r="DH9" s="357" t="s">
        <v>133</v>
      </c>
      <c r="DI9" s="358"/>
      <c r="DJ9" s="358"/>
      <c r="DK9" s="358"/>
      <c r="DL9" s="358"/>
      <c r="DM9" s="358"/>
      <c r="DN9" s="358"/>
      <c r="DO9" s="358"/>
      <c r="DP9" s="358"/>
      <c r="DQ9" s="358"/>
      <c r="DR9" s="359"/>
      <c r="DS9" t="s">
        <v>0</v>
      </c>
      <c r="DT9" s="357" t="s">
        <v>58</v>
      </c>
      <c r="DU9" s="358"/>
      <c r="DV9" s="358"/>
      <c r="DW9" s="358"/>
      <c r="DX9" s="359"/>
      <c r="DY9" t="s">
        <v>0</v>
      </c>
      <c r="DZ9" s="357" t="s">
        <v>64</v>
      </c>
      <c r="EA9" s="358"/>
      <c r="EB9" s="358"/>
      <c r="EC9" s="358"/>
      <c r="ED9" s="358"/>
      <c r="EE9" s="358"/>
      <c r="EF9" s="358"/>
      <c r="EG9" s="358"/>
      <c r="EH9" s="358"/>
      <c r="EI9" s="358"/>
      <c r="EJ9" s="359"/>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(540,1047,'M21A',10200,530,19,1);
INSERT INTO staza (id,trka_id,naziv,duljina,uspon,broj_kontrola,rbr) VALUES (541,1047,'Ž21A',6300,330,10,2);
INSERT INTO staza (id,trka_id,naziv,duljina,uspon,broj_kontrola,rbr) VALUES (542,1047,'M70 – M65',2300,120,6,3);
INSERT INTO staza (id,trka_id,naziv,duljina,uspon,broj_kontrola,rbr) VALUES (543,1047,'M55',3600,210,11,5);
INSERT INTO staza (id,trka_id,naziv,duljina,uspon,broj_kontrola,rbr) VALUES (544,1047,'M45',6000,270,10,6);
INSERT INTO staza (id,trka_id,naziv,duljina,uspon,broj_kontrola,rbr) VALUES (545,1047,'M35 – M35 – M20',7100,360,14,7);
INSERT INTO staza (id,trka_id,naziv,duljina,uspon,broj_kontrola,rbr) VALUES (546,1047,'M21B – M16',4500,230,10,8);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
INSERT INTO staza_kategorija(id, staza_id,kategorija_id,rbr) VALUES (828,548,112,12);
INSERT INTO staza_kategorija(id, staza_id,kategorija_id,rbr) VALUES (829,547,111,11);
INSERT INTO staza_kategorija(id, staza_id,kategorija_id,rbr) VALUES (830,546,110,10);
INSERT INTO kategorija_alias(id,alias,kategorija_id) VALUES (47,'M17-20',109);
INSERT INTO staza_kategorija(id, staza_id,kategorija_id,rbr) VALUES (831,545,109,9);
INSERT INTO staza_kategorija(id, staza_id,kategorija_id,rbr) VALUES (832,540,101,1);
INSERT INTO staza_kategorija(id, staza_id,kategorija_id,rbr) VALUES (833,546,108,8);
INSERT INTO staza_kategorija(id, staza_id,kategorija_id,rbr) VALUES (834,545,107,7);
INSERT INTO staza_kategorija(id, staza_id,kategorija_id,rbr) VALUES (835,544,106,6);
INSERT INTO staza_kategorija(id, staza_id,kategorija_id,rbr) VALUES (836,543,105,5);
INSERT INTO staza_kategorija(id, staza_id,kategorija_id,rbr) VALUES (837,542,104,4);
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26</v>
      </c>
      <c r="AF12" s="5"/>
      <c r="AH12" s="29"/>
      <c r="AJ12" s="5"/>
      <c r="AK12" s="10"/>
      <c r="AM12" s="5"/>
      <c r="AN12" s="5"/>
      <c r="AO12" s="10"/>
      <c r="AP12" s="10"/>
      <c r="AQ12" s="5"/>
      <c r="AR12" s="5"/>
      <c r="AT12" s="5"/>
      <c r="AV12" s="29"/>
      <c r="AX12" s="5"/>
      <c r="AY12" s="5"/>
      <c r="BA12" s="10"/>
      <c r="BC12" s="5"/>
      <c r="BD12" s="28">
        <f>MAX(regNatjecatelj_alias_id)</f>
        <v>36</v>
      </c>
      <c r="BE12" s="28">
        <f>MAX(BE6:BE7)</f>
        <v>0</v>
      </c>
      <c r="BF12" s="28" cm="1">
        <f t="array" ref="BF12">data_max_id_natjecatelj</f>
        <v>2438</v>
      </c>
      <c r="BH12" s="5"/>
      <c r="BI12" s="5"/>
      <c r="BJ12" s="28"/>
      <c r="BK12" s="28"/>
      <c r="BM12" s="5"/>
      <c r="BN12" s="5"/>
      <c r="BO12" s="10"/>
      <c r="BP12" s="10"/>
      <c r="BQ12" s="5"/>
      <c r="BR12" s="5"/>
      <c r="BS12" s="10"/>
      <c r="BT12" s="5"/>
      <c r="BV12" s="5"/>
      <c r="BX12" s="5"/>
      <c r="BZ12" s="10"/>
      <c r="CA12" s="5"/>
      <c r="CB12" s="65">
        <f>MAX(regKlub_id)</f>
        <v>111</v>
      </c>
      <c r="CC12" s="65">
        <f>MAX(regKlub_id)</f>
        <v>111</v>
      </c>
      <c r="CD12" s="5"/>
      <c r="CE12" s="65">
        <f>MAX(regKlub_alias_id)</f>
        <v>49</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7618</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Juraj</v>
      </c>
      <c r="E13" s="19" t="str">
        <f>IF(csv!E3="","",TRIM(csv!E3))</f>
        <v>Otmačić</v>
      </c>
      <c r="F13" s="19" t="s">
        <v>0</v>
      </c>
      <c r="G13" s="52" t="str">
        <f>IF(csv!M3="","",TRIM(csv!M3))</f>
        <v>26:00</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112</v>
      </c>
      <c r="T13" s="52">
        <f>IF(Q13="","",IFERROR(INDEX(natStaza_id,MATCH(Q13,natStaza_kategorija,0)),""))</f>
        <v>548</v>
      </c>
      <c r="U13" s="45" t="str">
        <f>IF(T13="","",INDEX(natStaza_naziv,MATCH(T13,natStaza_id,0)))</f>
        <v>M12 – Ž12</v>
      </c>
      <c r="V13" s="27" t="s">
        <v>0</v>
      </c>
      <c r="W13" s="155" t="str">
        <f>IF(O13="","",INDEX(regKategorija_oznaka,MATCH(S13,regKategorija_id,0)))</f>
        <v>M12</v>
      </c>
      <c r="X13" s="206">
        <f>IF(W13="","",INDEX(natKategorija_stazaKatId,MATCH(S13,natKategorija_katRegId,0)))</f>
        <v>828</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Juraj</v>
      </c>
      <c r="AN13" s="19" t="str">
        <f>IF(O13="","",E13)</f>
        <v>Otmačić</v>
      </c>
      <c r="AO13" s="52">
        <f>IF(AN13="","",IFERROR(INDEX(regNatjecatelj_id,MATCH(AM13&amp;" – "&amp;AN13,regNatjecatelj_imePrezime,0)),"NEMA"))</f>
        <v>2044</v>
      </c>
      <c r="AP13" s="52" t="str">
        <f>IF(AO13&lt;&gt;"NEMA","",IFERROR(INDEX(regNatjecatelj_alias_natjecateljId,MATCH(AM13&amp;" "&amp;AN13,regNatjecatelj_alias_alias,0)),"NEMA"))</f>
        <v/>
      </c>
      <c r="AQ13" s="19" t="str">
        <f>IF(O13="","",IF(OR(AP13="",AP13="NEMA"),AM13,INDEX(regNatjecatelj_ime,MATCH(AP13,regNatjecatelj_id,0))))</f>
        <v>Juraj</v>
      </c>
      <c r="AR13" s="45" t="str">
        <f>IF(O13="","",IF(OR(AP13="",AP13="NEMA"),AN13,INDEX(regNatjecatelj_prezime,MATCH(AP13,regNatjecatelj_id,0))))</f>
        <v>Otmačić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Juraj</v>
      </c>
      <c r="BI13" s="19" t="str">
        <f>IF(O13="","",IF(BE13="",AR13,IF(BE13="NEMA",AY13,INDEX(regNatjecatelj_prezime,MATCH(BE13,regNatjecatelj_id,0)))))</f>
        <v>Otmačić</v>
      </c>
      <c r="BJ13" s="52" t="str">
        <f>IF(AND(AP13&lt;&gt;"",AP13&lt;&gt;"NEMA"),AP13,IF(BD13&lt;&gt;"",BD13,""))</f>
        <v/>
      </c>
      <c r="BK13" s="31">
        <f>IF(AND(AO13&lt;&gt;"",AO13&lt;&gt;"NEMA"),AO13,IF(AND(BE13&lt;&gt;"",BE13&lt;&gt;"NEMA"),BE13,IF(BF13&lt;&gt;"",BF13,"")))</f>
        <v>2044</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26:00</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1560</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Juraj – Otmačić</v>
      </c>
      <c r="DI13" s="31">
        <f>IF(DH13="","",IFERROR(MATCH(DH13,regNatjecatelj_imePrezime,0),"NEMA"))</f>
        <v>606</v>
      </c>
      <c r="DJ13" s="27" t="s">
        <v>0</v>
      </c>
      <c r="DK13" s="30" t="str">
        <f>IF(O13="","",DH13 &amp; IF(CK13="",""," – " &amp; CK13))</f>
        <v>Juraj – Otmačić – OK Japetić</v>
      </c>
      <c r="DL13" s="31">
        <f>IF(DK13="","",IFERROR(MATCH(DK13,regNatjecatelj_imePrezimeKlub,0),"NEMA"))</f>
        <v>606</v>
      </c>
      <c r="DM13" s="27" t="s">
        <v>0</v>
      </c>
      <c r="DN13" s="30" t="str">
        <f>IF(O13="","",DK13 &amp; IF(W13="",""," – " &amp; W13))</f>
        <v>Juraj – Otmačić – OK Japetić – M12</v>
      </c>
      <c r="DO13" s="31">
        <f>IF(DN13="","",IFERROR(MATCH(DN13,regNatjecatelj_imePrezimeKlubKategorija,0),"NEMA"))</f>
        <v>606</v>
      </c>
      <c r="DP13" s="27" t="s">
        <v>0</v>
      </c>
      <c r="DQ13" s="37">
        <f>IF(DO13="","",IF(DO13&lt;&gt;"NEMA",DO13,IF(DL13&lt;&gt;"NEMA",DL13,IF(DI13&lt;&gt;"NEMA",DI13,""))))</f>
        <v>606</v>
      </c>
      <c r="DR13" s="31" cm="1">
        <f t="array" ref="DR13">IF(DQ13&lt;&gt;"",INDEX(regNatjecatelj_id,DQ13,0),IF(BF13&lt;&gt;"",BF13,""))</f>
        <v>2044</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7619</v>
      </c>
      <c r="EA13" s="52">
        <f>IF(AQ13="","",X13)</f>
        <v>828</v>
      </c>
      <c r="EB13" s="52">
        <f>IF(DR13="","",DR13)</f>
        <v>2044</v>
      </c>
      <c r="EC13" s="52">
        <f>IF(CR13="","",CR13)</f>
        <v>1560</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(7619,828,2044,1560,1,1,1,0,Null,Null,Null);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imeprezime_id=2044
    	AND
	kategorijaliga_id = (SELECT 
                         	id
                         FROM
                         	kategorija_liga
                         WHERE
                         	kategorija_liga.kategorija_id = (SELECT kategorija_id FROM staza_kategorija WHERE id = 828)
                         		AND
                         	kategorija_liga.liga_id = 221)
		AND
	datum_od &lt;= '44850'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(7619,828,2044,1560,1,1,1,0,Null,Null,Null);
UPDATE
	registar
SET
	potvrda = 1
WHERE
	imeprezime_id=2044
    	AND
	kategorijaliga_id = (SELECT 
                         	id
                         FROM
                         	kategorija_liga
                         WHERE
                         	kategorija_liga.kategorija_id = (SELECT kategorija_id FROM staza_kategorija WHERE id = 828)
                         		AND
                         	kategorija_liga.liga_id = 221)
		AND
	datum_od &lt;= '44850'
    	AND
    datum_do is Null;</v>
      </c>
      <c r="EQ13" s="27" t="s">
        <v>0</v>
      </c>
    </row>
    <row r="14" spans="1:159" ht="15.75" thickBot="1" x14ac:dyDescent="0.3">
      <c r="A14" t="s">
        <v>0</v>
      </c>
      <c r="B14" s="32" t="str">
        <f>IF(csv!F4="","",TRIM(csv!T4))</f>
        <v>M12</v>
      </c>
      <c r="C14" s="21" t="s">
        <v>0</v>
      </c>
      <c r="D14" s="21" t="str">
        <f>IF(csv!F4="","",TRIM(csv!F4))</f>
        <v>Marin</v>
      </c>
      <c r="E14" s="21" t="str">
        <f>IF(csv!E4="","",TRIM(csv!E4))</f>
        <v>Tanković</v>
      </c>
      <c r="F14" s="21" t="s">
        <v>0</v>
      </c>
      <c r="G14" s="53" t="str">
        <f>IF(csv!M4="","",TRIM(csv!M4))</f>
        <v>27:48</v>
      </c>
      <c r="H14" s="53" t="str">
        <f>IF(csv!N4="","",TRIM(csv!N4))</f>
        <v>0</v>
      </c>
      <c r="I14" s="21" t="s">
        <v>0</v>
      </c>
      <c r="J14" s="21" t="str">
        <f>IF(csv!P4="","",TRIM(csv!P4))</f>
        <v>JEL</v>
      </c>
      <c r="K14" s="21" t="str">
        <f>IF(csv!Q4="","",TRIM(csv!Q4))</f>
        <v>OK Jelen</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112</v>
      </c>
      <c r="T14" s="53">
        <f t="shared" ref="T14:T77" si="17">IF(Q14="","",IFERROR(INDEX(natStaza_id,MATCH(Q14,natStaza_kategorija,0)),""))</f>
        <v>548</v>
      </c>
      <c r="U14" s="46" t="str">
        <f t="shared" ref="U14:U77" si="18">IF(T14="","",INDEX(natStaza_naziv,MATCH(T14,natStaza_id,0)))</f>
        <v>M12 – Ž12</v>
      </c>
      <c r="V14" s="27" t="s">
        <v>0</v>
      </c>
      <c r="W14" s="157" t="str">
        <f t="shared" ref="W14:W77" si="19">IF(O14="","",INDEX(regKategorija_oznaka,MATCH(S14,regKategorija_id,0)))</f>
        <v>M12</v>
      </c>
      <c r="X14" s="207">
        <f t="shared" ref="X14:X77" si="20">IF(W14="","",INDEX(natKategorija_stazaKatId,MATCH(S14,natKategorija_katRegId,0)))</f>
        <v>828</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Marin</v>
      </c>
      <c r="AN14" s="21" t="str">
        <f t="shared" ref="AN14:AN77" si="27">IF(O14="","",E14)</f>
        <v>Tanković</v>
      </c>
      <c r="AO14" s="53">
        <f t="shared" ref="AO14:AO77" si="28">IF(AN14="","",IFERROR(INDEX(regNatjecatelj_id,MATCH(AM14&amp;" – "&amp;AN14,regNatjecatelj_imePrezime,0)),"NEMA"))</f>
        <v>1162</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Marin</v>
      </c>
      <c r="AR14" s="46" t="str">
        <f t="shared" ref="AR14:AR77" si="31">IF(O14="","",IF(OR(AP14="",AP14="NEMA"),AN14,INDEX(regNatjecatelj_prezime,MATCH(AP14,regNatjecatelj_id,0))))</f>
        <v>Tanković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Marin</v>
      </c>
      <c r="BI14" s="21" t="str">
        <f t="shared" ref="BI14:BI77" si="37">IF(O14="","",IF(BE14="",AR14,IF(BE14="NEMA",AY14,INDEX(regNatjecatelj_prezime,MATCH(BE14,regNatjecatelj_id,0)))))</f>
        <v>Tanković</v>
      </c>
      <c r="BJ14" s="53" t="str">
        <f t="shared" ref="BJ14:BJ77" si="38">IF(AND(AP14&lt;&gt;"",AP14&lt;&gt;"NEMA"),AP14,IF(BD14&lt;&gt;"",BD14,""))</f>
        <v/>
      </c>
      <c r="BK14" s="33">
        <f t="shared" ref="BK14:BK77" si="39">IF(AND(AO14&lt;&gt;"",AO14&lt;&gt;"NEMA"),AO14,IF(AND(BE14&lt;&gt;"",BE14&lt;&gt;"NEMA"),BE14,IF(BF14&lt;&gt;"",BF14,"")))</f>
        <v>1162</v>
      </c>
      <c r="BL14" s="27" t="s">
        <v>0</v>
      </c>
      <c r="BM14" s="32" t="str">
        <f t="shared" ref="BM14:BM77" si="40">IF(O14="","",J14)</f>
        <v>JEL</v>
      </c>
      <c r="BN14" s="21" t="str">
        <f t="shared" ref="BN14:BN77" si="41">IF(O14="","",K14)</f>
        <v>OK Jelen</v>
      </c>
      <c r="BO14" s="53">
        <f t="shared" ref="BO14:BO77" si="42">IF(BN14="","",IFERROR(INDEX(regKlub_id,MATCH(BN14,regKlub_naziv,0)),"NEMA"))</f>
        <v>4</v>
      </c>
      <c r="BP14" s="53" t="str">
        <f t="shared" si="2"/>
        <v/>
      </c>
      <c r="BQ14" s="21" t="str">
        <f t="shared" si="3"/>
        <v>OK Jelen</v>
      </c>
      <c r="BR14" s="21" t="str" cm="1">
        <f t="array" ref="BR14">IFERROR(""&amp;INDEX(regNatjecatelj_klub,DI14),"")</f>
        <v>OK Jelen</v>
      </c>
      <c r="BS14" s="66" t="str">
        <f t="shared" ref="BS14:BS77" si="43">IF(BQ14=BR14,"",IF(BR14="","",1))</f>
        <v/>
      </c>
      <c r="BT14" s="46" t="str">
        <f t="shared" ref="BT14:BT77" si="44">IF(AND(BR14&lt;&gt;"",BR14&lt;&gt;BQ14),BR14,""&amp;BQ14)</f>
        <v>OK Jelen</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Jelen</v>
      </c>
      <c r="CL14" s="210">
        <f>IF(BN14="","",IF(BT14&lt;&gt;BN14,INDEX(regKlub_id,MATCH(BT14,regKlub_naziv,0)),IF(AND(BO14&lt;&gt;"",BO14&lt;&gt;"NEMA"),BO14,IF(CF14&lt;&gt;"",CF14,IF(CB14&lt;&gt;"",CB14,IFERROR(INDEX(CL$12:CL13,MATCH(BN14,BN$12:BN13,0)),"GREŠKA"))))))</f>
        <v>4</v>
      </c>
      <c r="CM14" s="108" t="str">
        <f>IF(BP14="","",IF(BP14&lt;&gt;"NEMA",BP14,IF(CE14&lt;&gt;"",CE14,IFERROR(INDEX(CM$12:CM13,MATCH(BN14,BN$12:BN13,0)),""))))</f>
        <v/>
      </c>
      <c r="CN14" s="27" t="s">
        <v>0</v>
      </c>
      <c r="CO14" s="38" t="str">
        <f t="shared" ref="CO14:CO77" si="51">IF(G14="","",G14)</f>
        <v>27:48</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1668</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M</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Marin – Tanković</v>
      </c>
      <c r="DI14" s="33">
        <f t="shared" ref="DI14:DI77" si="58">IF(DH14="","",IFERROR(MATCH(DH14,regNatjecatelj_imePrezime,0),"NEMA"))</f>
        <v>788</v>
      </c>
      <c r="DJ14" s="27" t="s">
        <v>0</v>
      </c>
      <c r="DK14" s="32" t="str">
        <f t="shared" ref="DK14:DK77" si="59">IF(O14="","",DH14 &amp; IF(CK14="",""," – " &amp; CK14))</f>
        <v>Marin – Tanković – OK Jelen</v>
      </c>
      <c r="DL14" s="33">
        <f t="shared" ref="DL14:DL77" si="60">IF(DK14="","",IFERROR(MATCH(DK14,regNatjecatelj_imePrezimeKlub,0),"NEMA"))</f>
        <v>788</v>
      </c>
      <c r="DM14" s="27" t="s">
        <v>0</v>
      </c>
      <c r="DN14" s="32" t="str">
        <f t="shared" ref="DN14:DN77" si="61">IF(O14="","",DK14 &amp; IF(W14="",""," – " &amp; W14))</f>
        <v>Marin – Tanković – OK Jelen – M12</v>
      </c>
      <c r="DO14" s="33">
        <f t="shared" ref="DO14:DO77" si="62">IF(DN14="","",IFERROR(MATCH(DN14,regNatjecatelj_imePrezimeKlubKategorija,0),"NEMA"))</f>
        <v>788</v>
      </c>
      <c r="DP14" s="27" t="s">
        <v>0</v>
      </c>
      <c r="DQ14" s="38">
        <f t="shared" ref="DQ14:DQ77" si="63">IF(DO14="","",IF(DO14&lt;&gt;"NEMA",DO14,IF(DL14&lt;&gt;"NEMA",DL14,IF(DI14&lt;&gt;"NEMA",DI14,""))))</f>
        <v>788</v>
      </c>
      <c r="DR14" s="33" cm="1">
        <f t="array" ref="DR14">IF(DQ14&lt;&gt;"",INDEX(regNatjecatelj_id,DQ14,0),IF(BF14&lt;&gt;"",BF14,""))</f>
        <v>1162</v>
      </c>
      <c r="DS14" s="27" t="s">
        <v>0</v>
      </c>
      <c r="DT14" s="38" t="str">
        <f t="shared" ref="DT14:DT77" si="64">IF(AN14="","",IF(BF14&lt;&gt;"","novo",IF(AP14="","imepre","imepre(ali)")))</f>
        <v>imepre</v>
      </c>
      <c r="DU14" s="53" t="str">
        <f t="shared" si="10"/>
        <v>klu</v>
      </c>
      <c r="DV14" s="53" t="str">
        <f t="shared" ref="DV14:DV77" si="65">IF(AN14="","","kat"&amp;IF(AND(W14&lt;&gt;Q14,Q14&lt;&gt;"Open"),"(ali)",""))</f>
        <v>kat</v>
      </c>
      <c r="DW14" s="53" t="str">
        <f t="shared" ref="DW14:DW77" si="66">IF(OR(CQ14&lt;&gt;"",CS14=2),"ot","")</f>
        <v/>
      </c>
      <c r="DX14" s="46" t="str">
        <f t="shared" ref="DX14:DX77" si="67">IF(AN14="","",DT14&amp;IF(DT14="novo","","-"&amp;DU14&amp;"-"&amp;DV14)&amp;IF(DW14="","","-"&amp;DW14))</f>
        <v>imepre-klu-kat</v>
      </c>
      <c r="DY14" s="27" t="s">
        <v>0</v>
      </c>
      <c r="DZ14" s="38">
        <f>IF(AN14="","",MAX(DZ$12:DZ13)+1)</f>
        <v>7620</v>
      </c>
      <c r="EA14" s="53">
        <f t="shared" ref="EA14:EA77" si="68">IF(AQ14="","",X14)</f>
        <v>828</v>
      </c>
      <c r="EB14" s="53">
        <f t="shared" ref="EB14:EB77" si="69">IF(DR14="","",DR14)</f>
        <v>1162</v>
      </c>
      <c r="EC14" s="53">
        <f t="shared" ref="EC14:EC77" si="70">IF(CR14="","",CR14)</f>
        <v>1668</v>
      </c>
      <c r="ED14" s="53">
        <f t="shared" ref="ED14:ED77" si="71">IF(CS14="","",IF(AND(EC14="",CS14=1),6,CS14))</f>
        <v>1</v>
      </c>
      <c r="EE14" s="53">
        <f t="shared" si="11"/>
        <v>1</v>
      </c>
      <c r="EF14" s="53">
        <f t="shared" ref="EF14:EF77" si="72">IF(DZ14="","",INDEX(regUparivanje_id,MATCH(DX14,regUparivanje_oznaka,0)))</f>
        <v>1</v>
      </c>
      <c r="EG14" s="53" t="str">
        <f t="shared" ref="EG14:EG77" si="73">IF(CS14="","",CP14)</f>
        <v>0</v>
      </c>
      <c r="EH14" s="53" t="str">
        <f t="shared" si="12"/>
        <v/>
      </c>
      <c r="EI14" s="53" t="str">
        <f t="shared" ref="EI14:EI77" si="74">IF(CM14="","",CM14)</f>
        <v/>
      </c>
      <c r="EJ14" s="33" t="str">
        <f t="shared" ref="EJ14:EJ77" si="75">IF(Y14="","",Y14)</f>
        <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(7620,828,1162,1668,1,1,1,0,Null,Null,Null);</v>
      </c>
      <c r="EM14" s="27" t="s">
        <v>0</v>
      </c>
      <c r="EN14" s="14" t="str">
        <f t="shared" si="13"/>
        <v>UPDATE
	registar
SET
	potvrda = 1
WHERE
	imeprezime_id=1162
    	AND
	kategorijaliga_id = (SELECT 
                         	id
                         FROM
                         	kategorija_liga
                         WHERE
                         	kategorija_liga.kategorija_id = (SELECT kategorija_id FROM staza_kategorija WHERE id = 828)
                         		AND
                         	kategorija_liga.liga_id = 221)
		AND
	datum_od &lt;= '44850'
    	AND
    datum_do is Null;</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(7620,828,1162,1668,1,1,1,0,Null,Null,Null);
UPDATE
	registar
SET
	potvrda = 1
WHERE
	imeprezime_id=1162
    	AND
	kategorijaliga_id = (SELECT 
                         	id
                         FROM
                         	kategorija_liga
                         WHERE
                         	kategorija_liga.kategorija_id = (SELECT kategorija_id FROM staza_kategorija WHERE id = 828)
                         		AND
                         	kategorija_liga.liga_id = 221)
		AND
	datum_od &lt;= '44850'
    	AND
    datum_do is Null;</v>
      </c>
      <c r="EQ14" s="27" t="s">
        <v>0</v>
      </c>
      <c r="ER14" s="366" t="s">
        <v>70</v>
      </c>
      <c r="ES14" s="367"/>
      <c r="ET14" s="367"/>
      <c r="EU14" s="367"/>
      <c r="EV14" s="367"/>
      <c r="EW14" s="367"/>
      <c r="EX14" s="367"/>
      <c r="EY14" s="367"/>
      <c r="EZ14" s="367"/>
      <c r="FA14" s="367"/>
      <c r="FB14" s="367"/>
      <c r="FC14" s="368"/>
    </row>
    <row r="15" spans="1:159" ht="15.75" thickBot="1" x14ac:dyDescent="0.3">
      <c r="A15" t="s">
        <v>0</v>
      </c>
      <c r="B15" s="32" t="str">
        <f>IF(csv!F5="","",TRIM(csv!T5))</f>
        <v>M12</v>
      </c>
      <c r="C15" s="21" t="s">
        <v>0</v>
      </c>
      <c r="D15" s="21" t="str">
        <f>IF(csv!F5="","",TRIM(csv!F5))</f>
        <v>Jure</v>
      </c>
      <c r="E15" s="21" t="str">
        <f>IF(csv!E5="","",TRIM(csv!E5))</f>
        <v>Rako</v>
      </c>
      <c r="F15" s="21" t="s">
        <v>0</v>
      </c>
      <c r="G15" s="53" t="str">
        <f>IF(csv!M5="","",TRIM(csv!M5))</f>
        <v>29:41</v>
      </c>
      <c r="H15" s="53" t="str">
        <f>IF(csv!N5="","",TRIM(csv!N5))</f>
        <v>0</v>
      </c>
      <c r="I15" s="21" t="s">
        <v>0</v>
      </c>
      <c r="J15" s="21" t="str">
        <f>IF(csv!P5="","",TRIM(csv!P5))</f>
        <v>VIH</v>
      </c>
      <c r="K15" s="21" t="str">
        <f>IF(csv!Q5="","",TRIM(csv!Q5))</f>
        <v>OK Vihor</v>
      </c>
      <c r="L15" s="21" t="s">
        <v>0</v>
      </c>
      <c r="M15" s="46" t="str">
        <f>IF(csv!R5="","",TRIM(csv!R5))</f>
        <v>CRO</v>
      </c>
      <c r="N15" s="27" t="s">
        <v>0</v>
      </c>
      <c r="O15" s="172" t="str">
        <f t="shared" si="14"/>
        <v>ok</v>
      </c>
      <c r="P15" s="27"/>
      <c r="Q15" s="32" t="str">
        <f t="shared" si="15"/>
        <v>M12</v>
      </c>
      <c r="R15" s="53">
        <f>IF(Q15="","",IF(COUNTIF(Q$12:Q14,Q15)=0,R14+1,R14))</f>
        <v>1</v>
      </c>
      <c r="S15" s="53">
        <f t="shared" si="16"/>
        <v>112</v>
      </c>
      <c r="T15" s="53">
        <f t="shared" si="17"/>
        <v>548</v>
      </c>
      <c r="U15" s="46" t="str">
        <f t="shared" si="18"/>
        <v>M12 – Ž12</v>
      </c>
      <c r="V15" s="27" t="s">
        <v>0</v>
      </c>
      <c r="W15" s="157" t="str">
        <f t="shared" si="19"/>
        <v>M12</v>
      </c>
      <c r="X15" s="207">
        <f t="shared" si="20"/>
        <v>828</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Jure</v>
      </c>
      <c r="AN15" s="21" t="str">
        <f t="shared" si="27"/>
        <v>Rako</v>
      </c>
      <c r="AO15" s="53">
        <f t="shared" si="28"/>
        <v>1098</v>
      </c>
      <c r="AP15" s="53" t="str">
        <f t="shared" si="29"/>
        <v/>
      </c>
      <c r="AQ15" s="21" t="str">
        <f t="shared" si="30"/>
        <v>Jure</v>
      </c>
      <c r="AR15" s="46" t="str">
        <f t="shared" si="31"/>
        <v>Rako</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Jure</v>
      </c>
      <c r="BI15" s="21" t="str">
        <f t="shared" si="37"/>
        <v>Rako</v>
      </c>
      <c r="BJ15" s="53" t="str">
        <f t="shared" si="38"/>
        <v/>
      </c>
      <c r="BK15" s="33">
        <f t="shared" si="39"/>
        <v>1098</v>
      </c>
      <c r="BL15" s="27" t="s">
        <v>0</v>
      </c>
      <c r="BM15" s="32" t="str">
        <f t="shared" si="40"/>
        <v>VIH</v>
      </c>
      <c r="BN15" s="21" t="str">
        <f t="shared" si="41"/>
        <v>OK Vihor</v>
      </c>
      <c r="BO15" s="53">
        <f t="shared" si="42"/>
        <v>12</v>
      </c>
      <c r="BP15" s="53" t="str">
        <f t="shared" si="2"/>
        <v/>
      </c>
      <c r="BQ15" s="21" t="str">
        <f t="shared" si="3"/>
        <v>OK Vihor</v>
      </c>
      <c r="BR15" s="21" t="str" cm="1">
        <f t="array" ref="BR15">IFERROR(""&amp;INDEX(regNatjecatelj_klub,DI15),"")</f>
        <v>OK Vihor</v>
      </c>
      <c r="BS15" s="66" t="str">
        <f t="shared" si="43"/>
        <v/>
      </c>
      <c r="BT15" s="46" t="str">
        <f t="shared" si="44"/>
        <v>OK Vihor</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Vihor</v>
      </c>
      <c r="CL15" s="210">
        <f>IF(BN15="","",IF(BT15&lt;&gt;BN15,INDEX(regKlub_id,MATCH(BT15,regKlub_naziv,0)),IF(AND(BO15&lt;&gt;"",BO15&lt;&gt;"NEMA"),BO15,IF(CF15&lt;&gt;"",CF15,IF(CB15&lt;&gt;"",CB15,IFERROR(INDEX(CL$12:CL14,MATCH(BN15,BN$12:BN14,0)),"GREŠKA"))))))</f>
        <v>12</v>
      </c>
      <c r="CM15" s="108" t="str">
        <f>IF(BP15="","",IF(BP15&lt;&gt;"NEMA",BP15,IF(CE15&lt;&gt;"",CE15,IFERROR(INDEX(CM$12:CM14,MATCH(BN15,BN$12:BN14,0)),""))))</f>
        <v/>
      </c>
      <c r="CN15" s="27" t="s">
        <v>0</v>
      </c>
      <c r="CO15" s="38" t="str">
        <f t="shared" si="51"/>
        <v>29:41</v>
      </c>
      <c r="CP15" s="53" t="str">
        <f t="shared" si="52"/>
        <v>0</v>
      </c>
      <c r="CQ15" s="164" t="str">
        <f t="shared" si="53"/>
        <v/>
      </c>
      <c r="CR15" s="165">
        <f t="shared" si="4"/>
        <v>1781</v>
      </c>
      <c r="CS15" s="108">
        <f t="shared" si="5"/>
        <v>1</v>
      </c>
      <c r="CT15" s="27" t="s">
        <v>0</v>
      </c>
      <c r="CU15" s="224" t="str">
        <f t="shared" si="54"/>
        <v xml:space="preserve">
</v>
      </c>
      <c r="CV15" s="27" t="s">
        <v>0</v>
      </c>
      <c r="CW15" s="184" t="str">
        <f t="shared" si="6"/>
        <v/>
      </c>
      <c r="CX15" t="s">
        <v>0</v>
      </c>
      <c r="CY15" s="86" t="str">
        <f t="shared" si="7"/>
        <v>M</v>
      </c>
      <c r="CZ15" t="s">
        <v>0</v>
      </c>
      <c r="DA15" s="32" t="str">
        <f t="shared" si="8"/>
        <v/>
      </c>
      <c r="DB15" s="46" t="str">
        <f t="shared" si="9"/>
        <v/>
      </c>
      <c r="DC15" t="s">
        <v>0</v>
      </c>
      <c r="DD15" s="14" t="str">
        <f t="shared" si="55"/>
        <v/>
      </c>
      <c r="DE15" s="27" t="s">
        <v>0</v>
      </c>
      <c r="DF15" s="14" t="str">
        <f t="shared" si="56"/>
        <v/>
      </c>
      <c r="DG15" s="27" t="s">
        <v>0</v>
      </c>
      <c r="DH15" s="32" t="str">
        <f t="shared" si="57"/>
        <v>Jure – Rako</v>
      </c>
      <c r="DI15" s="33">
        <f t="shared" si="58"/>
        <v>607</v>
      </c>
      <c r="DJ15" s="27" t="s">
        <v>0</v>
      </c>
      <c r="DK15" s="32" t="str">
        <f t="shared" si="59"/>
        <v>Jure – Rako – OK Vihor</v>
      </c>
      <c r="DL15" s="33">
        <f t="shared" si="60"/>
        <v>607</v>
      </c>
      <c r="DM15" s="27" t="s">
        <v>0</v>
      </c>
      <c r="DN15" s="32" t="str">
        <f t="shared" si="61"/>
        <v>Jure – Rako – OK Vihor – M12</v>
      </c>
      <c r="DO15" s="33">
        <f t="shared" si="62"/>
        <v>607</v>
      </c>
      <c r="DP15" s="27" t="s">
        <v>0</v>
      </c>
      <c r="DQ15" s="38">
        <f t="shared" si="63"/>
        <v>607</v>
      </c>
      <c r="DR15" s="33" cm="1">
        <f t="array" ref="DR15">IF(DQ15&lt;&gt;"",INDEX(regNatjecatelj_id,DQ15,0),IF(BF15&lt;&gt;"",BF15,""))</f>
        <v>1098</v>
      </c>
      <c r="DS15" s="27" t="s">
        <v>0</v>
      </c>
      <c r="DT15" s="38" t="str">
        <f t="shared" si="64"/>
        <v>imepre</v>
      </c>
      <c r="DU15" s="53" t="str">
        <f t="shared" si="10"/>
        <v>klu</v>
      </c>
      <c r="DV15" s="53" t="str">
        <f t="shared" si="65"/>
        <v>kat</v>
      </c>
      <c r="DW15" s="53" t="str">
        <f t="shared" si="66"/>
        <v/>
      </c>
      <c r="DX15" s="46" t="str">
        <f t="shared" si="67"/>
        <v>imepre-klu-kat</v>
      </c>
      <c r="DY15" s="27" t="s">
        <v>0</v>
      </c>
      <c r="DZ15" s="38">
        <f>IF(AN15="","",MAX(DZ$12:DZ14)+1)</f>
        <v>7621</v>
      </c>
      <c r="EA15" s="53">
        <f t="shared" si="68"/>
        <v>828</v>
      </c>
      <c r="EB15" s="53">
        <f t="shared" si="69"/>
        <v>1098</v>
      </c>
      <c r="EC15" s="53">
        <f t="shared" si="70"/>
        <v>1781</v>
      </c>
      <c r="ED15" s="53">
        <f t="shared" si="71"/>
        <v>1</v>
      </c>
      <c r="EE15" s="53">
        <f t="shared" si="11"/>
        <v>1</v>
      </c>
      <c r="EF15" s="53">
        <f t="shared" si="72"/>
        <v>1</v>
      </c>
      <c r="EG15" s="53" t="str">
        <f t="shared" si="73"/>
        <v>0</v>
      </c>
      <c r="EH15" s="53" t="str">
        <f t="shared" si="12"/>
        <v/>
      </c>
      <c r="EI15" s="53" t="str">
        <f t="shared" si="74"/>
        <v/>
      </c>
      <c r="EJ15" s="33" t="str">
        <f t="shared" si="75"/>
        <v/>
      </c>
      <c r="EK15" s="27" t="s">
        <v>0</v>
      </c>
      <c r="EL15" s="14" t="str">
        <f t="shared" si="76"/>
        <v>INSERT INTO rezultat(id,stazakategorija_id,imeprezime_id,vrijeme_sec,status_id,registracija,uparivanje_id,originalstatus_id,imeprezimealias_id,klubalias_id,kategorijaalias_id) VALUES (7621,828,1098,1781,1,1,1,0,Null,Null,Null);</v>
      </c>
      <c r="EM15" s="27" t="s">
        <v>0</v>
      </c>
      <c r="EN15" s="14" t="str">
        <f t="shared" si="13"/>
        <v>UPDATE
	registar
SET
	potvrda = 1
WHERE
	imeprezime_id=1098
    	AND
	kategorijaliga_id = (SELECT 
                         	id
                         FROM
                         	kategorija_liga
                         WHERE
                         	kategorija_liga.kategorija_id = (SELECT kategorija_id FROM staza_kategorija WHERE id = 828)
                         		AND
                         	kategorija_liga.liga_id = 221)
		AND
	datum_od &lt;= '44850'
    	AND
    datum_do is Null;</v>
      </c>
      <c r="EO15" s="27" t="s">
        <v>0</v>
      </c>
      <c r="EP15" s="115" t="str">
        <f t="shared" si="77"/>
        <v xml:space="preserve">
INSERT INTO rezultat(id,stazakategorija_id,imeprezime_id,vrijeme_sec,status_id,registracija,uparivanje_id,originalstatus_id,imeprezimealias_id,klubalias_id,kategorijaalias_id) VALUES (7621,828,1098,1781,1,1,1,0,Null,Null,Null);
UPDATE
	registar
SET
	potvrda = 1
WHERE
	imeprezime_id=1098
    	AND
	kategorijaliga_id = (SELECT 
                         	id
                         FROM
                         	kategorija_liga
                         WHERE
                         	kategorija_liga.kategorija_id = (SELECT kategorija_id FROM staza_kategorija WHERE id = 828)
                         		AND
                         	kategorija_liga.liga_id = 221)
		AND
	datum_od &lt;= '44850'
    	AND
    datum_do is Null;</v>
      </c>
      <c r="EQ15" s="27" t="s">
        <v>0</v>
      </c>
      <c r="ER15" s="372" t="s">
        <v>167</v>
      </c>
      <c r="ES15" s="373"/>
      <c r="ET15" s="373"/>
      <c r="EU15" s="373"/>
      <c r="EV15" s="373"/>
      <c r="EW15" s="373"/>
      <c r="EX15" s="373"/>
      <c r="EY15" s="373"/>
      <c r="EZ15" s="373"/>
      <c r="FA15" s="373"/>
      <c r="FB15" s="373"/>
      <c r="FC15" s="374"/>
    </row>
    <row r="16" spans="1:159" ht="15.75" thickBot="1" x14ac:dyDescent="0.3">
      <c r="A16" t="s">
        <v>0</v>
      </c>
      <c r="B16" s="32" t="str">
        <f>IF(csv!F6="","",TRIM(csv!T6))</f>
        <v>M12</v>
      </c>
      <c r="C16" s="21" t="s">
        <v>0</v>
      </c>
      <c r="D16" s="21" t="str">
        <f>IF(csv!F6="","",TRIM(csv!F6))</f>
        <v>Erik</v>
      </c>
      <c r="E16" s="21" t="str">
        <f>IF(csv!E6="","",TRIM(csv!E6))</f>
        <v>Tot</v>
      </c>
      <c r="F16" s="21" t="s">
        <v>0</v>
      </c>
      <c r="G16" s="53" t="str">
        <f>IF(csv!M6="","",TRIM(csv!M6))</f>
        <v>33:36</v>
      </c>
      <c r="H16" s="53" t="str">
        <f>IF(csv!N6="","",TRIM(csv!N6))</f>
        <v>0</v>
      </c>
      <c r="I16" s="21" t="s">
        <v>0</v>
      </c>
      <c r="J16" s="21" t="str">
        <f>IF(csv!P6="","",TRIM(csv!P6))</f>
        <v>JAP</v>
      </c>
      <c r="K16" s="21" t="str">
        <f>IF(csv!Q6="","",TRIM(csv!Q6))</f>
        <v>OK Japetić</v>
      </c>
      <c r="L16" s="21" t="s">
        <v>0</v>
      </c>
      <c r="M16" s="46" t="str">
        <f>IF(csv!R6="","",TRIM(csv!R6))</f>
        <v>CRO</v>
      </c>
      <c r="N16" s="27" t="s">
        <v>0</v>
      </c>
      <c r="O16" s="172" t="str">
        <f t="shared" si="14"/>
        <v>ok</v>
      </c>
      <c r="P16" s="27"/>
      <c r="Q16" s="32" t="str">
        <f t="shared" si="15"/>
        <v>M12</v>
      </c>
      <c r="R16" s="53">
        <f>IF(Q16="","",IF(COUNTIF(Q$12:Q15,Q16)=0,R15+1,R15))</f>
        <v>1</v>
      </c>
      <c r="S16" s="53">
        <f t="shared" si="16"/>
        <v>112</v>
      </c>
      <c r="T16" s="53">
        <f t="shared" si="17"/>
        <v>548</v>
      </c>
      <c r="U16" s="46" t="str">
        <f t="shared" si="18"/>
        <v>M12 – Ž12</v>
      </c>
      <c r="V16" s="27" t="s">
        <v>0</v>
      </c>
      <c r="W16" s="157" t="str">
        <f t="shared" si="19"/>
        <v>M12</v>
      </c>
      <c r="X16" s="207">
        <f t="shared" si="20"/>
        <v>828</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Erik</v>
      </c>
      <c r="AN16" s="21" t="str">
        <f t="shared" si="27"/>
        <v>Tot</v>
      </c>
      <c r="AO16" s="53">
        <f t="shared" si="28"/>
        <v>1846</v>
      </c>
      <c r="AP16" s="53" t="str">
        <f t="shared" si="29"/>
        <v/>
      </c>
      <c r="AQ16" s="21" t="str">
        <f t="shared" si="30"/>
        <v>Erik</v>
      </c>
      <c r="AR16" s="46" t="str">
        <f t="shared" si="31"/>
        <v>Tot</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Erik</v>
      </c>
      <c r="BI16" s="21" t="str">
        <f t="shared" si="37"/>
        <v>Tot</v>
      </c>
      <c r="BJ16" s="53" t="str">
        <f t="shared" si="38"/>
        <v/>
      </c>
      <c r="BK16" s="33">
        <f t="shared" si="39"/>
        <v>1846</v>
      </c>
      <c r="BL16" s="27" t="s">
        <v>0</v>
      </c>
      <c r="BM16" s="32" t="str">
        <f t="shared" si="40"/>
        <v>JAP</v>
      </c>
      <c r="BN16" s="21" t="str">
        <f t="shared" si="41"/>
        <v>OK Japetić</v>
      </c>
      <c r="BO16" s="53">
        <f t="shared" si="42"/>
        <v>3</v>
      </c>
      <c r="BP16" s="53" t="str">
        <f t="shared" si="2"/>
        <v/>
      </c>
      <c r="BQ16" s="21" t="str">
        <f t="shared" si="3"/>
        <v>OK Japetić</v>
      </c>
      <c r="BR16" s="21" t="str" cm="1">
        <f t="array" ref="BR16">IFERROR(""&amp;INDEX(regNatjecatelj_klub,DI16),"")</f>
        <v>OK Japetić</v>
      </c>
      <c r="BS16" s="66" t="str">
        <f t="shared" si="43"/>
        <v/>
      </c>
      <c r="BT16" s="46" t="str">
        <f t="shared" si="44"/>
        <v>OK Japetić</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Japetić</v>
      </c>
      <c r="CL16" s="210">
        <f>IF(BN16="","",IF(BT16&lt;&gt;BN16,INDEX(regKlub_id,MATCH(BT16,regKlub_naziv,0)),IF(AND(BO16&lt;&gt;"",BO16&lt;&gt;"NEMA"),BO16,IF(CF16&lt;&gt;"",CF16,IF(CB16&lt;&gt;"",CB16,IFERROR(INDEX(CL$12:CL15,MATCH(BN16,BN$12:BN15,0)),"GREŠKA"))))))</f>
        <v>3</v>
      </c>
      <c r="CM16" s="108" t="str">
        <f>IF(BP16="","",IF(BP16&lt;&gt;"NEMA",BP16,IF(CE16&lt;&gt;"",CE16,IFERROR(INDEX(CM$12:CM15,MATCH(BN16,BN$12:BN15,0)),""))))</f>
        <v/>
      </c>
      <c r="CN16" s="27" t="s">
        <v>0</v>
      </c>
      <c r="CO16" s="38" t="str">
        <f t="shared" si="51"/>
        <v>33:36</v>
      </c>
      <c r="CP16" s="53" t="str">
        <f t="shared" si="52"/>
        <v>0</v>
      </c>
      <c r="CQ16" s="164" t="str">
        <f t="shared" si="53"/>
        <v/>
      </c>
      <c r="CR16" s="165">
        <f t="shared" si="4"/>
        <v>2016</v>
      </c>
      <c r="CS16" s="108">
        <f t="shared" si="5"/>
        <v>1</v>
      </c>
      <c r="CT16" s="27" t="s">
        <v>0</v>
      </c>
      <c r="CU16" s="224" t="str">
        <f t="shared" si="54"/>
        <v xml:space="preserve">
</v>
      </c>
      <c r="CV16" s="27" t="s">
        <v>0</v>
      </c>
      <c r="CW16" s="184" t="str">
        <f t="shared" si="6"/>
        <v/>
      </c>
      <c r="CX16" t="s">
        <v>0</v>
      </c>
      <c r="CY16" s="86" t="str">
        <f t="shared" si="7"/>
        <v>M</v>
      </c>
      <c r="CZ16" t="s">
        <v>0</v>
      </c>
      <c r="DA16" s="32" t="str">
        <f t="shared" si="8"/>
        <v/>
      </c>
      <c r="DB16" s="46" t="str">
        <f t="shared" si="9"/>
        <v/>
      </c>
      <c r="DC16" t="s">
        <v>0</v>
      </c>
      <c r="DD16" s="14" t="str">
        <f t="shared" si="55"/>
        <v/>
      </c>
      <c r="DE16" s="27" t="s">
        <v>0</v>
      </c>
      <c r="DF16" s="14" t="str">
        <f t="shared" si="56"/>
        <v/>
      </c>
      <c r="DG16" s="27" t="s">
        <v>0</v>
      </c>
      <c r="DH16" s="32" t="str">
        <f t="shared" si="57"/>
        <v>Erik – Tot</v>
      </c>
      <c r="DI16" s="33">
        <f t="shared" si="58"/>
        <v>322</v>
      </c>
      <c r="DJ16" s="27" t="s">
        <v>0</v>
      </c>
      <c r="DK16" s="32" t="str">
        <f t="shared" si="59"/>
        <v>Erik – Tot – OK Japetić</v>
      </c>
      <c r="DL16" s="33">
        <f t="shared" si="60"/>
        <v>322</v>
      </c>
      <c r="DM16" s="27" t="s">
        <v>0</v>
      </c>
      <c r="DN16" s="32" t="str">
        <f t="shared" si="61"/>
        <v>Erik – Tot – OK Japetić – M12</v>
      </c>
      <c r="DO16" s="33">
        <f t="shared" si="62"/>
        <v>322</v>
      </c>
      <c r="DP16" s="27" t="s">
        <v>0</v>
      </c>
      <c r="DQ16" s="38">
        <f t="shared" si="63"/>
        <v>322</v>
      </c>
      <c r="DR16" s="33" cm="1">
        <f t="array" ref="DR16">IF(DQ16&lt;&gt;"",INDEX(regNatjecatelj_id,DQ16,0),IF(BF16&lt;&gt;"",BF16,""))</f>
        <v>1846</v>
      </c>
      <c r="DS16" s="27" t="s">
        <v>0</v>
      </c>
      <c r="DT16" s="38" t="str">
        <f t="shared" si="64"/>
        <v>imepre</v>
      </c>
      <c r="DU16" s="53" t="str">
        <f t="shared" si="10"/>
        <v>klu</v>
      </c>
      <c r="DV16" s="53" t="str">
        <f t="shared" si="65"/>
        <v>kat</v>
      </c>
      <c r="DW16" s="53" t="str">
        <f t="shared" si="66"/>
        <v/>
      </c>
      <c r="DX16" s="46" t="str">
        <f t="shared" si="67"/>
        <v>imepre-klu-kat</v>
      </c>
      <c r="DY16" s="27" t="s">
        <v>0</v>
      </c>
      <c r="DZ16" s="38">
        <f>IF(AN16="","",MAX(DZ$12:DZ15)+1)</f>
        <v>7622</v>
      </c>
      <c r="EA16" s="53">
        <f t="shared" si="68"/>
        <v>828</v>
      </c>
      <c r="EB16" s="53">
        <f t="shared" si="69"/>
        <v>1846</v>
      </c>
      <c r="EC16" s="53">
        <f t="shared" si="70"/>
        <v>2016</v>
      </c>
      <c r="ED16" s="53">
        <f t="shared" si="71"/>
        <v>1</v>
      </c>
      <c r="EE16" s="53">
        <f t="shared" si="11"/>
        <v>1</v>
      </c>
      <c r="EF16" s="53">
        <f t="shared" si="72"/>
        <v>1</v>
      </c>
      <c r="EG16" s="53" t="str">
        <f t="shared" si="73"/>
        <v>0</v>
      </c>
      <c r="EH16" s="53" t="str">
        <f t="shared" si="12"/>
        <v/>
      </c>
      <c r="EI16" s="53" t="str">
        <f t="shared" si="74"/>
        <v/>
      </c>
      <c r="EJ16" s="33" t="str">
        <f t="shared" si="75"/>
        <v/>
      </c>
      <c r="EK16" s="27" t="s">
        <v>0</v>
      </c>
      <c r="EL16" s="14" t="str">
        <f t="shared" si="76"/>
        <v>INSERT INTO rezultat(id,stazakategorija_id,imeprezime_id,vrijeme_sec,status_id,registracija,uparivanje_id,originalstatus_id,imeprezimealias_id,klubalias_id,kategorijaalias_id) VALUES (7622,828,1846,2016,1,1,1,0,Null,Null,Null);</v>
      </c>
      <c r="EM16" s="27" t="s">
        <v>0</v>
      </c>
      <c r="EN16" s="14" t="str">
        <f t="shared" si="13"/>
        <v>UPDATE
	registar
SET
	potvrda = 1
WHERE
	imeprezime_id=1846
    	AND
	kategorijaliga_id = (SELECT 
                         	id
                         FROM
                         	kategorija_liga
                         WHERE
                         	kategorija_liga.kategorija_id = (SELECT kategorija_id FROM staza_kategorija WHERE id = 828)
                         		AND
                         	kategorija_liga.liga_id = 221)
		AND
	datum_od &lt;= '44850'
    	AND
    datum_do is Null;</v>
      </c>
      <c r="EO16" s="27" t="s">
        <v>0</v>
      </c>
      <c r="EP16" s="115" t="str">
        <f t="shared" si="77"/>
        <v xml:space="preserve">
INSERT INTO rezultat(id,stazakategorija_id,imeprezime_id,vrijeme_sec,status_id,registracija,uparivanje_id,originalstatus_id,imeprezimealias_id,klubalias_id,kategorijaalias_id) VALUES (7622,828,1846,2016,1,1,1,0,Null,Null,Null);
UPDATE
	registar
SET
	potvrda = 1
WHERE
	imeprezime_id=1846
    	AND
	kategorijaliga_id = (SELECT 
                         	id
                         FROM
                         	kategorija_liga
                         WHERE
                         	kategorija_liga.kategorija_id = (SELECT kategorija_id FROM staza_kategorija WHERE id = 828)
                         		AND
                         	kategorija_liga.liga_id = 221)
		AND
	datum_od &lt;= '44850'
    	AND
    datum_do is Null;</v>
      </c>
      <c r="EQ16" s="27" t="s">
        <v>0</v>
      </c>
      <c r="ER16" s="369" t="s">
        <v>69</v>
      </c>
      <c r="ES16" s="370"/>
      <c r="ET16" s="370"/>
      <c r="EU16" s="370"/>
      <c r="EV16" s="370"/>
      <c r="EW16" s="370"/>
      <c r="EX16" s="370"/>
      <c r="EY16" s="370"/>
      <c r="EZ16" s="370"/>
      <c r="FA16" s="370"/>
      <c r="FB16" s="370"/>
      <c r="FC16" s="371"/>
    </row>
    <row r="17" spans="1:159" ht="15.75" thickBot="1" x14ac:dyDescent="0.3">
      <c r="A17" t="s">
        <v>0</v>
      </c>
      <c r="B17" s="32" t="str">
        <f>IF(csv!F7="","",TRIM(csv!T7))</f>
        <v>M12</v>
      </c>
      <c r="C17" s="21" t="s">
        <v>0</v>
      </c>
      <c r="D17" s="21" t="str">
        <f>IF(csv!F7="","",TRIM(csv!F7))</f>
        <v>Luka</v>
      </c>
      <c r="E17" s="21" t="str">
        <f>IF(csv!E7="","",TRIM(csv!E7))</f>
        <v>Tot</v>
      </c>
      <c r="F17" s="21" t="s">
        <v>0</v>
      </c>
      <c r="G17" s="53" t="str">
        <f>IF(csv!M7="","",TRIM(csv!M7))</f>
        <v>33:48</v>
      </c>
      <c r="H17" s="53" t="str">
        <f>IF(csv!N7="","",TRIM(csv!N7))</f>
        <v>0</v>
      </c>
      <c r="I17" s="21" t="s">
        <v>0</v>
      </c>
      <c r="J17" s="21" t="str">
        <f>IF(csv!P7="","",TRIM(csv!P7))</f>
        <v>JAP</v>
      </c>
      <c r="K17" s="21" t="str">
        <f>IF(csv!Q7="","",TRIM(csv!Q7))</f>
        <v>OK Japetić</v>
      </c>
      <c r="L17" s="21" t="s">
        <v>0</v>
      </c>
      <c r="M17" s="46" t="str">
        <f>IF(csv!R7="","",TRIM(csv!R7))</f>
        <v>CRO</v>
      </c>
      <c r="N17" s="27" t="s">
        <v>0</v>
      </c>
      <c r="O17" s="172" t="str">
        <f t="shared" si="14"/>
        <v>ok</v>
      </c>
      <c r="P17" s="27"/>
      <c r="Q17" s="32" t="str">
        <f t="shared" si="15"/>
        <v>M12</v>
      </c>
      <c r="R17" s="53">
        <f>IF(Q17="","",IF(COUNTIF(Q$12:Q16,Q17)=0,R16+1,R16))</f>
        <v>1</v>
      </c>
      <c r="S17" s="53">
        <f t="shared" si="16"/>
        <v>112</v>
      </c>
      <c r="T17" s="53">
        <f t="shared" si="17"/>
        <v>548</v>
      </c>
      <c r="U17" s="46" t="str">
        <f t="shared" si="18"/>
        <v>M12 – Ž12</v>
      </c>
      <c r="V17" s="27" t="s">
        <v>0</v>
      </c>
      <c r="W17" s="157" t="str">
        <f t="shared" si="19"/>
        <v>M12</v>
      </c>
      <c r="X17" s="207">
        <f t="shared" si="20"/>
        <v>828</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Luka</v>
      </c>
      <c r="AN17" s="21" t="str">
        <f t="shared" si="27"/>
        <v>Tot</v>
      </c>
      <c r="AO17" s="53">
        <f t="shared" si="28"/>
        <v>2005</v>
      </c>
      <c r="AP17" s="53" t="str">
        <f t="shared" si="29"/>
        <v/>
      </c>
      <c r="AQ17" s="21" t="str">
        <f t="shared" si="30"/>
        <v>Luka</v>
      </c>
      <c r="AR17" s="46" t="str">
        <f t="shared" si="31"/>
        <v>Tot</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Luka</v>
      </c>
      <c r="BI17" s="21" t="str">
        <f t="shared" si="37"/>
        <v>Tot</v>
      </c>
      <c r="BJ17" s="53" t="str">
        <f t="shared" si="38"/>
        <v/>
      </c>
      <c r="BK17" s="33">
        <f t="shared" si="39"/>
        <v>2005</v>
      </c>
      <c r="BL17" s="27" t="s">
        <v>0</v>
      </c>
      <c r="BM17" s="32" t="str">
        <f t="shared" si="40"/>
        <v>JAP</v>
      </c>
      <c r="BN17" s="21" t="str">
        <f t="shared" si="41"/>
        <v>OK Japetić</v>
      </c>
      <c r="BO17" s="53">
        <f t="shared" si="42"/>
        <v>3</v>
      </c>
      <c r="BP17" s="53" t="str">
        <f t="shared" si="2"/>
        <v/>
      </c>
      <c r="BQ17" s="21" t="str">
        <f t="shared" si="3"/>
        <v>OK Japetić</v>
      </c>
      <c r="BR17" s="21" t="str" cm="1">
        <f t="array" ref="BR17">IFERROR(""&amp;INDEX(regNatjecatelj_klub,DI17),"")</f>
        <v>OK Japetić</v>
      </c>
      <c r="BS17" s="66" t="str">
        <f t="shared" si="43"/>
        <v/>
      </c>
      <c r="BT17" s="46" t="str">
        <f t="shared" si="44"/>
        <v>OK Japetić</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Japetić</v>
      </c>
      <c r="CL17" s="210">
        <f>IF(BN17="","",IF(BT17&lt;&gt;BN17,INDEX(regKlub_id,MATCH(BT17,regKlub_naziv,0)),IF(AND(BO17&lt;&gt;"",BO17&lt;&gt;"NEMA"),BO17,IF(CF17&lt;&gt;"",CF17,IF(CB17&lt;&gt;"",CB17,IFERROR(INDEX(CL$12:CL16,MATCH(BN17,BN$12:BN16,0)),"GREŠKA"))))))</f>
        <v>3</v>
      </c>
      <c r="CM17" s="108" t="str">
        <f>IF(BP17="","",IF(BP17&lt;&gt;"NEMA",BP17,IF(CE17&lt;&gt;"",CE17,IFERROR(INDEX(CM$12:CM16,MATCH(BN17,BN$12:BN16,0)),""))))</f>
        <v/>
      </c>
      <c r="CN17" s="27" t="s">
        <v>0</v>
      </c>
      <c r="CO17" s="38" t="str">
        <f t="shared" si="51"/>
        <v>33:48</v>
      </c>
      <c r="CP17" s="53" t="str">
        <f t="shared" si="52"/>
        <v>0</v>
      </c>
      <c r="CQ17" s="164" t="str">
        <f t="shared" si="53"/>
        <v/>
      </c>
      <c r="CR17" s="165">
        <f t="shared" si="4"/>
        <v>2028</v>
      </c>
      <c r="CS17" s="108">
        <f t="shared" si="5"/>
        <v>1</v>
      </c>
      <c r="CT17" s="27" t="s">
        <v>0</v>
      </c>
      <c r="CU17" s="224" t="str">
        <f t="shared" si="54"/>
        <v xml:space="preserve">
</v>
      </c>
      <c r="CV17" s="27" t="s">
        <v>0</v>
      </c>
      <c r="CW17" s="184" t="str">
        <f t="shared" si="6"/>
        <v/>
      </c>
      <c r="CX17" t="s">
        <v>0</v>
      </c>
      <c r="CY17" s="86" t="str">
        <f t="shared" si="7"/>
        <v>M</v>
      </c>
      <c r="CZ17" t="s">
        <v>0</v>
      </c>
      <c r="DA17" s="32" t="str">
        <f t="shared" si="8"/>
        <v/>
      </c>
      <c r="DB17" s="46" t="str">
        <f t="shared" si="9"/>
        <v/>
      </c>
      <c r="DC17" t="s">
        <v>0</v>
      </c>
      <c r="DD17" s="14" t="str">
        <f t="shared" si="55"/>
        <v/>
      </c>
      <c r="DE17" s="27" t="s">
        <v>0</v>
      </c>
      <c r="DF17" s="14" t="str">
        <f t="shared" si="56"/>
        <v/>
      </c>
      <c r="DG17" s="27" t="s">
        <v>0</v>
      </c>
      <c r="DH17" s="32" t="str">
        <f t="shared" si="57"/>
        <v>Luka – Tot</v>
      </c>
      <c r="DI17" s="33">
        <f t="shared" si="58"/>
        <v>718</v>
      </c>
      <c r="DJ17" s="27" t="s">
        <v>0</v>
      </c>
      <c r="DK17" s="32" t="str">
        <f t="shared" si="59"/>
        <v>Luka – Tot – OK Japetić</v>
      </c>
      <c r="DL17" s="33">
        <f t="shared" si="60"/>
        <v>718</v>
      </c>
      <c r="DM17" s="27" t="s">
        <v>0</v>
      </c>
      <c r="DN17" s="32" t="str">
        <f t="shared" si="61"/>
        <v>Luka – Tot – OK Japetić – M12</v>
      </c>
      <c r="DO17" s="33">
        <f t="shared" si="62"/>
        <v>718</v>
      </c>
      <c r="DP17" s="27" t="s">
        <v>0</v>
      </c>
      <c r="DQ17" s="38">
        <f t="shared" si="63"/>
        <v>718</v>
      </c>
      <c r="DR17" s="33" cm="1">
        <f t="array" ref="DR17">IF(DQ17&lt;&gt;"",INDEX(regNatjecatelj_id,DQ17,0),IF(BF17&lt;&gt;"",BF17,""))</f>
        <v>2005</v>
      </c>
      <c r="DS17" s="27" t="s">
        <v>0</v>
      </c>
      <c r="DT17" s="38" t="str">
        <f t="shared" si="64"/>
        <v>imepre</v>
      </c>
      <c r="DU17" s="53" t="str">
        <f t="shared" si="10"/>
        <v>klu</v>
      </c>
      <c r="DV17" s="53" t="str">
        <f t="shared" si="65"/>
        <v>kat</v>
      </c>
      <c r="DW17" s="53" t="str">
        <f t="shared" si="66"/>
        <v/>
      </c>
      <c r="DX17" s="46" t="str">
        <f t="shared" si="67"/>
        <v>imepre-klu-kat</v>
      </c>
      <c r="DY17" s="27" t="s">
        <v>0</v>
      </c>
      <c r="DZ17" s="38">
        <f>IF(AN17="","",MAX(DZ$12:DZ16)+1)</f>
        <v>7623</v>
      </c>
      <c r="EA17" s="53">
        <f t="shared" si="68"/>
        <v>828</v>
      </c>
      <c r="EB17" s="53">
        <f t="shared" si="69"/>
        <v>2005</v>
      </c>
      <c r="EC17" s="53">
        <f t="shared" si="70"/>
        <v>2028</v>
      </c>
      <c r="ED17" s="53">
        <f t="shared" si="71"/>
        <v>1</v>
      </c>
      <c r="EE17" s="53">
        <f t="shared" si="11"/>
        <v>1</v>
      </c>
      <c r="EF17" s="53">
        <f t="shared" si="72"/>
        <v>1</v>
      </c>
      <c r="EG17" s="53" t="str">
        <f t="shared" si="73"/>
        <v>0</v>
      </c>
      <c r="EH17" s="53" t="str">
        <f t="shared" si="12"/>
        <v/>
      </c>
      <c r="EI17" s="53" t="str">
        <f t="shared" si="74"/>
        <v/>
      </c>
      <c r="EJ17" s="33" t="str">
        <f t="shared" si="75"/>
        <v/>
      </c>
      <c r="EK17" s="27" t="s">
        <v>0</v>
      </c>
      <c r="EL17" s="14" t="str">
        <f t="shared" si="76"/>
        <v>INSERT INTO rezultat(id,stazakategorija_id,imeprezime_id,vrijeme_sec,status_id,registracija,uparivanje_id,originalstatus_id,imeprezimealias_id,klubalias_id,kategorijaalias_id) VALUES (7623,828,2005,2028,1,1,1,0,Null,Null,Null);</v>
      </c>
      <c r="EM17" s="27" t="s">
        <v>0</v>
      </c>
      <c r="EN17" s="14" t="str">
        <f t="shared" si="13"/>
        <v>UPDATE
	registar
SET
	potvrda = 1
WHERE
	imeprezime_id=2005
    	AND
	kategorijaliga_id = (SELECT 
                         	id
                         FROM
                         	kategorija_liga
                         WHERE
                         	kategorija_liga.kategorija_id = (SELECT kategorija_id FROM staza_kategorija WHERE id = 828)
                         		AND
                         	kategorija_liga.liga_id = 221)
		AND
	datum_od &lt;= '44850'
    	AND
    datum_do is Null;</v>
      </c>
      <c r="EO17" s="27" t="s">
        <v>0</v>
      </c>
      <c r="EP17" s="115" t="str">
        <f t="shared" si="77"/>
        <v xml:space="preserve">
INSERT INTO rezultat(id,stazakategorija_id,imeprezime_id,vrijeme_sec,status_id,registracija,uparivanje_id,originalstatus_id,imeprezimealias_id,klubalias_id,kategorijaalias_id) VALUES (7623,828,2005,2028,1,1,1,0,Null,Null,Null);
UPDATE
	registar
SET
	potvrda = 1
WHERE
	imeprezime_id=2005
    	AND
	kategorijaliga_id = (SELECT 
                         	id
                         FROM
                         	kategorija_liga
                         WHERE
                         	kategorija_liga.kategorija_id = (SELECT kategorija_id FROM staza_kategorija WHERE id = 828)
                         		AND
                         	kategorija_liga.liga_id = 221)
		AND
	datum_od &lt;= '44850'
    	AND
    datum_do is Null;</v>
      </c>
      <c r="EQ17" s="27" t="s">
        <v>0</v>
      </c>
      <c r="ER17" s="360" t="s">
        <v>164</v>
      </c>
      <c r="ES17" s="361"/>
      <c r="ET17" s="361"/>
      <c r="EU17" s="361"/>
      <c r="EV17" s="361"/>
      <c r="EW17" s="361"/>
      <c r="EX17" s="361"/>
      <c r="EY17" s="361"/>
      <c r="EZ17" s="361"/>
      <c r="FA17" s="361"/>
      <c r="FB17" s="361"/>
      <c r="FC17" s="362"/>
    </row>
    <row r="18" spans="1:159" x14ac:dyDescent="0.25">
      <c r="A18" t="s">
        <v>0</v>
      </c>
      <c r="B18" s="32" t="str">
        <f>IF(csv!F8="","",TRIM(csv!T8))</f>
        <v>M12</v>
      </c>
      <c r="C18" s="21" t="s">
        <v>0</v>
      </c>
      <c r="D18" s="21" t="str">
        <f>IF(csv!F8="","",TRIM(csv!F8))</f>
        <v>Lovro</v>
      </c>
      <c r="E18" s="21" t="str">
        <f>IF(csv!E8="","",TRIM(csv!E8))</f>
        <v>Pinjušić</v>
      </c>
      <c r="F18" s="21" t="s">
        <v>0</v>
      </c>
      <c r="G18" s="53" t="str">
        <f>IF(csv!M8="","",TRIM(csv!M8))</f>
        <v>34:51</v>
      </c>
      <c r="H18" s="53" t="str">
        <f>IF(csv!N8="","",TRIM(csv!N8))</f>
        <v>0</v>
      </c>
      <c r="I18" s="21" t="s">
        <v>0</v>
      </c>
      <c r="J18" s="21" t="str">
        <f>IF(csv!P8="","",TRIM(csv!P8))</f>
        <v>JAP</v>
      </c>
      <c r="K18" s="21" t="str">
        <f>IF(csv!Q8="","",TRIM(csv!Q8))</f>
        <v>OK Japetić</v>
      </c>
      <c r="L18" s="21" t="s">
        <v>0</v>
      </c>
      <c r="M18" s="46" t="str">
        <f>IF(csv!R8="","",TRIM(csv!R8))</f>
        <v>CRO</v>
      </c>
      <c r="N18" s="27" t="s">
        <v>0</v>
      </c>
      <c r="O18" s="172" t="str">
        <f t="shared" si="14"/>
        <v>ok</v>
      </c>
      <c r="P18" s="27"/>
      <c r="Q18" s="32" t="str">
        <f t="shared" si="15"/>
        <v>M12</v>
      </c>
      <c r="R18" s="53">
        <f>IF(Q18="","",IF(COUNTIF(Q$12:Q17,Q18)=0,R17+1,R17))</f>
        <v>1</v>
      </c>
      <c r="S18" s="53">
        <f t="shared" si="16"/>
        <v>112</v>
      </c>
      <c r="T18" s="53">
        <f t="shared" si="17"/>
        <v>548</v>
      </c>
      <c r="U18" s="46" t="str">
        <f t="shared" si="18"/>
        <v>M12 – Ž12</v>
      </c>
      <c r="V18" s="27" t="s">
        <v>0</v>
      </c>
      <c r="W18" s="157" t="str">
        <f t="shared" si="19"/>
        <v>M12</v>
      </c>
      <c r="X18" s="207">
        <f t="shared" si="20"/>
        <v>828</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Lovro</v>
      </c>
      <c r="AN18" s="21" t="str">
        <f t="shared" si="27"/>
        <v>Pinjušić</v>
      </c>
      <c r="AO18" s="53">
        <f t="shared" si="28"/>
        <v>1315</v>
      </c>
      <c r="AP18" s="53" t="str">
        <f t="shared" si="29"/>
        <v/>
      </c>
      <c r="AQ18" s="21" t="str">
        <f t="shared" si="30"/>
        <v>Lovro</v>
      </c>
      <c r="AR18" s="46" t="str">
        <f t="shared" si="31"/>
        <v>Pinjušić</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Lovro</v>
      </c>
      <c r="BI18" s="21" t="str">
        <f t="shared" si="37"/>
        <v>Pinjušić</v>
      </c>
      <c r="BJ18" s="53" t="str">
        <f t="shared" si="38"/>
        <v/>
      </c>
      <c r="BK18" s="33">
        <f t="shared" si="39"/>
        <v>1315</v>
      </c>
      <c r="BL18" s="27" t="s">
        <v>0</v>
      </c>
      <c r="BM18" s="32" t="str">
        <f t="shared" si="40"/>
        <v>JAP</v>
      </c>
      <c r="BN18" s="21" t="str">
        <f t="shared" si="41"/>
        <v>OK Japetić</v>
      </c>
      <c r="BO18" s="53">
        <f t="shared" si="42"/>
        <v>3</v>
      </c>
      <c r="BP18" s="53" t="str">
        <f t="shared" si="2"/>
        <v/>
      </c>
      <c r="BQ18" s="21" t="str">
        <f t="shared" si="3"/>
        <v>OK Japetić</v>
      </c>
      <c r="BR18" s="21" t="str" cm="1">
        <f t="array" ref="BR18">IFERROR(""&amp;INDEX(regNatjecatelj_klub,DI18),"")</f>
        <v>OK Japetić</v>
      </c>
      <c r="BS18" s="66" t="str">
        <f t="shared" si="43"/>
        <v/>
      </c>
      <c r="BT18" s="46" t="str">
        <f t="shared" si="44"/>
        <v>OK Japetić</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Japetić</v>
      </c>
      <c r="CL18" s="210">
        <f>IF(BN18="","",IF(BT18&lt;&gt;BN18,INDEX(regKlub_id,MATCH(BT18,regKlub_naziv,0)),IF(AND(BO18&lt;&gt;"",BO18&lt;&gt;"NEMA"),BO18,IF(CF18&lt;&gt;"",CF18,IF(CB18&lt;&gt;"",CB18,IFERROR(INDEX(CL$12:CL17,MATCH(BN18,BN$12:BN17,0)),"GREŠKA"))))))</f>
        <v>3</v>
      </c>
      <c r="CM18" s="108" t="str">
        <f>IF(BP18="","",IF(BP18&lt;&gt;"NEMA",BP18,IF(CE18&lt;&gt;"",CE18,IFERROR(INDEX(CM$12:CM17,MATCH(BN18,BN$12:BN17,0)),""))))</f>
        <v/>
      </c>
      <c r="CN18" s="27" t="s">
        <v>0</v>
      </c>
      <c r="CO18" s="38" t="str">
        <f t="shared" si="51"/>
        <v>34:51</v>
      </c>
      <c r="CP18" s="53" t="str">
        <f t="shared" si="52"/>
        <v>0</v>
      </c>
      <c r="CQ18" s="164" t="str">
        <f t="shared" si="53"/>
        <v/>
      </c>
      <c r="CR18" s="165">
        <f t="shared" si="4"/>
        <v>2091</v>
      </c>
      <c r="CS18" s="108">
        <f t="shared" si="5"/>
        <v>1</v>
      </c>
      <c r="CT18" s="27" t="s">
        <v>0</v>
      </c>
      <c r="CU18" s="224" t="str">
        <f t="shared" si="54"/>
        <v xml:space="preserve">
</v>
      </c>
      <c r="CV18" s="27" t="s">
        <v>0</v>
      </c>
      <c r="CW18" s="184" t="str">
        <f t="shared" si="6"/>
        <v/>
      </c>
      <c r="CX18" t="s">
        <v>0</v>
      </c>
      <c r="CY18" s="86" t="str">
        <f t="shared" si="7"/>
        <v>M</v>
      </c>
      <c r="CZ18" t="s">
        <v>0</v>
      </c>
      <c r="DA18" s="32" t="str">
        <f t="shared" si="8"/>
        <v/>
      </c>
      <c r="DB18" s="46" t="str">
        <f t="shared" si="9"/>
        <v/>
      </c>
      <c r="DC18" t="s">
        <v>0</v>
      </c>
      <c r="DD18" s="14" t="str">
        <f t="shared" si="55"/>
        <v/>
      </c>
      <c r="DE18" s="27" t="s">
        <v>0</v>
      </c>
      <c r="DF18" s="14" t="str">
        <f t="shared" si="56"/>
        <v/>
      </c>
      <c r="DG18" s="27" t="s">
        <v>0</v>
      </c>
      <c r="DH18" s="32" t="str">
        <f t="shared" si="57"/>
        <v>Lovro – Pinjušić</v>
      </c>
      <c r="DI18" s="33">
        <f t="shared" si="58"/>
        <v>700</v>
      </c>
      <c r="DJ18" s="27" t="s">
        <v>0</v>
      </c>
      <c r="DK18" s="32" t="str">
        <f t="shared" si="59"/>
        <v>Lovro – Pinjušić – OK Japetić</v>
      </c>
      <c r="DL18" s="33">
        <f t="shared" si="60"/>
        <v>700</v>
      </c>
      <c r="DM18" s="27" t="s">
        <v>0</v>
      </c>
      <c r="DN18" s="32" t="str">
        <f t="shared" si="61"/>
        <v>Lovro – Pinjušić – OK Japetić – M12</v>
      </c>
      <c r="DO18" s="33">
        <f t="shared" si="62"/>
        <v>700</v>
      </c>
      <c r="DP18" s="27" t="s">
        <v>0</v>
      </c>
      <c r="DQ18" s="38">
        <f t="shared" si="63"/>
        <v>700</v>
      </c>
      <c r="DR18" s="33" cm="1">
        <f t="array" ref="DR18">IF(DQ18&lt;&gt;"",INDEX(regNatjecatelj_id,DQ18,0),IF(BF18&lt;&gt;"",BF18,""))</f>
        <v>1315</v>
      </c>
      <c r="DS18" s="27" t="s">
        <v>0</v>
      </c>
      <c r="DT18" s="38" t="str">
        <f t="shared" si="64"/>
        <v>imepre</v>
      </c>
      <c r="DU18" s="53" t="str">
        <f t="shared" si="10"/>
        <v>klu</v>
      </c>
      <c r="DV18" s="53" t="str">
        <f t="shared" si="65"/>
        <v>kat</v>
      </c>
      <c r="DW18" s="53" t="str">
        <f t="shared" si="66"/>
        <v/>
      </c>
      <c r="DX18" s="46" t="str">
        <f t="shared" si="67"/>
        <v>imepre-klu-kat</v>
      </c>
      <c r="DY18" s="27" t="s">
        <v>0</v>
      </c>
      <c r="DZ18" s="38">
        <f>IF(AN18="","",MAX(DZ$12:DZ17)+1)</f>
        <v>7624</v>
      </c>
      <c r="EA18" s="53">
        <f t="shared" si="68"/>
        <v>828</v>
      </c>
      <c r="EB18" s="53">
        <f t="shared" si="69"/>
        <v>1315</v>
      </c>
      <c r="EC18" s="53">
        <f t="shared" si="70"/>
        <v>2091</v>
      </c>
      <c r="ED18" s="53">
        <f t="shared" si="71"/>
        <v>1</v>
      </c>
      <c r="EE18" s="53">
        <f t="shared" si="11"/>
        <v>1</v>
      </c>
      <c r="EF18" s="53">
        <f t="shared" si="72"/>
        <v>1</v>
      </c>
      <c r="EG18" s="53" t="str">
        <f t="shared" si="73"/>
        <v>0</v>
      </c>
      <c r="EH18" s="53" t="str">
        <f t="shared" si="12"/>
        <v/>
      </c>
      <c r="EI18" s="53" t="str">
        <f t="shared" si="74"/>
        <v/>
      </c>
      <c r="EJ18" s="33" t="str">
        <f t="shared" si="75"/>
        <v/>
      </c>
      <c r="EK18" s="27" t="s">
        <v>0</v>
      </c>
      <c r="EL18" s="14" t="str">
        <f t="shared" si="76"/>
        <v>INSERT INTO rezultat(id,stazakategorija_id,imeprezime_id,vrijeme_sec,status_id,registracija,uparivanje_id,originalstatus_id,imeprezimealias_id,klubalias_id,kategorijaalias_id) VALUES (7624,828,1315,2091,1,1,1,0,Null,Null,Null);</v>
      </c>
      <c r="EM18" s="27" t="s">
        <v>0</v>
      </c>
      <c r="EN18" s="14" t="str">
        <f t="shared" si="13"/>
        <v>UPDATE
	registar
SET
	potvrda = 1
WHERE
	imeprezime_id=1315
    	AND
	kategorijaliga_id = (SELECT 
                         	id
                         FROM
                         	kategorija_liga
                         WHERE
                         	kategorija_liga.kategorija_id = (SELECT kategorija_id FROM staza_kategorija WHERE id = 828)
                         		AND
                         	kategorija_liga.liga_id = 221)
		AND
	datum_od &lt;= '44850'
    	AND
    datum_do is Null;</v>
      </c>
      <c r="EO18" s="27" t="s">
        <v>0</v>
      </c>
      <c r="EP18" s="115" t="str">
        <f t="shared" si="77"/>
        <v xml:space="preserve">
INSERT INTO rezultat(id,stazakategorija_id,imeprezime_id,vrijeme_sec,status_id,registracija,uparivanje_id,originalstatus_id,imeprezimealias_id,klubalias_id,kategorijaalias_id) VALUES (7624,828,1315,2091,1,1,1,0,Null,Null,Null);
UPDATE
	registar
SET
	potvrda = 1
WHERE
	imeprezime_id=1315
    	AND
	kategorijaliga_id = (SELECT 
                         	id
                         FROM
                         	kategorija_liga
                         WHERE
                         	kategorija_liga.kategorija_id = (SELECT kategorija_id FROM staza_kategorija WHERE id = 828)
                         		AND
                         	kategorija_liga.liga_id = 221)
		AND
	datum_od &lt;= '44850'
    	AND
    datum_do is Null;</v>
      </c>
      <c r="EQ18" s="27" t="s">
        <v>0</v>
      </c>
    </row>
    <row r="19" spans="1:159" ht="15.75" thickBot="1" x14ac:dyDescent="0.3">
      <c r="A19" t="s">
        <v>0</v>
      </c>
      <c r="B19" s="32" t="str">
        <f>IF(csv!F9="","",TRIM(csv!T9))</f>
        <v>M12</v>
      </c>
      <c r="C19" s="21" t="s">
        <v>0</v>
      </c>
      <c r="D19" s="21" t="str">
        <f>IF(csv!F9="","",TRIM(csv!F9))</f>
        <v>Roko</v>
      </c>
      <c r="E19" s="21" t="str">
        <f>IF(csv!E9="","",TRIM(csv!E9))</f>
        <v>Vukić</v>
      </c>
      <c r="F19" s="21" t="s">
        <v>0</v>
      </c>
      <c r="G19" s="53" t="str">
        <f>IF(csv!M9="","",TRIM(csv!M9))</f>
        <v>40:11</v>
      </c>
      <c r="H19" s="53" t="str">
        <f>IF(csv!N9="","",TRIM(csv!N9))</f>
        <v>0</v>
      </c>
      <c r="I19" s="21" t="s">
        <v>0</v>
      </c>
      <c r="J19" s="21" t="str">
        <f>IF(csv!P9="","",TRIM(csv!P9))</f>
        <v>MAK</v>
      </c>
      <c r="K19" s="21" t="str">
        <f>IF(csv!Q9="","",TRIM(csv!Q9))</f>
        <v>OK Maksimir</v>
      </c>
      <c r="L19" s="21" t="s">
        <v>0</v>
      </c>
      <c r="M19" s="46" t="str">
        <f>IF(csv!R9="","",TRIM(csv!R9))</f>
        <v>CRO</v>
      </c>
      <c r="N19" s="27" t="s">
        <v>0</v>
      </c>
      <c r="O19" s="172" t="str">
        <f t="shared" si="14"/>
        <v>ok</v>
      </c>
      <c r="P19" s="27"/>
      <c r="Q19" s="32" t="str">
        <f t="shared" si="15"/>
        <v>M12</v>
      </c>
      <c r="R19" s="53">
        <f>IF(Q19="","",IF(COUNTIF(Q$12:Q18,Q19)=0,R18+1,R18))</f>
        <v>1</v>
      </c>
      <c r="S19" s="53">
        <f t="shared" si="16"/>
        <v>112</v>
      </c>
      <c r="T19" s="53">
        <f t="shared" si="17"/>
        <v>548</v>
      </c>
      <c r="U19" s="46" t="str">
        <f t="shared" si="18"/>
        <v>M12 – Ž12</v>
      </c>
      <c r="V19" s="27" t="s">
        <v>0</v>
      </c>
      <c r="W19" s="157" t="str">
        <f t="shared" si="19"/>
        <v>M12</v>
      </c>
      <c r="X19" s="207">
        <f t="shared" si="20"/>
        <v>828</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Roko</v>
      </c>
      <c r="AN19" s="193" t="str">
        <f t="shared" si="27"/>
        <v>Vukić</v>
      </c>
      <c r="AO19" s="53">
        <f t="shared" si="28"/>
        <v>1091</v>
      </c>
      <c r="AP19" s="53" t="str">
        <f t="shared" si="29"/>
        <v/>
      </c>
      <c r="AQ19" s="21" t="str">
        <f t="shared" si="30"/>
        <v>Roko</v>
      </c>
      <c r="AR19" s="46" t="str">
        <f t="shared" si="31"/>
        <v>Vukić</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Roko</v>
      </c>
      <c r="BI19" s="21" t="str">
        <f t="shared" si="37"/>
        <v>Vukić</v>
      </c>
      <c r="BJ19" s="53" t="str">
        <f t="shared" si="38"/>
        <v/>
      </c>
      <c r="BK19" s="33">
        <f t="shared" si="39"/>
        <v>1091</v>
      </c>
      <c r="BL19" s="27" t="s">
        <v>0</v>
      </c>
      <c r="BM19" s="32" t="str">
        <f t="shared" si="40"/>
        <v>MAK</v>
      </c>
      <c r="BN19" s="21" t="str">
        <f t="shared" si="41"/>
        <v>OK Maksimir</v>
      </c>
      <c r="BO19" s="53">
        <f t="shared" si="42"/>
        <v>6</v>
      </c>
      <c r="BP19" s="53" t="str">
        <f t="shared" si="2"/>
        <v/>
      </c>
      <c r="BQ19" s="21" t="str">
        <f t="shared" si="3"/>
        <v>OK Maksimir</v>
      </c>
      <c r="BR19" s="21" t="str" cm="1">
        <f t="array" ref="BR19">IFERROR(""&amp;INDEX(regNatjecatelj_klub,DI19),"")</f>
        <v>OK Maksimir</v>
      </c>
      <c r="BS19" s="66" t="str">
        <f t="shared" si="43"/>
        <v/>
      </c>
      <c r="BT19" s="46" t="str">
        <f t="shared" si="44"/>
        <v>OK Maksimir</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Maksimir</v>
      </c>
      <c r="CL19" s="210">
        <f>IF(BN19="","",IF(BT19&lt;&gt;BN19,INDEX(regKlub_id,MATCH(BT19,regKlub_naziv,0)),IF(AND(BO19&lt;&gt;"",BO19&lt;&gt;"NEMA"),BO19,IF(CF19&lt;&gt;"",CF19,IF(CB19&lt;&gt;"",CB19,IFERROR(INDEX(CL$12:CL18,MATCH(BN19,BN$12:BN18,0)),"GREŠKA"))))))</f>
        <v>6</v>
      </c>
      <c r="CM19" s="108" t="str">
        <f>IF(BP19="","",IF(BP19&lt;&gt;"NEMA",BP19,IF(CE19&lt;&gt;"",CE19,IFERROR(INDEX(CM$12:CM18,MATCH(BN19,BN$12:BN18,0)),""))))</f>
        <v/>
      </c>
      <c r="CN19" s="27" t="s">
        <v>0</v>
      </c>
      <c r="CO19" s="38" t="str">
        <f t="shared" si="51"/>
        <v>40:11</v>
      </c>
      <c r="CP19" s="53" t="str">
        <f t="shared" si="52"/>
        <v>0</v>
      </c>
      <c r="CQ19" s="164" t="str">
        <f t="shared" si="53"/>
        <v/>
      </c>
      <c r="CR19" s="165">
        <f t="shared" si="4"/>
        <v>2411</v>
      </c>
      <c r="CS19" s="108">
        <f t="shared" si="5"/>
        <v>1</v>
      </c>
      <c r="CT19" s="27" t="s">
        <v>0</v>
      </c>
      <c r="CU19" s="224" t="str">
        <f t="shared" si="54"/>
        <v xml:space="preserve">
</v>
      </c>
      <c r="CV19" s="27" t="s">
        <v>0</v>
      </c>
      <c r="CW19" s="184" t="str">
        <f t="shared" si="6"/>
        <v/>
      </c>
      <c r="CX19" t="s">
        <v>0</v>
      </c>
      <c r="CY19" s="86" t="str">
        <f t="shared" si="7"/>
        <v>M</v>
      </c>
      <c r="CZ19" t="s">
        <v>0</v>
      </c>
      <c r="DA19" s="32" t="str">
        <f t="shared" si="8"/>
        <v/>
      </c>
      <c r="DB19" s="46" t="str">
        <f t="shared" si="9"/>
        <v/>
      </c>
      <c r="DC19" t="s">
        <v>0</v>
      </c>
      <c r="DD19" s="14" t="str">
        <f t="shared" si="55"/>
        <v/>
      </c>
      <c r="DE19" s="27" t="s">
        <v>0</v>
      </c>
      <c r="DF19" s="14" t="str">
        <f t="shared" si="56"/>
        <v/>
      </c>
      <c r="DG19" s="27" t="s">
        <v>0</v>
      </c>
      <c r="DH19" s="32" t="str">
        <f t="shared" si="57"/>
        <v>Roko – Vukić</v>
      </c>
      <c r="DI19" s="33">
        <f t="shared" si="58"/>
        <v>1088</v>
      </c>
      <c r="DJ19" s="27" t="s">
        <v>0</v>
      </c>
      <c r="DK19" s="32" t="str">
        <f t="shared" si="59"/>
        <v>Roko – Vukić – OK Maksimir</v>
      </c>
      <c r="DL19" s="33">
        <f t="shared" si="60"/>
        <v>1088</v>
      </c>
      <c r="DM19" s="27" t="s">
        <v>0</v>
      </c>
      <c r="DN19" s="32" t="str">
        <f t="shared" si="61"/>
        <v>Roko – Vukić – OK Maksimir – M12</v>
      </c>
      <c r="DO19" s="33">
        <f t="shared" si="62"/>
        <v>1088</v>
      </c>
      <c r="DP19" s="27" t="s">
        <v>0</v>
      </c>
      <c r="DQ19" s="38">
        <f t="shared" si="63"/>
        <v>1088</v>
      </c>
      <c r="DR19" s="33" cm="1">
        <f t="array" ref="DR19">IF(DQ19&lt;&gt;"",INDEX(regNatjecatelj_id,DQ19,0),IF(BF19&lt;&gt;"",BF19,""))</f>
        <v>1091</v>
      </c>
      <c r="DS19" s="27" t="s">
        <v>0</v>
      </c>
      <c r="DT19" s="38" t="str">
        <f t="shared" si="64"/>
        <v>imepre</v>
      </c>
      <c r="DU19" s="53" t="str">
        <f t="shared" si="10"/>
        <v>klu</v>
      </c>
      <c r="DV19" s="53" t="str">
        <f t="shared" si="65"/>
        <v>kat</v>
      </c>
      <c r="DW19" s="53" t="str">
        <f t="shared" si="66"/>
        <v/>
      </c>
      <c r="DX19" s="46" t="str">
        <f t="shared" si="67"/>
        <v>imepre-klu-kat</v>
      </c>
      <c r="DY19" s="27" t="s">
        <v>0</v>
      </c>
      <c r="DZ19" s="38">
        <f>IF(AN19="","",MAX(DZ$12:DZ18)+1)</f>
        <v>7625</v>
      </c>
      <c r="EA19" s="53">
        <f t="shared" si="68"/>
        <v>828</v>
      </c>
      <c r="EB19" s="53">
        <f t="shared" si="69"/>
        <v>1091</v>
      </c>
      <c r="EC19" s="53">
        <f t="shared" si="70"/>
        <v>2411</v>
      </c>
      <c r="ED19" s="53">
        <f t="shared" si="71"/>
        <v>1</v>
      </c>
      <c r="EE19" s="53">
        <f t="shared" si="11"/>
        <v>1</v>
      </c>
      <c r="EF19" s="53">
        <f t="shared" si="72"/>
        <v>1</v>
      </c>
      <c r="EG19" s="53" t="str">
        <f t="shared" si="73"/>
        <v>0</v>
      </c>
      <c r="EH19" s="53" t="str">
        <f t="shared" si="12"/>
        <v/>
      </c>
      <c r="EI19" s="53" t="str">
        <f t="shared" si="74"/>
        <v/>
      </c>
      <c r="EJ19" s="33" t="str">
        <f t="shared" si="75"/>
        <v/>
      </c>
      <c r="EK19" s="27" t="s">
        <v>0</v>
      </c>
      <c r="EL19" s="14" t="str">
        <f t="shared" si="76"/>
        <v>INSERT INTO rezultat(id,stazakategorija_id,imeprezime_id,vrijeme_sec,status_id,registracija,uparivanje_id,originalstatus_id,imeprezimealias_id,klubalias_id,kategorijaalias_id) VALUES (7625,828,1091,2411,1,1,1,0,Null,Null,Null);</v>
      </c>
      <c r="EM19" s="27" t="s">
        <v>0</v>
      </c>
      <c r="EN19" s="14" t="str">
        <f t="shared" si="13"/>
        <v>UPDATE
	registar
SET
	potvrda = 1
WHERE
	imeprezime_id=1091
    	AND
	kategorijaliga_id = (SELECT 
                         	id
                         FROM
                         	kategorija_liga
                         WHERE
                         	kategorija_liga.kategorija_id = (SELECT kategorija_id FROM staza_kategorija WHERE id = 828)
                         		AND
                         	kategorija_liga.liga_id = 221)
		AND
	datum_od &lt;= '44850'
    	AND
    datum_do is Null;</v>
      </c>
      <c r="EO19" s="27" t="s">
        <v>0</v>
      </c>
      <c r="EP19" s="115" t="str">
        <f t="shared" si="77"/>
        <v xml:space="preserve">
INSERT INTO rezultat(id,stazakategorija_id,imeprezime_id,vrijeme_sec,status_id,registracija,uparivanje_id,originalstatus_id,imeprezimealias_id,klubalias_id,kategorijaalias_id) VALUES (7625,828,1091,2411,1,1,1,0,Null,Null,Null);
UPDATE
	registar
SET
	potvrda = 1
WHERE
	imeprezime_id=1091
    	AND
	kategorijaliga_id = (SELECT 
                         	id
                         FROM
                         	kategorija_liga
                         WHERE
                         	kategorija_liga.kategorija_id = (SELECT kategorija_id FROM staza_kategorija WHERE id = 828)
                         		AND
                         	kategorija_liga.liga_id = 221)
		AND
	datum_od &lt;= '44850'
    	AND
    datum_do is Null;</v>
      </c>
      <c r="EQ19" s="27" t="s">
        <v>0</v>
      </c>
    </row>
    <row r="20" spans="1:159" ht="15.75" thickBot="1" x14ac:dyDescent="0.3">
      <c r="A20" t="s">
        <v>0</v>
      </c>
      <c r="B20" s="32" t="str">
        <f>IF(csv!F10="","",TRIM(csv!T10))</f>
        <v>M12</v>
      </c>
      <c r="C20" s="21" t="s">
        <v>0</v>
      </c>
      <c r="D20" s="21" t="str">
        <f>IF(csv!F10="","",TRIM(csv!F10))</f>
        <v>Oliver</v>
      </c>
      <c r="E20" s="21" t="str">
        <f>IF(csv!E10="","",TRIM(csv!E10))</f>
        <v>Skočić</v>
      </c>
      <c r="F20" s="21" t="s">
        <v>0</v>
      </c>
      <c r="G20" s="53" t="str">
        <f>IF(csv!M10="","",TRIM(csv!M10))</f>
        <v>40:18</v>
      </c>
      <c r="H20" s="53" t="str">
        <f>IF(csv!N10="","",TRIM(csv!N10))</f>
        <v>0</v>
      </c>
      <c r="I20" s="21" t="s">
        <v>0</v>
      </c>
      <c r="J20" s="21" t="str">
        <f>IF(csv!P10="","",TRIM(csv!P10))</f>
        <v>VIH</v>
      </c>
      <c r="K20" s="21" t="str">
        <f>IF(csv!Q10="","",TRIM(csv!Q10))</f>
        <v>OK Vihor</v>
      </c>
      <c r="L20" s="21" t="s">
        <v>0</v>
      </c>
      <c r="M20" s="46" t="str">
        <f>IF(csv!R10="","",TRIM(csv!R10))</f>
        <v>CRO</v>
      </c>
      <c r="N20" s="27" t="s">
        <v>0</v>
      </c>
      <c r="O20" s="172" t="str">
        <f t="shared" si="14"/>
        <v>ok</v>
      </c>
      <c r="P20" s="27"/>
      <c r="Q20" s="32" t="str">
        <f t="shared" si="15"/>
        <v>M12</v>
      </c>
      <c r="R20" s="53">
        <f>IF(Q20="","",IF(COUNTIF(Q$12:Q19,Q20)=0,R19+1,R19))</f>
        <v>1</v>
      </c>
      <c r="S20" s="53">
        <f t="shared" si="16"/>
        <v>112</v>
      </c>
      <c r="T20" s="53">
        <f t="shared" si="17"/>
        <v>548</v>
      </c>
      <c r="U20" s="46" t="str">
        <f t="shared" si="18"/>
        <v>M12 – Ž12</v>
      </c>
      <c r="V20" s="27" t="s">
        <v>0</v>
      </c>
      <c r="W20" s="157" t="str">
        <f t="shared" si="19"/>
        <v>M12</v>
      </c>
      <c r="X20" s="207">
        <f t="shared" si="20"/>
        <v>828</v>
      </c>
      <c r="Y20" s="158" t="str">
        <f t="shared" si="0"/>
        <v/>
      </c>
      <c r="Z20" s="27" t="s">
        <v>0</v>
      </c>
      <c r="AA20" s="32" t="str">
        <f t="shared" si="21"/>
        <v>CRO</v>
      </c>
      <c r="AB20" s="53">
        <f t="shared" si="22"/>
        <v>1</v>
      </c>
      <c r="AC20" s="21" t="str">
        <f>IF(OR(AB20="",AB20&lt;&gt;"NEMA"),"",IF(IFERROR(MATCH(AA20,AA$12:AA19,0),0)&lt;&gt;0,"",AA20))</f>
        <v/>
      </c>
      <c r="AD20" s="46" t="str">
        <f>IF(AC20="","",MAX(AD$12:AD19)+1)</f>
        <v/>
      </c>
      <c r="AE20" s="27" t="s">
        <v>0</v>
      </c>
      <c r="AF20" s="84"/>
      <c r="AG20" s="27" t="s">
        <v>0</v>
      </c>
      <c r="AH20" s="14" t="str">
        <f t="shared" si="23"/>
        <v/>
      </c>
      <c r="AI20" s="27" t="s">
        <v>0</v>
      </c>
      <c r="AJ20" s="157" t="str">
        <f t="shared" si="24"/>
        <v>CRO</v>
      </c>
      <c r="AK20" s="108">
        <f t="shared" si="25"/>
        <v>1</v>
      </c>
      <c r="AL20" s="27"/>
      <c r="AM20" s="191" t="str">
        <f t="shared" si="26"/>
        <v>Oliver</v>
      </c>
      <c r="AN20" s="21" t="str">
        <f t="shared" si="27"/>
        <v>Skočić</v>
      </c>
      <c r="AO20" s="192">
        <f t="shared" si="28"/>
        <v>1028</v>
      </c>
      <c r="AP20" s="53" t="str">
        <f t="shared" si="29"/>
        <v/>
      </c>
      <c r="AQ20" s="21" t="str">
        <f t="shared" si="30"/>
        <v>Oliver</v>
      </c>
      <c r="AR20" s="46" t="str">
        <f t="shared" si="31"/>
        <v>Skočić</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Oliver</v>
      </c>
      <c r="BI20" s="21" t="str">
        <f t="shared" si="37"/>
        <v>Skočić</v>
      </c>
      <c r="BJ20" s="53" t="str">
        <f t="shared" si="38"/>
        <v/>
      </c>
      <c r="BK20" s="33">
        <f t="shared" si="39"/>
        <v>1028</v>
      </c>
      <c r="BL20" s="27" t="s">
        <v>0</v>
      </c>
      <c r="BM20" s="32" t="str">
        <f t="shared" si="40"/>
        <v>VIH</v>
      </c>
      <c r="BN20" s="21" t="str">
        <f t="shared" si="41"/>
        <v>OK Vihor</v>
      </c>
      <c r="BO20" s="53">
        <f t="shared" si="42"/>
        <v>12</v>
      </c>
      <c r="BP20" s="53" t="str">
        <f t="shared" si="2"/>
        <v/>
      </c>
      <c r="BQ20" s="21" t="str">
        <f t="shared" si="3"/>
        <v>OK Vihor</v>
      </c>
      <c r="BR20" s="21" t="str" cm="1">
        <f t="array" ref="BR20">IFERROR(""&amp;INDEX(regNatjecatelj_klub,DI20),"")</f>
        <v>OK Vihor</v>
      </c>
      <c r="BS20" s="66" t="str">
        <f t="shared" si="43"/>
        <v/>
      </c>
      <c r="BT20" s="46" t="str">
        <f t="shared" si="44"/>
        <v>OK Vihor</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OK Vihor</v>
      </c>
      <c r="CL20" s="210">
        <f>IF(BN20="","",IF(BT20&lt;&gt;BN20,INDEX(regKlub_id,MATCH(BT20,regKlub_naziv,0)),IF(AND(BO20&lt;&gt;"",BO20&lt;&gt;"NEMA"),BO20,IF(CF20&lt;&gt;"",CF20,IF(CB20&lt;&gt;"",CB20,IFERROR(INDEX(CL$12:CL19,MATCH(BN20,BN$12:BN19,0)),"GREŠKA"))))))</f>
        <v>12</v>
      </c>
      <c r="CM20" s="108" t="str">
        <f>IF(BP20="","",IF(BP20&lt;&gt;"NEMA",BP20,IF(CE20&lt;&gt;"",CE20,IFERROR(INDEX(CM$12:CM19,MATCH(BN20,BN$12:BN19,0)),""))))</f>
        <v/>
      </c>
      <c r="CN20" s="27" t="s">
        <v>0</v>
      </c>
      <c r="CO20" s="38" t="str">
        <f t="shared" si="51"/>
        <v>40:18</v>
      </c>
      <c r="CP20" s="53" t="str">
        <f t="shared" si="52"/>
        <v>0</v>
      </c>
      <c r="CQ20" s="164" t="str">
        <f t="shared" si="53"/>
        <v/>
      </c>
      <c r="CR20" s="165">
        <f t="shared" si="4"/>
        <v>2418</v>
      </c>
      <c r="CS20" s="108">
        <f t="shared" si="5"/>
        <v>1</v>
      </c>
      <c r="CT20" s="27" t="s">
        <v>0</v>
      </c>
      <c r="CU20" s="224" t="str">
        <f t="shared" si="54"/>
        <v xml:space="preserve">
</v>
      </c>
      <c r="CV20" s="27" t="s">
        <v>0</v>
      </c>
      <c r="CW20" s="184" t="str">
        <f t="shared" si="6"/>
        <v/>
      </c>
      <c r="CX20" t="s">
        <v>0</v>
      </c>
      <c r="CY20" s="86" t="str">
        <f t="shared" si="7"/>
        <v>M</v>
      </c>
      <c r="CZ20" t="s">
        <v>0</v>
      </c>
      <c r="DA20" s="32" t="str">
        <f t="shared" si="8"/>
        <v/>
      </c>
      <c r="DB20" s="46" t="str">
        <f t="shared" si="9"/>
        <v/>
      </c>
      <c r="DC20" t="s">
        <v>0</v>
      </c>
      <c r="DD20" s="14" t="str">
        <f t="shared" si="55"/>
        <v/>
      </c>
      <c r="DE20" s="27" t="s">
        <v>0</v>
      </c>
      <c r="DF20" s="14" t="str">
        <f t="shared" si="56"/>
        <v/>
      </c>
      <c r="DG20" s="27" t="s">
        <v>0</v>
      </c>
      <c r="DH20" s="32" t="str">
        <f t="shared" si="57"/>
        <v>Oliver – Skočić</v>
      </c>
      <c r="DI20" s="33">
        <f t="shared" si="58"/>
        <v>1002</v>
      </c>
      <c r="DJ20" s="27" t="s">
        <v>0</v>
      </c>
      <c r="DK20" s="32" t="str">
        <f t="shared" si="59"/>
        <v>Oliver – Skočić – OK Vihor</v>
      </c>
      <c r="DL20" s="33">
        <f t="shared" si="60"/>
        <v>1002</v>
      </c>
      <c r="DM20" s="27" t="s">
        <v>0</v>
      </c>
      <c r="DN20" s="32" t="str">
        <f t="shared" si="61"/>
        <v>Oliver – Skočić – OK Vihor – M12</v>
      </c>
      <c r="DO20" s="33">
        <f t="shared" si="62"/>
        <v>1002</v>
      </c>
      <c r="DP20" s="27" t="s">
        <v>0</v>
      </c>
      <c r="DQ20" s="38">
        <f t="shared" si="63"/>
        <v>1002</v>
      </c>
      <c r="DR20" s="33" cm="1">
        <f t="array" ref="DR20">IF(DQ20&lt;&gt;"",INDEX(regNatjecatelj_id,DQ20,0),IF(BF20&lt;&gt;"",BF20,""))</f>
        <v>1028</v>
      </c>
      <c r="DS20" s="27" t="s">
        <v>0</v>
      </c>
      <c r="DT20" s="38" t="str">
        <f t="shared" si="64"/>
        <v>imepre</v>
      </c>
      <c r="DU20" s="53" t="str">
        <f t="shared" si="10"/>
        <v>klu</v>
      </c>
      <c r="DV20" s="53" t="str">
        <f t="shared" si="65"/>
        <v>kat</v>
      </c>
      <c r="DW20" s="53" t="str">
        <f t="shared" si="66"/>
        <v/>
      </c>
      <c r="DX20" s="46" t="str">
        <f t="shared" si="67"/>
        <v>imepre-klu-kat</v>
      </c>
      <c r="DY20" s="27" t="s">
        <v>0</v>
      </c>
      <c r="DZ20" s="38">
        <f>IF(AN20="","",MAX(DZ$12:DZ19)+1)</f>
        <v>7626</v>
      </c>
      <c r="EA20" s="53">
        <f t="shared" si="68"/>
        <v>828</v>
      </c>
      <c r="EB20" s="53">
        <f t="shared" si="69"/>
        <v>1028</v>
      </c>
      <c r="EC20" s="53">
        <f t="shared" si="70"/>
        <v>2418</v>
      </c>
      <c r="ED20" s="53">
        <f t="shared" si="71"/>
        <v>1</v>
      </c>
      <c r="EE20" s="53">
        <f t="shared" si="11"/>
        <v>1</v>
      </c>
      <c r="EF20" s="53">
        <f t="shared" si="72"/>
        <v>1</v>
      </c>
      <c r="EG20" s="53" t="str">
        <f t="shared" si="73"/>
        <v>0</v>
      </c>
      <c r="EH20" s="53" t="str">
        <f t="shared" si="12"/>
        <v/>
      </c>
      <c r="EI20" s="53" t="str">
        <f t="shared" si="74"/>
        <v/>
      </c>
      <c r="EJ20" s="33" t="str">
        <f t="shared" si="75"/>
        <v/>
      </c>
      <c r="EK20" s="27" t="s">
        <v>0</v>
      </c>
      <c r="EL20" s="14" t="str">
        <f t="shared" si="76"/>
        <v>INSERT INTO rezultat(id,stazakategorija_id,imeprezime_id,vrijeme_sec,status_id,registracija,uparivanje_id,originalstatus_id,imeprezimealias_id,klubalias_id,kategorijaalias_id) VALUES (7626,828,1028,2418,1,1,1,0,Null,Null,Null);</v>
      </c>
      <c r="EM20" s="27" t="s">
        <v>0</v>
      </c>
      <c r="EN20" s="14" t="str">
        <f t="shared" si="13"/>
        <v>UPDATE
	registar
SET
	potvrda = 1
WHERE
	imeprezime_id=1028
    	AND
	kategorijaliga_id = (SELECT 
                         	id
                         FROM
                         	kategorija_liga
                         WHERE
                         	kategorija_liga.kategorija_id = (SELECT kategorija_id FROM staza_kategorija WHERE id = 828)
                         		AND
                         	kategorija_liga.liga_id = 221)
		AND
	datum_od &lt;= '44850'
    	AND
    datum_do is Null;</v>
      </c>
      <c r="EO20" s="27" t="s">
        <v>0</v>
      </c>
      <c r="EP20" s="115" t="str">
        <f t="shared" si="77"/>
        <v xml:space="preserve">
INSERT INTO rezultat(id,stazakategorija_id,imeprezime_id,vrijeme_sec,status_id,registracija,uparivanje_id,originalstatus_id,imeprezimealias_id,klubalias_id,kategorijaalias_id) VALUES (7626,828,1028,2418,1,1,1,0,Null,Null,Null);
UPDATE
	registar
SET
	potvrda = 1
WHERE
	imeprezime_id=1028
    	AND
	kategorijaliga_id = (SELECT 
                         	id
                         FROM
                         	kategorija_liga
                         WHERE
                         	kategorija_liga.kategorija_id = (SELECT kategorija_id FROM staza_kategorija WHERE id = 828)
                         		AND
                         	kategorija_liga.liga_id = 221)
		AND
	datum_od &lt;= '44850'
    	AND
    datum_do is Null;</v>
      </c>
      <c r="EQ20" s="27" t="s">
        <v>0</v>
      </c>
      <c r="ER20" s="360" t="s">
        <v>169</v>
      </c>
      <c r="ES20" s="361"/>
      <c r="ET20" s="361"/>
      <c r="EU20" s="361"/>
      <c r="EV20" s="361"/>
      <c r="EW20" s="361"/>
      <c r="EX20" s="361"/>
      <c r="EY20" s="361"/>
      <c r="EZ20" s="361"/>
      <c r="FA20" s="361"/>
      <c r="FB20" s="361"/>
      <c r="FC20" s="362"/>
    </row>
    <row r="21" spans="1:159" ht="15.75" thickBot="1" x14ac:dyDescent="0.3">
      <c r="A21" t="s">
        <v>0</v>
      </c>
      <c r="B21" s="32" t="str">
        <f>IF(csv!F11="","",TRIM(csv!T11))</f>
        <v>M12</v>
      </c>
      <c r="C21" s="21" t="s">
        <v>0</v>
      </c>
      <c r="D21" s="21" t="str">
        <f>IF(csv!F11="","",TRIM(csv!F11))</f>
        <v>Filip</v>
      </c>
      <c r="E21" s="21" t="str">
        <f>IF(csv!E11="","",TRIM(csv!E11))</f>
        <v>Anadolac</v>
      </c>
      <c r="F21" s="21" t="s">
        <v>0</v>
      </c>
      <c r="G21" s="53" t="str">
        <f>IF(csv!M11="","",TRIM(csv!M11))</f>
        <v>43:23</v>
      </c>
      <c r="H21" s="53" t="str">
        <f>IF(csv!N11="","",TRIM(csv!N11))</f>
        <v>0</v>
      </c>
      <c r="I21" s="21" t="s">
        <v>0</v>
      </c>
      <c r="J21" s="21" t="str">
        <f>IF(csv!P11="","",TRIM(csv!P11))</f>
        <v>VAR</v>
      </c>
      <c r="K21" s="21" t="str">
        <f>IF(csv!Q11="","",TRIM(csv!Q11))</f>
        <v>OK Varaždin</v>
      </c>
      <c r="L21" s="21" t="s">
        <v>0</v>
      </c>
      <c r="M21" s="46" t="str">
        <f>IF(csv!R11="","",TRIM(csv!R11))</f>
        <v>CRO</v>
      </c>
      <c r="N21" s="27" t="s">
        <v>0</v>
      </c>
      <c r="O21" s="172" t="str">
        <f t="shared" si="14"/>
        <v>ok</v>
      </c>
      <c r="P21" s="27"/>
      <c r="Q21" s="32" t="str">
        <f t="shared" si="15"/>
        <v>M12</v>
      </c>
      <c r="R21" s="53">
        <f>IF(Q21="","",IF(COUNTIF(Q$12:Q20,Q21)=0,R20+1,R20))</f>
        <v>1</v>
      </c>
      <c r="S21" s="53">
        <f t="shared" si="16"/>
        <v>112</v>
      </c>
      <c r="T21" s="53">
        <f t="shared" si="17"/>
        <v>548</v>
      </c>
      <c r="U21" s="46" t="str">
        <f t="shared" si="18"/>
        <v>M12 – Ž12</v>
      </c>
      <c r="V21" s="27" t="s">
        <v>0</v>
      </c>
      <c r="W21" s="157" t="str">
        <f t="shared" si="19"/>
        <v>M12</v>
      </c>
      <c r="X21" s="207">
        <f t="shared" si="20"/>
        <v>828</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Filip</v>
      </c>
      <c r="AN21" s="194" t="str">
        <f t="shared" si="27"/>
        <v>Anadolac</v>
      </c>
      <c r="AO21" s="53">
        <f t="shared" si="28"/>
        <v>1106</v>
      </c>
      <c r="AP21" s="53" t="str">
        <f t="shared" si="29"/>
        <v/>
      </c>
      <c r="AQ21" s="21" t="str">
        <f t="shared" si="30"/>
        <v>Filip</v>
      </c>
      <c r="AR21" s="46" t="str">
        <f t="shared" si="31"/>
        <v>Anadolac</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Filip</v>
      </c>
      <c r="BI21" s="21" t="str">
        <f t="shared" si="37"/>
        <v>Anadolac</v>
      </c>
      <c r="BJ21" s="53" t="str">
        <f t="shared" si="38"/>
        <v/>
      </c>
      <c r="BK21" s="33">
        <f t="shared" si="39"/>
        <v>1106</v>
      </c>
      <c r="BL21" s="27" t="s">
        <v>0</v>
      </c>
      <c r="BM21" s="32" t="str">
        <f t="shared" si="40"/>
        <v>VAR</v>
      </c>
      <c r="BN21" s="21" t="str">
        <f t="shared" si="41"/>
        <v>OK Varaždin</v>
      </c>
      <c r="BO21" s="53">
        <f t="shared" si="42"/>
        <v>11</v>
      </c>
      <c r="BP21" s="53" t="str">
        <f t="shared" si="2"/>
        <v/>
      </c>
      <c r="BQ21" s="21" t="str">
        <f t="shared" si="3"/>
        <v>OK Varaždin</v>
      </c>
      <c r="BR21" s="21" t="str" cm="1">
        <f t="array" ref="BR21">IFERROR(""&amp;INDEX(regNatjecatelj_klub,DI21),"")</f>
        <v>OK Varaždin</v>
      </c>
      <c r="BS21" s="66" t="str">
        <f t="shared" si="43"/>
        <v/>
      </c>
      <c r="BT21" s="46" t="str">
        <f t="shared" si="44"/>
        <v>OK Varaždin</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Varaždin</v>
      </c>
      <c r="CL21" s="210">
        <f>IF(BN21="","",IF(BT21&lt;&gt;BN21,INDEX(regKlub_id,MATCH(BT21,regKlub_naziv,0)),IF(AND(BO21&lt;&gt;"",BO21&lt;&gt;"NEMA"),BO21,IF(CF21&lt;&gt;"",CF21,IF(CB21&lt;&gt;"",CB21,IFERROR(INDEX(CL$12:CL20,MATCH(BN21,BN$12:BN20,0)),"GREŠKA"))))))</f>
        <v>11</v>
      </c>
      <c r="CM21" s="108" t="str">
        <f>IF(BP21="","",IF(BP21&lt;&gt;"NEMA",BP21,IF(CE21&lt;&gt;"",CE21,IFERROR(INDEX(CM$12:CM20,MATCH(BN21,BN$12:BN20,0)),""))))</f>
        <v/>
      </c>
      <c r="CN21" s="27" t="s">
        <v>0</v>
      </c>
      <c r="CO21" s="38" t="str">
        <f t="shared" si="51"/>
        <v>43:23</v>
      </c>
      <c r="CP21" s="53" t="str">
        <f t="shared" si="52"/>
        <v>0</v>
      </c>
      <c r="CQ21" s="164" t="str">
        <f t="shared" si="53"/>
        <v/>
      </c>
      <c r="CR21" s="165">
        <f t="shared" si="4"/>
        <v>2603</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Filip – Anadolac</v>
      </c>
      <c r="DI21" s="33">
        <f t="shared" si="58"/>
        <v>339</v>
      </c>
      <c r="DJ21" s="27" t="s">
        <v>0</v>
      </c>
      <c r="DK21" s="32" t="str">
        <f t="shared" si="59"/>
        <v>Filip – Anadolac – OK Varaždin</v>
      </c>
      <c r="DL21" s="33">
        <f t="shared" si="60"/>
        <v>339</v>
      </c>
      <c r="DM21" s="27" t="s">
        <v>0</v>
      </c>
      <c r="DN21" s="32" t="str">
        <f t="shared" si="61"/>
        <v>Filip – Anadolac – OK Varaždin – M12</v>
      </c>
      <c r="DO21" s="33">
        <f t="shared" si="62"/>
        <v>339</v>
      </c>
      <c r="DP21" s="27" t="s">
        <v>0</v>
      </c>
      <c r="DQ21" s="38">
        <f t="shared" si="63"/>
        <v>339</v>
      </c>
      <c r="DR21" s="33" cm="1">
        <f t="array" ref="DR21">IF(DQ21&lt;&gt;"",INDEX(regNatjecatelj_id,DQ21,0),IF(BF21&lt;&gt;"",BF21,""))</f>
        <v>1106</v>
      </c>
      <c r="DS21" s="27" t="s">
        <v>0</v>
      </c>
      <c r="DT21" s="38" t="str">
        <f t="shared" si="64"/>
        <v>imepre</v>
      </c>
      <c r="DU21" s="53" t="str">
        <f t="shared" si="10"/>
        <v>klu</v>
      </c>
      <c r="DV21" s="53" t="str">
        <f t="shared" si="65"/>
        <v>kat</v>
      </c>
      <c r="DW21" s="53" t="str">
        <f t="shared" si="66"/>
        <v/>
      </c>
      <c r="DX21" s="46" t="str">
        <f t="shared" si="67"/>
        <v>imepre-klu-kat</v>
      </c>
      <c r="DY21" s="27" t="s">
        <v>0</v>
      </c>
      <c r="DZ21" s="38">
        <f>IF(AN21="","",MAX(DZ$12:DZ20)+1)</f>
        <v>7627</v>
      </c>
      <c r="EA21" s="53">
        <f t="shared" si="68"/>
        <v>828</v>
      </c>
      <c r="EB21" s="53">
        <f t="shared" si="69"/>
        <v>1106</v>
      </c>
      <c r="EC21" s="53">
        <f t="shared" si="70"/>
        <v>2603</v>
      </c>
      <c r="ED21" s="53">
        <f t="shared" si="71"/>
        <v>1</v>
      </c>
      <c r="EE21" s="53">
        <f t="shared" si="11"/>
        <v>1</v>
      </c>
      <c r="EF21" s="53">
        <f t="shared" si="72"/>
        <v>1</v>
      </c>
      <c r="EG21" s="53" t="str">
        <f t="shared" si="73"/>
        <v>0</v>
      </c>
      <c r="EH21" s="53" t="str">
        <f t="shared" si="12"/>
        <v/>
      </c>
      <c r="EI21" s="53" t="str">
        <f t="shared" si="74"/>
        <v/>
      </c>
      <c r="EJ21" s="33" t="str">
        <f t="shared" si="75"/>
        <v/>
      </c>
      <c r="EK21" s="27" t="s">
        <v>0</v>
      </c>
      <c r="EL21" s="14" t="str">
        <f t="shared" si="76"/>
        <v>INSERT INTO rezultat(id,stazakategorija_id,imeprezime_id,vrijeme_sec,status_id,registracija,uparivanje_id,originalstatus_id,imeprezimealias_id,klubalias_id,kategorijaalias_id) VALUES (7627,828,1106,2603,1,1,1,0,Null,Null,Null);</v>
      </c>
      <c r="EM21" s="27" t="s">
        <v>0</v>
      </c>
      <c r="EN21" s="14" t="str">
        <f t="shared" si="13"/>
        <v>UPDATE
	registar
SET
	potvrda = 1
WHERE
	imeprezime_id=1106
    	AND
	kategorijaliga_id = (SELECT 
                         	id
                         FROM
                         	kategorija_liga
                         WHERE
                         	kategorija_liga.kategorija_id = (SELECT kategorija_id FROM staza_kategorija WHERE id = 828)
                         		AND
                         	kategorija_liga.liga_id = 221)
		AND
	datum_od &lt;= '44850'
    	AND
    datum_do is Null;</v>
      </c>
      <c r="EO21" s="27" t="s">
        <v>0</v>
      </c>
      <c r="EP21" s="115" t="str">
        <f t="shared" si="77"/>
        <v xml:space="preserve">
INSERT INTO rezultat(id,stazakategorija_id,imeprezime_id,vrijeme_sec,status_id,registracija,uparivanje_id,originalstatus_id,imeprezimealias_id,klubalias_id,kategorijaalias_id) VALUES (7627,828,1106,2603,1,1,1,0,Null,Null,Null);
UPDATE
	registar
SET
	potvrda = 1
WHERE
	imeprezime_id=1106
    	AND
	kategorijaliga_id = (SELECT 
                         	id
                         FROM
                         	kategorija_liga
                         WHERE
                         	kategorija_liga.kategorija_id = (SELECT kategorija_id FROM staza_kategorija WHERE id = 828)
                         		AND
                         	kategorija_liga.liga_id = 221)
		AND
	datum_od &lt;= '44850'
    	AND
    datum_do is Null;</v>
      </c>
      <c r="EQ21" s="27" t="s">
        <v>0</v>
      </c>
      <c r="ER21" s="360" t="s">
        <v>170</v>
      </c>
      <c r="ES21" s="361"/>
      <c r="ET21" s="361"/>
      <c r="EU21" s="361"/>
      <c r="EV21" s="361"/>
      <c r="EW21" s="361"/>
      <c r="EX21" s="361"/>
      <c r="EY21" s="361"/>
      <c r="EZ21" s="361"/>
      <c r="FA21" s="361"/>
      <c r="FB21" s="361"/>
      <c r="FC21" s="362"/>
    </row>
    <row r="22" spans="1:159" ht="15.75" thickBot="1" x14ac:dyDescent="0.3">
      <c r="A22" t="s">
        <v>0</v>
      </c>
      <c r="B22" s="32" t="str">
        <f>IF(csv!F12="","",TRIM(csv!T12))</f>
        <v>M12</v>
      </c>
      <c r="C22" s="21" t="s">
        <v>0</v>
      </c>
      <c r="D22" s="21" t="str">
        <f>IF(csv!F12="","",TRIM(csv!F12))</f>
        <v>Roko</v>
      </c>
      <c r="E22" s="21" t="str">
        <f>IF(csv!E12="","",TRIM(csv!E12))</f>
        <v>Kaniški</v>
      </c>
      <c r="F22" s="21" t="s">
        <v>0</v>
      </c>
      <c r="G22" s="53" t="str">
        <f>IF(csv!M12="","",TRIM(csv!M12))</f>
        <v>44:12</v>
      </c>
      <c r="H22" s="53" t="str">
        <f>IF(csv!N12="","",TRIM(csv!N12))</f>
        <v>0</v>
      </c>
      <c r="I22" s="21" t="s">
        <v>0</v>
      </c>
      <c r="J22" s="21" t="str">
        <f>IF(csv!P12="","",TRIM(csv!P12))</f>
        <v>MAK</v>
      </c>
      <c r="K22" s="21" t="str">
        <f>IF(csv!Q12="","",TRIM(csv!Q12))</f>
        <v>OK Maksimir</v>
      </c>
      <c r="L22" s="21" t="s">
        <v>0</v>
      </c>
      <c r="M22" s="46" t="str">
        <f>IF(csv!R12="","",TRIM(csv!R12))</f>
        <v>CRO</v>
      </c>
      <c r="N22" s="27" t="s">
        <v>0</v>
      </c>
      <c r="O22" s="172" t="str">
        <f t="shared" si="14"/>
        <v>ok</v>
      </c>
      <c r="P22" s="27"/>
      <c r="Q22" s="32" t="str">
        <f t="shared" si="15"/>
        <v>M12</v>
      </c>
      <c r="R22" s="53">
        <f>IF(Q22="","",IF(COUNTIF(Q$12:Q21,Q22)=0,R21+1,R21))</f>
        <v>1</v>
      </c>
      <c r="S22" s="53">
        <f t="shared" si="16"/>
        <v>112</v>
      </c>
      <c r="T22" s="53">
        <f t="shared" si="17"/>
        <v>548</v>
      </c>
      <c r="U22" s="46" t="str">
        <f t="shared" si="18"/>
        <v>M12 – Ž12</v>
      </c>
      <c r="V22" s="27" t="s">
        <v>0</v>
      </c>
      <c r="W22" s="157" t="str">
        <f t="shared" si="19"/>
        <v>M12</v>
      </c>
      <c r="X22" s="207">
        <f t="shared" si="20"/>
        <v>828</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Roko</v>
      </c>
      <c r="AN22" s="21" t="str">
        <f t="shared" si="27"/>
        <v>Kaniški</v>
      </c>
      <c r="AO22" s="53">
        <f t="shared" si="28"/>
        <v>2058</v>
      </c>
      <c r="AP22" s="53" t="str">
        <f t="shared" si="29"/>
        <v/>
      </c>
      <c r="AQ22" s="21" t="str">
        <f t="shared" si="30"/>
        <v>Roko</v>
      </c>
      <c r="AR22" s="46" t="str">
        <f t="shared" si="31"/>
        <v>Kaniški</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Roko</v>
      </c>
      <c r="BI22" s="21" t="str">
        <f t="shared" si="37"/>
        <v>Kaniški</v>
      </c>
      <c r="BJ22" s="53" t="str">
        <f t="shared" si="38"/>
        <v/>
      </c>
      <c r="BK22" s="33">
        <f t="shared" si="39"/>
        <v>2058</v>
      </c>
      <c r="BL22" s="27" t="s">
        <v>0</v>
      </c>
      <c r="BM22" s="32" t="str">
        <f t="shared" si="40"/>
        <v>MAK</v>
      </c>
      <c r="BN22" s="21" t="str">
        <f t="shared" si="41"/>
        <v>OK Maksimir</v>
      </c>
      <c r="BO22" s="53">
        <f t="shared" si="42"/>
        <v>6</v>
      </c>
      <c r="BP22" s="53" t="str">
        <f t="shared" si="2"/>
        <v/>
      </c>
      <c r="BQ22" s="21" t="str">
        <f t="shared" si="3"/>
        <v>OK Maksimir</v>
      </c>
      <c r="BR22" s="21" t="str" cm="1">
        <f t="array" ref="BR22">IFERROR(""&amp;INDEX(regNatjecatelj_klub,DI22),"")</f>
        <v>OK Maksimir</v>
      </c>
      <c r="BS22" s="66" t="str">
        <f t="shared" si="43"/>
        <v/>
      </c>
      <c r="BT22" s="46" t="str">
        <f t="shared" si="44"/>
        <v>OK Maksimir</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Maksimir</v>
      </c>
      <c r="CL22" s="210">
        <f>IF(BN22="","",IF(BT22&lt;&gt;BN22,INDEX(regKlub_id,MATCH(BT22,regKlub_naziv,0)),IF(AND(BO22&lt;&gt;"",BO22&lt;&gt;"NEMA"),BO22,IF(CF22&lt;&gt;"",CF22,IF(CB22&lt;&gt;"",CB22,IFERROR(INDEX(CL$12:CL21,MATCH(BN22,BN$12:BN21,0)),"GREŠKA"))))))</f>
        <v>6</v>
      </c>
      <c r="CM22" s="108" t="str">
        <f>IF(BP22="","",IF(BP22&lt;&gt;"NEMA",BP22,IF(CE22&lt;&gt;"",CE22,IFERROR(INDEX(CM$12:CM21,MATCH(BN22,BN$12:BN21,0)),""))))</f>
        <v/>
      </c>
      <c r="CN22" s="27" t="s">
        <v>0</v>
      </c>
      <c r="CO22" s="38" t="str">
        <f t="shared" si="51"/>
        <v>44:12</v>
      </c>
      <c r="CP22" s="53" t="str">
        <f t="shared" si="52"/>
        <v>0</v>
      </c>
      <c r="CQ22" s="164" t="str">
        <f t="shared" si="53"/>
        <v/>
      </c>
      <c r="CR22" s="165">
        <f t="shared" si="4"/>
        <v>2652</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Roko – Kaniški</v>
      </c>
      <c r="DI22" s="33">
        <f t="shared" si="58"/>
        <v>1087</v>
      </c>
      <c r="DJ22" s="27" t="s">
        <v>0</v>
      </c>
      <c r="DK22" s="32" t="str">
        <f t="shared" si="59"/>
        <v>Roko – Kaniški – OK Maksimir</v>
      </c>
      <c r="DL22" s="33">
        <f t="shared" si="60"/>
        <v>1087</v>
      </c>
      <c r="DM22" s="27" t="s">
        <v>0</v>
      </c>
      <c r="DN22" s="32" t="str">
        <f t="shared" si="61"/>
        <v>Roko – Kaniški – OK Maksimir – M12</v>
      </c>
      <c r="DO22" s="33">
        <f t="shared" si="62"/>
        <v>1087</v>
      </c>
      <c r="DP22" s="27" t="s">
        <v>0</v>
      </c>
      <c r="DQ22" s="38">
        <f t="shared" si="63"/>
        <v>1087</v>
      </c>
      <c r="DR22" s="33" cm="1">
        <f t="array" ref="DR22">IF(DQ22&lt;&gt;"",INDEX(regNatjecatelj_id,DQ22,0),IF(BF22&lt;&gt;"",BF22,""))</f>
        <v>2058</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7628</v>
      </c>
      <c r="EA22" s="53">
        <f t="shared" si="68"/>
        <v>828</v>
      </c>
      <c r="EB22" s="53">
        <f t="shared" si="69"/>
        <v>2058</v>
      </c>
      <c r="EC22" s="53">
        <f t="shared" si="70"/>
        <v>2652</v>
      </c>
      <c r="ED22" s="53">
        <f t="shared" si="71"/>
        <v>1</v>
      </c>
      <c r="EE22" s="53">
        <f t="shared" si="11"/>
        <v>1</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(7628,828,2058,2652,1,1,1,0,Null,Null,Null);</v>
      </c>
      <c r="EM22" s="27" t="s">
        <v>0</v>
      </c>
      <c r="EN22" s="14" t="str">
        <f t="shared" si="13"/>
        <v>UPDATE
	registar
SET
	potvrda = 1
WHERE
	imeprezime_id=2058
    	AND
	kategorijaliga_id = (SELECT 
                         	id
                         FROM
                         	kategorija_liga
                         WHERE
                         	kategorija_liga.kategorija_id = (SELECT kategorija_id FROM staza_kategorija WHERE id = 828)
                         		AND
                         	kategorija_liga.liga_id = 221)
		AND
	datum_od &lt;= '44850'
    	AND
    datum_do is Null;</v>
      </c>
      <c r="EO22" s="27" t="s">
        <v>0</v>
      </c>
      <c r="EP22" s="115" t="str">
        <f t="shared" si="77"/>
        <v xml:space="preserve">
INSERT INTO rezultat(id,stazakategorija_id,imeprezime_id,vrijeme_sec,status_id,registracija,uparivanje_id,originalstatus_id,imeprezimealias_id,klubalias_id,kategorijaalias_id) VALUES (7628,828,2058,2652,1,1,1,0,Null,Null,Null);
UPDATE
	registar
SET
	potvrda = 1
WHERE
	imeprezime_id=2058
    	AND
	kategorijaliga_id = (SELECT 
                         	id
                         FROM
                         	kategorija_liga
                         WHERE
                         	kategorija_liga.kategorija_id = (SELECT kategorija_id FROM staza_kategorija WHERE id = 828)
                         		AND
                         	kategorija_liga.liga_id = 221)
		AND
	datum_od &lt;= '44850'
    	AND
    datum_do is Null;</v>
      </c>
      <c r="EQ22" s="27" t="s">
        <v>0</v>
      </c>
      <c r="ER22" s="360" t="s">
        <v>172</v>
      </c>
      <c r="ES22" s="361"/>
      <c r="ET22" s="361"/>
      <c r="EU22" s="361"/>
      <c r="EV22" s="361"/>
      <c r="EW22" s="361"/>
      <c r="EX22" s="361"/>
      <c r="EY22" s="361"/>
      <c r="EZ22" s="361"/>
      <c r="FA22" s="361"/>
      <c r="FB22" s="361"/>
      <c r="FC22" s="362"/>
    </row>
    <row r="23" spans="1:159" ht="15.75" thickBot="1" x14ac:dyDescent="0.3">
      <c r="A23" t="s">
        <v>0</v>
      </c>
      <c r="B23" s="32" t="str">
        <f>IF(csv!F13="","",TRIM(csv!T13))</f>
        <v>M12</v>
      </c>
      <c r="C23" s="21" t="s">
        <v>0</v>
      </c>
      <c r="D23" s="21" t="str">
        <f>IF(csv!F13="","",TRIM(csv!F13))</f>
        <v>Vacant</v>
      </c>
      <c r="E23" s="21" t="str">
        <f>IF(csv!E13="","",TRIM(csv!E13))</f>
        <v/>
      </c>
      <c r="F23" s="21" t="s">
        <v>0</v>
      </c>
      <c r="G23" s="53" t="str">
        <f>IF(csv!M13="","",TRIM(csv!M13))</f>
        <v/>
      </c>
      <c r="H23" s="53" t="str">
        <f>IF(csv!N13="","",TRIM(csv!N13))</f>
        <v>0</v>
      </c>
      <c r="I23" s="21" t="s">
        <v>0</v>
      </c>
      <c r="J23" s="21" t="str">
        <f>IF(csv!P13="","",TRIM(csv!P13))</f>
        <v/>
      </c>
      <c r="K23" s="21" t="str">
        <f>IF(csv!Q13="","",TRIM(csv!Q13))</f>
        <v/>
      </c>
      <c r="L23" s="21" t="s">
        <v>0</v>
      </c>
      <c r="M23" s="46" t="str">
        <f>IF(csv!R13="","",TRIM(csv!R13))</f>
        <v/>
      </c>
      <c r="N23" s="27" t="s">
        <v>0</v>
      </c>
      <c r="O23" s="172" t="str">
        <f t="shared" si="14"/>
        <v/>
      </c>
      <c r="P23" s="27"/>
      <c r="Q23" s="32" t="str">
        <f t="shared" si="15"/>
        <v>M12</v>
      </c>
      <c r="R23" s="53">
        <f>IF(Q23="","",IF(COUNTIF(Q$12:Q22,Q23)=0,R22+1,R22))</f>
        <v>1</v>
      </c>
      <c r="S23" s="53">
        <f t="shared" si="16"/>
        <v>112</v>
      </c>
      <c r="T23" s="53">
        <f t="shared" si="17"/>
        <v>548</v>
      </c>
      <c r="U23" s="46" t="str">
        <f t="shared" si="18"/>
        <v>M12 – Ž12</v>
      </c>
      <c r="V23" s="27" t="s">
        <v>0</v>
      </c>
      <c r="W23" s="157" t="str">
        <f t="shared" si="19"/>
        <v/>
      </c>
      <c r="X23" s="207" t="str">
        <f t="shared" si="20"/>
        <v/>
      </c>
      <c r="Y23" s="158" t="str">
        <f t="shared" si="0"/>
        <v/>
      </c>
      <c r="Z23" s="27" t="s">
        <v>0</v>
      </c>
      <c r="AA23" s="32" t="str">
        <f t="shared" si="21"/>
        <v/>
      </c>
      <c r="AB23" s="53" t="str">
        <f t="shared" si="22"/>
        <v/>
      </c>
      <c r="AC23" s="21" t="str">
        <f>IF(OR(AB23="",AB23&lt;&gt;"NEMA"),"",IF(IFERROR(MATCH(AA23,AA$12:AA22,0),0)&lt;&gt;0,"",AA23))</f>
        <v/>
      </c>
      <c r="AD23" s="46" t="str">
        <f>IF(AC23="","",MAX(AD$12:AD22)+1)</f>
        <v/>
      </c>
      <c r="AE23" s="27" t="s">
        <v>0</v>
      </c>
      <c r="AF23" s="84"/>
      <c r="AG23" s="27" t="s">
        <v>0</v>
      </c>
      <c r="AH23" s="14" t="str">
        <f t="shared" si="23"/>
        <v/>
      </c>
      <c r="AI23" s="27" t="s">
        <v>0</v>
      </c>
      <c r="AJ23" s="157" t="str">
        <f t="shared" si="24"/>
        <v/>
      </c>
      <c r="AK23" s="108" t="str">
        <f t="shared" si="25"/>
        <v/>
      </c>
      <c r="AL23" s="27"/>
      <c r="AM23" s="32" t="str">
        <f t="shared" si="26"/>
        <v/>
      </c>
      <c r="AN23" s="21" t="str">
        <f t="shared" si="27"/>
        <v/>
      </c>
      <c r="AO23" s="53" t="str">
        <f t="shared" si="28"/>
        <v/>
      </c>
      <c r="AP23" s="53" t="str">
        <f t="shared" si="29"/>
        <v/>
      </c>
      <c r="AQ23" s="21" t="str">
        <f t="shared" si="30"/>
        <v/>
      </c>
      <c r="AR23" s="46" t="str">
        <f t="shared" si="31"/>
        <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
      </c>
      <c r="BI23" s="21" t="str">
        <f t="shared" si="37"/>
        <v/>
      </c>
      <c r="BJ23" s="53" t="str">
        <f t="shared" si="38"/>
        <v/>
      </c>
      <c r="BK23" s="33" t="str">
        <f t="shared" si="39"/>
        <v/>
      </c>
      <c r="BL23" s="27" t="s">
        <v>0</v>
      </c>
      <c r="BM23" s="32" t="str">
        <f t="shared" si="40"/>
        <v/>
      </c>
      <c r="BN23" s="21" t="str">
        <f t="shared" si="41"/>
        <v/>
      </c>
      <c r="BO23" s="53" t="str">
        <f t="shared" si="42"/>
        <v/>
      </c>
      <c r="BP23" s="53" t="str">
        <f t="shared" si="2"/>
        <v/>
      </c>
      <c r="BQ23" s="21" t="str">
        <f t="shared" si="3"/>
        <v/>
      </c>
      <c r="BR23" s="21" t="str" cm="1">
        <f t="array" ref="BR23">IFERROR(""&amp;INDEX(regNatjecatelj_klub,DI23),"")</f>
        <v/>
      </c>
      <c r="BS23" s="66" t="str">
        <f t="shared" si="43"/>
        <v/>
      </c>
      <c r="BT23" s="46" t="str">
        <f t="shared" si="44"/>
        <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
      </c>
      <c r="CL23" s="210" t="str">
        <f>IF(BN23="","",IF(BT23&lt;&gt;BN23,INDEX(regKlub_id,MATCH(BT23,regKlub_naziv,0)),IF(AND(BO23&lt;&gt;"",BO23&lt;&gt;"NEMA"),BO23,IF(CF23&lt;&gt;"",CF23,IF(CB23&lt;&gt;"",CB23,IFERROR(INDEX(CL$12:CL22,MATCH(BN23,BN$12:BN22,0)),"GREŠKA"))))))</f>
        <v/>
      </c>
      <c r="CM23" s="108" t="str">
        <f>IF(BP23="","",IF(BP23&lt;&gt;"NEMA",BP23,IF(CE23&lt;&gt;"",CE23,IFERROR(INDEX(CM$12:CM22,MATCH(BN23,BN$12:BN22,0)),""))))</f>
        <v/>
      </c>
      <c r="CN23" s="27" t="s">
        <v>0</v>
      </c>
      <c r="CO23" s="38" t="str">
        <f t="shared" si="51"/>
        <v/>
      </c>
      <c r="CP23" s="53" t="str">
        <f t="shared" si="52"/>
        <v>0</v>
      </c>
      <c r="CQ23" s="164" t="str">
        <f t="shared" si="53"/>
        <v/>
      </c>
      <c r="CR23" s="165" t="str">
        <f t="shared" si="4"/>
        <v/>
      </c>
      <c r="CS23" s="108" t="str">
        <f t="shared" si="5"/>
        <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
      </c>
      <c r="DI23" s="33" t="str">
        <f t="shared" si="58"/>
        <v/>
      </c>
      <c r="DJ23" s="27" t="s">
        <v>0</v>
      </c>
      <c r="DK23" s="32" t="str">
        <f t="shared" si="59"/>
        <v/>
      </c>
      <c r="DL23" s="33" t="str">
        <f t="shared" si="60"/>
        <v/>
      </c>
      <c r="DM23" s="27" t="s">
        <v>0</v>
      </c>
      <c r="DN23" s="32" t="str">
        <f t="shared" si="61"/>
        <v/>
      </c>
      <c r="DO23" s="33" t="str">
        <f t="shared" si="62"/>
        <v/>
      </c>
      <c r="DP23" s="27" t="s">
        <v>0</v>
      </c>
      <c r="DQ23" s="38" t="str">
        <f t="shared" si="63"/>
        <v/>
      </c>
      <c r="DR23" s="33" t="str" cm="1">
        <f t="array" ref="DR23">IF(DQ23&lt;&gt;"",INDEX(regNatjecatelj_id,DQ23,0),IF(BF23&lt;&gt;"",BF23,""))</f>
        <v/>
      </c>
      <c r="DS23" s="27" t="s">
        <v>0</v>
      </c>
      <c r="DT23" s="38" t="str">
        <f t="shared" si="64"/>
        <v/>
      </c>
      <c r="DU23" s="53" t="str">
        <f t="shared" si="10"/>
        <v/>
      </c>
      <c r="DV23" s="53" t="str">
        <f t="shared" si="65"/>
        <v/>
      </c>
      <c r="DW23" s="53" t="str">
        <f t="shared" si="66"/>
        <v/>
      </c>
      <c r="DX23" s="46" t="str">
        <f t="shared" si="67"/>
        <v/>
      </c>
      <c r="DY23" s="27" t="s">
        <v>0</v>
      </c>
      <c r="DZ23" s="38" t="str">
        <f>IF(AN23="","",MAX(DZ$12:DZ22)+1)</f>
        <v/>
      </c>
      <c r="EA23" s="53" t="str">
        <f t="shared" si="68"/>
        <v/>
      </c>
      <c r="EB23" s="53" t="str">
        <f t="shared" si="69"/>
        <v/>
      </c>
      <c r="EC23" s="53" t="str">
        <f t="shared" si="70"/>
        <v/>
      </c>
      <c r="ED23" s="53" t="str">
        <f t="shared" si="71"/>
        <v/>
      </c>
      <c r="EE23" s="53" t="str">
        <f t="shared" si="11"/>
        <v/>
      </c>
      <c r="EF23" s="53" t="str">
        <f t="shared" si="72"/>
        <v/>
      </c>
      <c r="EG23" s="53" t="str">
        <f t="shared" si="73"/>
        <v/>
      </c>
      <c r="EH23" s="53" t="str">
        <f t="shared" si="12"/>
        <v/>
      </c>
      <c r="EI23" s="53" t="str">
        <f t="shared" si="74"/>
        <v/>
      </c>
      <c r="EJ23" s="33" t="str">
        <f t="shared" si="75"/>
        <v/>
      </c>
      <c r="EK23" s="27" t="s">
        <v>0</v>
      </c>
      <c r="EL23" s="14" t="str">
        <f t="shared" si="76"/>
        <v/>
      </c>
      <c r="EM23" s="27" t="s">
        <v>0</v>
      </c>
      <c r="EN23" s="14" t="str">
        <f t="shared" si="13"/>
        <v/>
      </c>
      <c r="EO23" s="27" t="s">
        <v>0</v>
      </c>
      <c r="EP23" s="115" t="str">
        <f t="shared" si="77"/>
        <v/>
      </c>
      <c r="EQ23" s="27" t="s">
        <v>0</v>
      </c>
      <c r="ER23" s="360" t="s">
        <v>171</v>
      </c>
      <c r="ES23" s="361"/>
      <c r="ET23" s="361"/>
      <c r="EU23" s="361"/>
      <c r="EV23" s="361"/>
      <c r="EW23" s="361"/>
      <c r="EX23" s="361"/>
      <c r="EY23" s="361"/>
      <c r="EZ23" s="361"/>
      <c r="FA23" s="361"/>
      <c r="FB23" s="361"/>
      <c r="FC23" s="362"/>
    </row>
    <row r="24" spans="1:159" x14ac:dyDescent="0.25">
      <c r="A24" t="s">
        <v>0</v>
      </c>
      <c r="B24" s="32" t="str">
        <f>IF(csv!F14="","",TRIM(csv!T14))</f>
        <v>M12</v>
      </c>
      <c r="C24" s="21" t="s">
        <v>0</v>
      </c>
      <c r="D24" s="21" t="str">
        <f>IF(csv!F14="","",TRIM(csv!F14))</f>
        <v>Teo</v>
      </c>
      <c r="E24" s="21" t="str">
        <f>IF(csv!E14="","",TRIM(csv!E14))</f>
        <v>Mance</v>
      </c>
      <c r="F24" s="21" t="s">
        <v>0</v>
      </c>
      <c r="G24" s="53" t="str">
        <f>IF(csv!M14="","",TRIM(csv!M14))</f>
        <v/>
      </c>
      <c r="H24" s="53" t="str">
        <f>IF(csv!N14="","",TRIM(csv!N14))</f>
        <v>1</v>
      </c>
      <c r="I24" s="21" t="s">
        <v>0</v>
      </c>
      <c r="J24" s="21" t="str">
        <f>IF(csv!P14="","",TRIM(csv!P14))</f>
        <v>VIH</v>
      </c>
      <c r="K24" s="21" t="str">
        <f>IF(csv!Q14="","",TRIM(csv!Q14))</f>
        <v>OK Vihor</v>
      </c>
      <c r="L24" s="21" t="s">
        <v>0</v>
      </c>
      <c r="M24" s="46" t="str">
        <f>IF(csv!R14="","",TRIM(csv!R14))</f>
        <v>CRO</v>
      </c>
      <c r="N24" s="27" t="s">
        <v>0</v>
      </c>
      <c r="O24" s="172" t="str">
        <f t="shared" si="14"/>
        <v>ok</v>
      </c>
      <c r="P24" s="27"/>
      <c r="Q24" s="32" t="str">
        <f t="shared" si="15"/>
        <v>M12</v>
      </c>
      <c r="R24" s="53">
        <f>IF(Q24="","",IF(COUNTIF(Q$12:Q23,Q24)=0,R23+1,R23))</f>
        <v>1</v>
      </c>
      <c r="S24" s="53">
        <f t="shared" si="16"/>
        <v>112</v>
      </c>
      <c r="T24" s="53">
        <f t="shared" si="17"/>
        <v>548</v>
      </c>
      <c r="U24" s="46" t="str">
        <f t="shared" si="18"/>
        <v>M12 – Ž12</v>
      </c>
      <c r="V24" s="27" t="s">
        <v>0</v>
      </c>
      <c r="W24" s="157" t="str">
        <f t="shared" si="19"/>
        <v>M12</v>
      </c>
      <c r="X24" s="207">
        <f t="shared" si="20"/>
        <v>828</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Teo</v>
      </c>
      <c r="AN24" s="21" t="str">
        <f t="shared" si="27"/>
        <v>Mance</v>
      </c>
      <c r="AO24" s="53">
        <f t="shared" si="28"/>
        <v>1207</v>
      </c>
      <c r="AP24" s="53" t="str">
        <f t="shared" si="29"/>
        <v/>
      </c>
      <c r="AQ24" s="21" t="str">
        <f t="shared" si="30"/>
        <v>Teo</v>
      </c>
      <c r="AR24" s="46" t="str">
        <f t="shared" si="31"/>
        <v>Mance</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Teo</v>
      </c>
      <c r="BI24" s="21" t="str">
        <f t="shared" si="37"/>
        <v>Mance</v>
      </c>
      <c r="BJ24" s="53" t="str">
        <f t="shared" si="38"/>
        <v/>
      </c>
      <c r="BK24" s="33">
        <f t="shared" si="39"/>
        <v>1207</v>
      </c>
      <c r="BL24" s="27" t="s">
        <v>0</v>
      </c>
      <c r="BM24" s="32" t="str">
        <f t="shared" si="40"/>
        <v>VIH</v>
      </c>
      <c r="BN24" s="21" t="str">
        <f t="shared" si="41"/>
        <v>OK Vihor</v>
      </c>
      <c r="BO24" s="53">
        <f t="shared" si="42"/>
        <v>12</v>
      </c>
      <c r="BP24" s="53" t="str">
        <f t="shared" si="2"/>
        <v/>
      </c>
      <c r="BQ24" s="21" t="str">
        <f t="shared" si="3"/>
        <v>OK Vihor</v>
      </c>
      <c r="BR24" s="21" t="str" cm="1">
        <f t="array" ref="BR24">IFERROR(""&amp;INDEX(regNatjecatelj_klub,DI24),"")</f>
        <v>OK Vihor</v>
      </c>
      <c r="BS24" s="66" t="str">
        <f t="shared" si="43"/>
        <v/>
      </c>
      <c r="BT24" s="46" t="str">
        <f t="shared" si="44"/>
        <v>OK Vihor</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Vihor</v>
      </c>
      <c r="CL24" s="210">
        <f>IF(BN24="","",IF(BT24&lt;&gt;BN24,INDEX(regKlub_id,MATCH(BT24,regKlub_naziv,0)),IF(AND(BO24&lt;&gt;"",BO24&lt;&gt;"NEMA"),BO24,IF(CF24&lt;&gt;"",CF24,IF(CB24&lt;&gt;"",CB24,IFERROR(INDEX(CL$12:CL23,MATCH(BN24,BN$12:BN23,0)),"GREŠKA"))))))</f>
        <v>12</v>
      </c>
      <c r="CM24" s="108" t="str">
        <f>IF(BP24="","",IF(BP24&lt;&gt;"NEMA",BP24,IF(CE24&lt;&gt;"",CE24,IFERROR(INDEX(CM$12:CM23,MATCH(BN24,BN$12:BN23,0)),""))))</f>
        <v/>
      </c>
      <c r="CN24" s="27" t="s">
        <v>0</v>
      </c>
      <c r="CO24" s="38" t="str">
        <f t="shared" si="51"/>
        <v/>
      </c>
      <c r="CP24" s="53" t="str">
        <f t="shared" si="52"/>
        <v>1</v>
      </c>
      <c r="CQ24" s="164" t="str">
        <f t="shared" si="53"/>
        <v/>
      </c>
      <c r="CR24" s="165" t="str">
        <f t="shared" si="4"/>
        <v/>
      </c>
      <c r="CS24" s="108">
        <f t="shared" si="5"/>
        <v>6</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Teo – Mance</v>
      </c>
      <c r="DI24" s="33">
        <f t="shared" si="58"/>
        <v>1195</v>
      </c>
      <c r="DJ24" s="27" t="s">
        <v>0</v>
      </c>
      <c r="DK24" s="32" t="str">
        <f t="shared" si="59"/>
        <v>Teo – Mance – OK Vihor</v>
      </c>
      <c r="DL24" s="33">
        <f t="shared" si="60"/>
        <v>1195</v>
      </c>
      <c r="DM24" s="27" t="s">
        <v>0</v>
      </c>
      <c r="DN24" s="32" t="str">
        <f t="shared" si="61"/>
        <v>Teo – Mance – OK Vihor – M12</v>
      </c>
      <c r="DO24" s="33">
        <f t="shared" si="62"/>
        <v>1195</v>
      </c>
      <c r="DP24" s="27" t="s">
        <v>0</v>
      </c>
      <c r="DQ24" s="38">
        <f t="shared" si="63"/>
        <v>1195</v>
      </c>
      <c r="DR24" s="33" cm="1">
        <f t="array" ref="DR24">IF(DQ24&lt;&gt;"",INDEX(regNatjecatelj_id,DQ24,0),IF(BF24&lt;&gt;"",BF24,""))</f>
        <v>1207</v>
      </c>
      <c r="DS24" s="27" t="s">
        <v>0</v>
      </c>
      <c r="DT24" s="38" t="str">
        <f t="shared" si="64"/>
        <v>imepre</v>
      </c>
      <c r="DU24" s="53" t="str">
        <f t="shared" si="10"/>
        <v>klu</v>
      </c>
      <c r="DV24" s="53" t="str">
        <f t="shared" si="65"/>
        <v>kat</v>
      </c>
      <c r="DW24" s="53" t="str">
        <f t="shared" si="66"/>
        <v/>
      </c>
      <c r="DX24" s="46" t="str">
        <f t="shared" si="67"/>
        <v>imepre-klu-kat</v>
      </c>
      <c r="DY24" s="27" t="s">
        <v>0</v>
      </c>
      <c r="DZ24" s="38">
        <f>IF(AN24="","",MAX(DZ$12:DZ23)+1)</f>
        <v>7629</v>
      </c>
      <c r="EA24" s="53">
        <f t="shared" si="68"/>
        <v>828</v>
      </c>
      <c r="EB24" s="53">
        <f t="shared" si="69"/>
        <v>1207</v>
      </c>
      <c r="EC24" s="53" t="str">
        <f t="shared" si="70"/>
        <v/>
      </c>
      <c r="ED24" s="53">
        <f t="shared" si="71"/>
        <v>6</v>
      </c>
      <c r="EE24" s="53">
        <f t="shared" si="11"/>
        <v>1</v>
      </c>
      <c r="EF24" s="53">
        <f t="shared" si="72"/>
        <v>1</v>
      </c>
      <c r="EG24" s="53" t="str">
        <f t="shared" si="73"/>
        <v>1</v>
      </c>
      <c r="EH24" s="53" t="str">
        <f t="shared" si="12"/>
        <v/>
      </c>
      <c r="EI24" s="53" t="str">
        <f t="shared" si="74"/>
        <v/>
      </c>
      <c r="EJ24" s="33" t="str">
        <f t="shared" si="75"/>
        <v/>
      </c>
      <c r="EK24" s="27" t="s">
        <v>0</v>
      </c>
      <c r="EL24" s="14" t="str">
        <f t="shared" si="76"/>
        <v>INSERT INTO rezultat(id,stazakategorija_id,imeprezime_id,vrijeme_sec,status_id,registracija,uparivanje_id,originalstatus_id,imeprezimealias_id,klubalias_id,kategorijaalias_id) VALUES (7629,828,1207,Null,6,1,1,1,Null,Null,Null);</v>
      </c>
      <c r="EM24" s="27" t="s">
        <v>0</v>
      </c>
      <c r="EN24" s="14" t="str">
        <f t="shared" si="13"/>
        <v/>
      </c>
      <c r="EO24" s="27" t="s">
        <v>0</v>
      </c>
      <c r="EP24" s="115" t="str">
        <f t="shared" si="77"/>
        <v xml:space="preserve">
INSERT INTO rezultat(id,stazakategorija_id,imeprezime_id,vrijeme_sec,status_id,registracija,uparivanje_id,originalstatus_id,imeprezimealias_id,klubalias_id,kategorijaalias_id) VALUES (7629,828,1207,Null,6,1,1,1,Null,Null,Null);</v>
      </c>
      <c r="EQ24" s="27" t="s">
        <v>0</v>
      </c>
    </row>
    <row r="25" spans="1:159" x14ac:dyDescent="0.25">
      <c r="A25" t="s">
        <v>0</v>
      </c>
      <c r="B25" s="32" t="str">
        <f>IF(csv!F15="","",TRIM(csv!T15))</f>
        <v>M12</v>
      </c>
      <c r="C25" s="21" t="s">
        <v>0</v>
      </c>
      <c r="D25" s="21" t="str">
        <f>IF(csv!F15="","",TRIM(csv!F15))</f>
        <v>Vacant</v>
      </c>
      <c r="E25" s="21" t="str">
        <f>IF(csv!E15="","",TRIM(csv!E15))</f>
        <v/>
      </c>
      <c r="F25" s="21" t="s">
        <v>0</v>
      </c>
      <c r="G25" s="53" t="str">
        <f>IF(csv!M15="","",TRIM(csv!M15))</f>
        <v/>
      </c>
      <c r="H25" s="53" t="str">
        <f>IF(csv!N15="","",TRIM(csv!N15))</f>
        <v>0</v>
      </c>
      <c r="I25" s="21" t="s">
        <v>0</v>
      </c>
      <c r="J25" s="21" t="str">
        <f>IF(csv!P15="","",TRIM(csv!P15))</f>
        <v/>
      </c>
      <c r="K25" s="21" t="str">
        <f>IF(csv!Q15="","",TRIM(csv!Q15))</f>
        <v/>
      </c>
      <c r="L25" s="21" t="s">
        <v>0</v>
      </c>
      <c r="M25" s="46" t="str">
        <f>IF(csv!R15="","",TRIM(csv!R15))</f>
        <v/>
      </c>
      <c r="N25" s="27" t="s">
        <v>0</v>
      </c>
      <c r="O25" s="172" t="str">
        <f t="shared" si="14"/>
        <v/>
      </c>
      <c r="P25" s="27"/>
      <c r="Q25" s="32" t="str">
        <f t="shared" si="15"/>
        <v>M12</v>
      </c>
      <c r="R25" s="53">
        <f>IF(Q25="","",IF(COUNTIF(Q$12:Q24,Q25)=0,R24+1,R24))</f>
        <v>1</v>
      </c>
      <c r="S25" s="53">
        <f t="shared" si="16"/>
        <v>112</v>
      </c>
      <c r="T25" s="53">
        <f t="shared" si="17"/>
        <v>548</v>
      </c>
      <c r="U25" s="46" t="str">
        <f t="shared" si="18"/>
        <v>M12 – Ž12</v>
      </c>
      <c r="V25" s="27" t="s">
        <v>0</v>
      </c>
      <c r="W25" s="157" t="str">
        <f t="shared" si="19"/>
        <v/>
      </c>
      <c r="X25" s="207" t="str">
        <f t="shared" si="20"/>
        <v/>
      </c>
      <c r="Y25" s="158" t="str">
        <f t="shared" si="0"/>
        <v/>
      </c>
      <c r="Z25" s="27" t="s">
        <v>0</v>
      </c>
      <c r="AA25" s="32" t="str">
        <f t="shared" si="21"/>
        <v/>
      </c>
      <c r="AB25" s="53" t="str">
        <f t="shared" si="22"/>
        <v/>
      </c>
      <c r="AC25" s="21" t="str">
        <f>IF(OR(AB25="",AB25&lt;&gt;"NEMA"),"",IF(IFERROR(MATCH(AA25,AA$12:AA24,0),0)&lt;&gt;0,"",AA25))</f>
        <v/>
      </c>
      <c r="AD25" s="46" t="str">
        <f>IF(AC25="","",MAX(AD$12:AD24)+1)</f>
        <v/>
      </c>
      <c r="AE25" s="27" t="s">
        <v>0</v>
      </c>
      <c r="AF25" s="84"/>
      <c r="AG25" s="27" t="s">
        <v>0</v>
      </c>
      <c r="AH25" s="14" t="str">
        <f t="shared" si="23"/>
        <v/>
      </c>
      <c r="AI25" s="27" t="s">
        <v>0</v>
      </c>
      <c r="AJ25" s="157" t="str">
        <f t="shared" si="24"/>
        <v/>
      </c>
      <c r="AK25" s="108" t="str">
        <f t="shared" si="25"/>
        <v/>
      </c>
      <c r="AL25" s="27"/>
      <c r="AM25" s="32" t="str">
        <f t="shared" si="26"/>
        <v/>
      </c>
      <c r="AN25" s="21" t="str">
        <f t="shared" si="27"/>
        <v/>
      </c>
      <c r="AO25" s="53" t="str">
        <f t="shared" si="28"/>
        <v/>
      </c>
      <c r="AP25" s="53" t="str">
        <f t="shared" si="29"/>
        <v/>
      </c>
      <c r="AQ25" s="21" t="str">
        <f t="shared" si="30"/>
        <v/>
      </c>
      <c r="AR25" s="46" t="str">
        <f t="shared" si="31"/>
        <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
      </c>
      <c r="BI25" s="21" t="str">
        <f t="shared" si="37"/>
        <v/>
      </c>
      <c r="BJ25" s="53" t="str">
        <f t="shared" si="38"/>
        <v/>
      </c>
      <c r="BK25" s="33" t="str">
        <f t="shared" si="39"/>
        <v/>
      </c>
      <c r="BL25" s="27" t="s">
        <v>0</v>
      </c>
      <c r="BM25" s="32" t="str">
        <f t="shared" si="40"/>
        <v/>
      </c>
      <c r="BN25" s="21" t="str">
        <f t="shared" si="41"/>
        <v/>
      </c>
      <c r="BO25" s="53" t="str">
        <f t="shared" si="42"/>
        <v/>
      </c>
      <c r="BP25" s="53" t="str">
        <f t="shared" si="2"/>
        <v/>
      </c>
      <c r="BQ25" s="21" t="str">
        <f t="shared" si="3"/>
        <v/>
      </c>
      <c r="BR25" s="21" t="str" cm="1">
        <f t="array" ref="BR25">IFERROR(""&amp;INDEX(regNatjecatelj_klub,DI25),"")</f>
        <v/>
      </c>
      <c r="BS25" s="66" t="str">
        <f t="shared" si="43"/>
        <v/>
      </c>
      <c r="BT25" s="46" t="str">
        <f t="shared" si="44"/>
        <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
      </c>
      <c r="CL25" s="210" t="str">
        <f>IF(BN25="","",IF(BT25&lt;&gt;BN25,INDEX(regKlub_id,MATCH(BT25,regKlub_naziv,0)),IF(AND(BO25&lt;&gt;"",BO25&lt;&gt;"NEMA"),BO25,IF(CF25&lt;&gt;"",CF25,IF(CB25&lt;&gt;"",CB25,IFERROR(INDEX(CL$12:CL24,MATCH(BN25,BN$12:BN24,0)),"GREŠKA"))))))</f>
        <v/>
      </c>
      <c r="CM25" s="108" t="str">
        <f>IF(BP25="","",IF(BP25&lt;&gt;"NEMA",BP25,IF(CE25&lt;&gt;"",CE25,IFERROR(INDEX(CM$12:CM24,MATCH(BN25,BN$12:BN24,0)),""))))</f>
        <v/>
      </c>
      <c r="CN25" s="27" t="s">
        <v>0</v>
      </c>
      <c r="CO25" s="38" t="str">
        <f t="shared" si="51"/>
        <v/>
      </c>
      <c r="CP25" s="53" t="str">
        <f t="shared" si="52"/>
        <v>0</v>
      </c>
      <c r="CQ25" s="164" t="str">
        <f t="shared" si="53"/>
        <v/>
      </c>
      <c r="CR25" s="165" t="str">
        <f t="shared" si="4"/>
        <v/>
      </c>
      <c r="CS25" s="108" t="str">
        <f t="shared" si="5"/>
        <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
      </c>
      <c r="DI25" s="33" t="str">
        <f t="shared" si="58"/>
        <v/>
      </c>
      <c r="DJ25" s="27" t="s">
        <v>0</v>
      </c>
      <c r="DK25" s="32" t="str">
        <f t="shared" si="59"/>
        <v/>
      </c>
      <c r="DL25" s="33" t="str">
        <f t="shared" si="60"/>
        <v/>
      </c>
      <c r="DM25" s="27" t="s">
        <v>0</v>
      </c>
      <c r="DN25" s="32" t="str">
        <f t="shared" si="61"/>
        <v/>
      </c>
      <c r="DO25" s="33" t="str">
        <f t="shared" si="62"/>
        <v/>
      </c>
      <c r="DP25" s="27" t="s">
        <v>0</v>
      </c>
      <c r="DQ25" s="38" t="str">
        <f t="shared" si="63"/>
        <v/>
      </c>
      <c r="DR25" s="33" t="str" cm="1">
        <f t="array" ref="DR25">IF(DQ25&lt;&gt;"",INDEX(regNatjecatelj_id,DQ25,0),IF(BF25&lt;&gt;"",BF25,""))</f>
        <v/>
      </c>
      <c r="DS25" s="27" t="s">
        <v>0</v>
      </c>
      <c r="DT25" s="38" t="str">
        <f t="shared" si="64"/>
        <v/>
      </c>
      <c r="DU25" s="53" t="str">
        <f t="shared" si="10"/>
        <v/>
      </c>
      <c r="DV25" s="53" t="str">
        <f t="shared" si="65"/>
        <v/>
      </c>
      <c r="DW25" s="53" t="str">
        <f t="shared" si="66"/>
        <v/>
      </c>
      <c r="DX25" s="46" t="str">
        <f t="shared" si="67"/>
        <v/>
      </c>
      <c r="DY25" s="27" t="s">
        <v>0</v>
      </c>
      <c r="DZ25" s="38" t="str">
        <f>IF(AN25="","",MAX(DZ$12:DZ24)+1)</f>
        <v/>
      </c>
      <c r="EA25" s="53" t="str">
        <f t="shared" si="68"/>
        <v/>
      </c>
      <c r="EB25" s="53" t="str">
        <f t="shared" si="69"/>
        <v/>
      </c>
      <c r="EC25" s="53" t="str">
        <f t="shared" si="70"/>
        <v/>
      </c>
      <c r="ED25" s="53" t="str">
        <f t="shared" si="71"/>
        <v/>
      </c>
      <c r="EE25" s="53" t="str">
        <f t="shared" si="11"/>
        <v/>
      </c>
      <c r="EF25" s="53" t="str">
        <f t="shared" si="72"/>
        <v/>
      </c>
      <c r="EG25" s="53" t="str">
        <f t="shared" si="73"/>
        <v/>
      </c>
      <c r="EH25" s="53" t="str">
        <f t="shared" si="12"/>
        <v/>
      </c>
      <c r="EI25" s="53" t="str">
        <f>IF(CM25="","",CM25)</f>
        <v/>
      </c>
      <c r="EJ25" s="33" t="str">
        <f t="shared" si="75"/>
        <v/>
      </c>
      <c r="EK25" s="27" t="s">
        <v>0</v>
      </c>
      <c r="EL25" s="14" t="str">
        <f t="shared" si="76"/>
        <v/>
      </c>
      <c r="EM25" s="27" t="s">
        <v>0</v>
      </c>
      <c r="EN25" s="14" t="str">
        <f t="shared" si="13"/>
        <v/>
      </c>
      <c r="EO25" s="27" t="s">
        <v>0</v>
      </c>
      <c r="EP25" s="115" t="str">
        <f t="shared" si="77"/>
        <v/>
      </c>
      <c r="EQ25" s="27" t="s">
        <v>0</v>
      </c>
    </row>
    <row r="26" spans="1:159" x14ac:dyDescent="0.25">
      <c r="A26" t="s">
        <v>0</v>
      </c>
      <c r="B26" s="32" t="str">
        <f>IF(csv!F16="","",TRIM(csv!T16))</f>
        <v>M14</v>
      </c>
      <c r="C26" s="21" t="s">
        <v>0</v>
      </c>
      <c r="D26" s="21" t="str">
        <f>IF(csv!F16="","",TRIM(csv!F16))</f>
        <v>Karlo</v>
      </c>
      <c r="E26" s="21" t="str">
        <f>IF(csv!E16="","",TRIM(csv!E16))</f>
        <v>Lesjak</v>
      </c>
      <c r="F26" s="21" t="s">
        <v>0</v>
      </c>
      <c r="G26" s="53" t="str">
        <f>IF(csv!M16="","",TRIM(csv!M16))</f>
        <v>36:16</v>
      </c>
      <c r="H26" s="53" t="str">
        <f>IF(csv!N16="","",TRIM(csv!N16))</f>
        <v>0</v>
      </c>
      <c r="I26" s="21" t="s">
        <v>0</v>
      </c>
      <c r="J26" s="21" t="str">
        <f>IF(csv!P16="","",TRIM(csv!P16))</f>
        <v>JAP</v>
      </c>
      <c r="K26" s="21" t="str">
        <f>IF(csv!Q16="","",TRIM(csv!Q16))</f>
        <v>OK Japetić</v>
      </c>
      <c r="L26" s="21" t="s">
        <v>0</v>
      </c>
      <c r="M26" s="46" t="str">
        <f>IF(csv!R16="","",TRIM(csv!R16))</f>
        <v>CRO</v>
      </c>
      <c r="N26" s="27" t="s">
        <v>0</v>
      </c>
      <c r="O26" s="172" t="str">
        <f t="shared" si="14"/>
        <v>ok</v>
      </c>
      <c r="P26" s="27"/>
      <c r="Q26" s="32" t="str">
        <f t="shared" si="15"/>
        <v>M14</v>
      </c>
      <c r="R26" s="53">
        <f>IF(Q26="","",IF(COUNTIF(Q$12:Q25,Q26)=0,R25+1,R25))</f>
        <v>2</v>
      </c>
      <c r="S26" s="53">
        <f t="shared" si="16"/>
        <v>111</v>
      </c>
      <c r="T26" s="53">
        <f t="shared" si="17"/>
        <v>547</v>
      </c>
      <c r="U26" s="46" t="str">
        <f t="shared" si="18"/>
        <v>M14 – Ž14</v>
      </c>
      <c r="V26" s="27" t="s">
        <v>0</v>
      </c>
      <c r="W26" s="157" t="str">
        <f t="shared" si="19"/>
        <v>M14</v>
      </c>
      <c r="X26" s="207">
        <f t="shared" si="20"/>
        <v>829</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Karlo</v>
      </c>
      <c r="AN26" s="21" t="str">
        <f t="shared" si="27"/>
        <v>Lesjak</v>
      </c>
      <c r="AO26" s="53">
        <f t="shared" si="28"/>
        <v>1553</v>
      </c>
      <c r="AP26" s="53" t="str">
        <f t="shared" si="29"/>
        <v/>
      </c>
      <c r="AQ26" s="21" t="str">
        <f t="shared" si="30"/>
        <v>Karlo</v>
      </c>
      <c r="AR26" s="46" t="str">
        <f t="shared" si="31"/>
        <v>Lesjak</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Karlo</v>
      </c>
      <c r="BI26" s="21" t="str">
        <f t="shared" si="37"/>
        <v>Lesjak</v>
      </c>
      <c r="BJ26" s="53" t="str">
        <f t="shared" si="38"/>
        <v/>
      </c>
      <c r="BK26" s="33">
        <f t="shared" si="39"/>
        <v>1553</v>
      </c>
      <c r="BL26" s="27" t="s">
        <v>0</v>
      </c>
      <c r="BM26" s="32" t="str">
        <f t="shared" si="40"/>
        <v>JAP</v>
      </c>
      <c r="BN26" s="21" t="str">
        <f t="shared" si="41"/>
        <v>OK Japetić</v>
      </c>
      <c r="BO26" s="53">
        <f t="shared" si="42"/>
        <v>3</v>
      </c>
      <c r="BP26" s="53" t="str">
        <f t="shared" si="2"/>
        <v/>
      </c>
      <c r="BQ26" s="21" t="str">
        <f t="shared" si="3"/>
        <v>OK Japetić</v>
      </c>
      <c r="BR26" s="21" t="str" cm="1">
        <f t="array" ref="BR26">IFERROR(""&amp;INDEX(regNatjecatelj_klub,DI26),"")</f>
        <v>OK Japetić</v>
      </c>
      <c r="BS26" s="66" t="str">
        <f t="shared" si="43"/>
        <v/>
      </c>
      <c r="BT26" s="46" t="str">
        <f t="shared" si="44"/>
        <v>OK Japetić</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Japetić</v>
      </c>
      <c r="CL26" s="210">
        <f>IF(BN26="","",IF(BT26&lt;&gt;BN26,INDEX(regKlub_id,MATCH(BT26,regKlub_naziv,0)),IF(AND(BO26&lt;&gt;"",BO26&lt;&gt;"NEMA"),BO26,IF(CF26&lt;&gt;"",CF26,IF(CB26&lt;&gt;"",CB26,IFERROR(INDEX(CL$12:CL25,MATCH(BN26,BN$12:BN25,0)),"GREŠKA"))))))</f>
        <v>3</v>
      </c>
      <c r="CM26" s="108" t="str">
        <f>IF(BP26="","",IF(BP26&lt;&gt;"NEMA",BP26,IF(CE26&lt;&gt;"",CE26,IFERROR(INDEX(CM$12:CM25,MATCH(BN26,BN$12:BN25,0)),""))))</f>
        <v/>
      </c>
      <c r="CN26" s="27" t="s">
        <v>0</v>
      </c>
      <c r="CO26" s="38" t="str">
        <f t="shared" si="51"/>
        <v>36:16</v>
      </c>
      <c r="CP26" s="53" t="str">
        <f t="shared" si="52"/>
        <v>0</v>
      </c>
      <c r="CQ26" s="164" t="str">
        <f t="shared" si="53"/>
        <v/>
      </c>
      <c r="CR26" s="165">
        <f t="shared" si="4"/>
        <v>2176</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Karlo – Lesjak</v>
      </c>
      <c r="DI26" s="33">
        <f t="shared" si="58"/>
        <v>628</v>
      </c>
      <c r="DJ26" s="27" t="s">
        <v>0</v>
      </c>
      <c r="DK26" s="32" t="str">
        <f t="shared" si="59"/>
        <v>Karlo – Lesjak – OK Japetić</v>
      </c>
      <c r="DL26" s="33">
        <f t="shared" si="60"/>
        <v>628</v>
      </c>
      <c r="DM26" s="27" t="s">
        <v>0</v>
      </c>
      <c r="DN26" s="32" t="str">
        <f t="shared" si="61"/>
        <v>Karlo – Lesjak – OK Japetić – M14</v>
      </c>
      <c r="DO26" s="33">
        <f t="shared" si="62"/>
        <v>628</v>
      </c>
      <c r="DP26" s="27" t="s">
        <v>0</v>
      </c>
      <c r="DQ26" s="38">
        <f t="shared" si="63"/>
        <v>628</v>
      </c>
      <c r="DR26" s="33" cm="1">
        <f t="array" ref="DR26">IF(DQ26&lt;&gt;"",INDEX(regNatjecatelj_id,DQ26,0),IF(BF26&lt;&gt;"",BF26,""))</f>
        <v>1553</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7630</v>
      </c>
      <c r="EA26" s="53">
        <f t="shared" si="68"/>
        <v>829</v>
      </c>
      <c r="EB26" s="53">
        <f t="shared" si="69"/>
        <v>1553</v>
      </c>
      <c r="EC26" s="53">
        <f t="shared" si="70"/>
        <v>2176</v>
      </c>
      <c r="ED26" s="53">
        <f t="shared" si="71"/>
        <v>1</v>
      </c>
      <c r="EE26" s="53">
        <f t="shared" si="11"/>
        <v>1</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(7630,829,1553,2176,1,1,1,0,Null,Null,Null);</v>
      </c>
      <c r="EM26" s="27" t="s">
        <v>0</v>
      </c>
      <c r="EN26" s="14" t="str">
        <f t="shared" si="13"/>
        <v>UPDATE
	registar
SET
	potvrda = 1
WHERE
	imeprezime_id=1553
    	AND
	kategorijaliga_id = (SELECT 
                         	id
                         FROM
                         	kategorija_liga
                         WHERE
                         	kategorija_liga.kategorija_id = (SELECT kategorija_id FROM staza_kategorija WHERE id = 829)
                         		AND
                         	kategorija_liga.liga_id = 221)
		AND
	datum_od &lt;= '44850'
    	AND
    datum_do is Null;</v>
      </c>
      <c r="EO26" s="27" t="s">
        <v>0</v>
      </c>
      <c r="EP26" s="115" t="str">
        <f t="shared" si="77"/>
        <v xml:space="preserve">
INSERT INTO rezultat(id,stazakategorija_id,imeprezime_id,vrijeme_sec,status_id,registracija,uparivanje_id,originalstatus_id,imeprezimealias_id,klubalias_id,kategorijaalias_id) VALUES (7630,829,1553,2176,1,1,1,0,Null,Null,Null);
UPDATE
	registar
SET
	potvrda = 1
WHERE
	imeprezime_id=1553
    	AND
	kategorijaliga_id = (SELECT 
                         	id
                         FROM
                         	kategorija_liga
                         WHERE
                         	kategorija_liga.kategorija_id = (SELECT kategorija_id FROM staza_kategorija WHERE id = 829)
                         		AND
                         	kategorija_liga.liga_id = 221)
		AND
	datum_od &lt;= '44850'
    	AND
    datum_do is Null;</v>
      </c>
      <c r="EQ26" s="27" t="s">
        <v>0</v>
      </c>
    </row>
    <row r="27" spans="1:159" x14ac:dyDescent="0.25">
      <c r="A27" t="s">
        <v>0</v>
      </c>
      <c r="B27" s="32" t="str">
        <f>IF(csv!F17="","",TRIM(csv!T17))</f>
        <v>M14</v>
      </c>
      <c r="C27" s="21" t="s">
        <v>0</v>
      </c>
      <c r="D27" s="21" t="str">
        <f>IF(csv!F17="","",TRIM(csv!F17))</f>
        <v>Mario</v>
      </c>
      <c r="E27" s="21" t="str">
        <f>IF(csv!E17="","",TRIM(csv!E17))</f>
        <v>Lah</v>
      </c>
      <c r="F27" s="21" t="s">
        <v>0</v>
      </c>
      <c r="G27" s="53" t="str">
        <f>IF(csv!M17="","",TRIM(csv!M17))</f>
        <v>39:50</v>
      </c>
      <c r="H27" s="53" t="str">
        <f>IF(csv!N17="","",TRIM(csv!N17))</f>
        <v>0</v>
      </c>
      <c r="I27" s="21" t="s">
        <v>0</v>
      </c>
      <c r="J27" s="21" t="str">
        <f>IF(csv!P17="","",TRIM(csv!P17))</f>
        <v>VAR</v>
      </c>
      <c r="K27" s="21" t="str">
        <f>IF(csv!Q17="","",TRIM(csv!Q17))</f>
        <v>OK Varaždin</v>
      </c>
      <c r="L27" s="21" t="s">
        <v>0</v>
      </c>
      <c r="M27" s="46" t="str">
        <f>IF(csv!R17="","",TRIM(csv!R17))</f>
        <v>CRO</v>
      </c>
      <c r="N27" s="27" t="s">
        <v>0</v>
      </c>
      <c r="O27" s="172" t="str">
        <f t="shared" si="14"/>
        <v>ok</v>
      </c>
      <c r="P27" s="27"/>
      <c r="Q27" s="32" t="str">
        <f t="shared" si="15"/>
        <v>M14</v>
      </c>
      <c r="R27" s="53">
        <f>IF(Q27="","",IF(COUNTIF(Q$12:Q26,Q27)=0,R26+1,R26))</f>
        <v>2</v>
      </c>
      <c r="S27" s="53">
        <f t="shared" si="16"/>
        <v>111</v>
      </c>
      <c r="T27" s="53">
        <f t="shared" si="17"/>
        <v>547</v>
      </c>
      <c r="U27" s="46" t="str">
        <f t="shared" si="18"/>
        <v>M14 – Ž14</v>
      </c>
      <c r="V27" s="27" t="s">
        <v>0</v>
      </c>
      <c r="W27" s="157" t="str">
        <f t="shared" si="19"/>
        <v>M14</v>
      </c>
      <c r="X27" s="207">
        <f t="shared" si="20"/>
        <v>829</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Mario</v>
      </c>
      <c r="AN27" s="21" t="str">
        <f t="shared" si="27"/>
        <v>Lah</v>
      </c>
      <c r="AO27" s="53">
        <f t="shared" si="28"/>
        <v>1174</v>
      </c>
      <c r="AP27" s="53" t="str">
        <f t="shared" si="29"/>
        <v/>
      </c>
      <c r="AQ27" s="21" t="str">
        <f t="shared" si="30"/>
        <v>Mario</v>
      </c>
      <c r="AR27" s="46" t="str">
        <f t="shared" si="31"/>
        <v>Lah</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Mario</v>
      </c>
      <c r="BI27" s="21" t="str">
        <f t="shared" si="37"/>
        <v>Lah</v>
      </c>
      <c r="BJ27" s="53" t="str">
        <f t="shared" si="38"/>
        <v/>
      </c>
      <c r="BK27" s="33">
        <f t="shared" si="39"/>
        <v>1174</v>
      </c>
      <c r="BL27" s="27" t="s">
        <v>0</v>
      </c>
      <c r="BM27" s="32" t="str">
        <f t="shared" si="40"/>
        <v>VAR</v>
      </c>
      <c r="BN27" s="21" t="str">
        <f t="shared" si="41"/>
        <v>OK Varaždin</v>
      </c>
      <c r="BO27" s="53">
        <f t="shared" si="42"/>
        <v>11</v>
      </c>
      <c r="BP27" s="53" t="str">
        <f t="shared" si="2"/>
        <v/>
      </c>
      <c r="BQ27" s="21" t="str">
        <f t="shared" si="3"/>
        <v>OK Varaždin</v>
      </c>
      <c r="BR27" s="21" t="str" cm="1">
        <f t="array" ref="BR27">IFERROR(""&amp;INDEX(regNatjecatelj_klub,DI27),"")</f>
        <v>OK Varaždin</v>
      </c>
      <c r="BS27" s="66" t="str">
        <f t="shared" si="43"/>
        <v/>
      </c>
      <c r="BT27" s="46" t="str">
        <f t="shared" si="44"/>
        <v>OK Varaždin</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Varaždin</v>
      </c>
      <c r="CL27" s="210">
        <f>IF(BN27="","",IF(BT27&lt;&gt;BN27,INDEX(regKlub_id,MATCH(BT27,regKlub_naziv,0)),IF(AND(BO27&lt;&gt;"",BO27&lt;&gt;"NEMA"),BO27,IF(CF27&lt;&gt;"",CF27,IF(CB27&lt;&gt;"",CB27,IFERROR(INDEX(CL$12:CL26,MATCH(BN27,BN$12:BN26,0)),"GREŠKA"))))))</f>
        <v>11</v>
      </c>
      <c r="CM27" s="108" t="str">
        <f>IF(BP27="","",IF(BP27&lt;&gt;"NEMA",BP27,IF(CE27&lt;&gt;"",CE27,IFERROR(INDEX(CM$12:CM26,MATCH(BN27,BN$12:BN26,0)),""))))</f>
        <v/>
      </c>
      <c r="CN27" s="27" t="s">
        <v>0</v>
      </c>
      <c r="CO27" s="38" t="str">
        <f t="shared" si="51"/>
        <v>39:50</v>
      </c>
      <c r="CP27" s="53" t="str">
        <f t="shared" si="52"/>
        <v>0</v>
      </c>
      <c r="CQ27" s="164" t="str">
        <f t="shared" si="53"/>
        <v/>
      </c>
      <c r="CR27" s="165">
        <f t="shared" si="4"/>
        <v>2390</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Mario – Lah</v>
      </c>
      <c r="DI27" s="33">
        <f t="shared" si="58"/>
        <v>799</v>
      </c>
      <c r="DJ27" s="27" t="s">
        <v>0</v>
      </c>
      <c r="DK27" s="32" t="str">
        <f t="shared" si="59"/>
        <v>Mario – Lah – OK Varaždin</v>
      </c>
      <c r="DL27" s="33">
        <f t="shared" si="60"/>
        <v>799</v>
      </c>
      <c r="DM27" s="27" t="s">
        <v>0</v>
      </c>
      <c r="DN27" s="32" t="str">
        <f t="shared" si="61"/>
        <v>Mario – Lah – OK Varaždin – M14</v>
      </c>
      <c r="DO27" s="33">
        <f t="shared" si="62"/>
        <v>799</v>
      </c>
      <c r="DP27" s="27" t="s">
        <v>0</v>
      </c>
      <c r="DQ27" s="38">
        <f t="shared" si="63"/>
        <v>799</v>
      </c>
      <c r="DR27" s="33" cm="1">
        <f t="array" ref="DR27">IF(DQ27&lt;&gt;"",INDEX(regNatjecatelj_id,DQ27,0),IF(BF27&lt;&gt;"",BF27,""))</f>
        <v>1174</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7631</v>
      </c>
      <c r="EA27" s="53">
        <f t="shared" si="68"/>
        <v>829</v>
      </c>
      <c r="EB27" s="53">
        <f t="shared" si="69"/>
        <v>1174</v>
      </c>
      <c r="EC27" s="53">
        <f t="shared" si="70"/>
        <v>2390</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(7631,829,1174,2390,1,1,1,0,Null,Null,Null);</v>
      </c>
      <c r="EM27" s="27" t="s">
        <v>0</v>
      </c>
      <c r="EN27" s="14" t="str">
        <f t="shared" si="13"/>
        <v>UPDATE
	registar
SET
	potvrda = 1
WHERE
	imeprezime_id=1174
    	AND
	kategorijaliga_id = (SELECT 
                         	id
                         FROM
                         	kategorija_liga
                         WHERE
                         	kategorija_liga.kategorija_id = (SELECT kategorija_id FROM staza_kategorija WHERE id = 829)
                         		AND
                         	kategorija_liga.liga_id = 221)
		AND
	datum_od &lt;= '44850'
    	AND
    datum_do is Null;</v>
      </c>
      <c r="EO27" s="27" t="s">
        <v>0</v>
      </c>
      <c r="EP27" s="115" t="str">
        <f t="shared" si="77"/>
        <v xml:space="preserve">
INSERT INTO rezultat(id,stazakategorija_id,imeprezime_id,vrijeme_sec,status_id,registracija,uparivanje_id,originalstatus_id,imeprezimealias_id,klubalias_id,kategorijaalias_id) VALUES (7631,829,1174,2390,1,1,1,0,Null,Null,Null);
UPDATE
	registar
SET
	potvrda = 1
WHERE
	imeprezime_id=1174
    	AND
	kategorijaliga_id = (SELECT 
                         	id
                         FROM
                         	kategorija_liga
                         WHERE
                         	kategorija_liga.kategorija_id = (SELECT kategorija_id FROM staza_kategorija WHERE id = 829)
                         		AND
                         	kategorija_liga.liga_id = 221)
		AND
	datum_od &lt;= '44850'
    	AND
    datum_do is Null;</v>
      </c>
      <c r="EQ27" s="27" t="s">
        <v>0</v>
      </c>
    </row>
    <row r="28" spans="1:159" x14ac:dyDescent="0.25">
      <c r="A28" t="s">
        <v>0</v>
      </c>
      <c r="B28" s="32" t="str">
        <f>IF(csv!F18="","",TRIM(csv!T18))</f>
        <v>M14</v>
      </c>
      <c r="C28" s="21" t="s">
        <v>0</v>
      </c>
      <c r="D28" s="21" t="str">
        <f>IF(csv!F18="","",TRIM(csv!F18))</f>
        <v>Martin</v>
      </c>
      <c r="E28" s="21" t="str">
        <f>IF(csv!E18="","",TRIM(csv!E18))</f>
        <v>Meštrović</v>
      </c>
      <c r="F28" s="21" t="s">
        <v>0</v>
      </c>
      <c r="G28" s="53" t="str">
        <f>IF(csv!M18="","",TRIM(csv!M18))</f>
        <v>43:12</v>
      </c>
      <c r="H28" s="53" t="str">
        <f>IF(csv!N18="","",TRIM(csv!N18))</f>
        <v>0</v>
      </c>
      <c r="I28" s="21" t="s">
        <v>0</v>
      </c>
      <c r="J28" s="21" t="str">
        <f>IF(csv!P18="","",TRIM(csv!P18))</f>
        <v>KAP</v>
      </c>
      <c r="K28" s="21" t="str">
        <f>IF(csv!Q18="","",TRIM(csv!Q18))</f>
        <v>OK Kapela</v>
      </c>
      <c r="L28" s="21" t="s">
        <v>0</v>
      </c>
      <c r="M28" s="46" t="str">
        <f>IF(csv!R18="","",TRIM(csv!R18))</f>
        <v>CRO</v>
      </c>
      <c r="N28" s="27" t="s">
        <v>0</v>
      </c>
      <c r="O28" s="172" t="str">
        <f t="shared" si="14"/>
        <v>ok</v>
      </c>
      <c r="P28" s="27"/>
      <c r="Q28" s="32" t="str">
        <f t="shared" si="15"/>
        <v>M14</v>
      </c>
      <c r="R28" s="53">
        <f>IF(Q28="","",IF(COUNTIF(Q$12:Q27,Q28)=0,R27+1,R27))</f>
        <v>2</v>
      </c>
      <c r="S28" s="53">
        <f t="shared" si="16"/>
        <v>111</v>
      </c>
      <c r="T28" s="53">
        <f t="shared" si="17"/>
        <v>547</v>
      </c>
      <c r="U28" s="46" t="str">
        <f t="shared" si="18"/>
        <v>M14 – Ž14</v>
      </c>
      <c r="V28" s="27" t="s">
        <v>0</v>
      </c>
      <c r="W28" s="157" t="str">
        <f t="shared" si="19"/>
        <v>M14</v>
      </c>
      <c r="X28" s="207">
        <f t="shared" si="20"/>
        <v>829</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Martin</v>
      </c>
      <c r="AN28" s="21" t="str">
        <f t="shared" si="27"/>
        <v>Meštrović</v>
      </c>
      <c r="AO28" s="53">
        <f t="shared" si="28"/>
        <v>1108</v>
      </c>
      <c r="AP28" s="53" t="str">
        <f t="shared" si="29"/>
        <v/>
      </c>
      <c r="AQ28" s="21" t="str">
        <f t="shared" si="30"/>
        <v>Martin</v>
      </c>
      <c r="AR28" s="46" t="str">
        <f t="shared" si="31"/>
        <v>Meštrović</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Martin</v>
      </c>
      <c r="BI28" s="21" t="str">
        <f t="shared" si="37"/>
        <v>Meštrović</v>
      </c>
      <c r="BJ28" s="53" t="str">
        <f t="shared" si="38"/>
        <v/>
      </c>
      <c r="BK28" s="33">
        <f t="shared" si="39"/>
        <v>1108</v>
      </c>
      <c r="BL28" s="27" t="s">
        <v>0</v>
      </c>
      <c r="BM28" s="32" t="str">
        <f t="shared" si="40"/>
        <v>KAP</v>
      </c>
      <c r="BN28" s="21" t="str">
        <f t="shared" si="41"/>
        <v>OK Kapela</v>
      </c>
      <c r="BO28" s="53">
        <f t="shared" si="42"/>
        <v>5</v>
      </c>
      <c r="BP28" s="53" t="str">
        <f t="shared" si="2"/>
        <v/>
      </c>
      <c r="BQ28" s="21" t="str">
        <f t="shared" si="3"/>
        <v>OK Kapela</v>
      </c>
      <c r="BR28" s="21" t="str" cm="1">
        <f t="array" ref="BR28">IFERROR(""&amp;INDEX(regNatjecatelj_klub,DI28),"")</f>
        <v>OK Kapela</v>
      </c>
      <c r="BS28" s="66" t="str">
        <f t="shared" si="43"/>
        <v/>
      </c>
      <c r="BT28" s="46" t="str">
        <f t="shared" si="44"/>
        <v>OK Kapela</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Kapela</v>
      </c>
      <c r="CL28" s="210">
        <f>IF(BN28="","",IF(BT28&lt;&gt;BN28,INDEX(regKlub_id,MATCH(BT28,regKlub_naziv,0)),IF(AND(BO28&lt;&gt;"",BO28&lt;&gt;"NEMA"),BO28,IF(CF28&lt;&gt;"",CF28,IF(CB28&lt;&gt;"",CB28,IFERROR(INDEX(CL$12:CL27,MATCH(BN28,BN$12:BN27,0)),"GREŠKA"))))))</f>
        <v>5</v>
      </c>
      <c r="CM28" s="108" t="str">
        <f>IF(BP28="","",IF(BP28&lt;&gt;"NEMA",BP28,IF(CE28&lt;&gt;"",CE28,IFERROR(INDEX(CM$12:CM27,MATCH(BN28,BN$12:BN27,0)),""))))</f>
        <v/>
      </c>
      <c r="CN28" s="27" t="s">
        <v>0</v>
      </c>
      <c r="CO28" s="38" t="str">
        <f t="shared" si="51"/>
        <v>43:12</v>
      </c>
      <c r="CP28" s="53" t="str">
        <f t="shared" si="52"/>
        <v>0</v>
      </c>
      <c r="CQ28" s="164" t="str">
        <f t="shared" si="53"/>
        <v/>
      </c>
      <c r="CR28" s="165">
        <f t="shared" si="4"/>
        <v>2592</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Martin – Meštrović</v>
      </c>
      <c r="DI28" s="33">
        <f t="shared" si="58"/>
        <v>835</v>
      </c>
      <c r="DJ28" s="27" t="s">
        <v>0</v>
      </c>
      <c r="DK28" s="32" t="str">
        <f t="shared" si="59"/>
        <v>Martin – Meštrović – OK Kapela</v>
      </c>
      <c r="DL28" s="33">
        <f t="shared" si="60"/>
        <v>835</v>
      </c>
      <c r="DM28" s="27" t="s">
        <v>0</v>
      </c>
      <c r="DN28" s="32" t="str">
        <f t="shared" si="61"/>
        <v>Martin – Meštrović – OK Kapela – M14</v>
      </c>
      <c r="DO28" s="33">
        <f t="shared" si="62"/>
        <v>835</v>
      </c>
      <c r="DP28" s="27" t="s">
        <v>0</v>
      </c>
      <c r="DQ28" s="38">
        <f t="shared" si="63"/>
        <v>835</v>
      </c>
      <c r="DR28" s="33" cm="1">
        <f t="array" ref="DR28">IF(DQ28&lt;&gt;"",INDEX(regNatjecatelj_id,DQ28,0),IF(BF28&lt;&gt;"",BF28,""))</f>
        <v>1108</v>
      </c>
      <c r="DS28" s="27" t="s">
        <v>0</v>
      </c>
      <c r="DT28" s="38" t="str">
        <f t="shared" si="64"/>
        <v>imepre</v>
      </c>
      <c r="DU28" s="53" t="str">
        <f t="shared" si="10"/>
        <v>klu</v>
      </c>
      <c r="DV28" s="53" t="str">
        <f t="shared" si="65"/>
        <v>kat</v>
      </c>
      <c r="DW28" s="53" t="str">
        <f t="shared" si="66"/>
        <v/>
      </c>
      <c r="DX28" s="46" t="str">
        <f t="shared" si="67"/>
        <v>imepre-klu-kat</v>
      </c>
      <c r="DY28" s="27" t="s">
        <v>0</v>
      </c>
      <c r="DZ28" s="38">
        <f>IF(AN28="","",MAX(DZ$12:DZ27)+1)</f>
        <v>7632</v>
      </c>
      <c r="EA28" s="53">
        <f t="shared" si="68"/>
        <v>829</v>
      </c>
      <c r="EB28" s="53">
        <f t="shared" si="69"/>
        <v>1108</v>
      </c>
      <c r="EC28" s="53">
        <f t="shared" si="70"/>
        <v>2592</v>
      </c>
      <c r="ED28" s="53">
        <f t="shared" si="71"/>
        <v>1</v>
      </c>
      <c r="EE28" s="53">
        <f t="shared" si="11"/>
        <v>1</v>
      </c>
      <c r="EF28" s="53">
        <f t="shared" si="72"/>
        <v>1</v>
      </c>
      <c r="EG28" s="53" t="str">
        <f t="shared" si="73"/>
        <v>0</v>
      </c>
      <c r="EH28" s="53" t="str">
        <f t="shared" si="12"/>
        <v/>
      </c>
      <c r="EI28" s="53" t="str">
        <f t="shared" si="74"/>
        <v/>
      </c>
      <c r="EJ28" s="33" t="str">
        <f t="shared" si="75"/>
        <v/>
      </c>
      <c r="EK28" s="27" t="s">
        <v>0</v>
      </c>
      <c r="EL28" s="14" t="str">
        <f t="shared" si="76"/>
        <v>INSERT INTO rezultat(id,stazakategorija_id,imeprezime_id,vrijeme_sec,status_id,registracija,uparivanje_id,originalstatus_id,imeprezimealias_id,klubalias_id,kategorijaalias_id) VALUES (7632,829,1108,2592,1,1,1,0,Null,Null,Null);</v>
      </c>
      <c r="EM28" s="27" t="s">
        <v>0</v>
      </c>
      <c r="EN28" s="14" t="str">
        <f t="shared" si="13"/>
        <v>UPDATE
	registar
SET
	potvrda = 1
WHERE
	imeprezime_id=1108
    	AND
	kategorijaliga_id = (SELECT 
                         	id
                         FROM
                         	kategorija_liga
                         WHERE
                         	kategorija_liga.kategorija_id = (SELECT kategorija_id FROM staza_kategorija WHERE id = 829)
                         		AND
                         	kategorija_liga.liga_id = 221)
		AND
	datum_od &lt;= '44850'
    	AND
    datum_do is Null;</v>
      </c>
      <c r="EO28" s="27" t="s">
        <v>0</v>
      </c>
      <c r="EP28" s="115" t="str">
        <f t="shared" si="77"/>
        <v xml:space="preserve">
INSERT INTO rezultat(id,stazakategorija_id,imeprezime_id,vrijeme_sec,status_id,registracija,uparivanje_id,originalstatus_id,imeprezimealias_id,klubalias_id,kategorijaalias_id) VALUES (7632,829,1108,2592,1,1,1,0,Null,Null,Null);
UPDATE
	registar
SET
	potvrda = 1
WHERE
	imeprezime_id=1108
    	AND
	kategorijaliga_id = (SELECT 
                         	id
                         FROM
                         	kategorija_liga
                         WHERE
                         	kategorija_liga.kategorija_id = (SELECT kategorija_id FROM staza_kategorija WHERE id = 829)
                         		AND
                         	kategorija_liga.liga_id = 221)
		AND
	datum_od &lt;= '44850'
    	AND
    datum_do is Null;</v>
      </c>
      <c r="EQ28" s="27" t="s">
        <v>0</v>
      </c>
    </row>
    <row r="29" spans="1:159" x14ac:dyDescent="0.25">
      <c r="A29" t="s">
        <v>0</v>
      </c>
      <c r="B29" s="32" t="str">
        <f>IF(csv!F19="","",TRIM(csv!T19))</f>
        <v>M14</v>
      </c>
      <c r="C29" s="21" t="s">
        <v>0</v>
      </c>
      <c r="D29" s="21" t="str">
        <f>IF(csv!F19="","",TRIM(csv!F19))</f>
        <v>Franko</v>
      </c>
      <c r="E29" s="21" t="str">
        <f>IF(csv!E19="","",TRIM(csv!E19))</f>
        <v>Čukoić</v>
      </c>
      <c r="F29" s="21" t="s">
        <v>0</v>
      </c>
      <c r="G29" s="53" t="str">
        <f>IF(csv!M19="","",TRIM(csv!M19))</f>
        <v>44:04</v>
      </c>
      <c r="H29" s="53" t="str">
        <f>IF(csv!N19="","",TRIM(csv!N19))</f>
        <v>0</v>
      </c>
      <c r="I29" s="21" t="s">
        <v>0</v>
      </c>
      <c r="J29" s="21" t="str">
        <f>IF(csv!P19="","",TRIM(csv!P19))</f>
        <v>JEL</v>
      </c>
      <c r="K29" s="21" t="str">
        <f>IF(csv!Q19="","",TRIM(csv!Q19))</f>
        <v>OK Jelen</v>
      </c>
      <c r="L29" s="21" t="s">
        <v>0</v>
      </c>
      <c r="M29" s="46" t="str">
        <f>IF(csv!R19="","",TRIM(csv!R19))</f>
        <v>CRO</v>
      </c>
      <c r="N29" s="27" t="s">
        <v>0</v>
      </c>
      <c r="O29" s="172" t="str">
        <f t="shared" si="14"/>
        <v>ok</v>
      </c>
      <c r="P29" s="27"/>
      <c r="Q29" s="32" t="str">
        <f t="shared" si="15"/>
        <v>M14</v>
      </c>
      <c r="R29" s="53">
        <f>IF(Q29="","",IF(COUNTIF(Q$12:Q28,Q29)=0,R28+1,R28))</f>
        <v>2</v>
      </c>
      <c r="S29" s="53">
        <f t="shared" si="16"/>
        <v>111</v>
      </c>
      <c r="T29" s="53">
        <f t="shared" si="17"/>
        <v>547</v>
      </c>
      <c r="U29" s="46" t="str">
        <f t="shared" si="18"/>
        <v>M14 – Ž14</v>
      </c>
      <c r="V29" s="27" t="s">
        <v>0</v>
      </c>
      <c r="W29" s="157" t="str">
        <f t="shared" si="19"/>
        <v>M14</v>
      </c>
      <c r="X29" s="207">
        <f t="shared" si="20"/>
        <v>829</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Franko</v>
      </c>
      <c r="AN29" s="21" t="str">
        <f t="shared" si="27"/>
        <v>Čukoić</v>
      </c>
      <c r="AO29" s="53">
        <f t="shared" si="28"/>
        <v>2292</v>
      </c>
      <c r="AP29" s="53" t="str">
        <f t="shared" si="29"/>
        <v/>
      </c>
      <c r="AQ29" s="21" t="str">
        <f t="shared" si="30"/>
        <v>Franko</v>
      </c>
      <c r="AR29" s="46" t="str">
        <f t="shared" si="31"/>
        <v>Čukoić</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Franko</v>
      </c>
      <c r="BI29" s="21" t="str">
        <f t="shared" si="37"/>
        <v>Čukoić</v>
      </c>
      <c r="BJ29" s="53" t="str">
        <f t="shared" si="38"/>
        <v/>
      </c>
      <c r="BK29" s="33">
        <f t="shared" si="39"/>
        <v>2292</v>
      </c>
      <c r="BL29" s="27" t="s">
        <v>0</v>
      </c>
      <c r="BM29" s="32" t="str">
        <f t="shared" si="40"/>
        <v>JEL</v>
      </c>
      <c r="BN29" s="21" t="str">
        <f t="shared" si="41"/>
        <v>OK Jelen</v>
      </c>
      <c r="BO29" s="53">
        <f t="shared" si="42"/>
        <v>4</v>
      </c>
      <c r="BP29" s="53" t="str">
        <f t="shared" si="2"/>
        <v/>
      </c>
      <c r="BQ29" s="21" t="str">
        <f t="shared" si="3"/>
        <v>OK Jelen</v>
      </c>
      <c r="BR29" s="21" t="str" cm="1">
        <f t="array" ref="BR29">IFERROR(""&amp;INDEX(regNatjecatelj_klub,DI29),"")</f>
        <v>OK Jelen</v>
      </c>
      <c r="BS29" s="66" t="str">
        <f t="shared" si="43"/>
        <v/>
      </c>
      <c r="BT29" s="46" t="str">
        <f t="shared" si="44"/>
        <v>OK Jelen</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Jelen</v>
      </c>
      <c r="CL29" s="210">
        <f>IF(BN29="","",IF(BT29&lt;&gt;BN29,INDEX(regKlub_id,MATCH(BT29,regKlub_naziv,0)),IF(AND(BO29&lt;&gt;"",BO29&lt;&gt;"NEMA"),BO29,IF(CF29&lt;&gt;"",CF29,IF(CB29&lt;&gt;"",CB29,IFERROR(INDEX(CL$12:CL28,MATCH(BN29,BN$12:BN28,0)),"GREŠKA"))))))</f>
        <v>4</v>
      </c>
      <c r="CM29" s="108" t="str">
        <f>IF(BP29="","",IF(BP29&lt;&gt;"NEMA",BP29,IF(CE29&lt;&gt;"",CE29,IFERROR(INDEX(CM$12:CM28,MATCH(BN29,BN$12:BN28,0)),""))))</f>
        <v/>
      </c>
      <c r="CN29" s="27" t="s">
        <v>0</v>
      </c>
      <c r="CO29" s="38" t="str">
        <f t="shared" si="51"/>
        <v>44:04</v>
      </c>
      <c r="CP29" s="53" t="str">
        <f t="shared" si="52"/>
        <v>0</v>
      </c>
      <c r="CQ29" s="164" t="str">
        <f t="shared" si="53"/>
        <v/>
      </c>
      <c r="CR29" s="165">
        <f t="shared" si="4"/>
        <v>2644</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Franko – Čukoić</v>
      </c>
      <c r="DI29" s="33">
        <f t="shared" si="58"/>
        <v>368</v>
      </c>
      <c r="DJ29" s="27" t="s">
        <v>0</v>
      </c>
      <c r="DK29" s="32" t="str">
        <f t="shared" si="59"/>
        <v>Franko – Čukoić – OK Jelen</v>
      </c>
      <c r="DL29" s="33">
        <f t="shared" si="60"/>
        <v>368</v>
      </c>
      <c r="DM29" s="27" t="s">
        <v>0</v>
      </c>
      <c r="DN29" s="32" t="str">
        <f t="shared" si="61"/>
        <v>Franko – Čukoić – OK Jelen – M14</v>
      </c>
      <c r="DO29" s="33">
        <f t="shared" si="62"/>
        <v>368</v>
      </c>
      <c r="DP29" s="27" t="s">
        <v>0</v>
      </c>
      <c r="DQ29" s="38">
        <f t="shared" si="63"/>
        <v>368</v>
      </c>
      <c r="DR29" s="33" cm="1">
        <f t="array" ref="DR29">IF(DQ29&lt;&gt;"",INDEX(regNatjecatelj_id,DQ29,0),IF(BF29&lt;&gt;"",BF29,""))</f>
        <v>2292</v>
      </c>
      <c r="DS29" s="27" t="s">
        <v>0</v>
      </c>
      <c r="DT29" s="38" t="str">
        <f t="shared" si="64"/>
        <v>imepre</v>
      </c>
      <c r="DU29" s="53" t="str">
        <f t="shared" si="10"/>
        <v>klu</v>
      </c>
      <c r="DV29" s="53" t="str">
        <f t="shared" si="65"/>
        <v>kat</v>
      </c>
      <c r="DW29" s="53" t="str">
        <f t="shared" si="66"/>
        <v/>
      </c>
      <c r="DX29" s="46" t="str">
        <f t="shared" si="67"/>
        <v>imepre-klu-kat</v>
      </c>
      <c r="DY29" s="27" t="s">
        <v>0</v>
      </c>
      <c r="DZ29" s="38">
        <f>IF(AN29="","",MAX(DZ$12:DZ28)+1)</f>
        <v>7633</v>
      </c>
      <c r="EA29" s="53">
        <f t="shared" si="68"/>
        <v>829</v>
      </c>
      <c r="EB29" s="53">
        <f t="shared" si="69"/>
        <v>2292</v>
      </c>
      <c r="EC29" s="53">
        <f t="shared" si="70"/>
        <v>2644</v>
      </c>
      <c r="ED29" s="53">
        <f t="shared" si="71"/>
        <v>1</v>
      </c>
      <c r="EE29" s="53">
        <f t="shared" si="11"/>
        <v>1</v>
      </c>
      <c r="EF29" s="53">
        <f t="shared" si="72"/>
        <v>1</v>
      </c>
      <c r="EG29" s="53" t="str">
        <f t="shared" si="73"/>
        <v>0</v>
      </c>
      <c r="EH29" s="53" t="str">
        <f t="shared" si="12"/>
        <v/>
      </c>
      <c r="EI29" s="53" t="str">
        <f t="shared" si="74"/>
        <v/>
      </c>
      <c r="EJ29" s="33" t="str">
        <f t="shared" si="75"/>
        <v/>
      </c>
      <c r="EK29" s="27" t="s">
        <v>0</v>
      </c>
      <c r="EL29" s="14" t="str">
        <f t="shared" si="76"/>
        <v>INSERT INTO rezultat(id,stazakategorija_id,imeprezime_id,vrijeme_sec,status_id,registracija,uparivanje_id,originalstatus_id,imeprezimealias_id,klubalias_id,kategorijaalias_id) VALUES (7633,829,2292,2644,1,1,1,0,Null,Null,Null);</v>
      </c>
      <c r="EM29" s="27" t="s">
        <v>0</v>
      </c>
      <c r="EN29" s="14" t="str">
        <f t="shared" si="13"/>
        <v>UPDATE
	registar
SET
	potvrda = 1
WHERE
	imeprezime_id=2292
    	AND
	kategorijaliga_id = (SELECT 
                         	id
                         FROM
                         	kategorija_liga
                         WHERE
                         	kategorija_liga.kategorija_id = (SELECT kategorija_id FROM staza_kategorija WHERE id = 829)
                         		AND
                         	kategorija_liga.liga_id = 221)
		AND
	datum_od &lt;= '44850'
    	AND
    datum_do is Null;</v>
      </c>
      <c r="EO29" s="27" t="s">
        <v>0</v>
      </c>
      <c r="EP29" s="115" t="str">
        <f t="shared" si="77"/>
        <v xml:space="preserve">
INSERT INTO rezultat(id,stazakategorija_id,imeprezime_id,vrijeme_sec,status_id,registracija,uparivanje_id,originalstatus_id,imeprezimealias_id,klubalias_id,kategorijaalias_id) VALUES (7633,829,2292,2644,1,1,1,0,Null,Null,Null);
UPDATE
	registar
SET
	potvrda = 1
WHERE
	imeprezime_id=2292
    	AND
	kategorijaliga_id = (SELECT 
                         	id
                         FROM
                         	kategorija_liga
                         WHERE
                         	kategorija_liga.kategorija_id = (SELECT kategorija_id FROM staza_kategorija WHERE id = 829)
                         		AND
                         	kategorija_liga.liga_id = 221)
		AND
	datum_od &lt;= '44850'
    	AND
    datum_do is Null;</v>
      </c>
      <c r="EQ29" s="27" t="s">
        <v>0</v>
      </c>
    </row>
    <row r="30" spans="1:159" x14ac:dyDescent="0.25">
      <c r="A30" t="s">
        <v>0</v>
      </c>
      <c r="B30" s="32" t="str">
        <f>IF(csv!F20="","",TRIM(csv!T20))</f>
        <v>M14</v>
      </c>
      <c r="C30" s="21" t="s">
        <v>0</v>
      </c>
      <c r="D30" s="21" t="str">
        <f>IF(csv!F20="","",TRIM(csv!F20))</f>
        <v>Jakov</v>
      </c>
      <c r="E30" s="21" t="str">
        <f>IF(csv!E20="","",TRIM(csv!E20))</f>
        <v>Boban</v>
      </c>
      <c r="F30" s="21" t="s">
        <v>0</v>
      </c>
      <c r="G30" s="53" t="str">
        <f>IF(csv!M20="","",TRIM(csv!M20))</f>
        <v>45:06</v>
      </c>
      <c r="H30" s="53" t="str">
        <f>IF(csv!N20="","",TRIM(csv!N20))</f>
        <v>0</v>
      </c>
      <c r="I30" s="21" t="s">
        <v>0</v>
      </c>
      <c r="J30" s="21" t="str">
        <f>IF(csv!P20="","",TRIM(csv!P20))</f>
        <v>IME</v>
      </c>
      <c r="K30" s="21" t="str">
        <f>IF(csv!Q20="","",TRIM(csv!Q20))</f>
        <v>OK Ivan Merz</v>
      </c>
      <c r="L30" s="21" t="s">
        <v>0</v>
      </c>
      <c r="M30" s="46" t="str">
        <f>IF(csv!R20="","",TRIM(csv!R20))</f>
        <v>CRO</v>
      </c>
      <c r="N30" s="27" t="s">
        <v>0</v>
      </c>
      <c r="O30" s="172" t="str">
        <f t="shared" si="14"/>
        <v>ok</v>
      </c>
      <c r="P30" s="27"/>
      <c r="Q30" s="32" t="str">
        <f t="shared" si="15"/>
        <v>M14</v>
      </c>
      <c r="R30" s="53">
        <f>IF(Q30="","",IF(COUNTIF(Q$12:Q29,Q30)=0,R29+1,R29))</f>
        <v>2</v>
      </c>
      <c r="S30" s="53">
        <f t="shared" si="16"/>
        <v>111</v>
      </c>
      <c r="T30" s="53">
        <f t="shared" si="17"/>
        <v>547</v>
      </c>
      <c r="U30" s="46" t="str">
        <f t="shared" si="18"/>
        <v>M14 – Ž14</v>
      </c>
      <c r="V30" s="27" t="s">
        <v>0</v>
      </c>
      <c r="W30" s="157" t="str">
        <f t="shared" si="19"/>
        <v>M14</v>
      </c>
      <c r="X30" s="207">
        <f t="shared" si="20"/>
        <v>829</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Jakov</v>
      </c>
      <c r="AN30" s="21" t="str">
        <f t="shared" si="27"/>
        <v>Boban</v>
      </c>
      <c r="AO30" s="53">
        <f t="shared" si="28"/>
        <v>1342</v>
      </c>
      <c r="AP30" s="53" t="str">
        <f t="shared" si="29"/>
        <v/>
      </c>
      <c r="AQ30" s="21" t="str">
        <f t="shared" si="30"/>
        <v>Jakov</v>
      </c>
      <c r="AR30" s="46" t="str">
        <f t="shared" si="31"/>
        <v>Boban</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Jakov</v>
      </c>
      <c r="BI30" s="21" t="str">
        <f t="shared" si="37"/>
        <v>Boban</v>
      </c>
      <c r="BJ30" s="53" t="str">
        <f t="shared" si="38"/>
        <v/>
      </c>
      <c r="BK30" s="33">
        <f t="shared" si="39"/>
        <v>1342</v>
      </c>
      <c r="BL30" s="27" t="s">
        <v>0</v>
      </c>
      <c r="BM30" s="32" t="str">
        <f t="shared" si="40"/>
        <v>IME</v>
      </c>
      <c r="BN30" s="21" t="str">
        <f t="shared" si="41"/>
        <v>OK Ivan Merz</v>
      </c>
      <c r="BO30" s="53">
        <f t="shared" si="42"/>
        <v>2</v>
      </c>
      <c r="BP30" s="53" t="str">
        <f t="shared" si="2"/>
        <v/>
      </c>
      <c r="BQ30" s="21" t="str">
        <f t="shared" si="3"/>
        <v>OK Ivan Merz</v>
      </c>
      <c r="BR30" s="21" t="str" cm="1">
        <f t="array" ref="BR30">IFERROR(""&amp;INDEX(regNatjecatelj_klub,DI30),"")</f>
        <v>OK Ivan Merz</v>
      </c>
      <c r="BS30" s="66" t="str">
        <f t="shared" si="43"/>
        <v/>
      </c>
      <c r="BT30" s="46" t="str">
        <f t="shared" si="44"/>
        <v>OK Ivan Merz</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Ivan Merz</v>
      </c>
      <c r="CL30" s="210">
        <f>IF(BN30="","",IF(BT30&lt;&gt;BN30,INDEX(regKlub_id,MATCH(BT30,regKlub_naziv,0)),IF(AND(BO30&lt;&gt;"",BO30&lt;&gt;"NEMA"),BO30,IF(CF30&lt;&gt;"",CF30,IF(CB30&lt;&gt;"",CB30,IFERROR(INDEX(CL$12:CL29,MATCH(BN30,BN$12:BN29,0)),"GREŠKA"))))))</f>
        <v>2</v>
      </c>
      <c r="CM30" s="108" t="str">
        <f>IF(BP30="","",IF(BP30&lt;&gt;"NEMA",BP30,IF(CE30&lt;&gt;"",CE30,IFERROR(INDEX(CM$12:CM29,MATCH(BN30,BN$12:BN29,0)),""))))</f>
        <v/>
      </c>
      <c r="CN30" s="27" t="s">
        <v>0</v>
      </c>
      <c r="CO30" s="38" t="str">
        <f t="shared" si="51"/>
        <v>45:06</v>
      </c>
      <c r="CP30" s="53" t="str">
        <f t="shared" si="52"/>
        <v>0</v>
      </c>
      <c r="CQ30" s="164" t="str">
        <f t="shared" si="53"/>
        <v/>
      </c>
      <c r="CR30" s="165">
        <f t="shared" si="4"/>
        <v>2706</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Jakov – Boban</v>
      </c>
      <c r="DI30" s="33">
        <f t="shared" si="58"/>
        <v>552</v>
      </c>
      <c r="DJ30" s="27" t="s">
        <v>0</v>
      </c>
      <c r="DK30" s="32" t="str">
        <f t="shared" si="59"/>
        <v>Jakov – Boban – OK Ivan Merz</v>
      </c>
      <c r="DL30" s="33">
        <f t="shared" si="60"/>
        <v>552</v>
      </c>
      <c r="DM30" s="27" t="s">
        <v>0</v>
      </c>
      <c r="DN30" s="32" t="str">
        <f t="shared" si="61"/>
        <v>Jakov – Boban – OK Ivan Merz – M14</v>
      </c>
      <c r="DO30" s="33">
        <f t="shared" si="62"/>
        <v>552</v>
      </c>
      <c r="DP30" s="27" t="s">
        <v>0</v>
      </c>
      <c r="DQ30" s="38">
        <f t="shared" si="63"/>
        <v>552</v>
      </c>
      <c r="DR30" s="33" cm="1">
        <f t="array" ref="DR30">IF(DQ30&lt;&gt;"",INDEX(regNatjecatelj_id,DQ30,0),IF(BF30&lt;&gt;"",BF30,""))</f>
        <v>1342</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7634</v>
      </c>
      <c r="EA30" s="53">
        <f t="shared" si="68"/>
        <v>829</v>
      </c>
      <c r="EB30" s="53">
        <f t="shared" si="69"/>
        <v>1342</v>
      </c>
      <c r="EC30" s="53">
        <f t="shared" si="70"/>
        <v>2706</v>
      </c>
      <c r="ED30" s="53">
        <f t="shared" si="71"/>
        <v>1</v>
      </c>
      <c r="EE30" s="53">
        <f t="shared" si="11"/>
        <v>1</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(7634,829,1342,2706,1,1,1,0,Null,Null,Null);</v>
      </c>
      <c r="EM30" s="27" t="s">
        <v>0</v>
      </c>
      <c r="EN30" s="14" t="str">
        <f t="shared" si="13"/>
        <v>UPDATE
	registar
SET
	potvrda = 1
WHERE
	imeprezime_id=1342
    	AND
	kategorijaliga_id = (SELECT 
                         	id
                         FROM
                         	kategorija_liga
                         WHERE
                         	kategorija_liga.kategorija_id = (SELECT kategorija_id FROM staza_kategorija WHERE id = 829)
                         		AND
                         	kategorija_liga.liga_id = 221)
		AND
	datum_od &lt;= '44850'
    	AND
    datum_do is Null;</v>
      </c>
      <c r="EO30" s="27" t="s">
        <v>0</v>
      </c>
      <c r="EP30" s="115" t="str">
        <f t="shared" si="77"/>
        <v xml:space="preserve">
INSERT INTO rezultat(id,stazakategorija_id,imeprezime_id,vrijeme_sec,status_id,registracija,uparivanje_id,originalstatus_id,imeprezimealias_id,klubalias_id,kategorijaalias_id) VALUES (7634,829,1342,2706,1,1,1,0,Null,Null,Null);
UPDATE
	registar
SET
	potvrda = 1
WHERE
	imeprezime_id=1342
    	AND
	kategorijaliga_id = (SELECT 
                         	id
                         FROM
                         	kategorija_liga
                         WHERE
                         	kategorija_liga.kategorija_id = (SELECT kategorija_id FROM staza_kategorija WHERE id = 829)
                         		AND
                         	kategorija_liga.liga_id = 221)
		AND
	datum_od &lt;= '44850'
    	AND
    datum_do is Null;</v>
      </c>
      <c r="EQ30" s="27" t="s">
        <v>0</v>
      </c>
    </row>
    <row r="31" spans="1:159" x14ac:dyDescent="0.25">
      <c r="A31" t="s">
        <v>0</v>
      </c>
      <c r="B31" s="32" t="str">
        <f>IF(csv!F21="","",TRIM(csv!T21))</f>
        <v>M14</v>
      </c>
      <c r="C31" s="21" t="s">
        <v>0</v>
      </c>
      <c r="D31" s="21" t="str">
        <f>IF(csv!F21="","",TRIM(csv!F21))</f>
        <v>Petar</v>
      </c>
      <c r="E31" s="21" t="str">
        <f>IF(csv!E21="","",TRIM(csv!E21))</f>
        <v>Kaniški</v>
      </c>
      <c r="F31" s="21" t="s">
        <v>0</v>
      </c>
      <c r="G31" s="53" t="str">
        <f>IF(csv!M21="","",TRIM(csv!M21))</f>
        <v>79:36</v>
      </c>
      <c r="H31" s="53" t="str">
        <f>IF(csv!N21="","",TRIM(csv!N21))</f>
        <v>0</v>
      </c>
      <c r="I31" s="21" t="s">
        <v>0</v>
      </c>
      <c r="J31" s="21" t="str">
        <f>IF(csv!P21="","",TRIM(csv!P21))</f>
        <v>MAK</v>
      </c>
      <c r="K31" s="21" t="str">
        <f>IF(csv!Q21="","",TRIM(csv!Q21))</f>
        <v>OK Maksimir</v>
      </c>
      <c r="L31" s="21" t="s">
        <v>0</v>
      </c>
      <c r="M31" s="46" t="str">
        <f>IF(csv!R21="","",TRIM(csv!R21))</f>
        <v>CRO</v>
      </c>
      <c r="N31" s="27" t="s">
        <v>0</v>
      </c>
      <c r="O31" s="172" t="str">
        <f t="shared" si="14"/>
        <v>ok</v>
      </c>
      <c r="P31" s="27"/>
      <c r="Q31" s="32" t="str">
        <f t="shared" si="15"/>
        <v>M14</v>
      </c>
      <c r="R31" s="53">
        <f>IF(Q31="","",IF(COUNTIF(Q$12:Q30,Q31)=0,R30+1,R30))</f>
        <v>2</v>
      </c>
      <c r="S31" s="53">
        <f t="shared" si="16"/>
        <v>111</v>
      </c>
      <c r="T31" s="53">
        <f t="shared" si="17"/>
        <v>547</v>
      </c>
      <c r="U31" s="46" t="str">
        <f t="shared" si="18"/>
        <v>M14 – Ž14</v>
      </c>
      <c r="V31" s="27" t="s">
        <v>0</v>
      </c>
      <c r="W31" s="157" t="str">
        <f t="shared" si="19"/>
        <v>M14</v>
      </c>
      <c r="X31" s="207">
        <f t="shared" si="20"/>
        <v>829</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Petar</v>
      </c>
      <c r="AN31" s="21" t="str">
        <f t="shared" si="27"/>
        <v>Kaniški</v>
      </c>
      <c r="AO31" s="53">
        <f t="shared" si="28"/>
        <v>1321</v>
      </c>
      <c r="AP31" s="53" t="str">
        <f t="shared" si="29"/>
        <v/>
      </c>
      <c r="AQ31" s="21" t="str">
        <f t="shared" si="30"/>
        <v>Petar</v>
      </c>
      <c r="AR31" s="46" t="str">
        <f t="shared" si="31"/>
        <v>Kaniški</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Petar</v>
      </c>
      <c r="BI31" s="21" t="str">
        <f t="shared" si="37"/>
        <v>Kaniški</v>
      </c>
      <c r="BJ31" s="53" t="str">
        <f t="shared" si="38"/>
        <v/>
      </c>
      <c r="BK31" s="33">
        <f t="shared" si="39"/>
        <v>1321</v>
      </c>
      <c r="BL31" s="27" t="s">
        <v>0</v>
      </c>
      <c r="BM31" s="32" t="str">
        <f t="shared" si="40"/>
        <v>MAK</v>
      </c>
      <c r="BN31" s="21" t="str">
        <f t="shared" si="41"/>
        <v>OK Maksimir</v>
      </c>
      <c r="BO31" s="53">
        <f t="shared" si="42"/>
        <v>6</v>
      </c>
      <c r="BP31" s="53" t="str">
        <f t="shared" si="2"/>
        <v/>
      </c>
      <c r="BQ31" s="21" t="str">
        <f t="shared" si="3"/>
        <v>OK Maksimir</v>
      </c>
      <c r="BR31" s="21" t="str" cm="1">
        <f t="array" ref="BR31">IFERROR(""&amp;INDEX(regNatjecatelj_klub,DI31),"")</f>
        <v>OK Maksimir</v>
      </c>
      <c r="BS31" s="66" t="str">
        <f t="shared" si="43"/>
        <v/>
      </c>
      <c r="BT31" s="46" t="str">
        <f t="shared" si="44"/>
        <v>OK Maksimir</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Maksimir</v>
      </c>
      <c r="CL31" s="210">
        <f>IF(BN31="","",IF(BT31&lt;&gt;BN31,INDEX(regKlub_id,MATCH(BT31,regKlub_naziv,0)),IF(AND(BO31&lt;&gt;"",BO31&lt;&gt;"NEMA"),BO31,IF(CF31&lt;&gt;"",CF31,IF(CB31&lt;&gt;"",CB31,IFERROR(INDEX(CL$12:CL30,MATCH(BN31,BN$12:BN30,0)),"GREŠKA"))))))</f>
        <v>6</v>
      </c>
      <c r="CM31" s="108" t="str">
        <f>IF(BP31="","",IF(BP31&lt;&gt;"NEMA",BP31,IF(CE31&lt;&gt;"",CE31,IFERROR(INDEX(CM$12:CM30,MATCH(BN31,BN$12:BN30,0)),""))))</f>
        <v/>
      </c>
      <c r="CN31" s="27" t="s">
        <v>0</v>
      </c>
      <c r="CO31" s="38" t="str">
        <f t="shared" si="51"/>
        <v>79:36</v>
      </c>
      <c r="CP31" s="53" t="str">
        <f t="shared" si="52"/>
        <v>0</v>
      </c>
      <c r="CQ31" s="164" t="str">
        <f t="shared" si="53"/>
        <v/>
      </c>
      <c r="CR31" s="165">
        <f t="shared" si="4"/>
        <v>4776</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Petar – Kaniški</v>
      </c>
      <c r="DI31" s="33">
        <f t="shared" si="58"/>
        <v>1028</v>
      </c>
      <c r="DJ31" s="27" t="s">
        <v>0</v>
      </c>
      <c r="DK31" s="32" t="str">
        <f t="shared" si="59"/>
        <v>Petar – Kaniški – OK Maksimir</v>
      </c>
      <c r="DL31" s="33">
        <f t="shared" si="60"/>
        <v>1028</v>
      </c>
      <c r="DM31" s="27" t="s">
        <v>0</v>
      </c>
      <c r="DN31" s="32" t="str">
        <f t="shared" si="61"/>
        <v>Petar – Kaniški – OK Maksimir – M14</v>
      </c>
      <c r="DO31" s="33">
        <f t="shared" si="62"/>
        <v>1028</v>
      </c>
      <c r="DP31" s="27" t="s">
        <v>0</v>
      </c>
      <c r="DQ31" s="38">
        <f t="shared" si="63"/>
        <v>1028</v>
      </c>
      <c r="DR31" s="33" cm="1">
        <f t="array" ref="DR31">IF(DQ31&lt;&gt;"",INDEX(regNatjecatelj_id,DQ31,0),IF(BF31&lt;&gt;"",BF31,""))</f>
        <v>1321</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7635</v>
      </c>
      <c r="EA31" s="53">
        <f t="shared" si="68"/>
        <v>829</v>
      </c>
      <c r="EB31" s="53">
        <f t="shared" si="69"/>
        <v>1321</v>
      </c>
      <c r="EC31" s="53">
        <f t="shared" si="70"/>
        <v>4776</v>
      </c>
      <c r="ED31" s="53">
        <f t="shared" si="71"/>
        <v>1</v>
      </c>
      <c r="EE31" s="53">
        <f t="shared" si="11"/>
        <v>1</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(7635,829,1321,4776,1,1,1,0,Null,Null,Null);</v>
      </c>
      <c r="EM31" s="27" t="s">
        <v>0</v>
      </c>
      <c r="EN31" s="14" t="str">
        <f t="shared" si="13"/>
        <v>UPDATE
	registar
SET
	potvrda = 1
WHERE
	imeprezime_id=1321
    	AND
	kategorijaliga_id = (SELECT 
                         	id
                         FROM
                         	kategorija_liga
                         WHERE
                         	kategorija_liga.kategorija_id = (SELECT kategorija_id FROM staza_kategorija WHERE id = 829)
                         		AND
                         	kategorija_liga.liga_id = 221)
		AND
	datum_od &lt;= '44850'
    	AND
    datum_do is Null;</v>
      </c>
      <c r="EO31" s="27" t="s">
        <v>0</v>
      </c>
      <c r="EP31" s="115" t="str">
        <f t="shared" si="77"/>
        <v xml:space="preserve">
INSERT INTO rezultat(id,stazakategorija_id,imeprezime_id,vrijeme_sec,status_id,registracija,uparivanje_id,originalstatus_id,imeprezimealias_id,klubalias_id,kategorijaalias_id) VALUES (7635,829,1321,4776,1,1,1,0,Null,Null,Null);
UPDATE
	registar
SET
	potvrda = 1
WHERE
	imeprezime_id=1321
    	AND
	kategorijaliga_id = (SELECT 
                         	id
                         FROM
                         	kategorija_liga
                         WHERE
                         	kategorija_liga.kategorija_id = (SELECT kategorija_id FROM staza_kategorija WHERE id = 829)
                         		AND
                         	kategorija_liga.liga_id = 221)
		AND
	datum_od &lt;= '44850'
    	AND
    datum_do is Null;</v>
      </c>
      <c r="EQ31" s="27" t="s">
        <v>0</v>
      </c>
    </row>
    <row r="32" spans="1:159" x14ac:dyDescent="0.25">
      <c r="A32" t="s">
        <v>0</v>
      </c>
      <c r="B32" s="32" t="str">
        <f>IF(csv!F22="","",TRIM(csv!T22))</f>
        <v>M14</v>
      </c>
      <c r="C32" s="21" t="s">
        <v>0</v>
      </c>
      <c r="D32" s="21" t="str">
        <f>IF(csv!F22="","",TRIM(csv!F22))</f>
        <v>Adam</v>
      </c>
      <c r="E32" s="21" t="str">
        <f>IF(csv!E22="","",TRIM(csv!E22))</f>
        <v>Anadolac</v>
      </c>
      <c r="F32" s="21" t="s">
        <v>0</v>
      </c>
      <c r="G32" s="53" t="str">
        <f>IF(csv!M22="","",TRIM(csv!M22))</f>
        <v/>
      </c>
      <c r="H32" s="53" t="str">
        <f>IF(csv!N22="","",TRIM(csv!N22))</f>
        <v>1</v>
      </c>
      <c r="I32" s="21" t="s">
        <v>0</v>
      </c>
      <c r="J32" s="21" t="str">
        <f>IF(csv!P22="","",TRIM(csv!P22))</f>
        <v>VAR</v>
      </c>
      <c r="K32" s="21" t="str">
        <f>IF(csv!Q22="","",TRIM(csv!Q22))</f>
        <v>OK Varaždin</v>
      </c>
      <c r="L32" s="21" t="s">
        <v>0</v>
      </c>
      <c r="M32" s="46" t="str">
        <f>IF(csv!R22="","",TRIM(csv!R22))</f>
        <v>CRO</v>
      </c>
      <c r="N32" s="27" t="s">
        <v>0</v>
      </c>
      <c r="O32" s="172" t="str">
        <f t="shared" si="14"/>
        <v>ok</v>
      </c>
      <c r="P32" s="27"/>
      <c r="Q32" s="32" t="str">
        <f t="shared" si="15"/>
        <v>M14</v>
      </c>
      <c r="R32" s="53">
        <f>IF(Q32="","",IF(COUNTIF(Q$12:Q31,Q32)=0,R31+1,R31))</f>
        <v>2</v>
      </c>
      <c r="S32" s="53">
        <f t="shared" si="16"/>
        <v>111</v>
      </c>
      <c r="T32" s="53">
        <f t="shared" si="17"/>
        <v>547</v>
      </c>
      <c r="U32" s="46" t="str">
        <f t="shared" si="18"/>
        <v>M14 – Ž14</v>
      </c>
      <c r="V32" s="27" t="s">
        <v>0</v>
      </c>
      <c r="W32" s="157" t="str">
        <f t="shared" si="19"/>
        <v>M14</v>
      </c>
      <c r="X32" s="207">
        <f t="shared" si="20"/>
        <v>829</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Adam</v>
      </c>
      <c r="AN32" s="21" t="str">
        <f t="shared" si="27"/>
        <v>Anadolac</v>
      </c>
      <c r="AO32" s="53">
        <f t="shared" si="28"/>
        <v>1050</v>
      </c>
      <c r="AP32" s="53" t="str">
        <f t="shared" si="29"/>
        <v/>
      </c>
      <c r="AQ32" s="21" t="str">
        <f t="shared" si="30"/>
        <v>Adam</v>
      </c>
      <c r="AR32" s="46" t="str">
        <f t="shared" si="31"/>
        <v>Anadolac</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Adam</v>
      </c>
      <c r="BI32" s="21" t="str">
        <f t="shared" si="37"/>
        <v>Anadolac</v>
      </c>
      <c r="BJ32" s="53" t="str">
        <f t="shared" si="38"/>
        <v/>
      </c>
      <c r="BK32" s="33">
        <f t="shared" si="39"/>
        <v>1050</v>
      </c>
      <c r="BL32" s="27" t="s">
        <v>0</v>
      </c>
      <c r="BM32" s="32" t="str">
        <f t="shared" si="40"/>
        <v>VAR</v>
      </c>
      <c r="BN32" s="21" t="str">
        <f t="shared" si="41"/>
        <v>OK Varaždin</v>
      </c>
      <c r="BO32" s="53">
        <f t="shared" si="42"/>
        <v>11</v>
      </c>
      <c r="BP32" s="53" t="str">
        <f t="shared" si="2"/>
        <v/>
      </c>
      <c r="BQ32" s="21" t="str">
        <f t="shared" si="3"/>
        <v>OK Varaždin</v>
      </c>
      <c r="BR32" s="21" t="str" cm="1">
        <f t="array" ref="BR32">IFERROR(""&amp;INDEX(regNatjecatelj_klub,DI32),"")</f>
        <v>OK Varaždin</v>
      </c>
      <c r="BS32" s="66" t="str">
        <f t="shared" si="43"/>
        <v/>
      </c>
      <c r="BT32" s="46" t="str">
        <f t="shared" si="44"/>
        <v>OK Varaždin</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Varaždin</v>
      </c>
      <c r="CL32" s="210">
        <f>IF(BN32="","",IF(BT32&lt;&gt;BN32,INDEX(regKlub_id,MATCH(BT32,regKlub_naziv,0)),IF(AND(BO32&lt;&gt;"",BO32&lt;&gt;"NEMA"),BO32,IF(CF32&lt;&gt;"",CF32,IF(CB32&lt;&gt;"",CB32,IFERROR(INDEX(CL$12:CL31,MATCH(BN32,BN$12:BN31,0)),"GREŠKA"))))))</f>
        <v>11</v>
      </c>
      <c r="CM32" s="108" t="str">
        <f>IF(BP32="","",IF(BP32&lt;&gt;"NEMA",BP32,IF(CE32&lt;&gt;"",CE32,IFERROR(INDEX(CM$12:CM31,MATCH(BN32,BN$12:BN31,0)),""))))</f>
        <v/>
      </c>
      <c r="CN32" s="27" t="s">
        <v>0</v>
      </c>
      <c r="CO32" s="38" t="str">
        <f t="shared" si="51"/>
        <v/>
      </c>
      <c r="CP32" s="53" t="str">
        <f t="shared" si="52"/>
        <v>1</v>
      </c>
      <c r="CQ32" s="164" t="str">
        <f t="shared" si="53"/>
        <v/>
      </c>
      <c r="CR32" s="165" t="str">
        <f t="shared" si="4"/>
        <v/>
      </c>
      <c r="CS32" s="108">
        <f t="shared" si="5"/>
        <v>6</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Adam – Anadolac</v>
      </c>
      <c r="DI32" s="33">
        <f t="shared" si="58"/>
        <v>3</v>
      </c>
      <c r="DJ32" s="27" t="s">
        <v>0</v>
      </c>
      <c r="DK32" s="32" t="str">
        <f t="shared" si="59"/>
        <v>Adam – Anadolac – OK Varaždin</v>
      </c>
      <c r="DL32" s="33">
        <f t="shared" si="60"/>
        <v>3</v>
      </c>
      <c r="DM32" s="27" t="s">
        <v>0</v>
      </c>
      <c r="DN32" s="32" t="str">
        <f t="shared" si="61"/>
        <v>Adam – Anadolac – OK Varaždin – M14</v>
      </c>
      <c r="DO32" s="33">
        <f t="shared" si="62"/>
        <v>3</v>
      </c>
      <c r="DP32" s="27" t="s">
        <v>0</v>
      </c>
      <c r="DQ32" s="38">
        <f t="shared" si="63"/>
        <v>3</v>
      </c>
      <c r="DR32" s="33" cm="1">
        <f t="array" ref="DR32">IF(DQ32&lt;&gt;"",INDEX(regNatjecatelj_id,DQ32,0),IF(BF32&lt;&gt;"",BF32,""))</f>
        <v>1050</v>
      </c>
      <c r="DS32" s="27" t="s">
        <v>0</v>
      </c>
      <c r="DT32" s="38" t="str">
        <f t="shared" si="64"/>
        <v>imepre</v>
      </c>
      <c r="DU32" s="53" t="str">
        <f t="shared" si="10"/>
        <v>klu</v>
      </c>
      <c r="DV32" s="53" t="str">
        <f t="shared" si="65"/>
        <v>kat</v>
      </c>
      <c r="DW32" s="53" t="str">
        <f t="shared" si="66"/>
        <v/>
      </c>
      <c r="DX32" s="46" t="str">
        <f t="shared" si="67"/>
        <v>imepre-klu-kat</v>
      </c>
      <c r="DY32" s="27" t="s">
        <v>0</v>
      </c>
      <c r="DZ32" s="38">
        <f>IF(AN32="","",MAX(DZ$12:DZ31)+1)</f>
        <v>7636</v>
      </c>
      <c r="EA32" s="53">
        <f t="shared" si="68"/>
        <v>829</v>
      </c>
      <c r="EB32" s="53">
        <f t="shared" si="69"/>
        <v>1050</v>
      </c>
      <c r="EC32" s="53" t="str">
        <f t="shared" si="70"/>
        <v/>
      </c>
      <c r="ED32" s="53">
        <f t="shared" si="71"/>
        <v>6</v>
      </c>
      <c r="EE32" s="53">
        <f t="shared" si="11"/>
        <v>1</v>
      </c>
      <c r="EF32" s="53">
        <f t="shared" si="72"/>
        <v>1</v>
      </c>
      <c r="EG32" s="53" t="str">
        <f t="shared" si="73"/>
        <v>1</v>
      </c>
      <c r="EH32" s="53" t="str">
        <f t="shared" si="12"/>
        <v/>
      </c>
      <c r="EI32" s="53" t="str">
        <f t="shared" si="74"/>
        <v/>
      </c>
      <c r="EJ32" s="33" t="str">
        <f t="shared" si="75"/>
        <v/>
      </c>
      <c r="EK32" s="27" t="s">
        <v>0</v>
      </c>
      <c r="EL32" s="14" t="str">
        <f t="shared" si="76"/>
        <v>INSERT INTO rezultat(id,stazakategorija_id,imeprezime_id,vrijeme_sec,status_id,registracija,uparivanje_id,originalstatus_id,imeprezimealias_id,klubalias_id,kategorijaalias_id) VALUES (7636,829,1050,Null,6,1,1,1,Null,Null,Null);</v>
      </c>
      <c r="EM32" s="27" t="s">
        <v>0</v>
      </c>
      <c r="EN32" s="14" t="str">
        <f t="shared" si="13"/>
        <v/>
      </c>
      <c r="EO32" s="27" t="s">
        <v>0</v>
      </c>
      <c r="EP32" s="115" t="str">
        <f t="shared" si="77"/>
        <v xml:space="preserve">
INSERT INTO rezultat(id,stazakategorija_id,imeprezime_id,vrijeme_sec,status_id,registracija,uparivanje_id,originalstatus_id,imeprezimealias_id,klubalias_id,kategorijaalias_id) VALUES (7636,829,1050,Null,6,1,1,1,Null,Null,Null);</v>
      </c>
      <c r="EQ32" s="27" t="s">
        <v>0</v>
      </c>
    </row>
    <row r="33" spans="1:147" x14ac:dyDescent="0.25">
      <c r="A33" t="s">
        <v>0</v>
      </c>
      <c r="B33" s="32" t="str">
        <f>IF(csv!F23="","",TRIM(csv!T23))</f>
        <v>M16</v>
      </c>
      <c r="C33" s="21" t="s">
        <v>0</v>
      </c>
      <c r="D33" s="21" t="str">
        <f>IF(csv!F23="","",TRIM(csv!F23))</f>
        <v>Luka</v>
      </c>
      <c r="E33" s="21" t="str">
        <f>IF(csv!E23="","",TRIM(csv!E23))</f>
        <v>Gojmerac</v>
      </c>
      <c r="F33" s="21" t="s">
        <v>0</v>
      </c>
      <c r="G33" s="53" t="str">
        <f>IF(csv!M23="","",TRIM(csv!M23))</f>
        <v>44:13</v>
      </c>
      <c r="H33" s="53" t="str">
        <f>IF(csv!N23="","",TRIM(csv!N23))</f>
        <v>0</v>
      </c>
      <c r="I33" s="21" t="s">
        <v>0</v>
      </c>
      <c r="J33" s="21" t="str">
        <f>IF(csv!P23="","",TRIM(csv!P23))</f>
        <v>IME</v>
      </c>
      <c r="K33" s="21" t="str">
        <f>IF(csv!Q23="","",TRIM(csv!Q23))</f>
        <v>OK Ivan Merz</v>
      </c>
      <c r="L33" s="21" t="s">
        <v>0</v>
      </c>
      <c r="M33" s="46" t="str">
        <f>IF(csv!R23="","",TRIM(csv!R23))</f>
        <v>CRO</v>
      </c>
      <c r="N33" s="27" t="s">
        <v>0</v>
      </c>
      <c r="O33" s="172" t="str">
        <f t="shared" si="14"/>
        <v>ok</v>
      </c>
      <c r="P33" s="27"/>
      <c r="Q33" s="32" t="str">
        <f t="shared" si="15"/>
        <v>M16</v>
      </c>
      <c r="R33" s="53">
        <f>IF(Q33="","",IF(COUNTIF(Q$12:Q32,Q33)=0,R32+1,R32))</f>
        <v>3</v>
      </c>
      <c r="S33" s="53">
        <f t="shared" si="16"/>
        <v>110</v>
      </c>
      <c r="T33" s="53">
        <f t="shared" si="17"/>
        <v>546</v>
      </c>
      <c r="U33" s="46" t="str">
        <f t="shared" si="18"/>
        <v>M21B – M16</v>
      </c>
      <c r="V33" s="27" t="s">
        <v>0</v>
      </c>
      <c r="W33" s="157" t="str">
        <f t="shared" si="19"/>
        <v>M16</v>
      </c>
      <c r="X33" s="207">
        <f t="shared" si="20"/>
        <v>830</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Luka</v>
      </c>
      <c r="AN33" s="21" t="str">
        <f t="shared" si="27"/>
        <v>Gojmerac</v>
      </c>
      <c r="AO33" s="53">
        <f t="shared" si="28"/>
        <v>1285</v>
      </c>
      <c r="AP33" s="53" t="str">
        <f t="shared" si="29"/>
        <v/>
      </c>
      <c r="AQ33" s="21" t="str">
        <f t="shared" si="30"/>
        <v>Luka</v>
      </c>
      <c r="AR33" s="46" t="str">
        <f t="shared" si="31"/>
        <v>Gojmerac</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Luka</v>
      </c>
      <c r="BI33" s="21" t="str">
        <f t="shared" si="37"/>
        <v>Gojmerac</v>
      </c>
      <c r="BJ33" s="53" t="str">
        <f t="shared" si="38"/>
        <v/>
      </c>
      <c r="BK33" s="33">
        <f t="shared" si="39"/>
        <v>1285</v>
      </c>
      <c r="BL33" s="27" t="s">
        <v>0</v>
      </c>
      <c r="BM33" s="32" t="str">
        <f t="shared" si="40"/>
        <v>IME</v>
      </c>
      <c r="BN33" s="21" t="str">
        <f t="shared" si="41"/>
        <v>OK Ivan Merz</v>
      </c>
      <c r="BO33" s="53">
        <f t="shared" si="42"/>
        <v>2</v>
      </c>
      <c r="BP33" s="53" t="str">
        <f t="shared" si="2"/>
        <v/>
      </c>
      <c r="BQ33" s="21" t="str">
        <f t="shared" si="3"/>
        <v>OK Ivan Merz</v>
      </c>
      <c r="BR33" s="21" t="str" cm="1">
        <f t="array" ref="BR33">IFERROR(""&amp;INDEX(regNatjecatelj_klub,DI33),"")</f>
        <v>OK Ivan Merz</v>
      </c>
      <c r="BS33" s="66" t="str">
        <f t="shared" si="43"/>
        <v/>
      </c>
      <c r="BT33" s="46" t="str">
        <f t="shared" si="44"/>
        <v>OK Ivan Merz</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Ivan Merz</v>
      </c>
      <c r="CL33" s="210">
        <f>IF(BN33="","",IF(BT33&lt;&gt;BN33,INDEX(regKlub_id,MATCH(BT33,regKlub_naziv,0)),IF(AND(BO33&lt;&gt;"",BO33&lt;&gt;"NEMA"),BO33,IF(CF33&lt;&gt;"",CF33,IF(CB33&lt;&gt;"",CB33,IFERROR(INDEX(CL$12:CL32,MATCH(BN33,BN$12:BN32,0)),"GREŠKA"))))))</f>
        <v>2</v>
      </c>
      <c r="CM33" s="108" t="str">
        <f>IF(BP33="","",IF(BP33&lt;&gt;"NEMA",BP33,IF(CE33&lt;&gt;"",CE33,IFERROR(INDEX(CM$12:CM32,MATCH(BN33,BN$12:BN32,0)),""))))</f>
        <v/>
      </c>
      <c r="CN33" s="27" t="s">
        <v>0</v>
      </c>
      <c r="CO33" s="38" t="str">
        <f t="shared" si="51"/>
        <v>44:13</v>
      </c>
      <c r="CP33" s="53" t="str">
        <f t="shared" si="52"/>
        <v>0</v>
      </c>
      <c r="CQ33" s="164" t="str">
        <f t="shared" si="53"/>
        <v/>
      </c>
      <c r="CR33" s="165">
        <f t="shared" si="4"/>
        <v>2653</v>
      </c>
      <c r="CS33" s="108">
        <f t="shared" si="5"/>
        <v>1</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Luka – Gojmerac</v>
      </c>
      <c r="DI33" s="33">
        <f t="shared" si="58"/>
        <v>725</v>
      </c>
      <c r="DJ33" s="27" t="s">
        <v>0</v>
      </c>
      <c r="DK33" s="32" t="str">
        <f t="shared" si="59"/>
        <v>Luka – Gojmerac – OK Ivan Merz</v>
      </c>
      <c r="DL33" s="33">
        <f t="shared" si="60"/>
        <v>725</v>
      </c>
      <c r="DM33" s="27" t="s">
        <v>0</v>
      </c>
      <c r="DN33" s="32" t="str">
        <f t="shared" si="61"/>
        <v>Luka – Gojmerac – OK Ivan Merz – M16</v>
      </c>
      <c r="DO33" s="33">
        <f t="shared" si="62"/>
        <v>725</v>
      </c>
      <c r="DP33" s="27" t="s">
        <v>0</v>
      </c>
      <c r="DQ33" s="38">
        <f t="shared" si="63"/>
        <v>725</v>
      </c>
      <c r="DR33" s="33" cm="1">
        <f t="array" ref="DR33">IF(DQ33&lt;&gt;"",INDEX(regNatjecatelj_id,DQ33,0),IF(BF33&lt;&gt;"",BF33,""))</f>
        <v>1285</v>
      </c>
      <c r="DS33" s="27" t="s">
        <v>0</v>
      </c>
      <c r="DT33" s="38" t="str">
        <f t="shared" si="64"/>
        <v>imepre</v>
      </c>
      <c r="DU33" s="53" t="str">
        <f t="shared" si="10"/>
        <v>klu</v>
      </c>
      <c r="DV33" s="53" t="str">
        <f t="shared" si="65"/>
        <v>kat</v>
      </c>
      <c r="DW33" s="53" t="str">
        <f t="shared" si="66"/>
        <v/>
      </c>
      <c r="DX33" s="46" t="str">
        <f t="shared" si="67"/>
        <v>imepre-klu-kat</v>
      </c>
      <c r="DY33" s="27" t="s">
        <v>0</v>
      </c>
      <c r="DZ33" s="38">
        <f>IF(AN33="","",MAX(DZ$12:DZ32)+1)</f>
        <v>7637</v>
      </c>
      <c r="EA33" s="53">
        <f t="shared" si="68"/>
        <v>830</v>
      </c>
      <c r="EB33" s="53">
        <f t="shared" si="69"/>
        <v>1285</v>
      </c>
      <c r="EC33" s="53">
        <f t="shared" si="70"/>
        <v>2653</v>
      </c>
      <c r="ED33" s="53">
        <f t="shared" si="71"/>
        <v>1</v>
      </c>
      <c r="EE33" s="53">
        <f t="shared" si="11"/>
        <v>1</v>
      </c>
      <c r="EF33" s="53">
        <f t="shared" si="72"/>
        <v>1</v>
      </c>
      <c r="EG33" s="53" t="str">
        <f t="shared" si="73"/>
        <v>0</v>
      </c>
      <c r="EH33" s="53" t="str">
        <f t="shared" si="12"/>
        <v/>
      </c>
      <c r="EI33" s="53" t="str">
        <f t="shared" si="74"/>
        <v/>
      </c>
      <c r="EJ33" s="33" t="str">
        <f t="shared" si="75"/>
        <v/>
      </c>
      <c r="EK33" s="27" t="s">
        <v>0</v>
      </c>
      <c r="EL33" s="14" t="str">
        <f t="shared" si="76"/>
        <v>INSERT INTO rezultat(id,stazakategorija_id,imeprezime_id,vrijeme_sec,status_id,registracija,uparivanje_id,originalstatus_id,imeprezimealias_id,klubalias_id,kategorijaalias_id) VALUES (7637,830,1285,2653,1,1,1,0,Null,Null,Null);</v>
      </c>
      <c r="EM33" s="27" t="s">
        <v>0</v>
      </c>
      <c r="EN33" s="14" t="str">
        <f t="shared" si="13"/>
        <v>UPDATE
	registar
SET
	potvrda = 1
WHERE
	imeprezime_id=1285
    	AND
	kategorijaliga_id = (SELECT 
                         	id
                         FROM
                         	kategorija_liga
                         WHERE
                         	kategorija_liga.kategorija_id = (SELECT kategorija_id FROM staza_kategorija WHERE id = 830)
                         		AND
                         	kategorija_liga.liga_id = 221)
		AND
	datum_od &lt;= '44850'
    	AND
    datum_do is Null;</v>
      </c>
      <c r="EO33" s="27" t="s">
        <v>0</v>
      </c>
      <c r="EP33" s="115" t="str">
        <f t="shared" si="77"/>
        <v xml:space="preserve">
INSERT INTO rezultat(id,stazakategorija_id,imeprezime_id,vrijeme_sec,status_id,registracija,uparivanje_id,originalstatus_id,imeprezimealias_id,klubalias_id,kategorijaalias_id) VALUES (7637,830,1285,2653,1,1,1,0,Null,Null,Null);
UPDATE
	registar
SET
	potvrda = 1
WHERE
	imeprezime_id=1285
    	AND
	kategorijaliga_id = (SELECT 
                         	id
                         FROM
                         	kategorija_liga
                         WHERE
                         	kategorija_liga.kategorija_id = (SELECT kategorija_id FROM staza_kategorija WHERE id = 830)
                         		AND
                         	kategorija_liga.liga_id = 221)
		AND
	datum_od &lt;= '44850'
    	AND
    datum_do is Null;</v>
      </c>
      <c r="EQ33" s="27" t="s">
        <v>0</v>
      </c>
    </row>
    <row r="34" spans="1:147" x14ac:dyDescent="0.25">
      <c r="A34" t="s">
        <v>0</v>
      </c>
      <c r="B34" s="32" t="str">
        <f>IF(csv!F24="","",TRIM(csv!T24))</f>
        <v>M16</v>
      </c>
      <c r="C34" s="21" t="s">
        <v>0</v>
      </c>
      <c r="D34" s="21" t="str">
        <f>IF(csv!F24="","",TRIM(csv!F24))</f>
        <v>Gabrijel</v>
      </c>
      <c r="E34" s="21" t="str">
        <f>IF(csv!E24="","",TRIM(csv!E24))</f>
        <v>Solenički</v>
      </c>
      <c r="F34" s="21" t="s">
        <v>0</v>
      </c>
      <c r="G34" s="53" t="str">
        <f>IF(csv!M24="","",TRIM(csv!M24))</f>
        <v>48:21</v>
      </c>
      <c r="H34" s="53" t="str">
        <f>IF(csv!N24="","",TRIM(csv!N24))</f>
        <v>0</v>
      </c>
      <c r="I34" s="21" t="s">
        <v>0</v>
      </c>
      <c r="J34" s="21" t="str">
        <f>IF(csv!P24="","",TRIM(csv!P24))</f>
        <v>JEL</v>
      </c>
      <c r="K34" s="21" t="str">
        <f>IF(csv!Q24="","",TRIM(csv!Q24))</f>
        <v>OK Jelen</v>
      </c>
      <c r="L34" s="21" t="s">
        <v>0</v>
      </c>
      <c r="M34" s="46" t="str">
        <f>IF(csv!R24="","",TRIM(csv!R24))</f>
        <v>CRO</v>
      </c>
      <c r="N34" s="27" t="s">
        <v>0</v>
      </c>
      <c r="O34" s="172" t="str">
        <f t="shared" si="14"/>
        <v>ok</v>
      </c>
      <c r="P34" s="27"/>
      <c r="Q34" s="32" t="str">
        <f t="shared" si="15"/>
        <v>M16</v>
      </c>
      <c r="R34" s="53">
        <f>IF(Q34="","",IF(COUNTIF(Q$12:Q33,Q34)=0,R33+1,R33))</f>
        <v>3</v>
      </c>
      <c r="S34" s="53">
        <f t="shared" si="16"/>
        <v>110</v>
      </c>
      <c r="T34" s="53">
        <f t="shared" si="17"/>
        <v>546</v>
      </c>
      <c r="U34" s="46" t="str">
        <f t="shared" si="18"/>
        <v>M21B – M16</v>
      </c>
      <c r="V34" s="27" t="s">
        <v>0</v>
      </c>
      <c r="W34" s="157" t="str">
        <f t="shared" si="19"/>
        <v>M16</v>
      </c>
      <c r="X34" s="207">
        <f t="shared" si="20"/>
        <v>830</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Gabrijel</v>
      </c>
      <c r="AN34" s="21" t="str">
        <f t="shared" si="27"/>
        <v>Solenički</v>
      </c>
      <c r="AO34" s="53">
        <f t="shared" si="28"/>
        <v>1461</v>
      </c>
      <c r="AP34" s="53" t="str">
        <f t="shared" si="29"/>
        <v/>
      </c>
      <c r="AQ34" s="21" t="str">
        <f t="shared" si="30"/>
        <v>Gabrijel</v>
      </c>
      <c r="AR34" s="46" t="str">
        <f t="shared" si="31"/>
        <v>Solenički</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Gabrijel</v>
      </c>
      <c r="BI34" s="21" t="str">
        <f t="shared" si="37"/>
        <v>Solenički</v>
      </c>
      <c r="BJ34" s="53" t="str">
        <f t="shared" si="38"/>
        <v/>
      </c>
      <c r="BK34" s="33">
        <f t="shared" si="39"/>
        <v>1461</v>
      </c>
      <c r="BL34" s="27" t="s">
        <v>0</v>
      </c>
      <c r="BM34" s="32" t="str">
        <f t="shared" si="40"/>
        <v>JEL</v>
      </c>
      <c r="BN34" s="21" t="str">
        <f t="shared" si="41"/>
        <v>OK Jelen</v>
      </c>
      <c r="BO34" s="53">
        <f t="shared" si="42"/>
        <v>4</v>
      </c>
      <c r="BP34" s="53" t="str">
        <f t="shared" si="2"/>
        <v/>
      </c>
      <c r="BQ34" s="21" t="str">
        <f t="shared" si="3"/>
        <v>OK Jelen</v>
      </c>
      <c r="BR34" s="21" t="str" cm="1">
        <f t="array" ref="BR34">IFERROR(""&amp;INDEX(regNatjecatelj_klub,DI34),"")</f>
        <v>OK Jelen</v>
      </c>
      <c r="BS34" s="66" t="str">
        <f t="shared" si="43"/>
        <v/>
      </c>
      <c r="BT34" s="46" t="str">
        <f t="shared" si="44"/>
        <v>OK Jelen</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Jelen</v>
      </c>
      <c r="CL34" s="210">
        <f>IF(BN34="","",IF(BT34&lt;&gt;BN34,INDEX(regKlub_id,MATCH(BT34,regKlub_naziv,0)),IF(AND(BO34&lt;&gt;"",BO34&lt;&gt;"NEMA"),BO34,IF(CF34&lt;&gt;"",CF34,IF(CB34&lt;&gt;"",CB34,IFERROR(INDEX(CL$12:CL33,MATCH(BN34,BN$12:BN33,0)),"GREŠKA"))))))</f>
        <v>4</v>
      </c>
      <c r="CM34" s="108" t="str">
        <f>IF(BP34="","",IF(BP34&lt;&gt;"NEMA",BP34,IF(CE34&lt;&gt;"",CE34,IFERROR(INDEX(CM$12:CM33,MATCH(BN34,BN$12:BN33,0)),""))))</f>
        <v/>
      </c>
      <c r="CN34" s="27" t="s">
        <v>0</v>
      </c>
      <c r="CO34" s="38" t="str">
        <f t="shared" si="51"/>
        <v>48:21</v>
      </c>
      <c r="CP34" s="53" t="str">
        <f t="shared" si="52"/>
        <v>0</v>
      </c>
      <c r="CQ34" s="164" t="str">
        <f t="shared" si="53"/>
        <v/>
      </c>
      <c r="CR34" s="165">
        <f t="shared" si="4"/>
        <v>2901</v>
      </c>
      <c r="CS34" s="108">
        <f t="shared" si="5"/>
        <v>1</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Gabrijel – Solenički</v>
      </c>
      <c r="DI34" s="33">
        <f t="shared" si="58"/>
        <v>376</v>
      </c>
      <c r="DJ34" s="27" t="s">
        <v>0</v>
      </c>
      <c r="DK34" s="32" t="str">
        <f t="shared" si="59"/>
        <v>Gabrijel – Solenički – OK Jelen</v>
      </c>
      <c r="DL34" s="33">
        <f t="shared" si="60"/>
        <v>376</v>
      </c>
      <c r="DM34" s="27" t="s">
        <v>0</v>
      </c>
      <c r="DN34" s="32" t="str">
        <f t="shared" si="61"/>
        <v>Gabrijel – Solenički – OK Jelen – M16</v>
      </c>
      <c r="DO34" s="33">
        <f t="shared" si="62"/>
        <v>376</v>
      </c>
      <c r="DP34" s="27" t="s">
        <v>0</v>
      </c>
      <c r="DQ34" s="38">
        <f t="shared" si="63"/>
        <v>376</v>
      </c>
      <c r="DR34" s="33" cm="1">
        <f t="array" ref="DR34">IF(DQ34&lt;&gt;"",INDEX(regNatjecatelj_id,DQ34,0),IF(BF34&lt;&gt;"",BF34,""))</f>
        <v>1461</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7638</v>
      </c>
      <c r="EA34" s="53">
        <f t="shared" si="68"/>
        <v>830</v>
      </c>
      <c r="EB34" s="53">
        <f t="shared" si="69"/>
        <v>1461</v>
      </c>
      <c r="EC34" s="53">
        <f t="shared" si="70"/>
        <v>2901</v>
      </c>
      <c r="ED34" s="53">
        <f t="shared" si="71"/>
        <v>1</v>
      </c>
      <c r="EE34" s="53">
        <f t="shared" si="11"/>
        <v>1</v>
      </c>
      <c r="EF34" s="53">
        <f t="shared" si="72"/>
        <v>1</v>
      </c>
      <c r="EG34" s="53" t="str">
        <f t="shared" si="73"/>
        <v>0</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(7638,830,1461,2901,1,1,1,0,Null,Null,Null);</v>
      </c>
      <c r="EM34" s="27" t="s">
        <v>0</v>
      </c>
      <c r="EN34" s="14" t="str">
        <f t="shared" si="13"/>
        <v>UPDATE
	registar
SET
	potvrda = 1
WHERE
	imeprezime_id=1461
    	AND
	kategorijaliga_id = (SELECT 
                         	id
                         FROM
                         	kategorija_liga
                         WHERE
                         	kategorija_liga.kategorija_id = (SELECT kategorija_id FROM staza_kategorija WHERE id = 830)
                         		AND
                         	kategorija_liga.liga_id = 221)
		AND
	datum_od &lt;= '44850'
    	AND
    datum_do is Null;</v>
      </c>
      <c r="EO34" s="27" t="s">
        <v>0</v>
      </c>
      <c r="EP34" s="115" t="str">
        <f t="shared" si="77"/>
        <v xml:space="preserve">
INSERT INTO rezultat(id,stazakategorija_id,imeprezime_id,vrijeme_sec,status_id,registracija,uparivanje_id,originalstatus_id,imeprezimealias_id,klubalias_id,kategorijaalias_id) VALUES (7638,830,1461,2901,1,1,1,0,Null,Null,Null);
UPDATE
	registar
SET
	potvrda = 1
WHERE
	imeprezime_id=1461
    	AND
	kategorijaliga_id = (SELECT 
                         	id
                         FROM
                         	kategorija_liga
                         WHERE
                         	kategorija_liga.kategorija_id = (SELECT kategorija_id FROM staza_kategorija WHERE id = 830)
                         		AND
                         	kategorija_liga.liga_id = 221)
		AND
	datum_od &lt;= '44850'
    	AND
    datum_do is Null;</v>
      </c>
      <c r="EQ34" s="27" t="s">
        <v>0</v>
      </c>
    </row>
    <row r="35" spans="1:147" x14ac:dyDescent="0.25">
      <c r="A35" t="s">
        <v>0</v>
      </c>
      <c r="B35" s="32" t="str">
        <f>IF(csv!F25="","",TRIM(csv!T25))</f>
        <v>M16</v>
      </c>
      <c r="C35" s="21" t="s">
        <v>0</v>
      </c>
      <c r="D35" s="21" t="str">
        <f>IF(csv!F25="","",TRIM(csv!F25))</f>
        <v>Noa</v>
      </c>
      <c r="E35" s="21" t="str">
        <f>IF(csv!E25="","",TRIM(csv!E25))</f>
        <v>Kelc</v>
      </c>
      <c r="F35" s="21" t="s">
        <v>0</v>
      </c>
      <c r="G35" s="53" t="str">
        <f>IF(csv!M25="","",TRIM(csv!M25))</f>
        <v>48:58</v>
      </c>
      <c r="H35" s="53" t="str">
        <f>IF(csv!N25="","",TRIM(csv!N25))</f>
        <v>0</v>
      </c>
      <c r="I35" s="21" t="s">
        <v>0</v>
      </c>
      <c r="J35" s="21" t="str">
        <f>IF(csv!P25="","",TRIM(csv!P25))</f>
        <v>JEL</v>
      </c>
      <c r="K35" s="21" t="str">
        <f>IF(csv!Q25="","",TRIM(csv!Q25))</f>
        <v>OK Jelen</v>
      </c>
      <c r="L35" s="21" t="s">
        <v>0</v>
      </c>
      <c r="M35" s="46" t="str">
        <f>IF(csv!R25="","",TRIM(csv!R25))</f>
        <v>CRO</v>
      </c>
      <c r="N35" s="27" t="s">
        <v>0</v>
      </c>
      <c r="O35" s="172" t="str">
        <f t="shared" si="14"/>
        <v>ok</v>
      </c>
      <c r="P35" s="27"/>
      <c r="Q35" s="32" t="str">
        <f t="shared" si="15"/>
        <v>M16</v>
      </c>
      <c r="R35" s="53">
        <f>IF(Q35="","",IF(COUNTIF(Q$12:Q34,Q35)=0,R34+1,R34))</f>
        <v>3</v>
      </c>
      <c r="S35" s="53">
        <f t="shared" si="16"/>
        <v>110</v>
      </c>
      <c r="T35" s="53">
        <f t="shared" si="17"/>
        <v>546</v>
      </c>
      <c r="U35" s="46" t="str">
        <f t="shared" si="18"/>
        <v>M21B – M16</v>
      </c>
      <c r="V35" s="27" t="s">
        <v>0</v>
      </c>
      <c r="W35" s="157" t="str">
        <f t="shared" si="19"/>
        <v>M16</v>
      </c>
      <c r="X35" s="207">
        <f t="shared" si="20"/>
        <v>830</v>
      </c>
      <c r="Y35" s="158" t="str">
        <f t="shared" si="0"/>
        <v/>
      </c>
      <c r="Z35" s="27" t="s">
        <v>0</v>
      </c>
      <c r="AA35" s="32" t="str">
        <f t="shared" si="21"/>
        <v>CRO</v>
      </c>
      <c r="AB35" s="53">
        <f t="shared" si="22"/>
        <v>1</v>
      </c>
      <c r="AC35" s="21" t="str">
        <f>IF(OR(AB35="",AB35&lt;&gt;"NEMA"),"",IF(IFERROR(MATCH(AA35,AA$12:AA34,0),0)&lt;&gt;0,"",AA35))</f>
        <v/>
      </c>
      <c r="AD35" s="46" t="str">
        <f>IF(AC35="","",MAX(AD$12:AD34)+1)</f>
        <v/>
      </c>
      <c r="AE35" s="27" t="s">
        <v>0</v>
      </c>
      <c r="AF35" s="84"/>
      <c r="AG35" s="27" t="s">
        <v>0</v>
      </c>
      <c r="AH35" s="14" t="str">
        <f t="shared" si="23"/>
        <v/>
      </c>
      <c r="AI35" s="27" t="s">
        <v>0</v>
      </c>
      <c r="AJ35" s="157" t="str">
        <f t="shared" si="24"/>
        <v>CRO</v>
      </c>
      <c r="AK35" s="108">
        <f t="shared" si="25"/>
        <v>1</v>
      </c>
      <c r="AL35" s="27"/>
      <c r="AM35" s="32" t="str">
        <f t="shared" si="26"/>
        <v>Noa</v>
      </c>
      <c r="AN35" s="21" t="str">
        <f t="shared" si="27"/>
        <v>Kelc</v>
      </c>
      <c r="AO35" s="53">
        <f t="shared" si="28"/>
        <v>1173</v>
      </c>
      <c r="AP35" s="53" t="str">
        <f t="shared" si="29"/>
        <v/>
      </c>
      <c r="AQ35" s="21" t="str">
        <f t="shared" si="30"/>
        <v>Noa</v>
      </c>
      <c r="AR35" s="46" t="str">
        <f t="shared" si="31"/>
        <v>Kelc</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Noa</v>
      </c>
      <c r="BI35" s="21" t="str">
        <f t="shared" si="37"/>
        <v>Kelc</v>
      </c>
      <c r="BJ35" s="53" t="str">
        <f t="shared" si="38"/>
        <v/>
      </c>
      <c r="BK35" s="33">
        <f t="shared" si="39"/>
        <v>1173</v>
      </c>
      <c r="BL35" s="27" t="s">
        <v>0</v>
      </c>
      <c r="BM35" s="32" t="str">
        <f t="shared" si="40"/>
        <v>JEL</v>
      </c>
      <c r="BN35" s="21" t="str">
        <f t="shared" si="41"/>
        <v>OK Jelen</v>
      </c>
      <c r="BO35" s="53">
        <f t="shared" si="42"/>
        <v>4</v>
      </c>
      <c r="BP35" s="53" t="str">
        <f t="shared" si="2"/>
        <v/>
      </c>
      <c r="BQ35" s="21" t="str">
        <f t="shared" si="3"/>
        <v>OK Jelen</v>
      </c>
      <c r="BR35" s="21" t="str" cm="1">
        <f t="array" ref="BR35">IFERROR(""&amp;INDEX(regNatjecatelj_klub,DI35),"")</f>
        <v>OK Jelen</v>
      </c>
      <c r="BS35" s="66" t="str">
        <f t="shared" si="43"/>
        <v/>
      </c>
      <c r="BT35" s="46" t="str">
        <f t="shared" si="44"/>
        <v>OK Jelen</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OK Jelen</v>
      </c>
      <c r="CL35" s="210">
        <f>IF(BN35="","",IF(BT35&lt;&gt;BN35,INDEX(regKlub_id,MATCH(BT35,regKlub_naziv,0)),IF(AND(BO35&lt;&gt;"",BO35&lt;&gt;"NEMA"),BO35,IF(CF35&lt;&gt;"",CF35,IF(CB35&lt;&gt;"",CB35,IFERROR(INDEX(CL$12:CL34,MATCH(BN35,BN$12:BN34,0)),"GREŠKA"))))))</f>
        <v>4</v>
      </c>
      <c r="CM35" s="108" t="str">
        <f>IF(BP35="","",IF(BP35&lt;&gt;"NEMA",BP35,IF(CE35&lt;&gt;"",CE35,IFERROR(INDEX(CM$12:CM34,MATCH(BN35,BN$12:BN34,0)),""))))</f>
        <v/>
      </c>
      <c r="CN35" s="27" t="s">
        <v>0</v>
      </c>
      <c r="CO35" s="38" t="str">
        <f t="shared" si="51"/>
        <v>48:58</v>
      </c>
      <c r="CP35" s="53" t="str">
        <f t="shared" si="52"/>
        <v>0</v>
      </c>
      <c r="CQ35" s="164" t="str">
        <f t="shared" si="53"/>
        <v/>
      </c>
      <c r="CR35" s="165">
        <f t="shared" si="4"/>
        <v>2938</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Noa – Kelc</v>
      </c>
      <c r="DI35" s="33">
        <f t="shared" si="58"/>
        <v>991</v>
      </c>
      <c r="DJ35" s="27" t="s">
        <v>0</v>
      </c>
      <c r="DK35" s="32" t="str">
        <f t="shared" si="59"/>
        <v>Noa – Kelc – OK Jelen</v>
      </c>
      <c r="DL35" s="33">
        <f t="shared" si="60"/>
        <v>991</v>
      </c>
      <c r="DM35" s="27" t="s">
        <v>0</v>
      </c>
      <c r="DN35" s="32" t="str">
        <f t="shared" si="61"/>
        <v>Noa – Kelc – OK Jelen – M16</v>
      </c>
      <c r="DO35" s="33">
        <f t="shared" si="62"/>
        <v>991</v>
      </c>
      <c r="DP35" s="27" t="s">
        <v>0</v>
      </c>
      <c r="DQ35" s="38">
        <f t="shared" si="63"/>
        <v>991</v>
      </c>
      <c r="DR35" s="33" cm="1">
        <f t="array" ref="DR35">IF(DQ35&lt;&gt;"",INDEX(regNatjecatelj_id,DQ35,0),IF(BF35&lt;&gt;"",BF35,""))</f>
        <v>1173</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7639</v>
      </c>
      <c r="EA35" s="53">
        <f t="shared" si="68"/>
        <v>830</v>
      </c>
      <c r="EB35" s="53">
        <f t="shared" si="69"/>
        <v>1173</v>
      </c>
      <c r="EC35" s="53">
        <f t="shared" si="70"/>
        <v>2938</v>
      </c>
      <c r="ED35" s="53">
        <f t="shared" si="71"/>
        <v>1</v>
      </c>
      <c r="EE35" s="53">
        <f t="shared" si="11"/>
        <v>1</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(7639,830,1173,2938,1,1,1,0,Null,Null,Null);</v>
      </c>
      <c r="EM35" s="27" t="s">
        <v>0</v>
      </c>
      <c r="EN35" s="14" t="str">
        <f t="shared" si="13"/>
        <v>UPDATE
	registar
SET
	potvrda = 1
WHERE
	imeprezime_id=1173
    	AND
	kategorijaliga_id = (SELECT 
                         	id
                         FROM
                         	kategorija_liga
                         WHERE
                         	kategorija_liga.kategorija_id = (SELECT kategorija_id FROM staza_kategorija WHERE id = 830)
                         		AND
                         	kategorija_liga.liga_id = 221)
		AND
	datum_od &lt;= '44850'
    	AND
    datum_do is Null;</v>
      </c>
      <c r="EO35" s="27" t="s">
        <v>0</v>
      </c>
      <c r="EP35" s="115" t="str">
        <f t="shared" si="77"/>
        <v xml:space="preserve">
INSERT INTO rezultat(id,stazakategorija_id,imeprezime_id,vrijeme_sec,status_id,registracija,uparivanje_id,originalstatus_id,imeprezimealias_id,klubalias_id,kategorijaalias_id) VALUES (7639,830,1173,2938,1,1,1,0,Null,Null,Null);
UPDATE
	registar
SET
	potvrda = 1
WHERE
	imeprezime_id=1173
    	AND
	kategorijaliga_id = (SELECT 
                         	id
                         FROM
                         	kategorija_liga
                         WHERE
                         	kategorija_liga.kategorija_id = (SELECT kategorija_id FROM staza_kategorija WHERE id = 830)
                         		AND
                         	kategorija_liga.liga_id = 221)
		AND
	datum_od &lt;= '44850'
    	AND
    datum_do is Null;</v>
      </c>
      <c r="EQ35" s="27" t="s">
        <v>0</v>
      </c>
    </row>
    <row r="36" spans="1:147" x14ac:dyDescent="0.25">
      <c r="A36" t="s">
        <v>0</v>
      </c>
      <c r="B36" s="32" t="str">
        <f>IF(csv!F26="","",TRIM(csv!T26))</f>
        <v>M16</v>
      </c>
      <c r="C36" s="21" t="s">
        <v>0</v>
      </c>
      <c r="D36" s="21" t="str">
        <f>IF(csv!F26="","",TRIM(csv!F26))</f>
        <v>Teo</v>
      </c>
      <c r="E36" s="21" t="str">
        <f>IF(csv!E26="","",TRIM(csv!E26))</f>
        <v>Mahović</v>
      </c>
      <c r="F36" s="21" t="s">
        <v>0</v>
      </c>
      <c r="G36" s="53" t="str">
        <f>IF(csv!M26="","",TRIM(csv!M26))</f>
        <v>51:11</v>
      </c>
      <c r="H36" s="53" t="str">
        <f>IF(csv!N26="","",TRIM(csv!N26))</f>
        <v>0</v>
      </c>
      <c r="I36" s="21" t="s">
        <v>0</v>
      </c>
      <c r="J36" s="21" t="str">
        <f>IF(csv!P26="","",TRIM(csv!P26))</f>
        <v>JAP</v>
      </c>
      <c r="K36" s="21" t="str">
        <f>IF(csv!Q26="","",TRIM(csv!Q26))</f>
        <v>OK Japetić</v>
      </c>
      <c r="L36" s="21" t="s">
        <v>0</v>
      </c>
      <c r="M36" s="46" t="str">
        <f>IF(csv!R26="","",TRIM(csv!R26))</f>
        <v>CRO</v>
      </c>
      <c r="N36" s="27" t="s">
        <v>0</v>
      </c>
      <c r="O36" s="172" t="str">
        <f t="shared" si="14"/>
        <v>ok</v>
      </c>
      <c r="P36" s="27"/>
      <c r="Q36" s="32" t="str">
        <f t="shared" si="15"/>
        <v>M16</v>
      </c>
      <c r="R36" s="53">
        <f>IF(Q36="","",IF(COUNTIF(Q$12:Q35,Q36)=0,R35+1,R35))</f>
        <v>3</v>
      </c>
      <c r="S36" s="53">
        <f t="shared" si="16"/>
        <v>110</v>
      </c>
      <c r="T36" s="53">
        <f t="shared" si="17"/>
        <v>546</v>
      </c>
      <c r="U36" s="46" t="str">
        <f t="shared" si="18"/>
        <v>M21B – M16</v>
      </c>
      <c r="V36" s="27" t="s">
        <v>0</v>
      </c>
      <c r="W36" s="157" t="str">
        <f t="shared" si="19"/>
        <v>M16</v>
      </c>
      <c r="X36" s="207">
        <f t="shared" si="20"/>
        <v>830</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Teo</v>
      </c>
      <c r="AN36" s="21" t="str">
        <f t="shared" si="27"/>
        <v>Mahović</v>
      </c>
      <c r="AO36" s="53">
        <f t="shared" si="28"/>
        <v>1095</v>
      </c>
      <c r="AP36" s="53" t="str">
        <f t="shared" si="29"/>
        <v/>
      </c>
      <c r="AQ36" s="21" t="str">
        <f t="shared" si="30"/>
        <v>Teo</v>
      </c>
      <c r="AR36" s="46" t="str">
        <f t="shared" si="31"/>
        <v>Mahović</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Teo</v>
      </c>
      <c r="BI36" s="21" t="str">
        <f t="shared" si="37"/>
        <v>Mahović</v>
      </c>
      <c r="BJ36" s="53" t="str">
        <f t="shared" si="38"/>
        <v/>
      </c>
      <c r="BK36" s="33">
        <f t="shared" si="39"/>
        <v>1095</v>
      </c>
      <c r="BL36" s="27" t="s">
        <v>0</v>
      </c>
      <c r="BM36" s="32" t="str">
        <f t="shared" si="40"/>
        <v>JAP</v>
      </c>
      <c r="BN36" s="21" t="str">
        <f t="shared" si="41"/>
        <v>OK Japetić</v>
      </c>
      <c r="BO36" s="53">
        <f t="shared" si="42"/>
        <v>3</v>
      </c>
      <c r="BP36" s="53" t="str">
        <f t="shared" si="2"/>
        <v/>
      </c>
      <c r="BQ36" s="21" t="str">
        <f t="shared" si="3"/>
        <v>OK Japetić</v>
      </c>
      <c r="BR36" s="21" t="str" cm="1">
        <f t="array" ref="BR36">IFERROR(""&amp;INDEX(regNatjecatelj_klub,DI36),"")</f>
        <v>OK Japetić</v>
      </c>
      <c r="BS36" s="66" t="str">
        <f t="shared" si="43"/>
        <v/>
      </c>
      <c r="BT36" s="46" t="str">
        <f t="shared" si="44"/>
        <v>OK Japetić</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Japetić</v>
      </c>
      <c r="CL36" s="210">
        <f>IF(BN36="","",IF(BT36&lt;&gt;BN36,INDEX(regKlub_id,MATCH(BT36,regKlub_naziv,0)),IF(AND(BO36&lt;&gt;"",BO36&lt;&gt;"NEMA"),BO36,IF(CF36&lt;&gt;"",CF36,IF(CB36&lt;&gt;"",CB36,IFERROR(INDEX(CL$12:CL35,MATCH(BN36,BN$12:BN35,0)),"GREŠKA"))))))</f>
        <v>3</v>
      </c>
      <c r="CM36" s="108" t="str">
        <f>IF(BP36="","",IF(BP36&lt;&gt;"NEMA",BP36,IF(CE36&lt;&gt;"",CE36,IFERROR(INDEX(CM$12:CM35,MATCH(BN36,BN$12:BN35,0)),""))))</f>
        <v/>
      </c>
      <c r="CN36" s="27" t="s">
        <v>0</v>
      </c>
      <c r="CO36" s="38" t="str">
        <f t="shared" si="51"/>
        <v>51:11</v>
      </c>
      <c r="CP36" s="53" t="str">
        <f t="shared" si="52"/>
        <v>0</v>
      </c>
      <c r="CQ36" s="164" t="str">
        <f t="shared" si="53"/>
        <v/>
      </c>
      <c r="CR36" s="165">
        <f t="shared" si="4"/>
        <v>3071</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Teo – Mahović</v>
      </c>
      <c r="DI36" s="33">
        <f t="shared" si="58"/>
        <v>1192</v>
      </c>
      <c r="DJ36" s="27" t="s">
        <v>0</v>
      </c>
      <c r="DK36" s="32" t="str">
        <f t="shared" si="59"/>
        <v>Teo – Mahović – OK Japetić</v>
      </c>
      <c r="DL36" s="33">
        <f t="shared" si="60"/>
        <v>1192</v>
      </c>
      <c r="DM36" s="27" t="s">
        <v>0</v>
      </c>
      <c r="DN36" s="32" t="str">
        <f t="shared" si="61"/>
        <v>Teo – Mahović – OK Japetić – M16</v>
      </c>
      <c r="DO36" s="33">
        <f t="shared" si="62"/>
        <v>1192</v>
      </c>
      <c r="DP36" s="27" t="s">
        <v>0</v>
      </c>
      <c r="DQ36" s="38">
        <f t="shared" si="63"/>
        <v>1192</v>
      </c>
      <c r="DR36" s="33" cm="1">
        <f t="array" ref="DR36">IF(DQ36&lt;&gt;"",INDEX(regNatjecatelj_id,DQ36,0),IF(BF36&lt;&gt;"",BF36,""))</f>
        <v>1095</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7640</v>
      </c>
      <c r="EA36" s="53">
        <f t="shared" si="68"/>
        <v>830</v>
      </c>
      <c r="EB36" s="53">
        <f t="shared" si="69"/>
        <v>1095</v>
      </c>
      <c r="EC36" s="53">
        <f t="shared" si="70"/>
        <v>3071</v>
      </c>
      <c r="ED36" s="53">
        <f t="shared" si="71"/>
        <v>1</v>
      </c>
      <c r="EE36" s="53">
        <f t="shared" si="11"/>
        <v>1</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(7640,830,1095,3071,1,1,1,0,Null,Null,Null);</v>
      </c>
      <c r="EM36" s="27" t="s">
        <v>0</v>
      </c>
      <c r="EN36" s="14" t="str">
        <f t="shared" si="13"/>
        <v>UPDATE
	registar
SET
	potvrda = 1
WHERE
	imeprezime_id=1095
    	AND
	kategorijaliga_id = (SELECT 
                         	id
                         FROM
                         	kategorija_liga
                         WHERE
                         	kategorija_liga.kategorija_id = (SELECT kategorija_id FROM staza_kategorija WHERE id = 830)
                         		AND
                         	kategorija_liga.liga_id = 221)
		AND
	datum_od &lt;= '44850'
    	AND
    datum_do is Null;</v>
      </c>
      <c r="EO36" s="27" t="s">
        <v>0</v>
      </c>
      <c r="EP36" s="115" t="str">
        <f t="shared" si="77"/>
        <v xml:space="preserve">
INSERT INTO rezultat(id,stazakategorija_id,imeprezime_id,vrijeme_sec,status_id,registracija,uparivanje_id,originalstatus_id,imeprezimealias_id,klubalias_id,kategorijaalias_id) VALUES (7640,830,1095,3071,1,1,1,0,Null,Null,Null);
UPDATE
	registar
SET
	potvrda = 1
WHERE
	imeprezime_id=1095
    	AND
	kategorijaliga_id = (SELECT 
                         	id
                         FROM
                         	kategorija_liga
                         WHERE
                         	kategorija_liga.kategorija_id = (SELECT kategorija_id FROM staza_kategorija WHERE id = 830)
                         		AND
                         	kategorija_liga.liga_id = 221)
		AND
	datum_od &lt;= '44850'
    	AND
    datum_do is Null;</v>
      </c>
      <c r="EQ36" s="27" t="s">
        <v>0</v>
      </c>
    </row>
    <row r="37" spans="1:147" x14ac:dyDescent="0.25">
      <c r="A37" t="s">
        <v>0</v>
      </c>
      <c r="B37" s="32" t="str">
        <f>IF(csv!F27="","",TRIM(csv!T27))</f>
        <v>M16</v>
      </c>
      <c r="C37" s="21" t="s">
        <v>0</v>
      </c>
      <c r="D37" s="21" t="str">
        <f>IF(csv!F27="","",TRIM(csv!F27))</f>
        <v>Vibor</v>
      </c>
      <c r="E37" s="21" t="str">
        <f>IF(csv!E27="","",TRIM(csv!E27))</f>
        <v>Strmečki</v>
      </c>
      <c r="F37" s="21" t="s">
        <v>0</v>
      </c>
      <c r="G37" s="53" t="str">
        <f>IF(csv!M27="","",TRIM(csv!M27))</f>
        <v>51:47</v>
      </c>
      <c r="H37" s="53" t="str">
        <f>IF(csv!N27="","",TRIM(csv!N27))</f>
        <v>0</v>
      </c>
      <c r="I37" s="21" t="s">
        <v>0</v>
      </c>
      <c r="J37" s="21" t="str">
        <f>IF(csv!P27="","",TRIM(csv!P27))</f>
        <v>MAK</v>
      </c>
      <c r="K37" s="21" t="str">
        <f>IF(csv!Q27="","",TRIM(csv!Q27))</f>
        <v>OK Maksimir</v>
      </c>
      <c r="L37" s="21" t="s">
        <v>0</v>
      </c>
      <c r="M37" s="46" t="str">
        <f>IF(csv!R27="","",TRIM(csv!R27))</f>
        <v>CRO</v>
      </c>
      <c r="N37" s="27" t="s">
        <v>0</v>
      </c>
      <c r="O37" s="172" t="str">
        <f t="shared" si="14"/>
        <v>ok</v>
      </c>
      <c r="P37" s="27"/>
      <c r="Q37" s="32" t="str">
        <f t="shared" si="15"/>
        <v>M16</v>
      </c>
      <c r="R37" s="53">
        <f>IF(Q37="","",IF(COUNTIF(Q$12:Q36,Q37)=0,R36+1,R36))</f>
        <v>3</v>
      </c>
      <c r="S37" s="53">
        <f t="shared" si="16"/>
        <v>110</v>
      </c>
      <c r="T37" s="53">
        <f t="shared" si="17"/>
        <v>546</v>
      </c>
      <c r="U37" s="46" t="str">
        <f t="shared" si="18"/>
        <v>M21B – M16</v>
      </c>
      <c r="V37" s="27" t="s">
        <v>0</v>
      </c>
      <c r="W37" s="157" t="str">
        <f t="shared" si="19"/>
        <v>M16</v>
      </c>
      <c r="X37" s="207">
        <f t="shared" si="20"/>
        <v>830</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Vibor</v>
      </c>
      <c r="AN37" s="21" t="str">
        <f t="shared" si="27"/>
        <v>Strmečki</v>
      </c>
      <c r="AO37" s="53">
        <f t="shared" si="28"/>
        <v>1165</v>
      </c>
      <c r="AP37" s="53" t="str">
        <f t="shared" si="29"/>
        <v/>
      </c>
      <c r="AQ37" s="21" t="str">
        <f t="shared" si="30"/>
        <v>Vibor</v>
      </c>
      <c r="AR37" s="46" t="str">
        <f t="shared" si="31"/>
        <v>Strmečki</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Vibor</v>
      </c>
      <c r="BI37" s="21" t="str">
        <f t="shared" si="37"/>
        <v>Strmečki</v>
      </c>
      <c r="BJ37" s="53" t="str">
        <f t="shared" si="38"/>
        <v/>
      </c>
      <c r="BK37" s="33">
        <f t="shared" si="39"/>
        <v>1165</v>
      </c>
      <c r="BL37" s="27" t="s">
        <v>0</v>
      </c>
      <c r="BM37" s="32" t="str">
        <f t="shared" si="40"/>
        <v>MAK</v>
      </c>
      <c r="BN37" s="21" t="str">
        <f t="shared" si="41"/>
        <v>OK Maksimir</v>
      </c>
      <c r="BO37" s="53">
        <f t="shared" si="42"/>
        <v>6</v>
      </c>
      <c r="BP37" s="53" t="str">
        <f t="shared" si="2"/>
        <v/>
      </c>
      <c r="BQ37" s="21" t="str">
        <f t="shared" si="3"/>
        <v>OK Maksimir</v>
      </c>
      <c r="BR37" s="21" t="str" cm="1">
        <f t="array" ref="BR37">IFERROR(""&amp;INDEX(regNatjecatelj_klub,DI37),"")</f>
        <v>OK Maksimir</v>
      </c>
      <c r="BS37" s="66" t="str">
        <f t="shared" si="43"/>
        <v/>
      </c>
      <c r="BT37" s="46" t="str">
        <f t="shared" si="44"/>
        <v>OK Maksimir</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Maksimir</v>
      </c>
      <c r="CL37" s="210">
        <f>IF(BN37="","",IF(BT37&lt;&gt;BN37,INDEX(regKlub_id,MATCH(BT37,regKlub_naziv,0)),IF(AND(BO37&lt;&gt;"",BO37&lt;&gt;"NEMA"),BO37,IF(CF37&lt;&gt;"",CF37,IF(CB37&lt;&gt;"",CB37,IFERROR(INDEX(CL$12:CL36,MATCH(BN37,BN$12:BN36,0)),"GREŠKA"))))))</f>
        <v>6</v>
      </c>
      <c r="CM37" s="108" t="str">
        <f>IF(BP37="","",IF(BP37&lt;&gt;"NEMA",BP37,IF(CE37&lt;&gt;"",CE37,IFERROR(INDEX(CM$12:CM36,MATCH(BN37,BN$12:BN36,0)),""))))</f>
        <v/>
      </c>
      <c r="CN37" s="27" t="s">
        <v>0</v>
      </c>
      <c r="CO37" s="38" t="str">
        <f t="shared" si="51"/>
        <v>51:47</v>
      </c>
      <c r="CP37" s="53" t="str">
        <f t="shared" si="52"/>
        <v>0</v>
      </c>
      <c r="CQ37" s="164" t="str">
        <f t="shared" si="53"/>
        <v/>
      </c>
      <c r="CR37" s="165">
        <f t="shared" si="4"/>
        <v>3107</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Vibor – Strmečki</v>
      </c>
      <c r="DI37" s="33">
        <f t="shared" si="58"/>
        <v>1284</v>
      </c>
      <c r="DJ37" s="27" t="s">
        <v>0</v>
      </c>
      <c r="DK37" s="32" t="str">
        <f t="shared" si="59"/>
        <v>Vibor – Strmečki – OK Maksimir</v>
      </c>
      <c r="DL37" s="33">
        <f t="shared" si="60"/>
        <v>1284</v>
      </c>
      <c r="DM37" s="27" t="s">
        <v>0</v>
      </c>
      <c r="DN37" s="32" t="str">
        <f t="shared" si="61"/>
        <v>Vibor – Strmečki – OK Maksimir – M16</v>
      </c>
      <c r="DO37" s="33">
        <f t="shared" si="62"/>
        <v>1284</v>
      </c>
      <c r="DP37" s="27" t="s">
        <v>0</v>
      </c>
      <c r="DQ37" s="38">
        <f t="shared" si="63"/>
        <v>1284</v>
      </c>
      <c r="DR37" s="33" cm="1">
        <f t="array" ref="DR37">IF(DQ37&lt;&gt;"",INDEX(regNatjecatelj_id,DQ37,0),IF(BF37&lt;&gt;"",BF37,""))</f>
        <v>1165</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7641</v>
      </c>
      <c r="EA37" s="53">
        <f t="shared" si="68"/>
        <v>830</v>
      </c>
      <c r="EB37" s="53">
        <f t="shared" si="69"/>
        <v>1165</v>
      </c>
      <c r="EC37" s="53">
        <f t="shared" si="70"/>
        <v>3107</v>
      </c>
      <c r="ED37" s="53">
        <f t="shared" si="71"/>
        <v>1</v>
      </c>
      <c r="EE37" s="53">
        <f t="shared" si="11"/>
        <v>1</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(7641,830,1165,3107,1,1,1,0,Null,Null,Null);</v>
      </c>
      <c r="EM37" s="27" t="s">
        <v>0</v>
      </c>
      <c r="EN37" s="14" t="str">
        <f t="shared" si="13"/>
        <v>UPDATE
	registar
SET
	potvrda = 1
WHERE
	imeprezime_id=1165
    	AND
	kategorijaliga_id = (SELECT 
                         	id
                         FROM
                         	kategorija_liga
                         WHERE
                         	kategorija_liga.kategorija_id = (SELECT kategorija_id FROM staza_kategorija WHERE id = 830)
                         		AND
                         	kategorija_liga.liga_id = 221)
		AND
	datum_od &lt;= '44850'
    	AND
    datum_do is Null;</v>
      </c>
      <c r="EO37" s="27" t="s">
        <v>0</v>
      </c>
      <c r="EP37" s="115" t="str">
        <f t="shared" si="77"/>
        <v xml:space="preserve">
INSERT INTO rezultat(id,stazakategorija_id,imeprezime_id,vrijeme_sec,status_id,registracija,uparivanje_id,originalstatus_id,imeprezimealias_id,klubalias_id,kategorijaalias_id) VALUES (7641,830,1165,3107,1,1,1,0,Null,Null,Null);
UPDATE
	registar
SET
	potvrda = 1
WHERE
	imeprezime_id=1165
    	AND
	kategorijaliga_id = (SELECT 
                         	id
                         FROM
                         	kategorija_liga
                         WHERE
                         	kategorija_liga.kategorija_id = (SELECT kategorija_id FROM staza_kategorija WHERE id = 830)
                         		AND
                         	kategorija_liga.liga_id = 221)
		AND
	datum_od &lt;= '44850'
    	AND
    datum_do is Null;</v>
      </c>
      <c r="EQ37" s="27" t="s">
        <v>0</v>
      </c>
    </row>
    <row r="38" spans="1:147" x14ac:dyDescent="0.25">
      <c r="A38" t="s">
        <v>0</v>
      </c>
      <c r="B38" s="32" t="str">
        <f>IF(csv!F28="","",TRIM(csv!T28))</f>
        <v>M16</v>
      </c>
      <c r="C38" s="21" t="s">
        <v>0</v>
      </c>
      <c r="D38" s="21" t="str">
        <f>IF(csv!F28="","",TRIM(csv!F28))</f>
        <v>Juraj</v>
      </c>
      <c r="E38" s="21" t="str">
        <f>IF(csv!E28="","",TRIM(csv!E28))</f>
        <v>Vukelić</v>
      </c>
      <c r="F38" s="21" t="s">
        <v>0</v>
      </c>
      <c r="G38" s="53" t="str">
        <f>IF(csv!M28="","",TRIM(csv!M28))</f>
        <v>52:12</v>
      </c>
      <c r="H38" s="53" t="str">
        <f>IF(csv!N28="","",TRIM(csv!N28))</f>
        <v>0</v>
      </c>
      <c r="I38" s="21" t="s">
        <v>0</v>
      </c>
      <c r="J38" s="21" t="str">
        <f>IF(csv!P28="","",TRIM(csv!P28))</f>
        <v>MAK</v>
      </c>
      <c r="K38" s="21" t="str">
        <f>IF(csv!Q28="","",TRIM(csv!Q28))</f>
        <v>OK Maksimir</v>
      </c>
      <c r="L38" s="21" t="s">
        <v>0</v>
      </c>
      <c r="M38" s="46" t="str">
        <f>IF(csv!R28="","",TRIM(csv!R28))</f>
        <v>CRO</v>
      </c>
      <c r="N38" s="27" t="s">
        <v>0</v>
      </c>
      <c r="O38" s="172" t="str">
        <f t="shared" si="14"/>
        <v>ok</v>
      </c>
      <c r="P38" s="27"/>
      <c r="Q38" s="32" t="str">
        <f t="shared" si="15"/>
        <v>M16</v>
      </c>
      <c r="R38" s="53">
        <f>IF(Q38="","",IF(COUNTIF(Q$12:Q37,Q38)=0,R37+1,R37))</f>
        <v>3</v>
      </c>
      <c r="S38" s="53">
        <f t="shared" si="16"/>
        <v>110</v>
      </c>
      <c r="T38" s="53">
        <f t="shared" si="17"/>
        <v>546</v>
      </c>
      <c r="U38" s="46" t="str">
        <f t="shared" si="18"/>
        <v>M21B – M16</v>
      </c>
      <c r="V38" s="27" t="s">
        <v>0</v>
      </c>
      <c r="W38" s="157" t="str">
        <f t="shared" si="19"/>
        <v>M16</v>
      </c>
      <c r="X38" s="207">
        <f t="shared" si="20"/>
        <v>830</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Juraj</v>
      </c>
      <c r="AN38" s="21" t="str">
        <f t="shared" si="27"/>
        <v>Vukelić</v>
      </c>
      <c r="AO38" s="53">
        <f t="shared" si="28"/>
        <v>1170</v>
      </c>
      <c r="AP38" s="53" t="str">
        <f t="shared" si="29"/>
        <v/>
      </c>
      <c r="AQ38" s="21" t="str">
        <f t="shared" si="30"/>
        <v>Juraj</v>
      </c>
      <c r="AR38" s="46" t="str">
        <f t="shared" si="31"/>
        <v>Vukelić</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Juraj</v>
      </c>
      <c r="BI38" s="21" t="str">
        <f t="shared" si="37"/>
        <v>Vukelić</v>
      </c>
      <c r="BJ38" s="53" t="str">
        <f t="shared" si="38"/>
        <v/>
      </c>
      <c r="BK38" s="33">
        <f t="shared" si="39"/>
        <v>1170</v>
      </c>
      <c r="BL38" s="27" t="s">
        <v>0</v>
      </c>
      <c r="BM38" s="32" t="str">
        <f t="shared" si="40"/>
        <v>MAK</v>
      </c>
      <c r="BN38" s="21" t="str">
        <f t="shared" si="41"/>
        <v>OK Maksimir</v>
      </c>
      <c r="BO38" s="53">
        <f t="shared" si="42"/>
        <v>6</v>
      </c>
      <c r="BP38" s="53" t="str">
        <f t="shared" si="2"/>
        <v/>
      </c>
      <c r="BQ38" s="21" t="str">
        <f t="shared" si="3"/>
        <v>OK Maksimir</v>
      </c>
      <c r="BR38" s="21" t="str" cm="1">
        <f t="array" ref="BR38">IFERROR(""&amp;INDEX(regNatjecatelj_klub,DI38),"")</f>
        <v>OK Maksimir</v>
      </c>
      <c r="BS38" s="66" t="str">
        <f t="shared" si="43"/>
        <v/>
      </c>
      <c r="BT38" s="46" t="str">
        <f t="shared" si="44"/>
        <v>OK Maksimir</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Maksimir</v>
      </c>
      <c r="CL38" s="210">
        <f>IF(BN38="","",IF(BT38&lt;&gt;BN38,INDEX(regKlub_id,MATCH(BT38,regKlub_naziv,0)),IF(AND(BO38&lt;&gt;"",BO38&lt;&gt;"NEMA"),BO38,IF(CF38&lt;&gt;"",CF38,IF(CB38&lt;&gt;"",CB38,IFERROR(INDEX(CL$12:CL37,MATCH(BN38,BN$12:BN37,0)),"GREŠKA"))))))</f>
        <v>6</v>
      </c>
      <c r="CM38" s="108" t="str">
        <f>IF(BP38="","",IF(BP38&lt;&gt;"NEMA",BP38,IF(CE38&lt;&gt;"",CE38,IFERROR(INDEX(CM$12:CM37,MATCH(BN38,BN$12:BN37,0)),""))))</f>
        <v/>
      </c>
      <c r="CN38" s="27" t="s">
        <v>0</v>
      </c>
      <c r="CO38" s="38" t="str">
        <f t="shared" si="51"/>
        <v>52:12</v>
      </c>
      <c r="CP38" s="53" t="str">
        <f t="shared" si="52"/>
        <v>0</v>
      </c>
      <c r="CQ38" s="164" t="str">
        <f t="shared" si="53"/>
        <v/>
      </c>
      <c r="CR38" s="165">
        <f t="shared" si="4"/>
        <v>3132</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Juraj – Vukelić</v>
      </c>
      <c r="DI38" s="33">
        <f t="shared" si="58"/>
        <v>605</v>
      </c>
      <c r="DJ38" s="27" t="s">
        <v>0</v>
      </c>
      <c r="DK38" s="32" t="str">
        <f t="shared" si="59"/>
        <v>Juraj – Vukelić – OK Maksimir</v>
      </c>
      <c r="DL38" s="33">
        <f t="shared" si="60"/>
        <v>605</v>
      </c>
      <c r="DM38" s="27" t="s">
        <v>0</v>
      </c>
      <c r="DN38" s="32" t="str">
        <f t="shared" si="61"/>
        <v>Juraj – Vukelić – OK Maksimir – M16</v>
      </c>
      <c r="DO38" s="33">
        <f t="shared" si="62"/>
        <v>605</v>
      </c>
      <c r="DP38" s="27" t="s">
        <v>0</v>
      </c>
      <c r="DQ38" s="38">
        <f t="shared" si="63"/>
        <v>605</v>
      </c>
      <c r="DR38" s="33" cm="1">
        <f t="array" ref="DR38">IF(DQ38&lt;&gt;"",INDEX(regNatjecatelj_id,DQ38,0),IF(BF38&lt;&gt;"",BF38,""))</f>
        <v>1170</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7642</v>
      </c>
      <c r="EA38" s="53">
        <f t="shared" si="68"/>
        <v>830</v>
      </c>
      <c r="EB38" s="53">
        <f t="shared" si="69"/>
        <v>1170</v>
      </c>
      <c r="EC38" s="53">
        <f t="shared" si="70"/>
        <v>3132</v>
      </c>
      <c r="ED38" s="53">
        <f t="shared" si="71"/>
        <v>1</v>
      </c>
      <c r="EE38" s="53">
        <f t="shared" si="11"/>
        <v>1</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(7642,830,1170,3132,1,1,1,0,Null,Null,Null);</v>
      </c>
      <c r="EM38" s="27" t="s">
        <v>0</v>
      </c>
      <c r="EN38" s="14" t="str">
        <f t="shared" si="13"/>
        <v>UPDATE
	registar
SET
	potvrda = 1
WHERE
	imeprezime_id=1170
    	AND
	kategorijaliga_id = (SELECT 
                         	id
                         FROM
                         	kategorija_liga
                         WHERE
                         	kategorija_liga.kategorija_id = (SELECT kategorija_id FROM staza_kategorija WHERE id = 830)
                         		AND
                         	kategorija_liga.liga_id = 221)
		AND
	datum_od &lt;= '44850'
    	AND
    datum_do is Null;</v>
      </c>
      <c r="EO38" s="27" t="s">
        <v>0</v>
      </c>
      <c r="EP38" s="115" t="str">
        <f t="shared" si="77"/>
        <v xml:space="preserve">
INSERT INTO rezultat(id,stazakategorija_id,imeprezime_id,vrijeme_sec,status_id,registracija,uparivanje_id,originalstatus_id,imeprezimealias_id,klubalias_id,kategorijaalias_id) VALUES (7642,830,1170,3132,1,1,1,0,Null,Null,Null);
UPDATE
	registar
SET
	potvrda = 1
WHERE
	imeprezime_id=1170
    	AND
	kategorijaliga_id = (SELECT 
                         	id
                         FROM
                         	kategorija_liga
                         WHERE
                         	kategorija_liga.kategorija_id = (SELECT kategorija_id FROM staza_kategorija WHERE id = 830)
                         		AND
                         	kategorija_liga.liga_id = 221)
		AND
	datum_od &lt;= '44850'
    	AND
    datum_do is Null;</v>
      </c>
      <c r="EQ38" s="27" t="s">
        <v>0</v>
      </c>
    </row>
    <row r="39" spans="1:147" x14ac:dyDescent="0.25">
      <c r="A39" t="s">
        <v>0</v>
      </c>
      <c r="B39" s="32" t="str">
        <f>IF(csv!F29="","",TRIM(csv!T29))</f>
        <v>M16</v>
      </c>
      <c r="C39" s="21" t="s">
        <v>0</v>
      </c>
      <c r="D39" s="21" t="str">
        <f>IF(csv!F29="","",TRIM(csv!F29))</f>
        <v>Kaan</v>
      </c>
      <c r="E39" s="21" t="str">
        <f>IF(csv!E29="","",TRIM(csv!E29))</f>
        <v>Yelen</v>
      </c>
      <c r="F39" s="21" t="s">
        <v>0</v>
      </c>
      <c r="G39" s="53" t="str">
        <f>IF(csv!M29="","",TRIM(csv!M29))</f>
        <v>63:53</v>
      </c>
      <c r="H39" s="53" t="str">
        <f>IF(csv!N29="","",TRIM(csv!N29))</f>
        <v>0</v>
      </c>
      <c r="I39" s="21" t="s">
        <v>0</v>
      </c>
      <c r="J39" s="21" t="str">
        <f>IF(csv!P29="","",TRIM(csv!P29))</f>
        <v>VIH</v>
      </c>
      <c r="K39" s="21" t="str">
        <f>IF(csv!Q29="","",TRIM(csv!Q29))</f>
        <v>OK Vihor</v>
      </c>
      <c r="L39" s="21" t="s">
        <v>0</v>
      </c>
      <c r="M39" s="46" t="str">
        <f>IF(csv!R29="","",TRIM(csv!R29))</f>
        <v>CRO</v>
      </c>
      <c r="N39" s="27" t="s">
        <v>0</v>
      </c>
      <c r="O39" s="172" t="str">
        <f t="shared" si="14"/>
        <v>ok</v>
      </c>
      <c r="P39" s="27"/>
      <c r="Q39" s="32" t="str">
        <f t="shared" si="15"/>
        <v>M16</v>
      </c>
      <c r="R39" s="53">
        <f>IF(Q39="","",IF(COUNTIF(Q$12:Q38,Q39)=0,R38+1,R38))</f>
        <v>3</v>
      </c>
      <c r="S39" s="53">
        <f t="shared" si="16"/>
        <v>110</v>
      </c>
      <c r="T39" s="53">
        <f t="shared" si="17"/>
        <v>546</v>
      </c>
      <c r="U39" s="46" t="str">
        <f t="shared" si="18"/>
        <v>M21B – M16</v>
      </c>
      <c r="V39" s="27" t="s">
        <v>0</v>
      </c>
      <c r="W39" s="157" t="str">
        <f t="shared" si="19"/>
        <v>M16</v>
      </c>
      <c r="X39" s="207">
        <f t="shared" si="20"/>
        <v>830</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Kaan</v>
      </c>
      <c r="AN39" s="21" t="str">
        <f t="shared" si="27"/>
        <v>Yelen</v>
      </c>
      <c r="AO39" s="53">
        <f t="shared" si="28"/>
        <v>1911</v>
      </c>
      <c r="AP39" s="53" t="str">
        <f t="shared" si="29"/>
        <v/>
      </c>
      <c r="AQ39" s="21" t="str">
        <f t="shared" si="30"/>
        <v>Kaan</v>
      </c>
      <c r="AR39" s="46" t="str">
        <f t="shared" si="31"/>
        <v>Yelen</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Kaan</v>
      </c>
      <c r="BI39" s="21" t="str">
        <f t="shared" si="37"/>
        <v>Yelen</v>
      </c>
      <c r="BJ39" s="53" t="str">
        <f t="shared" si="38"/>
        <v/>
      </c>
      <c r="BK39" s="33">
        <f t="shared" si="39"/>
        <v>1911</v>
      </c>
      <c r="BL39" s="27" t="s">
        <v>0</v>
      </c>
      <c r="BM39" s="32" t="str">
        <f t="shared" si="40"/>
        <v>VIH</v>
      </c>
      <c r="BN39" s="21" t="str">
        <f t="shared" si="41"/>
        <v>OK Vihor</v>
      </c>
      <c r="BO39" s="53">
        <f t="shared" si="42"/>
        <v>12</v>
      </c>
      <c r="BP39" s="53" t="str">
        <f t="shared" si="2"/>
        <v/>
      </c>
      <c r="BQ39" s="21" t="str">
        <f t="shared" si="3"/>
        <v>OK Vihor</v>
      </c>
      <c r="BR39" s="21" t="str" cm="1">
        <f t="array" ref="BR39">IFERROR(""&amp;INDEX(regNatjecatelj_klub,DI39),"")</f>
        <v>OK Vihor</v>
      </c>
      <c r="BS39" s="66" t="str">
        <f t="shared" si="43"/>
        <v/>
      </c>
      <c r="BT39" s="46" t="str">
        <f t="shared" si="44"/>
        <v>OK Vihor</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Vihor</v>
      </c>
      <c r="CL39" s="210">
        <f>IF(BN39="","",IF(BT39&lt;&gt;BN39,INDEX(regKlub_id,MATCH(BT39,regKlub_naziv,0)),IF(AND(BO39&lt;&gt;"",BO39&lt;&gt;"NEMA"),BO39,IF(CF39&lt;&gt;"",CF39,IF(CB39&lt;&gt;"",CB39,IFERROR(INDEX(CL$12:CL38,MATCH(BN39,BN$12:BN38,0)),"GREŠKA"))))))</f>
        <v>12</v>
      </c>
      <c r="CM39" s="108" t="str">
        <f>IF(BP39="","",IF(BP39&lt;&gt;"NEMA",BP39,IF(CE39&lt;&gt;"",CE39,IFERROR(INDEX(CM$12:CM38,MATCH(BN39,BN$12:BN38,0)),""))))</f>
        <v/>
      </c>
      <c r="CN39" s="27" t="s">
        <v>0</v>
      </c>
      <c r="CO39" s="38" t="str">
        <f t="shared" si="51"/>
        <v>63:53</v>
      </c>
      <c r="CP39" s="53" t="str">
        <f t="shared" si="52"/>
        <v>0</v>
      </c>
      <c r="CQ39" s="164" t="str">
        <f t="shared" si="53"/>
        <v/>
      </c>
      <c r="CR39" s="165">
        <f t="shared" si="4"/>
        <v>3833</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Kaan – Yelen</v>
      </c>
      <c r="DI39" s="33">
        <f t="shared" si="58"/>
        <v>611</v>
      </c>
      <c r="DJ39" s="27" t="s">
        <v>0</v>
      </c>
      <c r="DK39" s="32" t="str">
        <f t="shared" si="59"/>
        <v>Kaan – Yelen – OK Vihor</v>
      </c>
      <c r="DL39" s="33">
        <f t="shared" si="60"/>
        <v>611</v>
      </c>
      <c r="DM39" s="27" t="s">
        <v>0</v>
      </c>
      <c r="DN39" s="32" t="str">
        <f t="shared" si="61"/>
        <v>Kaan – Yelen – OK Vihor – M16</v>
      </c>
      <c r="DO39" s="33">
        <f t="shared" si="62"/>
        <v>611</v>
      </c>
      <c r="DP39" s="27" t="s">
        <v>0</v>
      </c>
      <c r="DQ39" s="38">
        <f t="shared" si="63"/>
        <v>611</v>
      </c>
      <c r="DR39" s="33" cm="1">
        <f t="array" ref="DR39">IF(DQ39&lt;&gt;"",INDEX(regNatjecatelj_id,DQ39,0),IF(BF39&lt;&gt;"",BF39,""))</f>
        <v>1911</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7643</v>
      </c>
      <c r="EA39" s="53">
        <f t="shared" si="68"/>
        <v>830</v>
      </c>
      <c r="EB39" s="53">
        <f t="shared" si="69"/>
        <v>1911</v>
      </c>
      <c r="EC39" s="53">
        <f t="shared" si="70"/>
        <v>3833</v>
      </c>
      <c r="ED39" s="53">
        <f t="shared" si="71"/>
        <v>1</v>
      </c>
      <c r="EE39" s="53">
        <f t="shared" si="11"/>
        <v>1</v>
      </c>
      <c r="EF39" s="53">
        <f t="shared" si="72"/>
        <v>1</v>
      </c>
      <c r="EG39" s="53" t="str">
        <f t="shared" si="73"/>
        <v>0</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(7643,830,1911,3833,1,1,1,0,Null,Null,Null);</v>
      </c>
      <c r="EM39" s="27" t="s">
        <v>0</v>
      </c>
      <c r="EN39" s="14" t="str">
        <f t="shared" si="13"/>
        <v>UPDATE
	registar
SET
	potvrda = 1
WHERE
	imeprezime_id=1911
    	AND
	kategorijaliga_id = (SELECT 
                         	id
                         FROM
                         	kategorija_liga
                         WHERE
                         	kategorija_liga.kategorija_id = (SELECT kategorija_id FROM staza_kategorija WHERE id = 830)
                         		AND
                         	kategorija_liga.liga_id = 221)
		AND
	datum_od &lt;= '44850'
    	AND
    datum_do is Null;</v>
      </c>
      <c r="EO39" s="27" t="s">
        <v>0</v>
      </c>
      <c r="EP39" s="115" t="str">
        <f t="shared" si="77"/>
        <v xml:space="preserve">
INSERT INTO rezultat(id,stazakategorija_id,imeprezime_id,vrijeme_sec,status_id,registracija,uparivanje_id,originalstatus_id,imeprezimealias_id,klubalias_id,kategorijaalias_id) VALUES (7643,830,1911,3833,1,1,1,0,Null,Null,Null);
UPDATE
	registar
SET
	potvrda = 1
WHERE
	imeprezime_id=1911
    	AND
	kategorijaliga_id = (SELECT 
                         	id
                         FROM
                         	kategorija_liga
                         WHERE
                         	kategorija_liga.kategorija_id = (SELECT kategorija_id FROM staza_kategorija WHERE id = 830)
                         		AND
                         	kategorija_liga.liga_id = 221)
		AND
	datum_od &lt;= '44850'
    	AND
    datum_do is Null;</v>
      </c>
      <c r="EQ39" s="27" t="s">
        <v>0</v>
      </c>
    </row>
    <row r="40" spans="1:147" x14ac:dyDescent="0.25">
      <c r="A40" t="s">
        <v>0</v>
      </c>
      <c r="B40" s="32" t="str">
        <f>IF(csv!F30="","",TRIM(csv!T30))</f>
        <v>M16</v>
      </c>
      <c r="C40" s="21" t="s">
        <v>0</v>
      </c>
      <c r="D40" s="21" t="str">
        <f>IF(csv!F30="","",TRIM(csv!F30))</f>
        <v>Petar</v>
      </c>
      <c r="E40" s="21" t="str">
        <f>IF(csv!E30="","",TRIM(csv!E30))</f>
        <v>Jurač</v>
      </c>
      <c r="F40" s="21" t="s">
        <v>0</v>
      </c>
      <c r="G40" s="53" t="str">
        <f>IF(csv!M30="","",TRIM(csv!M30))</f>
        <v>78:02</v>
      </c>
      <c r="H40" s="53" t="str">
        <f>IF(csv!N30="","",TRIM(csv!N30))</f>
        <v>0</v>
      </c>
      <c r="I40" s="21" t="s">
        <v>0</v>
      </c>
      <c r="J40" s="21" t="str">
        <f>IF(csv!P30="","",TRIM(csv!P30))</f>
        <v>VIH</v>
      </c>
      <c r="K40" s="21" t="str">
        <f>IF(csv!Q30="","",TRIM(csv!Q30))</f>
        <v>OK Vihor</v>
      </c>
      <c r="L40" s="21" t="s">
        <v>0</v>
      </c>
      <c r="M40" s="46" t="str">
        <f>IF(csv!R30="","",TRIM(csv!R30))</f>
        <v>CRO</v>
      </c>
      <c r="N40" s="27" t="s">
        <v>0</v>
      </c>
      <c r="O40" s="172" t="str">
        <f t="shared" si="14"/>
        <v>ok</v>
      </c>
      <c r="P40" s="27"/>
      <c r="Q40" s="32" t="str">
        <f t="shared" si="15"/>
        <v>M16</v>
      </c>
      <c r="R40" s="53">
        <f>IF(Q40="","",IF(COUNTIF(Q$12:Q39,Q40)=0,R39+1,R39))</f>
        <v>3</v>
      </c>
      <c r="S40" s="53">
        <f t="shared" si="16"/>
        <v>110</v>
      </c>
      <c r="T40" s="53">
        <f t="shared" si="17"/>
        <v>546</v>
      </c>
      <c r="U40" s="46" t="str">
        <f t="shared" si="18"/>
        <v>M21B – M16</v>
      </c>
      <c r="V40" s="27" t="s">
        <v>0</v>
      </c>
      <c r="W40" s="157" t="str">
        <f t="shared" si="19"/>
        <v>M16</v>
      </c>
      <c r="X40" s="207">
        <f t="shared" si="20"/>
        <v>830</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Petar</v>
      </c>
      <c r="AN40" s="21" t="str">
        <f t="shared" si="27"/>
        <v>Jurač</v>
      </c>
      <c r="AO40" s="53">
        <f t="shared" si="28"/>
        <v>1283</v>
      </c>
      <c r="AP40" s="53" t="str">
        <f t="shared" si="29"/>
        <v/>
      </c>
      <c r="AQ40" s="21" t="str">
        <f t="shared" si="30"/>
        <v>Petar</v>
      </c>
      <c r="AR40" s="46" t="str">
        <f t="shared" si="31"/>
        <v>Jurač</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Petar</v>
      </c>
      <c r="BI40" s="21" t="str">
        <f t="shared" si="37"/>
        <v>Jurač</v>
      </c>
      <c r="BJ40" s="53" t="str">
        <f t="shared" si="38"/>
        <v/>
      </c>
      <c r="BK40" s="33">
        <f t="shared" si="39"/>
        <v>1283</v>
      </c>
      <c r="BL40" s="27" t="s">
        <v>0</v>
      </c>
      <c r="BM40" s="32" t="str">
        <f t="shared" si="40"/>
        <v>VIH</v>
      </c>
      <c r="BN40" s="21" t="str">
        <f t="shared" si="41"/>
        <v>OK Vihor</v>
      </c>
      <c r="BO40" s="53">
        <f t="shared" si="42"/>
        <v>12</v>
      </c>
      <c r="BP40" s="53" t="str">
        <f t="shared" si="2"/>
        <v/>
      </c>
      <c r="BQ40" s="21" t="str">
        <f t="shared" si="3"/>
        <v>OK Vihor</v>
      </c>
      <c r="BR40" s="21" t="str" cm="1">
        <f t="array" ref="BR40">IFERROR(""&amp;INDEX(regNatjecatelj_klub,DI40),"")</f>
        <v>OK Vihor</v>
      </c>
      <c r="BS40" s="66" t="str">
        <f t="shared" si="43"/>
        <v/>
      </c>
      <c r="BT40" s="46" t="str">
        <f t="shared" si="44"/>
        <v>OK Vihor</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Vihor</v>
      </c>
      <c r="CL40" s="210">
        <f>IF(BN40="","",IF(BT40&lt;&gt;BN40,INDEX(regKlub_id,MATCH(BT40,regKlub_naziv,0)),IF(AND(BO40&lt;&gt;"",BO40&lt;&gt;"NEMA"),BO40,IF(CF40&lt;&gt;"",CF40,IF(CB40&lt;&gt;"",CB40,IFERROR(INDEX(CL$12:CL39,MATCH(BN40,BN$12:BN39,0)),"GREŠKA"))))))</f>
        <v>12</v>
      </c>
      <c r="CM40" s="108" t="str">
        <f>IF(BP40="","",IF(BP40&lt;&gt;"NEMA",BP40,IF(CE40&lt;&gt;"",CE40,IFERROR(INDEX(CM$12:CM39,MATCH(BN40,BN$12:BN39,0)),""))))</f>
        <v/>
      </c>
      <c r="CN40" s="27" t="s">
        <v>0</v>
      </c>
      <c r="CO40" s="38" t="str">
        <f t="shared" si="51"/>
        <v>78:02</v>
      </c>
      <c r="CP40" s="53" t="str">
        <f t="shared" si="52"/>
        <v>0</v>
      </c>
      <c r="CQ40" s="164" t="str">
        <f t="shared" si="53"/>
        <v/>
      </c>
      <c r="CR40" s="165">
        <f t="shared" si="4"/>
        <v>4682</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Petar – Jurač</v>
      </c>
      <c r="DI40" s="33">
        <f t="shared" si="58"/>
        <v>1031</v>
      </c>
      <c r="DJ40" s="27" t="s">
        <v>0</v>
      </c>
      <c r="DK40" s="32" t="str">
        <f t="shared" si="59"/>
        <v>Petar – Jurač – OK Vihor</v>
      </c>
      <c r="DL40" s="33">
        <f t="shared" si="60"/>
        <v>1031</v>
      </c>
      <c r="DM40" s="27" t="s">
        <v>0</v>
      </c>
      <c r="DN40" s="32" t="str">
        <f t="shared" si="61"/>
        <v>Petar – Jurač – OK Vihor – M16</v>
      </c>
      <c r="DO40" s="33">
        <f t="shared" si="62"/>
        <v>1031</v>
      </c>
      <c r="DP40" s="27" t="s">
        <v>0</v>
      </c>
      <c r="DQ40" s="38">
        <f t="shared" si="63"/>
        <v>1031</v>
      </c>
      <c r="DR40" s="33" cm="1">
        <f t="array" ref="DR40">IF(DQ40&lt;&gt;"",INDEX(regNatjecatelj_id,DQ40,0),IF(BF40&lt;&gt;"",BF40,""))</f>
        <v>1283</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7644</v>
      </c>
      <c r="EA40" s="53">
        <f t="shared" si="68"/>
        <v>830</v>
      </c>
      <c r="EB40" s="53">
        <f t="shared" si="69"/>
        <v>1283</v>
      </c>
      <c r="EC40" s="53">
        <f t="shared" si="70"/>
        <v>4682</v>
      </c>
      <c r="ED40" s="53">
        <f t="shared" si="71"/>
        <v>1</v>
      </c>
      <c r="EE40" s="53">
        <f t="shared" si="11"/>
        <v>1</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(7644,830,1283,4682,1,1,1,0,Null,Null,Null);</v>
      </c>
      <c r="EM40" s="27" t="s">
        <v>0</v>
      </c>
      <c r="EN40" s="14" t="str">
        <f t="shared" si="13"/>
        <v>UPDATE
	registar
SET
	potvrda = 1
WHERE
	imeprezime_id=1283
    	AND
	kategorijaliga_id = (SELECT 
                         	id
                         FROM
                         	kategorija_liga
                         WHERE
                         	kategorija_liga.kategorija_id = (SELECT kategorija_id FROM staza_kategorija WHERE id = 830)
                         		AND
                         	kategorija_liga.liga_id = 221)
		AND
	datum_od &lt;= '44850'
    	AND
    datum_do is Null;</v>
      </c>
      <c r="EO40" s="27" t="s">
        <v>0</v>
      </c>
      <c r="EP40" s="115" t="str">
        <f t="shared" si="77"/>
        <v xml:space="preserve">
INSERT INTO rezultat(id,stazakategorija_id,imeprezime_id,vrijeme_sec,status_id,registracija,uparivanje_id,originalstatus_id,imeprezimealias_id,klubalias_id,kategorijaalias_id) VALUES (7644,830,1283,4682,1,1,1,0,Null,Null,Null);
UPDATE
	registar
SET
	potvrda = 1
WHERE
	imeprezime_id=1283
    	AND
	kategorijaliga_id = (SELECT 
                         	id
                         FROM
                         	kategorija_liga
                         WHERE
                         	kategorija_liga.kategorija_id = (SELECT kategorija_id FROM staza_kategorija WHERE id = 830)
                         		AND
                         	kategorija_liga.liga_id = 221)
		AND
	datum_od &lt;= '44850'
    	AND
    datum_do is Null;</v>
      </c>
      <c r="EQ40" s="27" t="s">
        <v>0</v>
      </c>
    </row>
    <row r="41" spans="1:147" x14ac:dyDescent="0.25">
      <c r="A41" t="s">
        <v>0</v>
      </c>
      <c r="B41" s="32" t="str">
        <f>IF(csv!F31="","",TRIM(csv!T31))</f>
        <v>M16</v>
      </c>
      <c r="C41" s="21" t="s">
        <v>0</v>
      </c>
      <c r="D41" s="21" t="str">
        <f>IF(csv!F31="","",TRIM(csv!F31))</f>
        <v>Vacant</v>
      </c>
      <c r="E41" s="21" t="str">
        <f>IF(csv!E31="","",TRIM(csv!E31))</f>
        <v/>
      </c>
      <c r="F41" s="21" t="s">
        <v>0</v>
      </c>
      <c r="G41" s="53" t="str">
        <f>IF(csv!M31="","",TRIM(csv!M31))</f>
        <v/>
      </c>
      <c r="H41" s="53" t="str">
        <f>IF(csv!N31="","",TRIM(csv!N31))</f>
        <v>0</v>
      </c>
      <c r="I41" s="21" t="s">
        <v>0</v>
      </c>
      <c r="J41" s="21" t="str">
        <f>IF(csv!P31="","",TRIM(csv!P31))</f>
        <v/>
      </c>
      <c r="K41" s="21" t="str">
        <f>IF(csv!Q31="","",TRIM(csv!Q31))</f>
        <v/>
      </c>
      <c r="L41" s="21" t="s">
        <v>0</v>
      </c>
      <c r="M41" s="46" t="str">
        <f>IF(csv!R31="","",TRIM(csv!R31))</f>
        <v/>
      </c>
      <c r="N41" s="27" t="s">
        <v>0</v>
      </c>
      <c r="O41" s="172" t="str">
        <f t="shared" si="14"/>
        <v/>
      </c>
      <c r="P41" s="27"/>
      <c r="Q41" s="32" t="str">
        <f t="shared" si="15"/>
        <v>M16</v>
      </c>
      <c r="R41" s="53">
        <f>IF(Q41="","",IF(COUNTIF(Q$12:Q40,Q41)=0,R40+1,R40))</f>
        <v>3</v>
      </c>
      <c r="S41" s="53">
        <f t="shared" si="16"/>
        <v>110</v>
      </c>
      <c r="T41" s="53">
        <f t="shared" si="17"/>
        <v>546</v>
      </c>
      <c r="U41" s="46" t="str">
        <f t="shared" si="18"/>
        <v>M21B – M16</v>
      </c>
      <c r="V41" s="27" t="s">
        <v>0</v>
      </c>
      <c r="W41" s="157" t="str">
        <f t="shared" si="19"/>
        <v/>
      </c>
      <c r="X41" s="207" t="str">
        <f t="shared" si="20"/>
        <v/>
      </c>
      <c r="Y41" s="158" t="str">
        <f t="shared" si="0"/>
        <v/>
      </c>
      <c r="Z41" s="27" t="s">
        <v>0</v>
      </c>
      <c r="AA41" s="32" t="str">
        <f t="shared" si="21"/>
        <v/>
      </c>
      <c r="AB41" s="53" t="str">
        <f t="shared" si="22"/>
        <v/>
      </c>
      <c r="AC41" s="21" t="str">
        <f>IF(OR(AB41="",AB41&lt;&gt;"NEMA"),"",IF(IFERROR(MATCH(AA41,AA$12:AA40,0),0)&lt;&gt;0,"",AA41))</f>
        <v/>
      </c>
      <c r="AD41" s="46" t="str">
        <f>IF(AC41="","",MAX(AD$12:AD40)+1)</f>
        <v/>
      </c>
      <c r="AE41" s="27" t="s">
        <v>0</v>
      </c>
      <c r="AF41" s="84"/>
      <c r="AG41" s="27" t="s">
        <v>0</v>
      </c>
      <c r="AH41" s="14" t="str">
        <f t="shared" si="23"/>
        <v/>
      </c>
      <c r="AI41" s="27" t="s">
        <v>0</v>
      </c>
      <c r="AJ41" s="157" t="str">
        <f t="shared" si="24"/>
        <v/>
      </c>
      <c r="AK41" s="108" t="str">
        <f t="shared" si="25"/>
        <v/>
      </c>
      <c r="AL41" s="27"/>
      <c r="AM41" s="32" t="str">
        <f t="shared" si="26"/>
        <v/>
      </c>
      <c r="AN41" s="21" t="str">
        <f t="shared" si="27"/>
        <v/>
      </c>
      <c r="AO41" s="53" t="str">
        <f t="shared" si="28"/>
        <v/>
      </c>
      <c r="AP41" s="53" t="str">
        <f t="shared" si="29"/>
        <v/>
      </c>
      <c r="AQ41" s="21" t="str">
        <f t="shared" si="30"/>
        <v/>
      </c>
      <c r="AR41" s="46" t="str">
        <f t="shared" si="31"/>
        <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
      </c>
      <c r="BI41" s="21" t="str">
        <f t="shared" si="37"/>
        <v/>
      </c>
      <c r="BJ41" s="53" t="str">
        <f t="shared" si="38"/>
        <v/>
      </c>
      <c r="BK41" s="33" t="str">
        <f t="shared" si="39"/>
        <v/>
      </c>
      <c r="BL41" s="27" t="s">
        <v>0</v>
      </c>
      <c r="BM41" s="32" t="str">
        <f t="shared" si="40"/>
        <v/>
      </c>
      <c r="BN41" s="21" t="str">
        <f t="shared" si="41"/>
        <v/>
      </c>
      <c r="BO41" s="53" t="str">
        <f t="shared" si="42"/>
        <v/>
      </c>
      <c r="BP41" s="53" t="str">
        <f t="shared" si="2"/>
        <v/>
      </c>
      <c r="BQ41" s="21" t="str">
        <f t="shared" si="3"/>
        <v/>
      </c>
      <c r="BR41" s="21" t="str" cm="1">
        <f t="array" ref="BR41">IFERROR(""&amp;INDEX(regNatjecatelj_klub,DI41),"")</f>
        <v/>
      </c>
      <c r="BS41" s="66" t="str">
        <f t="shared" si="43"/>
        <v/>
      </c>
      <c r="BT41" s="46" t="str">
        <f t="shared" si="44"/>
        <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
      </c>
      <c r="CL41" s="210" t="str">
        <f>IF(BN41="","",IF(BT41&lt;&gt;BN41,INDEX(regKlub_id,MATCH(BT41,regKlub_naziv,0)),IF(AND(BO41&lt;&gt;"",BO41&lt;&gt;"NEMA"),BO41,IF(CF41&lt;&gt;"",CF41,IF(CB41&lt;&gt;"",CB41,IFERROR(INDEX(CL$12:CL40,MATCH(BN41,BN$12:BN40,0)),"GREŠKA"))))))</f>
        <v/>
      </c>
      <c r="CM41" s="108" t="str">
        <f>IF(BP41="","",IF(BP41&lt;&gt;"NEMA",BP41,IF(CE41&lt;&gt;"",CE41,IFERROR(INDEX(CM$12:CM40,MATCH(BN41,BN$12:BN40,0)),""))))</f>
        <v/>
      </c>
      <c r="CN41" s="27" t="s">
        <v>0</v>
      </c>
      <c r="CO41" s="38" t="str">
        <f t="shared" si="51"/>
        <v/>
      </c>
      <c r="CP41" s="53" t="str">
        <f t="shared" si="52"/>
        <v>0</v>
      </c>
      <c r="CQ41" s="164" t="str">
        <f t="shared" si="53"/>
        <v/>
      </c>
      <c r="CR41" s="165" t="str">
        <f t="shared" si="4"/>
        <v/>
      </c>
      <c r="CS41" s="108" t="str">
        <f t="shared" si="5"/>
        <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
      </c>
      <c r="DI41" s="33" t="str">
        <f t="shared" si="58"/>
        <v/>
      </c>
      <c r="DJ41" s="27" t="s">
        <v>0</v>
      </c>
      <c r="DK41" s="32" t="str">
        <f t="shared" si="59"/>
        <v/>
      </c>
      <c r="DL41" s="33" t="str">
        <f t="shared" si="60"/>
        <v/>
      </c>
      <c r="DM41" s="27" t="s">
        <v>0</v>
      </c>
      <c r="DN41" s="32" t="str">
        <f t="shared" si="61"/>
        <v/>
      </c>
      <c r="DO41" s="33" t="str">
        <f t="shared" si="62"/>
        <v/>
      </c>
      <c r="DP41" s="27" t="s">
        <v>0</v>
      </c>
      <c r="DQ41" s="38" t="str">
        <f t="shared" si="63"/>
        <v/>
      </c>
      <c r="DR41" s="33" t="str" cm="1">
        <f t="array" ref="DR41">IF(DQ41&lt;&gt;"",INDEX(regNatjecatelj_id,DQ41,0),IF(BF41&lt;&gt;"",BF41,""))</f>
        <v/>
      </c>
      <c r="DS41" s="27" t="s">
        <v>0</v>
      </c>
      <c r="DT41" s="38" t="str">
        <f t="shared" si="64"/>
        <v/>
      </c>
      <c r="DU41" s="53" t="str">
        <f t="shared" si="10"/>
        <v/>
      </c>
      <c r="DV41" s="53" t="str">
        <f t="shared" si="65"/>
        <v/>
      </c>
      <c r="DW41" s="53" t="str">
        <f t="shared" si="66"/>
        <v/>
      </c>
      <c r="DX41" s="46" t="str">
        <f t="shared" si="67"/>
        <v/>
      </c>
      <c r="DY41" s="27" t="s">
        <v>0</v>
      </c>
      <c r="DZ41" s="38" t="str">
        <f>IF(AN41="","",MAX(DZ$12:DZ40)+1)</f>
        <v/>
      </c>
      <c r="EA41" s="53" t="str">
        <f t="shared" si="68"/>
        <v/>
      </c>
      <c r="EB41" s="53" t="str">
        <f t="shared" si="69"/>
        <v/>
      </c>
      <c r="EC41" s="53" t="str">
        <f t="shared" si="70"/>
        <v/>
      </c>
      <c r="ED41" s="53" t="str">
        <f t="shared" si="71"/>
        <v/>
      </c>
      <c r="EE41" s="53" t="str">
        <f t="shared" si="11"/>
        <v/>
      </c>
      <c r="EF41" s="53" t="str">
        <f t="shared" si="72"/>
        <v/>
      </c>
      <c r="EG41" s="53" t="str">
        <f t="shared" si="73"/>
        <v/>
      </c>
      <c r="EH41" s="53" t="str">
        <f t="shared" si="12"/>
        <v/>
      </c>
      <c r="EI41" s="53" t="str">
        <f t="shared" si="74"/>
        <v/>
      </c>
      <c r="EJ41" s="33" t="str">
        <f t="shared" si="75"/>
        <v/>
      </c>
      <c r="EK41" s="27" t="s">
        <v>0</v>
      </c>
      <c r="EL41" s="14" t="str">
        <f t="shared" si="76"/>
        <v/>
      </c>
      <c r="EM41" s="27" t="s">
        <v>0</v>
      </c>
      <c r="EN41" s="14" t="str">
        <f t="shared" si="13"/>
        <v/>
      </c>
      <c r="EO41" s="27" t="s">
        <v>0</v>
      </c>
      <c r="EP41" s="115" t="str">
        <f t="shared" si="77"/>
        <v/>
      </c>
      <c r="EQ41" s="27" t="s">
        <v>0</v>
      </c>
    </row>
    <row r="42" spans="1:147" x14ac:dyDescent="0.25">
      <c r="A42" t="s">
        <v>0</v>
      </c>
      <c r="B42" s="32" t="str">
        <f>IF(csv!F32="","",TRIM(csv!T32))</f>
        <v>M16</v>
      </c>
      <c r="C42" s="21" t="s">
        <v>0</v>
      </c>
      <c r="D42" s="21" t="str">
        <f>IF(csv!F32="","",TRIM(csv!F32))</f>
        <v>Jan</v>
      </c>
      <c r="E42" s="21" t="str">
        <f>IF(csv!E32="","",TRIM(csv!E32))</f>
        <v>Erben</v>
      </c>
      <c r="F42" s="21" t="s">
        <v>0</v>
      </c>
      <c r="G42" s="53" t="str">
        <f>IF(csv!M32="","",TRIM(csv!M32))</f>
        <v>50:25</v>
      </c>
      <c r="H42" s="53" t="str">
        <f>IF(csv!N32="","",TRIM(csv!N32))</f>
        <v>3</v>
      </c>
      <c r="I42" s="21" t="s">
        <v>0</v>
      </c>
      <c r="J42" s="21" t="str">
        <f>IF(csv!P32="","",TRIM(csv!P32))</f>
        <v>JEL</v>
      </c>
      <c r="K42" s="21" t="str">
        <f>IF(csv!Q32="","",TRIM(csv!Q32))</f>
        <v>OK Jelen</v>
      </c>
      <c r="L42" s="21" t="s">
        <v>0</v>
      </c>
      <c r="M42" s="46" t="str">
        <f>IF(csv!R32="","",TRIM(csv!R32))</f>
        <v>CRO</v>
      </c>
      <c r="N42" s="27" t="s">
        <v>0</v>
      </c>
      <c r="O42" s="172" t="str">
        <f t="shared" si="14"/>
        <v>ok</v>
      </c>
      <c r="P42" s="27"/>
      <c r="Q42" s="32" t="str">
        <f t="shared" si="15"/>
        <v>M16</v>
      </c>
      <c r="R42" s="53">
        <f>IF(Q42="","",IF(COUNTIF(Q$12:Q41,Q42)=0,R41+1,R41))</f>
        <v>3</v>
      </c>
      <c r="S42" s="53">
        <f t="shared" si="16"/>
        <v>110</v>
      </c>
      <c r="T42" s="53">
        <f t="shared" si="17"/>
        <v>546</v>
      </c>
      <c r="U42" s="46" t="str">
        <f t="shared" si="18"/>
        <v>M21B – M16</v>
      </c>
      <c r="V42" s="27" t="s">
        <v>0</v>
      </c>
      <c r="W42" s="157" t="str">
        <f t="shared" si="19"/>
        <v>M16</v>
      </c>
      <c r="X42" s="207">
        <f t="shared" si="20"/>
        <v>830</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Jan</v>
      </c>
      <c r="AN42" s="21" t="str">
        <f t="shared" si="27"/>
        <v>Erben</v>
      </c>
      <c r="AO42" s="53">
        <f t="shared" si="28"/>
        <v>2210</v>
      </c>
      <c r="AP42" s="53" t="str">
        <f t="shared" si="29"/>
        <v/>
      </c>
      <c r="AQ42" s="21" t="str">
        <f t="shared" si="30"/>
        <v>Jan</v>
      </c>
      <c r="AR42" s="46" t="str">
        <f t="shared" si="31"/>
        <v>Erben</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Jan</v>
      </c>
      <c r="BI42" s="21" t="str">
        <f t="shared" si="37"/>
        <v>Erben</v>
      </c>
      <c r="BJ42" s="53" t="str">
        <f t="shared" si="38"/>
        <v/>
      </c>
      <c r="BK42" s="33">
        <f t="shared" si="39"/>
        <v>2210</v>
      </c>
      <c r="BL42" s="27" t="s">
        <v>0</v>
      </c>
      <c r="BM42" s="32" t="str">
        <f t="shared" si="40"/>
        <v>JEL</v>
      </c>
      <c r="BN42" s="21" t="str">
        <f t="shared" si="41"/>
        <v>OK Jelen</v>
      </c>
      <c r="BO42" s="53">
        <f t="shared" si="42"/>
        <v>4</v>
      </c>
      <c r="BP42" s="53" t="str">
        <f t="shared" si="2"/>
        <v/>
      </c>
      <c r="BQ42" s="21" t="str">
        <f t="shared" si="3"/>
        <v>OK Jelen</v>
      </c>
      <c r="BR42" s="21" t="str" cm="1">
        <f t="array" ref="BR42">IFERROR(""&amp;INDEX(regNatjecatelj_klub,DI42),"")</f>
        <v>OK Jelen</v>
      </c>
      <c r="BS42" s="66" t="str">
        <f t="shared" si="43"/>
        <v/>
      </c>
      <c r="BT42" s="46" t="str">
        <f t="shared" si="44"/>
        <v>OK Jelen</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Jelen</v>
      </c>
      <c r="CL42" s="210">
        <f>IF(BN42="","",IF(BT42&lt;&gt;BN42,INDEX(regKlub_id,MATCH(BT42,regKlub_naziv,0)),IF(AND(BO42&lt;&gt;"",BO42&lt;&gt;"NEMA"),BO42,IF(CF42&lt;&gt;"",CF42,IF(CB42&lt;&gt;"",CB42,IFERROR(INDEX(CL$12:CL41,MATCH(BN42,BN$12:BN41,0)),"GREŠKA"))))))</f>
        <v>4</v>
      </c>
      <c r="CM42" s="108" t="str">
        <f>IF(BP42="","",IF(BP42&lt;&gt;"NEMA",BP42,IF(CE42&lt;&gt;"",CE42,IFERROR(INDEX(CM$12:CM41,MATCH(BN42,BN$12:BN41,0)),""))))</f>
        <v/>
      </c>
      <c r="CN42" s="27" t="s">
        <v>0</v>
      </c>
      <c r="CO42" s="38" t="str">
        <f t="shared" si="51"/>
        <v>50:25</v>
      </c>
      <c r="CP42" s="53" t="str">
        <f t="shared" si="52"/>
        <v>3</v>
      </c>
      <c r="CQ42" s="164" t="str">
        <f t="shared" si="53"/>
        <v/>
      </c>
      <c r="CR42" s="165">
        <f t="shared" si="4"/>
        <v>3025</v>
      </c>
      <c r="CS42" s="108">
        <f t="shared" si="5"/>
        <v>3</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Jan – Erben</v>
      </c>
      <c r="DI42" s="33">
        <f t="shared" si="58"/>
        <v>556</v>
      </c>
      <c r="DJ42" s="27" t="s">
        <v>0</v>
      </c>
      <c r="DK42" s="32" t="str">
        <f t="shared" si="59"/>
        <v>Jan – Erben – OK Jelen</v>
      </c>
      <c r="DL42" s="33">
        <f t="shared" si="60"/>
        <v>556</v>
      </c>
      <c r="DM42" s="27" t="s">
        <v>0</v>
      </c>
      <c r="DN42" s="32" t="str">
        <f t="shared" si="61"/>
        <v>Jan – Erben – OK Jelen – M16</v>
      </c>
      <c r="DO42" s="33">
        <f t="shared" si="62"/>
        <v>556</v>
      </c>
      <c r="DP42" s="27" t="s">
        <v>0</v>
      </c>
      <c r="DQ42" s="38">
        <f t="shared" si="63"/>
        <v>556</v>
      </c>
      <c r="DR42" s="33" cm="1">
        <f t="array" ref="DR42">IF(DQ42&lt;&gt;"",INDEX(regNatjecatelj_id,DQ42,0),IF(BF42&lt;&gt;"",BF42,""))</f>
        <v>2210</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7645</v>
      </c>
      <c r="EA42" s="53">
        <f t="shared" si="68"/>
        <v>830</v>
      </c>
      <c r="EB42" s="53">
        <f t="shared" si="69"/>
        <v>2210</v>
      </c>
      <c r="EC42" s="53">
        <f t="shared" si="70"/>
        <v>3025</v>
      </c>
      <c r="ED42" s="53">
        <f t="shared" si="71"/>
        <v>3</v>
      </c>
      <c r="EE42" s="53">
        <f t="shared" si="11"/>
        <v>1</v>
      </c>
      <c r="EF42" s="53">
        <f t="shared" si="72"/>
        <v>1</v>
      </c>
      <c r="EG42" s="53" t="str">
        <f t="shared" si="73"/>
        <v>3</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(7645,830,2210,3025,3,1,1,3,Null,Null,Null);</v>
      </c>
      <c r="EM42" s="27" t="s">
        <v>0</v>
      </c>
      <c r="EN42" s="14" t="str">
        <f t="shared" si="13"/>
        <v>UPDATE
	registar
SET
	potvrda = 1
WHERE
	imeprezime_id=2210
    	AND
	kategorijaliga_id = (SELECT 
                         	id
                         FROM
                         	kategorija_liga
                         WHERE
                         	kategorija_liga.kategorija_id = (SELECT kategorija_id FROM staza_kategorija WHERE id = 830)
                         		AND
                         	kategorija_liga.liga_id = 221)
		AND
	datum_od &lt;= '44850'
    	AND
    datum_do is Null;</v>
      </c>
      <c r="EO42" s="27" t="s">
        <v>0</v>
      </c>
      <c r="EP42" s="115" t="str">
        <f t="shared" si="77"/>
        <v xml:space="preserve">
INSERT INTO rezultat(id,stazakategorija_id,imeprezime_id,vrijeme_sec,status_id,registracija,uparivanje_id,originalstatus_id,imeprezimealias_id,klubalias_id,kategorijaalias_id) VALUES (7645,830,2210,3025,3,1,1,3,Null,Null,Null);
UPDATE
	registar
SET
	potvrda = 1
WHERE
	imeprezime_id=2210
    	AND
	kategorijaliga_id = (SELECT 
                         	id
                         FROM
                         	kategorija_liga
                         WHERE
                         	kategorija_liga.kategorija_id = (SELECT kategorija_id FROM staza_kategorija WHERE id = 830)
                         		AND
                         	kategorija_liga.liga_id = 221)
		AND
	datum_od &lt;= '44850'
    	AND
    datum_do is Null;</v>
      </c>
      <c r="EQ42" s="27" t="s">
        <v>0</v>
      </c>
    </row>
    <row r="43" spans="1:147" x14ac:dyDescent="0.25">
      <c r="A43" t="s">
        <v>0</v>
      </c>
      <c r="B43" s="32" t="str">
        <f>IF(csv!F33="","",TRIM(csv!T33))</f>
        <v>M16</v>
      </c>
      <c r="C43" s="21" t="s">
        <v>0</v>
      </c>
      <c r="D43" s="21" t="str">
        <f>IF(csv!F33="","",TRIM(csv!F33))</f>
        <v>Vacant</v>
      </c>
      <c r="E43" s="21" t="str">
        <f>IF(csv!E33="","",TRIM(csv!E33))</f>
        <v/>
      </c>
      <c r="F43" s="21" t="s">
        <v>0</v>
      </c>
      <c r="G43" s="53" t="str">
        <f>IF(csv!M33="","",TRIM(csv!M33))</f>
        <v/>
      </c>
      <c r="H43" s="53" t="str">
        <f>IF(csv!N33="","",TRIM(csv!N33))</f>
        <v>0</v>
      </c>
      <c r="I43" s="21" t="s">
        <v>0</v>
      </c>
      <c r="J43" s="21" t="str">
        <f>IF(csv!P33="","",TRIM(csv!P33))</f>
        <v/>
      </c>
      <c r="K43" s="21" t="str">
        <f>IF(csv!Q33="","",TRIM(csv!Q33))</f>
        <v/>
      </c>
      <c r="L43" s="21" t="s">
        <v>0</v>
      </c>
      <c r="M43" s="46" t="str">
        <f>IF(csv!R33="","",TRIM(csv!R33))</f>
        <v/>
      </c>
      <c r="N43" s="27" t="s">
        <v>0</v>
      </c>
      <c r="O43" s="172" t="str">
        <f t="shared" si="14"/>
        <v/>
      </c>
      <c r="P43" s="27"/>
      <c r="Q43" s="32" t="str">
        <f t="shared" si="15"/>
        <v>M16</v>
      </c>
      <c r="R43" s="53">
        <f>IF(Q43="","",IF(COUNTIF(Q$12:Q42,Q43)=0,R42+1,R42))</f>
        <v>3</v>
      </c>
      <c r="S43" s="53">
        <f t="shared" si="16"/>
        <v>110</v>
      </c>
      <c r="T43" s="53">
        <f t="shared" si="17"/>
        <v>546</v>
      </c>
      <c r="U43" s="46" t="str">
        <f t="shared" si="18"/>
        <v>M21B – M16</v>
      </c>
      <c r="V43" s="27" t="s">
        <v>0</v>
      </c>
      <c r="W43" s="157" t="str">
        <f t="shared" si="19"/>
        <v/>
      </c>
      <c r="X43" s="207" t="str">
        <f t="shared" si="20"/>
        <v/>
      </c>
      <c r="Y43" s="158" t="str">
        <f t="shared" si="0"/>
        <v/>
      </c>
      <c r="Z43" s="27" t="s">
        <v>0</v>
      </c>
      <c r="AA43" s="32" t="str">
        <f t="shared" si="21"/>
        <v/>
      </c>
      <c r="AB43" s="53" t="str">
        <f t="shared" si="22"/>
        <v/>
      </c>
      <c r="AC43" s="21" t="str">
        <f>IF(OR(AB43="",AB43&lt;&gt;"NEMA"),"",IF(IFERROR(MATCH(AA43,AA$12:AA42,0),0)&lt;&gt;0,"",AA43))</f>
        <v/>
      </c>
      <c r="AD43" s="46" t="str">
        <f>IF(AC43="","",MAX(AD$12:AD42)+1)</f>
        <v/>
      </c>
      <c r="AE43" s="27" t="s">
        <v>0</v>
      </c>
      <c r="AF43" s="84"/>
      <c r="AG43" s="27" t="s">
        <v>0</v>
      </c>
      <c r="AH43" s="14" t="str">
        <f t="shared" si="23"/>
        <v/>
      </c>
      <c r="AI43" s="27" t="s">
        <v>0</v>
      </c>
      <c r="AJ43" s="157" t="str">
        <f t="shared" si="24"/>
        <v/>
      </c>
      <c r="AK43" s="108" t="str">
        <f t="shared" si="25"/>
        <v/>
      </c>
      <c r="AL43" s="27"/>
      <c r="AM43" s="32" t="str">
        <f t="shared" si="26"/>
        <v/>
      </c>
      <c r="AN43" s="21" t="str">
        <f t="shared" si="27"/>
        <v/>
      </c>
      <c r="AO43" s="53" t="str">
        <f t="shared" si="28"/>
        <v/>
      </c>
      <c r="AP43" s="53" t="str">
        <f t="shared" si="29"/>
        <v/>
      </c>
      <c r="AQ43" s="21" t="str">
        <f t="shared" si="30"/>
        <v/>
      </c>
      <c r="AR43" s="46" t="str">
        <f t="shared" si="31"/>
        <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
      </c>
      <c r="BI43" s="21" t="str">
        <f t="shared" si="37"/>
        <v/>
      </c>
      <c r="BJ43" s="53" t="str">
        <f t="shared" si="38"/>
        <v/>
      </c>
      <c r="BK43" s="33" t="str">
        <f t="shared" si="39"/>
        <v/>
      </c>
      <c r="BL43" s="27" t="s">
        <v>0</v>
      </c>
      <c r="BM43" s="32" t="str">
        <f t="shared" si="40"/>
        <v/>
      </c>
      <c r="BN43" s="21" t="str">
        <f t="shared" si="41"/>
        <v/>
      </c>
      <c r="BO43" s="53" t="str">
        <f t="shared" si="42"/>
        <v/>
      </c>
      <c r="BP43" s="53" t="str">
        <f t="shared" si="2"/>
        <v/>
      </c>
      <c r="BQ43" s="21" t="str">
        <f t="shared" si="3"/>
        <v/>
      </c>
      <c r="BR43" s="21" t="str" cm="1">
        <f t="array" ref="BR43">IFERROR(""&amp;INDEX(regNatjecatelj_klub,DI43),"")</f>
        <v/>
      </c>
      <c r="BS43" s="66" t="str">
        <f t="shared" si="43"/>
        <v/>
      </c>
      <c r="BT43" s="46" t="str">
        <f t="shared" si="44"/>
        <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
      </c>
      <c r="CL43" s="210" t="str">
        <f>IF(BN43="","",IF(BT43&lt;&gt;BN43,INDEX(regKlub_id,MATCH(BT43,regKlub_naziv,0)),IF(AND(BO43&lt;&gt;"",BO43&lt;&gt;"NEMA"),BO43,IF(CF43&lt;&gt;"",CF43,IF(CB43&lt;&gt;"",CB43,IFERROR(INDEX(CL$12:CL42,MATCH(BN43,BN$12:BN42,0)),"GREŠKA"))))))</f>
        <v/>
      </c>
      <c r="CM43" s="108" t="str">
        <f>IF(BP43="","",IF(BP43&lt;&gt;"NEMA",BP43,IF(CE43&lt;&gt;"",CE43,IFERROR(INDEX(CM$12:CM42,MATCH(BN43,BN$12:BN42,0)),""))))</f>
        <v/>
      </c>
      <c r="CN43" s="27" t="s">
        <v>0</v>
      </c>
      <c r="CO43" s="38" t="str">
        <f t="shared" si="51"/>
        <v/>
      </c>
      <c r="CP43" s="53" t="str">
        <f t="shared" si="52"/>
        <v>0</v>
      </c>
      <c r="CQ43" s="164" t="str">
        <f t="shared" si="53"/>
        <v/>
      </c>
      <c r="CR43" s="165" t="str">
        <f t="shared" si="4"/>
        <v/>
      </c>
      <c r="CS43" s="108" t="str">
        <f t="shared" si="5"/>
        <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
      </c>
      <c r="DI43" s="33" t="str">
        <f t="shared" si="58"/>
        <v/>
      </c>
      <c r="DJ43" s="27" t="s">
        <v>0</v>
      </c>
      <c r="DK43" s="32" t="str">
        <f t="shared" si="59"/>
        <v/>
      </c>
      <c r="DL43" s="33" t="str">
        <f t="shared" si="60"/>
        <v/>
      </c>
      <c r="DM43" s="27" t="s">
        <v>0</v>
      </c>
      <c r="DN43" s="32" t="str">
        <f t="shared" si="61"/>
        <v/>
      </c>
      <c r="DO43" s="33" t="str">
        <f t="shared" si="62"/>
        <v/>
      </c>
      <c r="DP43" s="27" t="s">
        <v>0</v>
      </c>
      <c r="DQ43" s="38" t="str">
        <f t="shared" si="63"/>
        <v/>
      </c>
      <c r="DR43" s="33" t="str" cm="1">
        <f t="array" ref="DR43">IF(DQ43&lt;&gt;"",INDEX(regNatjecatelj_id,DQ43,0),IF(BF43&lt;&gt;"",BF43,""))</f>
        <v/>
      </c>
      <c r="DS43" s="27" t="s">
        <v>0</v>
      </c>
      <c r="DT43" s="38" t="str">
        <f t="shared" si="64"/>
        <v/>
      </c>
      <c r="DU43" s="53" t="str">
        <f t="shared" si="10"/>
        <v/>
      </c>
      <c r="DV43" s="53" t="str">
        <f t="shared" si="65"/>
        <v/>
      </c>
      <c r="DW43" s="53" t="str">
        <f t="shared" si="66"/>
        <v/>
      </c>
      <c r="DX43" s="46" t="str">
        <f t="shared" si="67"/>
        <v/>
      </c>
      <c r="DY43" s="27" t="s">
        <v>0</v>
      </c>
      <c r="DZ43" s="38" t="str">
        <f>IF(AN43="","",MAX(DZ$12:DZ42)+1)</f>
        <v/>
      </c>
      <c r="EA43" s="53" t="str">
        <f t="shared" si="68"/>
        <v/>
      </c>
      <c r="EB43" s="53" t="str">
        <f t="shared" si="69"/>
        <v/>
      </c>
      <c r="EC43" s="53" t="str">
        <f t="shared" si="70"/>
        <v/>
      </c>
      <c r="ED43" s="53" t="str">
        <f t="shared" si="71"/>
        <v/>
      </c>
      <c r="EE43" s="53" t="str">
        <f t="shared" si="11"/>
        <v/>
      </c>
      <c r="EF43" s="53" t="str">
        <f t="shared" si="72"/>
        <v/>
      </c>
      <c r="EG43" s="53" t="str">
        <f t="shared" si="73"/>
        <v/>
      </c>
      <c r="EH43" s="53" t="str">
        <f t="shared" si="12"/>
        <v/>
      </c>
      <c r="EI43" s="53" t="str">
        <f t="shared" si="74"/>
        <v/>
      </c>
      <c r="EJ43" s="33" t="str">
        <f t="shared" si="75"/>
        <v/>
      </c>
      <c r="EK43" s="27" t="s">
        <v>0</v>
      </c>
      <c r="EL43" s="14" t="str">
        <f t="shared" si="76"/>
        <v/>
      </c>
      <c r="EM43" s="27" t="s">
        <v>0</v>
      </c>
      <c r="EN43" s="14" t="str">
        <f t="shared" si="13"/>
        <v/>
      </c>
      <c r="EO43" s="27" t="s">
        <v>0</v>
      </c>
      <c r="EP43" s="115" t="str">
        <f t="shared" si="77"/>
        <v/>
      </c>
      <c r="EQ43" s="27" t="s">
        <v>0</v>
      </c>
    </row>
    <row r="44" spans="1:147" x14ac:dyDescent="0.25">
      <c r="A44" t="s">
        <v>0</v>
      </c>
      <c r="B44" s="32" t="str">
        <f>IF(csv!F34="","",TRIM(csv!T34))</f>
        <v>M17-20</v>
      </c>
      <c r="C44" s="21" t="s">
        <v>0</v>
      </c>
      <c r="D44" s="21" t="str">
        <f>IF(csv!F34="","",TRIM(csv!F34))</f>
        <v>Jakov</v>
      </c>
      <c r="E44" s="21" t="str">
        <f>IF(csv!E34="","",TRIM(csv!E34))</f>
        <v>Lesjak</v>
      </c>
      <c r="F44" s="21" t="s">
        <v>0</v>
      </c>
      <c r="G44" s="53" t="str">
        <f>IF(csv!M34="","",TRIM(csv!M34))</f>
        <v>55:05</v>
      </c>
      <c r="H44" s="53" t="str">
        <f>IF(csv!N34="","",TRIM(csv!N34))</f>
        <v>0</v>
      </c>
      <c r="I44" s="21" t="s">
        <v>0</v>
      </c>
      <c r="J44" s="21" t="str">
        <f>IF(csv!P34="","",TRIM(csv!P34))</f>
        <v>JAP</v>
      </c>
      <c r="K44" s="21" t="str">
        <f>IF(csv!Q34="","",TRIM(csv!Q34))</f>
        <v>OK Japetić</v>
      </c>
      <c r="L44" s="21" t="s">
        <v>0</v>
      </c>
      <c r="M44" s="46" t="str">
        <f>IF(csv!R34="","",TRIM(csv!R34))</f>
        <v>CRO</v>
      </c>
      <c r="N44" s="27" t="s">
        <v>0</v>
      </c>
      <c r="O44" s="172" t="str">
        <f t="shared" si="14"/>
        <v>ok</v>
      </c>
      <c r="P44" s="27"/>
      <c r="Q44" s="32" t="str">
        <f t="shared" si="15"/>
        <v>M17-20</v>
      </c>
      <c r="R44" s="53">
        <f>IF(Q44="","",IF(COUNTIF(Q$12:Q43,Q44)=0,R43+1,R43))</f>
        <v>4</v>
      </c>
      <c r="S44" s="53">
        <f t="shared" si="16"/>
        <v>109</v>
      </c>
      <c r="T44" s="53">
        <f t="shared" si="17"/>
        <v>545</v>
      </c>
      <c r="U44" s="46" t="str">
        <f t="shared" si="18"/>
        <v>M35 – M35 – M20</v>
      </c>
      <c r="V44" s="27" t="s">
        <v>0</v>
      </c>
      <c r="W44" s="157" t="str">
        <f t="shared" si="19"/>
        <v>M20</v>
      </c>
      <c r="X44" s="207">
        <f t="shared" si="20"/>
        <v>831</v>
      </c>
      <c r="Y44" s="158">
        <f t="shared" si="0"/>
        <v>47</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Jakov</v>
      </c>
      <c r="AN44" s="21" t="str">
        <f t="shared" si="27"/>
        <v>Lesjak</v>
      </c>
      <c r="AO44" s="53">
        <f t="shared" si="28"/>
        <v>1434</v>
      </c>
      <c r="AP44" s="53" t="str">
        <f t="shared" si="29"/>
        <v/>
      </c>
      <c r="AQ44" s="21" t="str">
        <f t="shared" si="30"/>
        <v>Jakov</v>
      </c>
      <c r="AR44" s="46" t="str">
        <f t="shared" si="31"/>
        <v>Lesjak</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Jakov</v>
      </c>
      <c r="BI44" s="21" t="str">
        <f t="shared" si="37"/>
        <v>Lesjak</v>
      </c>
      <c r="BJ44" s="53" t="str">
        <f t="shared" si="38"/>
        <v/>
      </c>
      <c r="BK44" s="33">
        <f t="shared" si="39"/>
        <v>1434</v>
      </c>
      <c r="BL44" s="27" t="s">
        <v>0</v>
      </c>
      <c r="BM44" s="32" t="str">
        <f t="shared" si="40"/>
        <v>JAP</v>
      </c>
      <c r="BN44" s="21" t="str">
        <f t="shared" si="41"/>
        <v>OK Japetić</v>
      </c>
      <c r="BO44" s="53">
        <f t="shared" si="42"/>
        <v>3</v>
      </c>
      <c r="BP44" s="53" t="str">
        <f t="shared" si="2"/>
        <v/>
      </c>
      <c r="BQ44" s="21" t="str">
        <f t="shared" si="3"/>
        <v>OK Japetić</v>
      </c>
      <c r="BR44" s="21" t="str" cm="1">
        <f t="array" ref="BR44">IFERROR(""&amp;INDEX(regNatjecatelj_klub,DI44),"")</f>
        <v>OK Japetić</v>
      </c>
      <c r="BS44" s="66" t="str">
        <f t="shared" si="43"/>
        <v/>
      </c>
      <c r="BT44" s="46" t="str">
        <f t="shared" si="44"/>
        <v>OK Japetić</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Japetić</v>
      </c>
      <c r="CL44" s="210">
        <f>IF(BN44="","",IF(BT44&lt;&gt;BN44,INDEX(regKlub_id,MATCH(BT44,regKlub_naziv,0)),IF(AND(BO44&lt;&gt;"",BO44&lt;&gt;"NEMA"),BO44,IF(CF44&lt;&gt;"",CF44,IF(CB44&lt;&gt;"",CB44,IFERROR(INDEX(CL$12:CL43,MATCH(BN44,BN$12:BN43,0)),"GREŠKA"))))))</f>
        <v>3</v>
      </c>
      <c r="CM44" s="108" t="str">
        <f>IF(BP44="","",IF(BP44&lt;&gt;"NEMA",BP44,IF(CE44&lt;&gt;"",CE44,IFERROR(INDEX(CM$12:CM43,MATCH(BN44,BN$12:BN43,0)),""))))</f>
        <v/>
      </c>
      <c r="CN44" s="27" t="s">
        <v>0</v>
      </c>
      <c r="CO44" s="38" t="str">
        <f t="shared" si="51"/>
        <v>55:05</v>
      </c>
      <c r="CP44" s="53" t="str">
        <f t="shared" si="52"/>
        <v>0</v>
      </c>
      <c r="CQ44" s="164" t="str">
        <f t="shared" si="53"/>
        <v/>
      </c>
      <c r="CR44" s="165">
        <f t="shared" si="4"/>
        <v>3305</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
      </c>
      <c r="DC44" t="s">
        <v>0</v>
      </c>
      <c r="DD44" s="14" t="str">
        <f t="shared" si="55"/>
        <v/>
      </c>
      <c r="DE44" s="27" t="s">
        <v>0</v>
      </c>
      <c r="DF44" s="14" t="str">
        <f t="shared" si="56"/>
        <v/>
      </c>
      <c r="DG44" s="27" t="s">
        <v>0</v>
      </c>
      <c r="DH44" s="32" t="str">
        <f t="shared" si="57"/>
        <v>Jakov – Lesjak</v>
      </c>
      <c r="DI44" s="33">
        <f t="shared" si="58"/>
        <v>548</v>
      </c>
      <c r="DJ44" s="27" t="s">
        <v>0</v>
      </c>
      <c r="DK44" s="32" t="str">
        <f t="shared" si="59"/>
        <v>Jakov – Lesjak – OK Japetić</v>
      </c>
      <c r="DL44" s="33">
        <f t="shared" si="60"/>
        <v>548</v>
      </c>
      <c r="DM44" s="27" t="s">
        <v>0</v>
      </c>
      <c r="DN44" s="32" t="str">
        <f t="shared" si="61"/>
        <v>Jakov – Lesjak – OK Japetić – M20</v>
      </c>
      <c r="DO44" s="33">
        <f t="shared" si="62"/>
        <v>548</v>
      </c>
      <c r="DP44" s="27" t="s">
        <v>0</v>
      </c>
      <c r="DQ44" s="38">
        <f t="shared" si="63"/>
        <v>548</v>
      </c>
      <c r="DR44" s="33" cm="1">
        <f t="array" ref="DR44">IF(DQ44&lt;&gt;"",INDEX(regNatjecatelj_id,DQ44,0),IF(BF44&lt;&gt;"",BF44,""))</f>
        <v>1434</v>
      </c>
      <c r="DS44" s="27" t="s">
        <v>0</v>
      </c>
      <c r="DT44" s="38" t="str">
        <f t="shared" si="64"/>
        <v>imepre</v>
      </c>
      <c r="DU44" s="53" t="str">
        <f t="shared" si="10"/>
        <v>klu</v>
      </c>
      <c r="DV44" s="53" t="str">
        <f t="shared" si="65"/>
        <v>kat(ali)</v>
      </c>
      <c r="DW44" s="53" t="str">
        <f t="shared" si="66"/>
        <v/>
      </c>
      <c r="DX44" s="46" t="str">
        <f t="shared" si="67"/>
        <v>imepre-klu-kat(ali)</v>
      </c>
      <c r="DY44" s="27" t="s">
        <v>0</v>
      </c>
      <c r="DZ44" s="38">
        <f>IF(AN44="","",MAX(DZ$12:DZ43)+1)</f>
        <v>7646</v>
      </c>
      <c r="EA44" s="53">
        <f t="shared" si="68"/>
        <v>831</v>
      </c>
      <c r="EB44" s="53">
        <f t="shared" si="69"/>
        <v>1434</v>
      </c>
      <c r="EC44" s="53">
        <f t="shared" si="70"/>
        <v>3305</v>
      </c>
      <c r="ED44" s="53">
        <f t="shared" si="71"/>
        <v>1</v>
      </c>
      <c r="EE44" s="53">
        <f t="shared" si="11"/>
        <v>1</v>
      </c>
      <c r="EF44" s="53">
        <f t="shared" si="72"/>
        <v>21</v>
      </c>
      <c r="EG44" s="53" t="str">
        <f t="shared" si="73"/>
        <v>0</v>
      </c>
      <c r="EH44" s="53" t="str">
        <f t="shared" si="12"/>
        <v/>
      </c>
      <c r="EI44" s="53" t="str">
        <f t="shared" si="74"/>
        <v/>
      </c>
      <c r="EJ44" s="33">
        <f t="shared" si="75"/>
        <v>47</v>
      </c>
      <c r="EK44" s="27" t="s">
        <v>0</v>
      </c>
      <c r="EL44" s="14" t="str">
        <f t="shared" si="76"/>
        <v>INSERT INTO rezultat(id,stazakategorija_id,imeprezime_id,vrijeme_sec,status_id,registracija,uparivanje_id,originalstatus_id,imeprezimealias_id,klubalias_id,kategorijaalias_id) VALUES (7646,831,1434,3305,1,1,21,0,Null,Null,47);</v>
      </c>
      <c r="EM44" s="27" t="s">
        <v>0</v>
      </c>
      <c r="EN44" s="14" t="str">
        <f t="shared" si="13"/>
        <v>UPDATE
	registar
SET
	potvrda = 1
WHERE
	imeprezime_id=1434
    	AND
	kategorijaliga_id = (SELECT 
                         	id
                         FROM
                         	kategorija_liga
                         WHERE
                         	kategorija_liga.kategorija_id = (SELECT kategorija_id FROM staza_kategorija WHERE id = 831)
                         		AND
                         	kategorija_liga.liga_id = 221)
		AND
	datum_od &lt;= '44850'
    	AND
    datum_do is Null;</v>
      </c>
      <c r="EO44" s="27" t="s">
        <v>0</v>
      </c>
      <c r="EP44" s="115" t="str">
        <f t="shared" si="77"/>
        <v xml:space="preserve">
INSERT INTO rezultat(id,stazakategorija_id,imeprezime_id,vrijeme_sec,status_id,registracija,uparivanje_id,originalstatus_id,imeprezimealias_id,klubalias_id,kategorijaalias_id) VALUES (7646,831,1434,3305,1,1,21,0,Null,Null,47);
UPDATE
	registar
SET
	potvrda = 1
WHERE
	imeprezime_id=1434
    	AND
	kategorijaliga_id = (SELECT 
                         	id
                         FROM
                         	kategorija_liga
                         WHERE
                         	kategorija_liga.kategorija_id = (SELECT kategorija_id FROM staza_kategorija WHERE id = 831)
                         		AND
                         	kategorija_liga.liga_id = 221)
		AND
	datum_od &lt;= '44850'
    	AND
    datum_do is Null;</v>
      </c>
      <c r="EQ44" s="27" t="s">
        <v>0</v>
      </c>
    </row>
    <row r="45" spans="1:147" x14ac:dyDescent="0.25">
      <c r="A45" t="s">
        <v>0</v>
      </c>
      <c r="B45" s="32" t="str">
        <f>IF(csv!F35="","",TRIM(csv!T35))</f>
        <v>M17-20</v>
      </c>
      <c r="C45" s="21" t="s">
        <v>0</v>
      </c>
      <c r="D45" s="21" t="str">
        <f>IF(csv!F35="","",TRIM(csv!F35))</f>
        <v>Gabriel</v>
      </c>
      <c r="E45" s="21" t="str">
        <f>IF(csv!E35="","",TRIM(csv!E35))</f>
        <v>Šiljevinac</v>
      </c>
      <c r="F45" s="21" t="s">
        <v>0</v>
      </c>
      <c r="G45" s="53" t="str">
        <f>IF(csv!M35="","",TRIM(csv!M35))</f>
        <v>92:00</v>
      </c>
      <c r="H45" s="53" t="str">
        <f>IF(csv!N35="","",TRIM(csv!N35))</f>
        <v>0</v>
      </c>
      <c r="I45" s="21" t="s">
        <v>0</v>
      </c>
      <c r="J45" s="21" t="str">
        <f>IF(csv!P35="","",TRIM(csv!P35))</f>
        <v>JEL</v>
      </c>
      <c r="K45" s="21" t="str">
        <f>IF(csv!Q35="","",TRIM(csv!Q35))</f>
        <v>OK Jelen</v>
      </c>
      <c r="L45" s="21" t="s">
        <v>0</v>
      </c>
      <c r="M45" s="46" t="str">
        <f>IF(csv!R35="","",TRIM(csv!R35))</f>
        <v>CRO</v>
      </c>
      <c r="N45" s="27" t="s">
        <v>0</v>
      </c>
      <c r="O45" s="172" t="str">
        <f t="shared" si="14"/>
        <v>ok</v>
      </c>
      <c r="P45" s="27"/>
      <c r="Q45" s="32" t="str">
        <f t="shared" si="15"/>
        <v>M17-20</v>
      </c>
      <c r="R45" s="53">
        <f>IF(Q45="","",IF(COUNTIF(Q$12:Q44,Q45)=0,R44+1,R44))</f>
        <v>4</v>
      </c>
      <c r="S45" s="53">
        <f t="shared" si="16"/>
        <v>109</v>
      </c>
      <c r="T45" s="53">
        <f t="shared" si="17"/>
        <v>545</v>
      </c>
      <c r="U45" s="46" t="str">
        <f t="shared" si="18"/>
        <v>M35 – M35 – M20</v>
      </c>
      <c r="V45" s="27" t="s">
        <v>0</v>
      </c>
      <c r="W45" s="157" t="str">
        <f t="shared" si="19"/>
        <v>M20</v>
      </c>
      <c r="X45" s="207">
        <f t="shared" si="20"/>
        <v>831</v>
      </c>
      <c r="Y45" s="158">
        <f t="shared" si="0"/>
        <v>47</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Gabriel</v>
      </c>
      <c r="AN45" s="21" t="str">
        <f t="shared" si="27"/>
        <v>Šiljevinac</v>
      </c>
      <c r="AO45" s="53">
        <f t="shared" si="28"/>
        <v>1256</v>
      </c>
      <c r="AP45" s="53" t="str">
        <f t="shared" si="29"/>
        <v/>
      </c>
      <c r="AQ45" s="21" t="str">
        <f t="shared" si="30"/>
        <v>Gabriel</v>
      </c>
      <c r="AR45" s="46" t="str">
        <f t="shared" si="31"/>
        <v>Šiljevinac</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Gabriel</v>
      </c>
      <c r="BI45" s="21" t="str">
        <f t="shared" si="37"/>
        <v>Šiljevinac</v>
      </c>
      <c r="BJ45" s="53" t="str">
        <f t="shared" si="38"/>
        <v/>
      </c>
      <c r="BK45" s="33">
        <f t="shared" si="39"/>
        <v>1256</v>
      </c>
      <c r="BL45" s="27" t="s">
        <v>0</v>
      </c>
      <c r="BM45" s="32" t="str">
        <f t="shared" si="40"/>
        <v>JEL</v>
      </c>
      <c r="BN45" s="21" t="str">
        <f t="shared" si="41"/>
        <v>OK Jelen</v>
      </c>
      <c r="BO45" s="53">
        <f t="shared" si="42"/>
        <v>4</v>
      </c>
      <c r="BP45" s="53" t="str">
        <f t="shared" si="2"/>
        <v/>
      </c>
      <c r="BQ45" s="21" t="str">
        <f t="shared" si="3"/>
        <v>OK Jelen</v>
      </c>
      <c r="BR45" s="21" t="str" cm="1">
        <f t="array" ref="BR45">IFERROR(""&amp;INDEX(regNatjecatelj_klub,DI45),"")</f>
        <v>OK Jelen</v>
      </c>
      <c r="BS45" s="66" t="str">
        <f t="shared" si="43"/>
        <v/>
      </c>
      <c r="BT45" s="46" t="str">
        <f t="shared" si="44"/>
        <v>OK Jelen</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Jelen</v>
      </c>
      <c r="CL45" s="210">
        <f>IF(BN45="","",IF(BT45&lt;&gt;BN45,INDEX(regKlub_id,MATCH(BT45,regKlub_naziv,0)),IF(AND(BO45&lt;&gt;"",BO45&lt;&gt;"NEMA"),BO45,IF(CF45&lt;&gt;"",CF45,IF(CB45&lt;&gt;"",CB45,IFERROR(INDEX(CL$12:CL44,MATCH(BN45,BN$12:BN44,0)),"GREŠKA"))))))</f>
        <v>4</v>
      </c>
      <c r="CM45" s="108" t="str">
        <f>IF(BP45="","",IF(BP45&lt;&gt;"NEMA",BP45,IF(CE45&lt;&gt;"",CE45,IFERROR(INDEX(CM$12:CM44,MATCH(BN45,BN$12:BN44,0)),""))))</f>
        <v/>
      </c>
      <c r="CN45" s="27" t="s">
        <v>0</v>
      </c>
      <c r="CO45" s="38" t="str">
        <f t="shared" si="51"/>
        <v>92:00</v>
      </c>
      <c r="CP45" s="53" t="str">
        <f t="shared" si="52"/>
        <v>0</v>
      </c>
      <c r="CQ45" s="164" t="str">
        <f t="shared" si="53"/>
        <v/>
      </c>
      <c r="CR45" s="165">
        <f t="shared" si="4"/>
        <v>5520</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Gabriel – Šiljevinac</v>
      </c>
      <c r="DI45" s="33">
        <f t="shared" si="58"/>
        <v>375</v>
      </c>
      <c r="DJ45" s="27" t="s">
        <v>0</v>
      </c>
      <c r="DK45" s="32" t="str">
        <f t="shared" si="59"/>
        <v>Gabriel – Šiljevinac – OK Jelen</v>
      </c>
      <c r="DL45" s="33">
        <f t="shared" si="60"/>
        <v>375</v>
      </c>
      <c r="DM45" s="27" t="s">
        <v>0</v>
      </c>
      <c r="DN45" s="32" t="str">
        <f t="shared" si="61"/>
        <v>Gabriel – Šiljevinac – OK Jelen – M20</v>
      </c>
      <c r="DO45" s="33">
        <f t="shared" si="62"/>
        <v>375</v>
      </c>
      <c r="DP45" s="27" t="s">
        <v>0</v>
      </c>
      <c r="DQ45" s="38">
        <f t="shared" si="63"/>
        <v>375</v>
      </c>
      <c r="DR45" s="33" cm="1">
        <f t="array" ref="DR45">IF(DQ45&lt;&gt;"",INDEX(regNatjecatelj_id,DQ45,0),IF(BF45&lt;&gt;"",BF45,""))</f>
        <v>1256</v>
      </c>
      <c r="DS45" s="27" t="s">
        <v>0</v>
      </c>
      <c r="DT45" s="38" t="str">
        <f t="shared" si="64"/>
        <v>imepre</v>
      </c>
      <c r="DU45" s="53" t="str">
        <f t="shared" si="10"/>
        <v>klu</v>
      </c>
      <c r="DV45" s="53" t="str">
        <f t="shared" si="65"/>
        <v>kat(ali)</v>
      </c>
      <c r="DW45" s="53" t="str">
        <f t="shared" si="66"/>
        <v/>
      </c>
      <c r="DX45" s="46" t="str">
        <f t="shared" si="67"/>
        <v>imepre-klu-kat(ali)</v>
      </c>
      <c r="DY45" s="27" t="s">
        <v>0</v>
      </c>
      <c r="DZ45" s="38">
        <f>IF(AN45="","",MAX(DZ$12:DZ44)+1)</f>
        <v>7647</v>
      </c>
      <c r="EA45" s="53">
        <f t="shared" si="68"/>
        <v>831</v>
      </c>
      <c r="EB45" s="53">
        <f t="shared" si="69"/>
        <v>1256</v>
      </c>
      <c r="EC45" s="53">
        <f t="shared" si="70"/>
        <v>5520</v>
      </c>
      <c r="ED45" s="53">
        <f t="shared" si="71"/>
        <v>1</v>
      </c>
      <c r="EE45" s="53">
        <f t="shared" si="11"/>
        <v>1</v>
      </c>
      <c r="EF45" s="53">
        <f t="shared" si="72"/>
        <v>21</v>
      </c>
      <c r="EG45" s="53" t="str">
        <f t="shared" si="73"/>
        <v>0</v>
      </c>
      <c r="EH45" s="53" t="str">
        <f t="shared" si="12"/>
        <v/>
      </c>
      <c r="EI45" s="53" t="str">
        <f t="shared" si="74"/>
        <v/>
      </c>
      <c r="EJ45" s="33">
        <f t="shared" si="75"/>
        <v>47</v>
      </c>
      <c r="EK45" s="27" t="s">
        <v>0</v>
      </c>
      <c r="EL45" s="14" t="str">
        <f t="shared" si="76"/>
        <v>INSERT INTO rezultat(id,stazakategorija_id,imeprezime_id,vrijeme_sec,status_id,registracija,uparivanje_id,originalstatus_id,imeprezimealias_id,klubalias_id,kategorijaalias_id) VALUES (7647,831,1256,5520,1,1,21,0,Null,Null,47);</v>
      </c>
      <c r="EM45" s="27" t="s">
        <v>0</v>
      </c>
      <c r="EN45" s="14" t="str">
        <f t="shared" si="13"/>
        <v>UPDATE
	registar
SET
	potvrda = 1
WHERE
	imeprezime_id=1256
    	AND
	kategorijaliga_id = (SELECT 
                         	id
                         FROM
                         	kategorija_liga
                         WHERE
                         	kategorija_liga.kategorija_id = (SELECT kategorija_id FROM staza_kategorija WHERE id = 831)
                         		AND
                         	kategorija_liga.liga_id = 221)
		AND
	datum_od &lt;= '44850'
    	AND
    datum_do is Null;</v>
      </c>
      <c r="EO45" s="27" t="s">
        <v>0</v>
      </c>
      <c r="EP45" s="115" t="str">
        <f t="shared" si="77"/>
        <v xml:space="preserve">
INSERT INTO rezultat(id,stazakategorija_id,imeprezime_id,vrijeme_sec,status_id,registracija,uparivanje_id,originalstatus_id,imeprezimealias_id,klubalias_id,kategorijaalias_id) VALUES (7647,831,1256,5520,1,1,21,0,Null,Null,47);
UPDATE
	registar
SET
	potvrda = 1
WHERE
	imeprezime_id=1256
    	AND
	kategorijaliga_id = (SELECT 
                         	id
                         FROM
                         	kategorija_liga
                         WHERE
                         	kategorija_liga.kategorija_id = (SELECT kategorija_id FROM staza_kategorija WHERE id = 831)
                         		AND
                         	kategorija_liga.liga_id = 221)
		AND
	datum_od &lt;= '44850'
    	AND
    datum_do is Null;</v>
      </c>
      <c r="EQ45" s="27" t="s">
        <v>0</v>
      </c>
    </row>
    <row r="46" spans="1:147" x14ac:dyDescent="0.25">
      <c r="A46" t="s">
        <v>0</v>
      </c>
      <c r="B46" s="32" t="str">
        <f>IF(csv!F36="","",TRIM(csv!T36))</f>
        <v>M17-20</v>
      </c>
      <c r="C46" s="21" t="s">
        <v>0</v>
      </c>
      <c r="D46" s="21" t="str">
        <f>IF(csv!F36="","",TRIM(csv!F36))</f>
        <v>Marko</v>
      </c>
      <c r="E46" s="21" t="str">
        <f>IF(csv!E36="","",TRIM(csv!E36))</f>
        <v>Jurač</v>
      </c>
      <c r="F46" s="21" t="s">
        <v>0</v>
      </c>
      <c r="G46" s="53" t="str">
        <f>IF(csv!M36="","",TRIM(csv!M36))</f>
        <v>102:05</v>
      </c>
      <c r="H46" s="53" t="str">
        <f>IF(csv!N36="","",TRIM(csv!N36))</f>
        <v>0</v>
      </c>
      <c r="I46" s="21" t="s">
        <v>0</v>
      </c>
      <c r="J46" s="21" t="str">
        <f>IF(csv!P36="","",TRIM(csv!P36))</f>
        <v>VIH</v>
      </c>
      <c r="K46" s="21" t="str">
        <f>IF(csv!Q36="","",TRIM(csv!Q36))</f>
        <v>OK Vihor</v>
      </c>
      <c r="L46" s="21" t="s">
        <v>0</v>
      </c>
      <c r="M46" s="46" t="str">
        <f>IF(csv!R36="","",TRIM(csv!R36))</f>
        <v>CRO</v>
      </c>
      <c r="N46" s="27" t="s">
        <v>0</v>
      </c>
      <c r="O46" s="172" t="str">
        <f t="shared" si="14"/>
        <v>ok</v>
      </c>
      <c r="P46" s="27"/>
      <c r="Q46" s="32" t="str">
        <f t="shared" si="15"/>
        <v>M17-20</v>
      </c>
      <c r="R46" s="53">
        <f>IF(Q46="","",IF(COUNTIF(Q$12:Q45,Q46)=0,R45+1,R45))</f>
        <v>4</v>
      </c>
      <c r="S46" s="53">
        <f t="shared" si="16"/>
        <v>109</v>
      </c>
      <c r="T46" s="53">
        <f t="shared" si="17"/>
        <v>545</v>
      </c>
      <c r="U46" s="46" t="str">
        <f t="shared" si="18"/>
        <v>M35 – M35 – M20</v>
      </c>
      <c r="V46" s="27" t="s">
        <v>0</v>
      </c>
      <c r="W46" s="157" t="str">
        <f t="shared" si="19"/>
        <v>M20</v>
      </c>
      <c r="X46" s="207">
        <f t="shared" si="20"/>
        <v>831</v>
      </c>
      <c r="Y46" s="158">
        <f t="shared" si="0"/>
        <v>47</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Marko</v>
      </c>
      <c r="AN46" s="21" t="str">
        <f t="shared" si="27"/>
        <v>Jurač</v>
      </c>
      <c r="AO46" s="53">
        <f t="shared" si="28"/>
        <v>1521</v>
      </c>
      <c r="AP46" s="53" t="str">
        <f t="shared" si="29"/>
        <v/>
      </c>
      <c r="AQ46" s="21" t="str">
        <f t="shared" si="30"/>
        <v>Marko</v>
      </c>
      <c r="AR46" s="46" t="str">
        <f t="shared" si="31"/>
        <v>Jurač</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Marko</v>
      </c>
      <c r="BI46" s="21" t="str">
        <f t="shared" si="37"/>
        <v>Jurač</v>
      </c>
      <c r="BJ46" s="53" t="str">
        <f t="shared" si="38"/>
        <v/>
      </c>
      <c r="BK46" s="33">
        <f t="shared" si="39"/>
        <v>1521</v>
      </c>
      <c r="BL46" s="27" t="s">
        <v>0</v>
      </c>
      <c r="BM46" s="32" t="str">
        <f t="shared" si="40"/>
        <v>VIH</v>
      </c>
      <c r="BN46" s="21" t="str">
        <f t="shared" si="41"/>
        <v>OK Vihor</v>
      </c>
      <c r="BO46" s="53">
        <f t="shared" si="42"/>
        <v>12</v>
      </c>
      <c r="BP46" s="53" t="str">
        <f t="shared" si="2"/>
        <v/>
      </c>
      <c r="BQ46" s="21" t="str">
        <f t="shared" si="3"/>
        <v>OK Vihor</v>
      </c>
      <c r="BR46" s="21" t="str" cm="1">
        <f t="array" ref="BR46">IFERROR(""&amp;INDEX(regNatjecatelj_klub,DI46),"")</f>
        <v>OK Vihor</v>
      </c>
      <c r="BS46" s="66" t="str">
        <f t="shared" si="43"/>
        <v/>
      </c>
      <c r="BT46" s="46" t="str">
        <f t="shared" si="44"/>
        <v>OK Vihor</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Vihor</v>
      </c>
      <c r="CL46" s="210">
        <f>IF(BN46="","",IF(BT46&lt;&gt;BN46,INDEX(regKlub_id,MATCH(BT46,regKlub_naziv,0)),IF(AND(BO46&lt;&gt;"",BO46&lt;&gt;"NEMA"),BO46,IF(CF46&lt;&gt;"",CF46,IF(CB46&lt;&gt;"",CB46,IFERROR(INDEX(CL$12:CL45,MATCH(BN46,BN$12:BN45,0)),"GREŠKA"))))))</f>
        <v>12</v>
      </c>
      <c r="CM46" s="108" t="str">
        <f>IF(BP46="","",IF(BP46&lt;&gt;"NEMA",BP46,IF(CE46&lt;&gt;"",CE46,IFERROR(INDEX(CM$12:CM45,MATCH(BN46,BN$12:BN45,0)),""))))</f>
        <v/>
      </c>
      <c r="CN46" s="27" t="s">
        <v>0</v>
      </c>
      <c r="CO46" s="38" t="str">
        <f t="shared" si="51"/>
        <v>102:05</v>
      </c>
      <c r="CP46" s="53" t="str">
        <f t="shared" si="52"/>
        <v>0</v>
      </c>
      <c r="CQ46" s="164" t="str">
        <f t="shared" si="53"/>
        <v/>
      </c>
      <c r="CR46" s="165">
        <f t="shared" si="4"/>
        <v>6125</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Marko – Jurač</v>
      </c>
      <c r="DI46" s="33">
        <f t="shared" si="58"/>
        <v>808</v>
      </c>
      <c r="DJ46" s="27" t="s">
        <v>0</v>
      </c>
      <c r="DK46" s="32" t="str">
        <f t="shared" si="59"/>
        <v>Marko – Jurač – OK Vihor</v>
      </c>
      <c r="DL46" s="33">
        <f t="shared" si="60"/>
        <v>808</v>
      </c>
      <c r="DM46" s="27" t="s">
        <v>0</v>
      </c>
      <c r="DN46" s="32" t="str">
        <f t="shared" si="61"/>
        <v>Marko – Jurač – OK Vihor – M20</v>
      </c>
      <c r="DO46" s="33">
        <f t="shared" si="62"/>
        <v>808</v>
      </c>
      <c r="DP46" s="27" t="s">
        <v>0</v>
      </c>
      <c r="DQ46" s="38">
        <f t="shared" si="63"/>
        <v>808</v>
      </c>
      <c r="DR46" s="33" cm="1">
        <f t="array" ref="DR46">IF(DQ46&lt;&gt;"",INDEX(regNatjecatelj_id,DQ46,0),IF(BF46&lt;&gt;"",BF46,""))</f>
        <v>1521</v>
      </c>
      <c r="DS46" s="27" t="s">
        <v>0</v>
      </c>
      <c r="DT46" s="38" t="str">
        <f t="shared" si="64"/>
        <v>imepre</v>
      </c>
      <c r="DU46" s="53" t="str">
        <f t="shared" si="10"/>
        <v>klu</v>
      </c>
      <c r="DV46" s="53" t="str">
        <f t="shared" si="65"/>
        <v>kat(ali)</v>
      </c>
      <c r="DW46" s="53" t="str">
        <f t="shared" si="66"/>
        <v/>
      </c>
      <c r="DX46" s="46" t="str">
        <f t="shared" si="67"/>
        <v>imepre-klu-kat(ali)</v>
      </c>
      <c r="DY46" s="27" t="s">
        <v>0</v>
      </c>
      <c r="DZ46" s="38">
        <f>IF(AN46="","",MAX(DZ$12:DZ45)+1)</f>
        <v>7648</v>
      </c>
      <c r="EA46" s="53">
        <f t="shared" si="68"/>
        <v>831</v>
      </c>
      <c r="EB46" s="53">
        <f t="shared" si="69"/>
        <v>1521</v>
      </c>
      <c r="EC46" s="53">
        <f t="shared" si="70"/>
        <v>6125</v>
      </c>
      <c r="ED46" s="53">
        <f t="shared" si="71"/>
        <v>1</v>
      </c>
      <c r="EE46" s="53">
        <f t="shared" si="11"/>
        <v>1</v>
      </c>
      <c r="EF46" s="53">
        <f t="shared" si="72"/>
        <v>21</v>
      </c>
      <c r="EG46" s="53" t="str">
        <f t="shared" si="73"/>
        <v>0</v>
      </c>
      <c r="EH46" s="53" t="str">
        <f t="shared" si="12"/>
        <v/>
      </c>
      <c r="EI46" s="53" t="str">
        <f t="shared" si="74"/>
        <v/>
      </c>
      <c r="EJ46" s="33">
        <f t="shared" si="75"/>
        <v>47</v>
      </c>
      <c r="EK46" s="27" t="s">
        <v>0</v>
      </c>
      <c r="EL46" s="14" t="str">
        <f t="shared" si="76"/>
        <v>INSERT INTO rezultat(id,stazakategorija_id,imeprezime_id,vrijeme_sec,status_id,registracija,uparivanje_id,originalstatus_id,imeprezimealias_id,klubalias_id,kategorijaalias_id) VALUES (7648,831,1521,6125,1,1,21,0,Null,Null,47);</v>
      </c>
      <c r="EM46" s="27" t="s">
        <v>0</v>
      </c>
      <c r="EN46" s="14" t="str">
        <f t="shared" si="13"/>
        <v>UPDATE
	registar
SET
	potvrda = 1
WHERE
	imeprezime_id=1521
    	AND
	kategorijaliga_id = (SELECT 
                         	id
                         FROM
                         	kategorija_liga
                         WHERE
                         	kategorija_liga.kategorija_id = (SELECT kategorija_id FROM staza_kategorija WHERE id = 831)
                         		AND
                         	kategorija_liga.liga_id = 221)
		AND
	datum_od &lt;= '44850'
    	AND
    datum_do is Null;</v>
      </c>
      <c r="EO46" s="27" t="s">
        <v>0</v>
      </c>
      <c r="EP46" s="115" t="str">
        <f t="shared" si="77"/>
        <v xml:space="preserve">
INSERT INTO rezultat(id,stazakategorija_id,imeprezime_id,vrijeme_sec,status_id,registracija,uparivanje_id,originalstatus_id,imeprezimealias_id,klubalias_id,kategorijaalias_id) VALUES (7648,831,1521,6125,1,1,21,0,Null,Null,47);
UPDATE
	registar
SET
	potvrda = 1
WHERE
	imeprezime_id=1521
    	AND
	kategorijaliga_id = (SELECT 
                         	id
                         FROM
                         	kategorija_liga
                         WHERE
                         	kategorija_liga.kategorija_id = (SELECT kategorija_id FROM staza_kategorija WHERE id = 831)
                         		AND
                         	kategorija_liga.liga_id = 221)
		AND
	datum_od &lt;= '44850'
    	AND
    datum_do is Null;</v>
      </c>
      <c r="EQ46" s="27" t="s">
        <v>0</v>
      </c>
    </row>
    <row r="47" spans="1:147" x14ac:dyDescent="0.25">
      <c r="A47" t="s">
        <v>0</v>
      </c>
      <c r="B47" s="32" t="str">
        <f>IF(csv!F37="","",TRIM(csv!T37))</f>
        <v>M17-20</v>
      </c>
      <c r="C47" s="21" t="s">
        <v>0</v>
      </c>
      <c r="D47" s="21" t="str">
        <f>IF(csv!F37="","",TRIM(csv!F37))</f>
        <v>Borna</v>
      </c>
      <c r="E47" s="21" t="str">
        <f>IF(csv!E37="","",TRIM(csv!E37))</f>
        <v>Kuzmanić</v>
      </c>
      <c r="F47" s="21" t="s">
        <v>0</v>
      </c>
      <c r="G47" s="53" t="str">
        <f>IF(csv!M37="","",TRIM(csv!M37))</f>
        <v>98:46</v>
      </c>
      <c r="H47" s="53" t="str">
        <f>IF(csv!N37="","",TRIM(csv!N37))</f>
        <v>3</v>
      </c>
      <c r="I47" s="21" t="s">
        <v>0</v>
      </c>
      <c r="J47" s="21" t="str">
        <f>IF(csv!P37="","",TRIM(csv!P37))</f>
        <v>JAP</v>
      </c>
      <c r="K47" s="21" t="str">
        <f>IF(csv!Q37="","",TRIM(csv!Q37))</f>
        <v>OK Japetić</v>
      </c>
      <c r="L47" s="21" t="s">
        <v>0</v>
      </c>
      <c r="M47" s="46" t="str">
        <f>IF(csv!R37="","",TRIM(csv!R37))</f>
        <v>CRO</v>
      </c>
      <c r="N47" s="27" t="s">
        <v>0</v>
      </c>
      <c r="O47" s="172" t="str">
        <f t="shared" si="14"/>
        <v>ok</v>
      </c>
      <c r="P47" s="27"/>
      <c r="Q47" s="32" t="str">
        <f t="shared" si="15"/>
        <v>M17-20</v>
      </c>
      <c r="R47" s="53">
        <f>IF(Q47="","",IF(COUNTIF(Q$12:Q46,Q47)=0,R46+1,R46))</f>
        <v>4</v>
      </c>
      <c r="S47" s="53">
        <f t="shared" si="16"/>
        <v>109</v>
      </c>
      <c r="T47" s="53">
        <f t="shared" si="17"/>
        <v>545</v>
      </c>
      <c r="U47" s="46" t="str">
        <f t="shared" si="18"/>
        <v>M35 – M35 – M20</v>
      </c>
      <c r="V47" s="27" t="s">
        <v>0</v>
      </c>
      <c r="W47" s="157" t="str">
        <f t="shared" si="19"/>
        <v>M20</v>
      </c>
      <c r="X47" s="207">
        <f t="shared" si="20"/>
        <v>831</v>
      </c>
      <c r="Y47" s="158">
        <f t="shared" si="0"/>
        <v>47</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Borna</v>
      </c>
      <c r="AN47" s="21" t="str">
        <f t="shared" si="27"/>
        <v>Kuzmanić</v>
      </c>
      <c r="AO47" s="53">
        <f t="shared" si="28"/>
        <v>1451</v>
      </c>
      <c r="AP47" s="53" t="str">
        <f t="shared" si="29"/>
        <v/>
      </c>
      <c r="AQ47" s="21" t="str">
        <f t="shared" si="30"/>
        <v>Borna</v>
      </c>
      <c r="AR47" s="46" t="str">
        <f t="shared" si="31"/>
        <v>Kuzmanić</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Borna</v>
      </c>
      <c r="BI47" s="21" t="str">
        <f t="shared" si="37"/>
        <v>Kuzmanić</v>
      </c>
      <c r="BJ47" s="53" t="str">
        <f t="shared" si="38"/>
        <v/>
      </c>
      <c r="BK47" s="33">
        <f t="shared" si="39"/>
        <v>1451</v>
      </c>
      <c r="BL47" s="27" t="s">
        <v>0</v>
      </c>
      <c r="BM47" s="32" t="str">
        <f t="shared" si="40"/>
        <v>JAP</v>
      </c>
      <c r="BN47" s="21" t="str">
        <f t="shared" si="41"/>
        <v>OK Japetić</v>
      </c>
      <c r="BO47" s="53">
        <f t="shared" si="42"/>
        <v>3</v>
      </c>
      <c r="BP47" s="53" t="str">
        <f t="shared" si="2"/>
        <v/>
      </c>
      <c r="BQ47" s="21" t="str">
        <f t="shared" si="3"/>
        <v>OK Japetić</v>
      </c>
      <c r="BR47" s="21" t="str" cm="1">
        <f t="array" ref="BR47">IFERROR(""&amp;INDEX(regNatjecatelj_klub,DI47),"")</f>
        <v>OK Japetić</v>
      </c>
      <c r="BS47" s="66" t="str">
        <f t="shared" si="43"/>
        <v/>
      </c>
      <c r="BT47" s="46" t="str">
        <f t="shared" si="44"/>
        <v>OK Japetić</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Japetić</v>
      </c>
      <c r="CL47" s="210">
        <f>IF(BN47="","",IF(BT47&lt;&gt;BN47,INDEX(regKlub_id,MATCH(BT47,regKlub_naziv,0)),IF(AND(BO47&lt;&gt;"",BO47&lt;&gt;"NEMA"),BO47,IF(CF47&lt;&gt;"",CF47,IF(CB47&lt;&gt;"",CB47,IFERROR(INDEX(CL$12:CL46,MATCH(BN47,BN$12:BN46,0)),"GREŠKA"))))))</f>
        <v>3</v>
      </c>
      <c r="CM47" s="108" t="str">
        <f>IF(BP47="","",IF(BP47&lt;&gt;"NEMA",BP47,IF(CE47&lt;&gt;"",CE47,IFERROR(INDEX(CM$12:CM46,MATCH(BN47,BN$12:BN46,0)),""))))</f>
        <v/>
      </c>
      <c r="CN47" s="27" t="s">
        <v>0</v>
      </c>
      <c r="CO47" s="38" t="str">
        <f t="shared" si="51"/>
        <v>98:46</v>
      </c>
      <c r="CP47" s="53" t="str">
        <f t="shared" si="52"/>
        <v>3</v>
      </c>
      <c r="CQ47" s="164" t="str">
        <f t="shared" si="53"/>
        <v/>
      </c>
      <c r="CR47" s="165">
        <f t="shared" si="4"/>
        <v>5926</v>
      </c>
      <c r="CS47" s="108">
        <f t="shared" si="5"/>
        <v>3</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Borna – Kuzmanić</v>
      </c>
      <c r="DI47" s="33">
        <f t="shared" si="58"/>
        <v>154</v>
      </c>
      <c r="DJ47" s="27" t="s">
        <v>0</v>
      </c>
      <c r="DK47" s="32" t="str">
        <f t="shared" si="59"/>
        <v>Borna – Kuzmanić – OK Japetić</v>
      </c>
      <c r="DL47" s="33">
        <f t="shared" si="60"/>
        <v>154</v>
      </c>
      <c r="DM47" s="27" t="s">
        <v>0</v>
      </c>
      <c r="DN47" s="32" t="str">
        <f t="shared" si="61"/>
        <v>Borna – Kuzmanić – OK Japetić – M20</v>
      </c>
      <c r="DO47" s="33">
        <f t="shared" si="62"/>
        <v>154</v>
      </c>
      <c r="DP47" s="27" t="s">
        <v>0</v>
      </c>
      <c r="DQ47" s="38">
        <f t="shared" si="63"/>
        <v>154</v>
      </c>
      <c r="DR47" s="33" cm="1">
        <f t="array" ref="DR47">IF(DQ47&lt;&gt;"",INDEX(regNatjecatelj_id,DQ47,0),IF(BF47&lt;&gt;"",BF47,""))</f>
        <v>1451</v>
      </c>
      <c r="DS47" s="27" t="s">
        <v>0</v>
      </c>
      <c r="DT47" s="38" t="str">
        <f t="shared" si="64"/>
        <v>imepre</v>
      </c>
      <c r="DU47" s="53" t="str">
        <f t="shared" si="10"/>
        <v>klu</v>
      </c>
      <c r="DV47" s="53" t="str">
        <f t="shared" si="65"/>
        <v>kat(ali)</v>
      </c>
      <c r="DW47" s="53" t="str">
        <f t="shared" si="66"/>
        <v/>
      </c>
      <c r="DX47" s="46" t="str">
        <f t="shared" si="67"/>
        <v>imepre-klu-kat(ali)</v>
      </c>
      <c r="DY47" s="27" t="s">
        <v>0</v>
      </c>
      <c r="DZ47" s="38">
        <f>IF(AN47="","",MAX(DZ$12:DZ46)+1)</f>
        <v>7649</v>
      </c>
      <c r="EA47" s="53">
        <f t="shared" si="68"/>
        <v>831</v>
      </c>
      <c r="EB47" s="53">
        <f t="shared" si="69"/>
        <v>1451</v>
      </c>
      <c r="EC47" s="53">
        <f t="shared" si="70"/>
        <v>5926</v>
      </c>
      <c r="ED47" s="53">
        <f t="shared" si="71"/>
        <v>3</v>
      </c>
      <c r="EE47" s="53">
        <f t="shared" si="11"/>
        <v>1</v>
      </c>
      <c r="EF47" s="53">
        <f t="shared" si="72"/>
        <v>21</v>
      </c>
      <c r="EG47" s="53" t="str">
        <f t="shared" si="73"/>
        <v>3</v>
      </c>
      <c r="EH47" s="53" t="str">
        <f t="shared" si="12"/>
        <v/>
      </c>
      <c r="EI47" s="53" t="str">
        <f t="shared" si="74"/>
        <v/>
      </c>
      <c r="EJ47" s="33">
        <f t="shared" si="75"/>
        <v>47</v>
      </c>
      <c r="EK47" s="27" t="s">
        <v>0</v>
      </c>
      <c r="EL47" s="14" t="str">
        <f t="shared" si="76"/>
        <v>INSERT INTO rezultat(id,stazakategorija_id,imeprezime_id,vrijeme_sec,status_id,registracija,uparivanje_id,originalstatus_id,imeprezimealias_id,klubalias_id,kategorijaalias_id) VALUES (7649,831,1451,5926,3,1,21,3,Null,Null,47);</v>
      </c>
      <c r="EM47" s="27" t="s">
        <v>0</v>
      </c>
      <c r="EN47" s="14" t="str">
        <f t="shared" si="13"/>
        <v>UPDATE
	registar
SET
	potvrda = 1
WHERE
	imeprezime_id=1451
    	AND
	kategorijaliga_id = (SELECT 
                         	id
                         FROM
                         	kategorija_liga
                         WHERE
                         	kategorija_liga.kategorija_id = (SELECT kategorija_id FROM staza_kategorija WHERE id = 831)
                         		AND
                         	kategorija_liga.liga_id = 221)
		AND
	datum_od &lt;= '44850'
    	AND
    datum_do is Null;</v>
      </c>
      <c r="EO47" s="27" t="s">
        <v>0</v>
      </c>
      <c r="EP47" s="115" t="str">
        <f t="shared" si="77"/>
        <v xml:space="preserve">
INSERT INTO rezultat(id,stazakategorija_id,imeprezime_id,vrijeme_sec,status_id,registracija,uparivanje_id,originalstatus_id,imeprezimealias_id,klubalias_id,kategorijaalias_id) VALUES (7649,831,1451,5926,3,1,21,3,Null,Null,47);
UPDATE
	registar
SET
	potvrda = 1
WHERE
	imeprezime_id=1451
    	AND
	kategorijaliga_id = (SELECT 
                         	id
                         FROM
                         	kategorija_liga
                         WHERE
                         	kategorija_liga.kategorija_id = (SELECT kategorija_id FROM staza_kategorija WHERE id = 831)
                         		AND
                         	kategorija_liga.liga_id = 221)
		AND
	datum_od &lt;= '44850'
    	AND
    datum_do is Null;</v>
      </c>
      <c r="EQ47" s="27" t="s">
        <v>0</v>
      </c>
    </row>
    <row r="48" spans="1:147" x14ac:dyDescent="0.25">
      <c r="A48" t="s">
        <v>0</v>
      </c>
      <c r="B48" s="32" t="str">
        <f>IF(csv!F38="","",TRIM(csv!T38))</f>
        <v>M17-20</v>
      </c>
      <c r="C48" s="21" t="s">
        <v>0</v>
      </c>
      <c r="D48" s="21" t="str">
        <f>IF(csv!F38="","",TRIM(csv!F38))</f>
        <v>Vacant</v>
      </c>
      <c r="E48" s="21" t="str">
        <f>IF(csv!E38="","",TRIM(csv!E38))</f>
        <v/>
      </c>
      <c r="F48" s="21" t="s">
        <v>0</v>
      </c>
      <c r="G48" s="53" t="str">
        <f>IF(csv!M38="","",TRIM(csv!M38))</f>
        <v/>
      </c>
      <c r="H48" s="53" t="str">
        <f>IF(csv!N38="","",TRIM(csv!N38))</f>
        <v>0</v>
      </c>
      <c r="I48" s="21" t="s">
        <v>0</v>
      </c>
      <c r="J48" s="21" t="str">
        <f>IF(csv!P38="","",TRIM(csv!P38))</f>
        <v/>
      </c>
      <c r="K48" s="21" t="str">
        <f>IF(csv!Q38="","",TRIM(csv!Q38))</f>
        <v/>
      </c>
      <c r="L48" s="21" t="s">
        <v>0</v>
      </c>
      <c r="M48" s="46" t="str">
        <f>IF(csv!R38="","",TRIM(csv!R38))</f>
        <v/>
      </c>
      <c r="N48" s="27" t="s">
        <v>0</v>
      </c>
      <c r="O48" s="172" t="str">
        <f t="shared" si="14"/>
        <v/>
      </c>
      <c r="P48" s="27"/>
      <c r="Q48" s="32" t="str">
        <f t="shared" si="15"/>
        <v>M17-20</v>
      </c>
      <c r="R48" s="53">
        <f>IF(Q48="","",IF(COUNTIF(Q$12:Q47,Q48)=0,R47+1,R47))</f>
        <v>4</v>
      </c>
      <c r="S48" s="53">
        <f t="shared" si="16"/>
        <v>109</v>
      </c>
      <c r="T48" s="53">
        <f t="shared" si="17"/>
        <v>545</v>
      </c>
      <c r="U48" s="46" t="str">
        <f t="shared" si="18"/>
        <v>M35 – M35 – M20</v>
      </c>
      <c r="V48" s="27" t="s">
        <v>0</v>
      </c>
      <c r="W48" s="157" t="str">
        <f t="shared" si="19"/>
        <v/>
      </c>
      <c r="X48" s="207" t="str">
        <f t="shared" si="20"/>
        <v/>
      </c>
      <c r="Y48" s="158" t="str">
        <f t="shared" si="0"/>
        <v/>
      </c>
      <c r="Z48" s="27" t="s">
        <v>0</v>
      </c>
      <c r="AA48" s="32" t="str">
        <f t="shared" si="21"/>
        <v/>
      </c>
      <c r="AB48" s="53" t="str">
        <f t="shared" si="22"/>
        <v/>
      </c>
      <c r="AC48" s="21" t="str">
        <f>IF(OR(AB48="",AB48&lt;&gt;"NEMA"),"",IF(IFERROR(MATCH(AA48,AA$12:AA47,0),0)&lt;&gt;0,"",AA48))</f>
        <v/>
      </c>
      <c r="AD48" s="46" t="str">
        <f>IF(AC48="","",MAX(AD$12:AD47)+1)</f>
        <v/>
      </c>
      <c r="AE48" s="27" t="s">
        <v>0</v>
      </c>
      <c r="AF48" s="84"/>
      <c r="AG48" s="27" t="s">
        <v>0</v>
      </c>
      <c r="AH48" s="14" t="str">
        <f t="shared" si="23"/>
        <v/>
      </c>
      <c r="AI48" s="27" t="s">
        <v>0</v>
      </c>
      <c r="AJ48" s="157" t="str">
        <f t="shared" si="24"/>
        <v/>
      </c>
      <c r="AK48" s="108" t="str">
        <f t="shared" si="25"/>
        <v/>
      </c>
      <c r="AL48" s="27"/>
      <c r="AM48" s="32" t="str">
        <f t="shared" si="26"/>
        <v/>
      </c>
      <c r="AN48" s="21" t="str">
        <f t="shared" si="27"/>
        <v/>
      </c>
      <c r="AO48" s="53" t="str">
        <f t="shared" si="28"/>
        <v/>
      </c>
      <c r="AP48" s="53" t="str">
        <f t="shared" si="29"/>
        <v/>
      </c>
      <c r="AQ48" s="21" t="str">
        <f t="shared" si="30"/>
        <v/>
      </c>
      <c r="AR48" s="46" t="str">
        <f t="shared" si="31"/>
        <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
      </c>
      <c r="BI48" s="21" t="str">
        <f t="shared" si="37"/>
        <v/>
      </c>
      <c r="BJ48" s="53" t="str">
        <f t="shared" si="38"/>
        <v/>
      </c>
      <c r="BK48" s="33" t="str">
        <f t="shared" si="39"/>
        <v/>
      </c>
      <c r="BL48" s="27" t="s">
        <v>0</v>
      </c>
      <c r="BM48" s="32" t="str">
        <f t="shared" si="40"/>
        <v/>
      </c>
      <c r="BN48" s="21" t="str">
        <f t="shared" si="41"/>
        <v/>
      </c>
      <c r="BO48" s="53" t="str">
        <f t="shared" si="42"/>
        <v/>
      </c>
      <c r="BP48" s="53" t="str">
        <f t="shared" si="2"/>
        <v/>
      </c>
      <c r="BQ48" s="21" t="str">
        <f t="shared" si="3"/>
        <v/>
      </c>
      <c r="BR48" s="21" t="str" cm="1">
        <f t="array" ref="BR48">IFERROR(""&amp;INDEX(regNatjecatelj_klub,DI48),"")</f>
        <v/>
      </c>
      <c r="BS48" s="66" t="str">
        <f t="shared" si="43"/>
        <v/>
      </c>
      <c r="BT48" s="46" t="str">
        <f t="shared" si="44"/>
        <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
      </c>
      <c r="CL48" s="210" t="str">
        <f>IF(BN48="","",IF(BT48&lt;&gt;BN48,INDEX(regKlub_id,MATCH(BT48,regKlub_naziv,0)),IF(AND(BO48&lt;&gt;"",BO48&lt;&gt;"NEMA"),BO48,IF(CF48&lt;&gt;"",CF48,IF(CB48&lt;&gt;"",CB48,IFERROR(INDEX(CL$12:CL47,MATCH(BN48,BN$12:BN47,0)),"GREŠKA"))))))</f>
        <v/>
      </c>
      <c r="CM48" s="108" t="str">
        <f>IF(BP48="","",IF(BP48&lt;&gt;"NEMA",BP48,IF(CE48&lt;&gt;"",CE48,IFERROR(INDEX(CM$12:CM47,MATCH(BN48,BN$12:BN47,0)),""))))</f>
        <v/>
      </c>
      <c r="CN48" s="27" t="s">
        <v>0</v>
      </c>
      <c r="CO48" s="38" t="str">
        <f t="shared" si="51"/>
        <v/>
      </c>
      <c r="CP48" s="53" t="str">
        <f t="shared" si="52"/>
        <v>0</v>
      </c>
      <c r="CQ48" s="164" t="str">
        <f t="shared" si="53"/>
        <v/>
      </c>
      <c r="CR48" s="165" t="str">
        <f t="shared" si="4"/>
        <v/>
      </c>
      <c r="CS48" s="108" t="str">
        <f t="shared" si="5"/>
        <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
      </c>
      <c r="DI48" s="33" t="str">
        <f t="shared" si="58"/>
        <v/>
      </c>
      <c r="DJ48" s="27" t="s">
        <v>0</v>
      </c>
      <c r="DK48" s="32" t="str">
        <f t="shared" si="59"/>
        <v/>
      </c>
      <c r="DL48" s="33" t="str">
        <f t="shared" si="60"/>
        <v/>
      </c>
      <c r="DM48" s="27" t="s">
        <v>0</v>
      </c>
      <c r="DN48" s="32" t="str">
        <f t="shared" si="61"/>
        <v/>
      </c>
      <c r="DO48" s="33" t="str">
        <f t="shared" si="62"/>
        <v/>
      </c>
      <c r="DP48" s="27" t="s">
        <v>0</v>
      </c>
      <c r="DQ48" s="38" t="str">
        <f t="shared" si="63"/>
        <v/>
      </c>
      <c r="DR48" s="33" t="str" cm="1">
        <f t="array" ref="DR48">IF(DQ48&lt;&gt;"",INDEX(regNatjecatelj_id,DQ48,0),IF(BF48&lt;&gt;"",BF48,""))</f>
        <v/>
      </c>
      <c r="DS48" s="27" t="s">
        <v>0</v>
      </c>
      <c r="DT48" s="38" t="str">
        <f t="shared" si="64"/>
        <v/>
      </c>
      <c r="DU48" s="53" t="str">
        <f t="shared" si="10"/>
        <v/>
      </c>
      <c r="DV48" s="53" t="str">
        <f t="shared" si="65"/>
        <v/>
      </c>
      <c r="DW48" s="53" t="str">
        <f t="shared" si="66"/>
        <v/>
      </c>
      <c r="DX48" s="46" t="str">
        <f t="shared" si="67"/>
        <v/>
      </c>
      <c r="DY48" s="27" t="s">
        <v>0</v>
      </c>
      <c r="DZ48" s="38" t="str">
        <f>IF(AN48="","",MAX(DZ$12:DZ47)+1)</f>
        <v/>
      </c>
      <c r="EA48" s="53" t="str">
        <f t="shared" si="68"/>
        <v/>
      </c>
      <c r="EB48" s="53" t="str">
        <f t="shared" si="69"/>
        <v/>
      </c>
      <c r="EC48" s="53" t="str">
        <f t="shared" si="70"/>
        <v/>
      </c>
      <c r="ED48" s="53" t="str">
        <f t="shared" si="71"/>
        <v/>
      </c>
      <c r="EE48" s="53" t="str">
        <f t="shared" si="11"/>
        <v/>
      </c>
      <c r="EF48" s="53" t="str">
        <f t="shared" si="72"/>
        <v/>
      </c>
      <c r="EG48" s="53" t="str">
        <f t="shared" si="73"/>
        <v/>
      </c>
      <c r="EH48" s="53" t="str">
        <f t="shared" si="12"/>
        <v/>
      </c>
      <c r="EI48" s="53" t="str">
        <f t="shared" si="74"/>
        <v/>
      </c>
      <c r="EJ48" s="33" t="str">
        <f t="shared" si="75"/>
        <v/>
      </c>
      <c r="EK48" s="27" t="s">
        <v>0</v>
      </c>
      <c r="EL48" s="14" t="str">
        <f t="shared" si="76"/>
        <v/>
      </c>
      <c r="EM48" s="27" t="s">
        <v>0</v>
      </c>
      <c r="EN48" s="14" t="str">
        <f t="shared" si="13"/>
        <v/>
      </c>
      <c r="EO48" s="27" t="s">
        <v>0</v>
      </c>
      <c r="EP48" s="115" t="str">
        <f t="shared" si="77"/>
        <v/>
      </c>
      <c r="EQ48" s="27" t="s">
        <v>0</v>
      </c>
    </row>
    <row r="49" spans="1:147" x14ac:dyDescent="0.25">
      <c r="A49" t="s">
        <v>0</v>
      </c>
      <c r="B49" s="32" t="str">
        <f>IF(csv!F39="","",TRIM(csv!T39))</f>
        <v>M21A</v>
      </c>
      <c r="C49" s="21" t="s">
        <v>0</v>
      </c>
      <c r="D49" s="21" t="str">
        <f>IF(csv!F39="","",TRIM(csv!F39))</f>
        <v>Lobel</v>
      </c>
      <c r="E49" s="21" t="str">
        <f>IF(csv!E39="","",TRIM(csv!E39))</f>
        <v>Horvat</v>
      </c>
      <c r="F49" s="21" t="s">
        <v>0</v>
      </c>
      <c r="G49" s="53" t="str">
        <f>IF(csv!M39="","",TRIM(csv!M39))</f>
        <v>93:39</v>
      </c>
      <c r="H49" s="53" t="str">
        <f>IF(csv!N39="","",TRIM(csv!N39))</f>
        <v>0</v>
      </c>
      <c r="I49" s="21" t="s">
        <v>0</v>
      </c>
      <c r="J49" s="21" t="str">
        <f>IF(csv!P39="","",TRIM(csv!P39))</f>
        <v>MAK</v>
      </c>
      <c r="K49" s="21" t="str">
        <f>IF(csv!Q39="","",TRIM(csv!Q39))</f>
        <v>OK Maksimir</v>
      </c>
      <c r="L49" s="21" t="s">
        <v>0</v>
      </c>
      <c r="M49" s="46" t="str">
        <f>IF(csv!R39="","",TRIM(csv!R39))</f>
        <v>CRO</v>
      </c>
      <c r="N49" s="27" t="s">
        <v>0</v>
      </c>
      <c r="O49" s="172" t="str">
        <f t="shared" si="14"/>
        <v>ok</v>
      </c>
      <c r="P49" s="27"/>
      <c r="Q49" s="32" t="str">
        <f t="shared" si="15"/>
        <v>M21A</v>
      </c>
      <c r="R49" s="53">
        <f>IF(Q49="","",IF(COUNTIF(Q$12:Q48,Q49)=0,R48+1,R48))</f>
        <v>5</v>
      </c>
      <c r="S49" s="53">
        <f t="shared" si="16"/>
        <v>101</v>
      </c>
      <c r="T49" s="53">
        <f t="shared" si="17"/>
        <v>540</v>
      </c>
      <c r="U49" s="46" t="str">
        <f t="shared" si="18"/>
        <v>M21A</v>
      </c>
      <c r="V49" s="27" t="s">
        <v>0</v>
      </c>
      <c r="W49" s="157" t="str">
        <f t="shared" si="19"/>
        <v>M21A</v>
      </c>
      <c r="X49" s="207">
        <f t="shared" si="20"/>
        <v>832</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Lobel</v>
      </c>
      <c r="AN49" s="21" t="str">
        <f t="shared" si="27"/>
        <v>Horvat</v>
      </c>
      <c r="AO49" s="53">
        <f t="shared" si="28"/>
        <v>1130</v>
      </c>
      <c r="AP49" s="53" t="str">
        <f t="shared" si="29"/>
        <v/>
      </c>
      <c r="AQ49" s="21" t="str">
        <f t="shared" si="30"/>
        <v>Lobel</v>
      </c>
      <c r="AR49" s="46" t="str">
        <f t="shared" si="31"/>
        <v>Horvat</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Lobel</v>
      </c>
      <c r="BI49" s="21" t="str">
        <f t="shared" si="37"/>
        <v>Horvat</v>
      </c>
      <c r="BJ49" s="53" t="str">
        <f t="shared" si="38"/>
        <v/>
      </c>
      <c r="BK49" s="33">
        <f t="shared" si="39"/>
        <v>1130</v>
      </c>
      <c r="BL49" s="27" t="s">
        <v>0</v>
      </c>
      <c r="BM49" s="32" t="str">
        <f t="shared" si="40"/>
        <v>MAK</v>
      </c>
      <c r="BN49" s="21" t="str">
        <f t="shared" si="41"/>
        <v>OK Maksimir</v>
      </c>
      <c r="BO49" s="53">
        <f t="shared" si="42"/>
        <v>6</v>
      </c>
      <c r="BP49" s="53" t="str">
        <f t="shared" si="2"/>
        <v/>
      </c>
      <c r="BQ49" s="21" t="str">
        <f t="shared" si="3"/>
        <v>OK Maksimir</v>
      </c>
      <c r="BR49" s="21" t="str" cm="1">
        <f t="array" ref="BR49">IFERROR(""&amp;INDEX(regNatjecatelj_klub,DI49),"")</f>
        <v>OK Maksimir</v>
      </c>
      <c r="BS49" s="66" t="str">
        <f t="shared" si="43"/>
        <v/>
      </c>
      <c r="BT49" s="46" t="str">
        <f t="shared" si="44"/>
        <v>OK Maksimir</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Maksimir</v>
      </c>
      <c r="CL49" s="210">
        <f>IF(BN49="","",IF(BT49&lt;&gt;BN49,INDEX(regKlub_id,MATCH(BT49,regKlub_naziv,0)),IF(AND(BO49&lt;&gt;"",BO49&lt;&gt;"NEMA"),BO49,IF(CF49&lt;&gt;"",CF49,IF(CB49&lt;&gt;"",CB49,IFERROR(INDEX(CL$12:CL48,MATCH(BN49,BN$12:BN48,0)),"GREŠKA"))))))</f>
        <v>6</v>
      </c>
      <c r="CM49" s="108" t="str">
        <f>IF(BP49="","",IF(BP49&lt;&gt;"NEMA",BP49,IF(CE49&lt;&gt;"",CE49,IFERROR(INDEX(CM$12:CM48,MATCH(BN49,BN$12:BN48,0)),""))))</f>
        <v/>
      </c>
      <c r="CN49" s="27" t="s">
        <v>0</v>
      </c>
      <c r="CO49" s="38" t="str">
        <f t="shared" si="51"/>
        <v>93:39</v>
      </c>
      <c r="CP49" s="53" t="str">
        <f t="shared" si="52"/>
        <v>0</v>
      </c>
      <c r="CQ49" s="164" t="str">
        <f t="shared" si="53"/>
        <v/>
      </c>
      <c r="CR49" s="165">
        <f t="shared" si="4"/>
        <v>5619</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Lobel – Horvat</v>
      </c>
      <c r="DI49" s="33">
        <f t="shared" si="58"/>
        <v>694</v>
      </c>
      <c r="DJ49" s="27" t="s">
        <v>0</v>
      </c>
      <c r="DK49" s="32" t="str">
        <f t="shared" si="59"/>
        <v>Lobel – Horvat – OK Maksimir</v>
      </c>
      <c r="DL49" s="33">
        <f t="shared" si="60"/>
        <v>694</v>
      </c>
      <c r="DM49" s="27" t="s">
        <v>0</v>
      </c>
      <c r="DN49" s="32" t="str">
        <f t="shared" si="61"/>
        <v>Lobel – Horvat – OK Maksimir – M21A</v>
      </c>
      <c r="DO49" s="33">
        <f t="shared" si="62"/>
        <v>694</v>
      </c>
      <c r="DP49" s="27" t="s">
        <v>0</v>
      </c>
      <c r="DQ49" s="38">
        <f t="shared" si="63"/>
        <v>694</v>
      </c>
      <c r="DR49" s="33" cm="1">
        <f t="array" ref="DR49">IF(DQ49&lt;&gt;"",INDEX(regNatjecatelj_id,DQ49,0),IF(BF49&lt;&gt;"",BF49,""))</f>
        <v>1130</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7650</v>
      </c>
      <c r="EA49" s="53">
        <f t="shared" si="68"/>
        <v>832</v>
      </c>
      <c r="EB49" s="53">
        <f t="shared" si="69"/>
        <v>1130</v>
      </c>
      <c r="EC49" s="53">
        <f t="shared" si="70"/>
        <v>5619</v>
      </c>
      <c r="ED49" s="53">
        <f t="shared" si="71"/>
        <v>1</v>
      </c>
      <c r="EE49" s="53">
        <f t="shared" si="11"/>
        <v>1</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(7650,832,1130,5619,1,1,1,0,Null,Null,Null);</v>
      </c>
      <c r="EM49" s="27" t="s">
        <v>0</v>
      </c>
      <c r="EN49" s="14" t="str">
        <f t="shared" si="13"/>
        <v>UPDATE
	registar
SET
	potvrda = 1
WHERE
	imeprezime_id=1130
    	AND
	kategorijaliga_id = (SELECT 
                         	id
                         FROM
                         	kategorija_liga
                         WHERE
                         	kategorija_liga.kategorija_id = (SELECT kategorija_id FROM staza_kategorija WHERE id = 832)
                         		AND
                         	kategorija_liga.liga_id = 221)
		AND
	datum_od &lt;= '44850'
    	AND
    datum_do is Null;</v>
      </c>
      <c r="EO49" s="27" t="s">
        <v>0</v>
      </c>
      <c r="EP49" s="115" t="str">
        <f t="shared" si="77"/>
        <v xml:space="preserve">
INSERT INTO rezultat(id,stazakategorija_id,imeprezime_id,vrijeme_sec,status_id,registracija,uparivanje_id,originalstatus_id,imeprezimealias_id,klubalias_id,kategorijaalias_id) VALUES (7650,832,1130,5619,1,1,1,0,Null,Null,Null);
UPDATE
	registar
SET
	potvrda = 1
WHERE
	imeprezime_id=1130
    	AND
	kategorijaliga_id = (SELECT 
                         	id
                         FROM
                         	kategorija_liga
                         WHERE
                         	kategorija_liga.kategorija_id = (SELECT kategorija_id FROM staza_kategorija WHERE id = 832)
                         		AND
                         	kategorija_liga.liga_id = 221)
		AND
	datum_od &lt;= '44850'
    	AND
    datum_do is Null;</v>
      </c>
      <c r="EQ49" s="27" t="s">
        <v>0</v>
      </c>
    </row>
    <row r="50" spans="1:147" x14ac:dyDescent="0.25">
      <c r="A50" t="s">
        <v>0</v>
      </c>
      <c r="B50" s="32" t="str">
        <f>IF(csv!F40="","",TRIM(csv!T40))</f>
        <v>M21A</v>
      </c>
      <c r="C50" s="21" t="s">
        <v>0</v>
      </c>
      <c r="D50" s="21" t="str">
        <f>IF(csv!F40="","",TRIM(csv!F40))</f>
        <v>Filip</v>
      </c>
      <c r="E50" s="21" t="str">
        <f>IF(csv!E40="","",TRIM(csv!E40))</f>
        <v>Vujanić</v>
      </c>
      <c r="F50" s="21" t="s">
        <v>0</v>
      </c>
      <c r="G50" s="53" t="str">
        <f>IF(csv!M40="","",TRIM(csv!M40))</f>
        <v>94:25</v>
      </c>
      <c r="H50" s="53" t="str">
        <f>IF(csv!N40="","",TRIM(csv!N40))</f>
        <v>0</v>
      </c>
      <c r="I50" s="21" t="s">
        <v>0</v>
      </c>
      <c r="J50" s="21" t="str">
        <f>IF(csv!P40="","",TRIM(csv!P40))</f>
        <v>JAP</v>
      </c>
      <c r="K50" s="21" t="str">
        <f>IF(csv!Q40="","",TRIM(csv!Q40))</f>
        <v>OK Japetić</v>
      </c>
      <c r="L50" s="21" t="s">
        <v>0</v>
      </c>
      <c r="M50" s="46" t="str">
        <f>IF(csv!R40="","",TRIM(csv!R40))</f>
        <v>CRO</v>
      </c>
      <c r="N50" s="27" t="s">
        <v>0</v>
      </c>
      <c r="O50" s="172" t="str">
        <f t="shared" si="14"/>
        <v>ok</v>
      </c>
      <c r="P50" s="27"/>
      <c r="Q50" s="32" t="str">
        <f t="shared" si="15"/>
        <v>M21A</v>
      </c>
      <c r="R50" s="53">
        <f>IF(Q50="","",IF(COUNTIF(Q$12:Q49,Q50)=0,R49+1,R49))</f>
        <v>5</v>
      </c>
      <c r="S50" s="53">
        <f t="shared" si="16"/>
        <v>101</v>
      </c>
      <c r="T50" s="53">
        <f t="shared" si="17"/>
        <v>540</v>
      </c>
      <c r="U50" s="46" t="str">
        <f t="shared" si="18"/>
        <v>M21A</v>
      </c>
      <c r="V50" s="27" t="s">
        <v>0</v>
      </c>
      <c r="W50" s="157" t="str">
        <f t="shared" si="19"/>
        <v>M21A</v>
      </c>
      <c r="X50" s="207">
        <f t="shared" si="20"/>
        <v>832</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Filip</v>
      </c>
      <c r="AN50" s="21" t="str">
        <f t="shared" si="27"/>
        <v>Vujanić</v>
      </c>
      <c r="AO50" s="53">
        <f t="shared" si="28"/>
        <v>1858</v>
      </c>
      <c r="AP50" s="53" t="str">
        <f t="shared" si="29"/>
        <v/>
      </c>
      <c r="AQ50" s="21" t="str">
        <f t="shared" si="30"/>
        <v>Filip</v>
      </c>
      <c r="AR50" s="46" t="str">
        <f t="shared" si="31"/>
        <v>Vujanić</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Filip</v>
      </c>
      <c r="BI50" s="21" t="str">
        <f t="shared" si="37"/>
        <v>Vujanić</v>
      </c>
      <c r="BJ50" s="53" t="str">
        <f t="shared" si="38"/>
        <v/>
      </c>
      <c r="BK50" s="33">
        <f t="shared" si="39"/>
        <v>1858</v>
      </c>
      <c r="BL50" s="27" t="s">
        <v>0</v>
      </c>
      <c r="BM50" s="32" t="str">
        <f t="shared" si="40"/>
        <v>JAP</v>
      </c>
      <c r="BN50" s="21" t="str">
        <f t="shared" si="41"/>
        <v>OK Japetić</v>
      </c>
      <c r="BO50" s="53">
        <f t="shared" si="42"/>
        <v>3</v>
      </c>
      <c r="BP50" s="53" t="str">
        <f t="shared" si="2"/>
        <v/>
      </c>
      <c r="BQ50" s="21" t="str">
        <f t="shared" si="3"/>
        <v>OK Japetić</v>
      </c>
      <c r="BR50" s="21" t="str" cm="1">
        <f t="array" ref="BR50">IFERROR(""&amp;INDEX(regNatjecatelj_klub,DI50),"")</f>
        <v>OK Japetić</v>
      </c>
      <c r="BS50" s="66" t="str">
        <f t="shared" si="43"/>
        <v/>
      </c>
      <c r="BT50" s="46" t="str">
        <f t="shared" si="44"/>
        <v>OK Japetić</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Japetić</v>
      </c>
      <c r="CL50" s="210">
        <f>IF(BN50="","",IF(BT50&lt;&gt;BN50,INDEX(regKlub_id,MATCH(BT50,regKlub_naziv,0)),IF(AND(BO50&lt;&gt;"",BO50&lt;&gt;"NEMA"),BO50,IF(CF50&lt;&gt;"",CF50,IF(CB50&lt;&gt;"",CB50,IFERROR(INDEX(CL$12:CL49,MATCH(BN50,BN$12:BN49,0)),"GREŠKA"))))))</f>
        <v>3</v>
      </c>
      <c r="CM50" s="108" t="str">
        <f>IF(BP50="","",IF(BP50&lt;&gt;"NEMA",BP50,IF(CE50&lt;&gt;"",CE50,IFERROR(INDEX(CM$12:CM49,MATCH(BN50,BN$12:BN49,0)),""))))</f>
        <v/>
      </c>
      <c r="CN50" s="27" t="s">
        <v>0</v>
      </c>
      <c r="CO50" s="38" t="str">
        <f t="shared" si="51"/>
        <v>94:25</v>
      </c>
      <c r="CP50" s="53" t="str">
        <f t="shared" si="52"/>
        <v>0</v>
      </c>
      <c r="CQ50" s="164" t="str">
        <f t="shared" si="53"/>
        <v/>
      </c>
      <c r="CR50" s="165">
        <f t="shared" si="4"/>
        <v>5665</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Filip – Vujanić</v>
      </c>
      <c r="DI50" s="33">
        <f t="shared" si="58"/>
        <v>346</v>
      </c>
      <c r="DJ50" s="27" t="s">
        <v>0</v>
      </c>
      <c r="DK50" s="32" t="str">
        <f t="shared" si="59"/>
        <v>Filip – Vujanić – OK Japetić</v>
      </c>
      <c r="DL50" s="33">
        <f t="shared" si="60"/>
        <v>346</v>
      </c>
      <c r="DM50" s="27" t="s">
        <v>0</v>
      </c>
      <c r="DN50" s="32" t="str">
        <f t="shared" si="61"/>
        <v>Filip – Vujanić – OK Japetić – M21A</v>
      </c>
      <c r="DO50" s="33">
        <f t="shared" si="62"/>
        <v>346</v>
      </c>
      <c r="DP50" s="27" t="s">
        <v>0</v>
      </c>
      <c r="DQ50" s="38">
        <f t="shared" si="63"/>
        <v>346</v>
      </c>
      <c r="DR50" s="33" cm="1">
        <f t="array" ref="DR50">IF(DQ50&lt;&gt;"",INDEX(regNatjecatelj_id,DQ50,0),IF(BF50&lt;&gt;"",BF50,""))</f>
        <v>1858</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7651</v>
      </c>
      <c r="EA50" s="53">
        <f t="shared" si="68"/>
        <v>832</v>
      </c>
      <c r="EB50" s="53">
        <f t="shared" si="69"/>
        <v>1858</v>
      </c>
      <c r="EC50" s="53">
        <f t="shared" si="70"/>
        <v>5665</v>
      </c>
      <c r="ED50" s="53">
        <f t="shared" si="71"/>
        <v>1</v>
      </c>
      <c r="EE50" s="53">
        <f t="shared" si="11"/>
        <v>1</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(7651,832,1858,5665,1,1,1,0,Null,Null,Null);</v>
      </c>
      <c r="EM50" s="27" t="s">
        <v>0</v>
      </c>
      <c r="EN50" s="14" t="str">
        <f t="shared" si="13"/>
        <v>UPDATE
	registar
SET
	potvrda = 1
WHERE
	imeprezime_id=1858
    	AND
	kategorijaliga_id = (SELECT 
                         	id
                         FROM
                         	kategorija_liga
                         WHERE
                         	kategorija_liga.kategorija_id = (SELECT kategorija_id FROM staza_kategorija WHERE id = 832)
                         		AND
                         	kategorija_liga.liga_id = 221)
		AND
	datum_od &lt;= '44850'
    	AND
    datum_do is Null;</v>
      </c>
      <c r="EO50" s="27" t="s">
        <v>0</v>
      </c>
      <c r="EP50" s="115" t="str">
        <f t="shared" si="77"/>
        <v xml:space="preserve">
INSERT INTO rezultat(id,stazakategorija_id,imeprezime_id,vrijeme_sec,status_id,registracija,uparivanje_id,originalstatus_id,imeprezimealias_id,klubalias_id,kategorijaalias_id) VALUES (7651,832,1858,5665,1,1,1,0,Null,Null,Null);
UPDATE
	registar
SET
	potvrda = 1
WHERE
	imeprezime_id=1858
    	AND
	kategorijaliga_id = (SELECT 
                         	id
                         FROM
                         	kategorija_liga
                         WHERE
                         	kategorija_liga.kategorija_id = (SELECT kategorija_id FROM staza_kategorija WHERE id = 832)
                         		AND
                         	kategorija_liga.liga_id = 221)
		AND
	datum_od &lt;= '44850'
    	AND
    datum_do is Null;</v>
      </c>
      <c r="EQ50" s="27" t="s">
        <v>0</v>
      </c>
    </row>
    <row r="51" spans="1:147" x14ac:dyDescent="0.25">
      <c r="A51" t="s">
        <v>0</v>
      </c>
      <c r="B51" s="32" t="str">
        <f>IF(csv!F41="","",TRIM(csv!T41))</f>
        <v>M21A</v>
      </c>
      <c r="C51" s="21" t="s">
        <v>0</v>
      </c>
      <c r="D51" s="21" t="str">
        <f>IF(csv!F41="","",TRIM(csv!F41))</f>
        <v>Dražen</v>
      </c>
      <c r="E51" s="21" t="str">
        <f>IF(csv!E41="","",TRIM(csv!E41))</f>
        <v>Gadžić</v>
      </c>
      <c r="F51" s="21" t="s">
        <v>0</v>
      </c>
      <c r="G51" s="53" t="str">
        <f>IF(csv!M41="","",TRIM(csv!M41))</f>
        <v>114:45</v>
      </c>
      <c r="H51" s="53" t="str">
        <f>IF(csv!N41="","",TRIM(csv!N41))</f>
        <v>0</v>
      </c>
      <c r="I51" s="21" t="s">
        <v>0</v>
      </c>
      <c r="J51" s="21" t="str">
        <f>IF(csv!P41="","",TRIM(csv!P41))</f>
        <v>KAP</v>
      </c>
      <c r="K51" s="21" t="str">
        <f>IF(csv!Q41="","",TRIM(csv!Q41))</f>
        <v>OK Kapela</v>
      </c>
      <c r="L51" s="21" t="s">
        <v>0</v>
      </c>
      <c r="M51" s="46" t="str">
        <f>IF(csv!R41="","",TRIM(csv!R41))</f>
        <v>CRO</v>
      </c>
      <c r="N51" s="27" t="s">
        <v>0</v>
      </c>
      <c r="O51" s="172" t="str">
        <f t="shared" si="14"/>
        <v>ok</v>
      </c>
      <c r="P51" s="27"/>
      <c r="Q51" s="32" t="str">
        <f t="shared" si="15"/>
        <v>M21A</v>
      </c>
      <c r="R51" s="53">
        <f>IF(Q51="","",IF(COUNTIF(Q$12:Q50,Q51)=0,R50+1,R50))</f>
        <v>5</v>
      </c>
      <c r="S51" s="53">
        <f t="shared" si="16"/>
        <v>101</v>
      </c>
      <c r="T51" s="53">
        <f t="shared" si="17"/>
        <v>540</v>
      </c>
      <c r="U51" s="46" t="str">
        <f t="shared" si="18"/>
        <v>M21A</v>
      </c>
      <c r="V51" s="27" t="s">
        <v>0</v>
      </c>
      <c r="W51" s="157" t="str">
        <f t="shared" si="19"/>
        <v>M21A</v>
      </c>
      <c r="X51" s="207">
        <f t="shared" si="20"/>
        <v>832</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Dražen</v>
      </c>
      <c r="AN51" s="21" t="str">
        <f t="shared" si="27"/>
        <v>Gadžić</v>
      </c>
      <c r="AO51" s="53">
        <f t="shared" si="28"/>
        <v>1238</v>
      </c>
      <c r="AP51" s="53" t="str">
        <f t="shared" si="29"/>
        <v/>
      </c>
      <c r="AQ51" s="21" t="str">
        <f t="shared" si="30"/>
        <v>Dražen</v>
      </c>
      <c r="AR51" s="46" t="str">
        <f t="shared" si="31"/>
        <v>Gadžić</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Dražen</v>
      </c>
      <c r="BI51" s="21" t="str">
        <f t="shared" si="37"/>
        <v>Gadžić</v>
      </c>
      <c r="BJ51" s="53" t="str">
        <f t="shared" si="38"/>
        <v/>
      </c>
      <c r="BK51" s="33">
        <f t="shared" si="39"/>
        <v>1238</v>
      </c>
      <c r="BL51" s="27" t="s">
        <v>0</v>
      </c>
      <c r="BM51" s="32" t="str">
        <f t="shared" si="40"/>
        <v>KAP</v>
      </c>
      <c r="BN51" s="21" t="str">
        <f t="shared" si="41"/>
        <v>OK Kapela</v>
      </c>
      <c r="BO51" s="53">
        <f t="shared" si="42"/>
        <v>5</v>
      </c>
      <c r="BP51" s="53" t="str">
        <f t="shared" si="2"/>
        <v/>
      </c>
      <c r="BQ51" s="21" t="str">
        <f t="shared" si="3"/>
        <v>OK Kapela</v>
      </c>
      <c r="BR51" s="21" t="str" cm="1">
        <f t="array" ref="BR51">IFERROR(""&amp;INDEX(regNatjecatelj_klub,DI51),"")</f>
        <v>OK Kapela</v>
      </c>
      <c r="BS51" s="66" t="str">
        <f t="shared" si="43"/>
        <v/>
      </c>
      <c r="BT51" s="46" t="str">
        <f t="shared" si="44"/>
        <v>OK Kapela</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Kapela</v>
      </c>
      <c r="CL51" s="210">
        <f>IF(BN51="","",IF(BT51&lt;&gt;BN51,INDEX(regKlub_id,MATCH(BT51,regKlub_naziv,0)),IF(AND(BO51&lt;&gt;"",BO51&lt;&gt;"NEMA"),BO51,IF(CF51&lt;&gt;"",CF51,IF(CB51&lt;&gt;"",CB51,IFERROR(INDEX(CL$12:CL50,MATCH(BN51,BN$12:BN50,0)),"GREŠKA"))))))</f>
        <v>5</v>
      </c>
      <c r="CM51" s="108" t="str">
        <f>IF(BP51="","",IF(BP51&lt;&gt;"NEMA",BP51,IF(CE51&lt;&gt;"",CE51,IFERROR(INDEX(CM$12:CM50,MATCH(BN51,BN$12:BN50,0)),""))))</f>
        <v/>
      </c>
      <c r="CN51" s="27" t="s">
        <v>0</v>
      </c>
      <c r="CO51" s="38" t="str">
        <f t="shared" si="51"/>
        <v>114:45</v>
      </c>
      <c r="CP51" s="53" t="str">
        <f t="shared" si="52"/>
        <v>0</v>
      </c>
      <c r="CQ51" s="164" t="str">
        <f t="shared" si="53"/>
        <v/>
      </c>
      <c r="CR51" s="165">
        <f t="shared" si="4"/>
        <v>6885</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Dražen – Gadžić</v>
      </c>
      <c r="DI51" s="33">
        <f t="shared" si="58"/>
        <v>278</v>
      </c>
      <c r="DJ51" s="27" t="s">
        <v>0</v>
      </c>
      <c r="DK51" s="32" t="str">
        <f t="shared" si="59"/>
        <v>Dražen – Gadžić – OK Kapela</v>
      </c>
      <c r="DL51" s="33">
        <f t="shared" si="60"/>
        <v>278</v>
      </c>
      <c r="DM51" s="27" t="s">
        <v>0</v>
      </c>
      <c r="DN51" s="32" t="str">
        <f t="shared" si="61"/>
        <v>Dražen – Gadžić – OK Kapela – M21A</v>
      </c>
      <c r="DO51" s="33">
        <f t="shared" si="62"/>
        <v>278</v>
      </c>
      <c r="DP51" s="27" t="s">
        <v>0</v>
      </c>
      <c r="DQ51" s="38">
        <f t="shared" si="63"/>
        <v>278</v>
      </c>
      <c r="DR51" s="33" cm="1">
        <f t="array" ref="DR51">IF(DQ51&lt;&gt;"",INDEX(regNatjecatelj_id,DQ51,0),IF(BF51&lt;&gt;"",BF51,""))</f>
        <v>1238</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7652</v>
      </c>
      <c r="EA51" s="53">
        <f t="shared" si="68"/>
        <v>832</v>
      </c>
      <c r="EB51" s="53">
        <f t="shared" si="69"/>
        <v>1238</v>
      </c>
      <c r="EC51" s="53">
        <f t="shared" si="70"/>
        <v>6885</v>
      </c>
      <c r="ED51" s="53">
        <f t="shared" si="71"/>
        <v>1</v>
      </c>
      <c r="EE51" s="53">
        <f t="shared" si="11"/>
        <v>1</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(7652,832,1238,6885,1,1,1,0,Null,Null,Null);</v>
      </c>
      <c r="EM51" s="27" t="s">
        <v>0</v>
      </c>
      <c r="EN51" s="14" t="str">
        <f t="shared" si="13"/>
        <v>UPDATE
	registar
SET
	potvrda = 1
WHERE
	imeprezime_id=1238
    	AND
	kategorijaliga_id = (SELECT 
                         	id
                         FROM
                         	kategorija_liga
                         WHERE
                         	kategorija_liga.kategorija_id = (SELECT kategorija_id FROM staza_kategorija WHERE id = 832)
                         		AND
                         	kategorija_liga.liga_id = 221)
		AND
	datum_od &lt;= '44850'
    	AND
    datum_do is Null;</v>
      </c>
      <c r="EO51" s="27" t="s">
        <v>0</v>
      </c>
      <c r="EP51" s="115" t="str">
        <f t="shared" si="77"/>
        <v xml:space="preserve">
INSERT INTO rezultat(id,stazakategorija_id,imeprezime_id,vrijeme_sec,status_id,registracija,uparivanje_id,originalstatus_id,imeprezimealias_id,klubalias_id,kategorijaalias_id) VALUES (7652,832,1238,6885,1,1,1,0,Null,Null,Null);
UPDATE
	registar
SET
	potvrda = 1
WHERE
	imeprezime_id=1238
    	AND
	kategorijaliga_id = (SELECT 
                         	id
                         FROM
                         	kategorija_liga
                         WHERE
                         	kategorija_liga.kategorija_id = (SELECT kategorija_id FROM staza_kategorija WHERE id = 832)
                         		AND
                         	kategorija_liga.liga_id = 221)
		AND
	datum_od &lt;= '44850'
    	AND
    datum_do is Null;</v>
      </c>
      <c r="EQ51" s="27" t="s">
        <v>0</v>
      </c>
    </row>
    <row r="52" spans="1:147" x14ac:dyDescent="0.25">
      <c r="A52" t="s">
        <v>0</v>
      </c>
      <c r="B52" s="32" t="str">
        <f>IF(csv!F42="","",TRIM(csv!T42))</f>
        <v>M21A</v>
      </c>
      <c r="C52" s="21" t="s">
        <v>0</v>
      </c>
      <c r="D52" s="21" t="str">
        <f>IF(csv!F42="","",TRIM(csv!F42))</f>
        <v>Boris</v>
      </c>
      <c r="E52" s="21" t="str">
        <f>IF(csv!E42="","",TRIM(csv!E42))</f>
        <v>Eržen</v>
      </c>
      <c r="F52" s="21" t="s">
        <v>0</v>
      </c>
      <c r="G52" s="53" t="str">
        <f>IF(csv!M42="","",TRIM(csv!M42))</f>
        <v>155:03</v>
      </c>
      <c r="H52" s="53" t="str">
        <f>IF(csv!N42="","",TRIM(csv!N42))</f>
        <v>0</v>
      </c>
      <c r="I52" s="21" t="s">
        <v>0</v>
      </c>
      <c r="J52" s="21" t="str">
        <f>IF(csv!P42="","",TRIM(csv!P42))</f>
        <v>ŠOK</v>
      </c>
      <c r="K52" s="21" t="str">
        <f>IF(csv!Q42="","",TRIM(csv!Q42))</f>
        <v>Škofjeloški orientacijski klub</v>
      </c>
      <c r="L52" s="21" t="s">
        <v>0</v>
      </c>
      <c r="M52" s="46" t="str">
        <f>IF(csv!R42="","",TRIM(csv!R42))</f>
        <v>SLO</v>
      </c>
      <c r="N52" s="27" t="s">
        <v>0</v>
      </c>
      <c r="O52" s="172" t="str">
        <f t="shared" si="14"/>
        <v>ok</v>
      </c>
      <c r="P52" s="27"/>
      <c r="Q52" s="32" t="str">
        <f t="shared" si="15"/>
        <v>M21A</v>
      </c>
      <c r="R52" s="53">
        <f>IF(Q52="","",IF(COUNTIF(Q$12:Q51,Q52)=0,R51+1,R51))</f>
        <v>5</v>
      </c>
      <c r="S52" s="53">
        <f t="shared" si="16"/>
        <v>101</v>
      </c>
      <c r="T52" s="53">
        <f t="shared" si="17"/>
        <v>540</v>
      </c>
      <c r="U52" s="46" t="str">
        <f t="shared" si="18"/>
        <v>M21A</v>
      </c>
      <c r="V52" s="27" t="s">
        <v>0</v>
      </c>
      <c r="W52" s="157" t="str">
        <f t="shared" si="19"/>
        <v>M21A</v>
      </c>
      <c r="X52" s="207">
        <f t="shared" si="20"/>
        <v>832</v>
      </c>
      <c r="Y52" s="158" t="str">
        <f t="shared" si="0"/>
        <v/>
      </c>
      <c r="Z52" s="27" t="s">
        <v>0</v>
      </c>
      <c r="AA52" s="32" t="str">
        <f t="shared" si="21"/>
        <v>SLO</v>
      </c>
      <c r="AB52" s="53">
        <f t="shared" si="22"/>
        <v>2</v>
      </c>
      <c r="AC52" s="21" t="str">
        <f>IF(OR(AB52="",AB52&lt;&gt;"NEMA"),"",IF(IFERROR(MATCH(AA52,AA$12:AA51,0),0)&lt;&gt;0,"",AA52))</f>
        <v/>
      </c>
      <c r="AD52" s="46" t="str">
        <f>IF(AC52="","",MAX(AD$12:AD51)+1)</f>
        <v/>
      </c>
      <c r="AE52" s="27" t="s">
        <v>0</v>
      </c>
      <c r="AF52" s="84"/>
      <c r="AG52" s="27" t="s">
        <v>0</v>
      </c>
      <c r="AH52" s="14" t="str">
        <f t="shared" si="23"/>
        <v/>
      </c>
      <c r="AI52" s="27" t="s">
        <v>0</v>
      </c>
      <c r="AJ52" s="157" t="str">
        <f t="shared" si="24"/>
        <v>SLO</v>
      </c>
      <c r="AK52" s="108">
        <f t="shared" si="25"/>
        <v>2</v>
      </c>
      <c r="AL52" s="27"/>
      <c r="AM52" s="32" t="str">
        <f t="shared" si="26"/>
        <v>Boris</v>
      </c>
      <c r="AN52" s="21" t="str">
        <f t="shared" si="27"/>
        <v>Eržen</v>
      </c>
      <c r="AO52" s="53">
        <f t="shared" si="28"/>
        <v>2294</v>
      </c>
      <c r="AP52" s="53" t="str">
        <f t="shared" si="29"/>
        <v/>
      </c>
      <c r="AQ52" s="21" t="str">
        <f t="shared" si="30"/>
        <v>Boris</v>
      </c>
      <c r="AR52" s="46" t="str">
        <f t="shared" si="31"/>
        <v>Eržen</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Boris</v>
      </c>
      <c r="BI52" s="21" t="str">
        <f t="shared" si="37"/>
        <v>Eržen</v>
      </c>
      <c r="BJ52" s="53" t="str">
        <f t="shared" si="38"/>
        <v/>
      </c>
      <c r="BK52" s="33">
        <f t="shared" si="39"/>
        <v>2294</v>
      </c>
      <c r="BL52" s="27" t="s">
        <v>0</v>
      </c>
      <c r="BM52" s="32" t="str">
        <f t="shared" si="40"/>
        <v>ŠOK</v>
      </c>
      <c r="BN52" s="21" t="str">
        <f t="shared" si="41"/>
        <v>Škofjeloški orientacijski klub</v>
      </c>
      <c r="BO52" s="53" t="str">
        <f t="shared" si="42"/>
        <v>NEMA</v>
      </c>
      <c r="BP52" s="53">
        <f t="shared" si="2"/>
        <v>12</v>
      </c>
      <c r="BQ52" s="21" t="str">
        <f t="shared" si="3"/>
        <v>Škofjeloški OK</v>
      </c>
      <c r="BR52" s="21" t="str" cm="1">
        <f t="array" ref="BR52">IFERROR(""&amp;INDEX(regNatjecatelj_klub,DI52),"")</f>
        <v>Škofjeloški OK</v>
      </c>
      <c r="BS52" s="66" t="str">
        <f t="shared" si="43"/>
        <v/>
      </c>
      <c r="BT52" s="46" t="str">
        <f t="shared" si="44"/>
        <v>Škofjeloški OK</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Škofjeloški OK</v>
      </c>
      <c r="CL52" s="210">
        <f>IF(BN52="","",IF(BT52&lt;&gt;BN52,INDEX(regKlub_id,MATCH(BT52,regKlub_naziv,0)),IF(AND(BO52&lt;&gt;"",BO52&lt;&gt;"NEMA"),BO52,IF(CF52&lt;&gt;"",CF52,IF(CB52&lt;&gt;"",CB52,IFERROR(INDEX(CL$12:CL51,MATCH(BN52,BN$12:BN51,0)),"GREŠKA"))))))</f>
        <v>31</v>
      </c>
      <c r="CM52" s="108">
        <f>IF(BP52="","",IF(BP52&lt;&gt;"NEMA",BP52,IF(CE52&lt;&gt;"",CE52,IFERROR(INDEX(CM$12:CM51,MATCH(BN52,BN$12:BN51,0)),""))))</f>
        <v>12</v>
      </c>
      <c r="CN52" s="27" t="s">
        <v>0</v>
      </c>
      <c r="CO52" s="38" t="str">
        <f t="shared" si="51"/>
        <v>155:03</v>
      </c>
      <c r="CP52" s="53" t="str">
        <f t="shared" si="52"/>
        <v>0</v>
      </c>
      <c r="CQ52" s="164" t="str">
        <f t="shared" si="53"/>
        <v/>
      </c>
      <c r="CR52" s="165">
        <f t="shared" si="4"/>
        <v>9303</v>
      </c>
      <c r="CS52" s="108">
        <f t="shared" si="5"/>
        <v>1</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Boris – Eržen</v>
      </c>
      <c r="DI52" s="33">
        <f t="shared" si="58"/>
        <v>146</v>
      </c>
      <c r="DJ52" s="27" t="s">
        <v>0</v>
      </c>
      <c r="DK52" s="32" t="str">
        <f t="shared" si="59"/>
        <v>Boris – Eržen – Škofjeloški OK</v>
      </c>
      <c r="DL52" s="33">
        <f t="shared" si="60"/>
        <v>146</v>
      </c>
      <c r="DM52" s="27" t="s">
        <v>0</v>
      </c>
      <c r="DN52" s="32" t="str">
        <f t="shared" si="61"/>
        <v>Boris – Eržen – Škofjeloški OK – M21A</v>
      </c>
      <c r="DO52" s="33" t="str">
        <f t="shared" si="62"/>
        <v>NEMA</v>
      </c>
      <c r="DP52" s="27" t="s">
        <v>0</v>
      </c>
      <c r="DQ52" s="38">
        <f t="shared" si="63"/>
        <v>146</v>
      </c>
      <c r="DR52" s="33" cm="1">
        <f t="array" ref="DR52">IF(DQ52&lt;&gt;"",INDEX(regNatjecatelj_id,DQ52,0),IF(BF52&lt;&gt;"",BF52,""))</f>
        <v>2294</v>
      </c>
      <c r="DS52" s="27" t="s">
        <v>0</v>
      </c>
      <c r="DT52" s="38" t="str">
        <f t="shared" si="64"/>
        <v>imepre</v>
      </c>
      <c r="DU52" s="53" t="str">
        <f t="shared" si="10"/>
        <v>klu(ali)</v>
      </c>
      <c r="DV52" s="53" t="str">
        <f t="shared" si="65"/>
        <v>kat</v>
      </c>
      <c r="DW52" s="53" t="str">
        <f t="shared" si="66"/>
        <v/>
      </c>
      <c r="DX52" s="46" t="str">
        <f t="shared" si="67"/>
        <v>imepre-klu(ali)-kat</v>
      </c>
      <c r="DY52" s="27" t="s">
        <v>0</v>
      </c>
      <c r="DZ52" s="38">
        <f>IF(AN52="","",MAX(DZ$12:DZ51)+1)</f>
        <v>7653</v>
      </c>
      <c r="EA52" s="53">
        <f t="shared" si="68"/>
        <v>832</v>
      </c>
      <c r="EB52" s="53">
        <f t="shared" si="69"/>
        <v>2294</v>
      </c>
      <c r="EC52" s="53">
        <f t="shared" si="70"/>
        <v>9303</v>
      </c>
      <c r="ED52" s="53">
        <f t="shared" si="71"/>
        <v>1</v>
      </c>
      <c r="EE52" s="53">
        <f t="shared" si="11"/>
        <v>0</v>
      </c>
      <c r="EF52" s="53">
        <f t="shared" si="72"/>
        <v>3</v>
      </c>
      <c r="EG52" s="53" t="str">
        <f t="shared" si="73"/>
        <v>0</v>
      </c>
      <c r="EH52" s="53" t="str">
        <f t="shared" si="12"/>
        <v/>
      </c>
      <c r="EI52" s="53">
        <f t="shared" si="74"/>
        <v>12</v>
      </c>
      <c r="EJ52" s="33" t="str">
        <f t="shared" si="75"/>
        <v/>
      </c>
      <c r="EK52" s="27" t="s">
        <v>0</v>
      </c>
      <c r="EL52" s="14" t="str">
        <f t="shared" si="76"/>
        <v>INSERT INTO rezultat(id,stazakategorija_id,imeprezime_id,vrijeme_sec,status_id,registracija,uparivanje_id,originalstatus_id,imeprezimealias_id,klubalias_id,kategorijaalias_id) VALUES (7653,832,2294,9303,1,0,3,0,Null,12,Null);</v>
      </c>
      <c r="EM52" s="27" t="s">
        <v>0</v>
      </c>
      <c r="EN52" s="14" t="str">
        <f t="shared" si="13"/>
        <v/>
      </c>
      <c r="EO52" s="27" t="s">
        <v>0</v>
      </c>
      <c r="EP52" s="115" t="str">
        <f t="shared" si="77"/>
        <v xml:space="preserve">
INSERT INTO rezultat(id,stazakategorija_id,imeprezime_id,vrijeme_sec,status_id,registracija,uparivanje_id,originalstatus_id,imeprezimealias_id,klubalias_id,kategorijaalias_id) VALUES (7653,832,2294,9303,1,0,3,0,Null,12,Null);</v>
      </c>
      <c r="EQ52" s="27" t="s">
        <v>0</v>
      </c>
    </row>
    <row r="53" spans="1:147" x14ac:dyDescent="0.25">
      <c r="A53" t="s">
        <v>0</v>
      </c>
      <c r="B53" s="32" t="str">
        <f>IF(csv!F43="","",TRIM(csv!T43))</f>
        <v>M21A</v>
      </c>
      <c r="C53" s="21" t="s">
        <v>0</v>
      </c>
      <c r="D53" s="21" t="str">
        <f>IF(csv!F43="","",TRIM(csv!F43))</f>
        <v>Vacant</v>
      </c>
      <c r="E53" s="21" t="str">
        <f>IF(csv!E43="","",TRIM(csv!E43))</f>
        <v/>
      </c>
      <c r="F53" s="21" t="s">
        <v>0</v>
      </c>
      <c r="G53" s="53" t="str">
        <f>IF(csv!M43="","",TRIM(csv!M43))</f>
        <v/>
      </c>
      <c r="H53" s="53" t="str">
        <f>IF(csv!N43="","",TRIM(csv!N43))</f>
        <v>0</v>
      </c>
      <c r="I53" s="21" t="s">
        <v>0</v>
      </c>
      <c r="J53" s="21" t="str">
        <f>IF(csv!P43="","",TRIM(csv!P43))</f>
        <v/>
      </c>
      <c r="K53" s="21" t="str">
        <f>IF(csv!Q43="","",TRIM(csv!Q43))</f>
        <v/>
      </c>
      <c r="L53" s="21" t="s">
        <v>0</v>
      </c>
      <c r="M53" s="46" t="str">
        <f>IF(csv!R43="","",TRIM(csv!R43))</f>
        <v/>
      </c>
      <c r="N53" s="27" t="s">
        <v>0</v>
      </c>
      <c r="O53" s="172" t="str">
        <f t="shared" si="14"/>
        <v/>
      </c>
      <c r="P53" s="27"/>
      <c r="Q53" s="32" t="str">
        <f t="shared" si="15"/>
        <v>M21A</v>
      </c>
      <c r="R53" s="53">
        <f>IF(Q53="","",IF(COUNTIF(Q$12:Q52,Q53)=0,R52+1,R52))</f>
        <v>5</v>
      </c>
      <c r="S53" s="53">
        <f t="shared" si="16"/>
        <v>101</v>
      </c>
      <c r="T53" s="53">
        <f t="shared" si="17"/>
        <v>540</v>
      </c>
      <c r="U53" s="46" t="str">
        <f t="shared" si="18"/>
        <v>M21A</v>
      </c>
      <c r="V53" s="27" t="s">
        <v>0</v>
      </c>
      <c r="W53" s="157" t="str">
        <f t="shared" si="19"/>
        <v/>
      </c>
      <c r="X53" s="207" t="str">
        <f t="shared" si="20"/>
        <v/>
      </c>
      <c r="Y53" s="158" t="str">
        <f t="shared" si="0"/>
        <v/>
      </c>
      <c r="Z53" s="27" t="s">
        <v>0</v>
      </c>
      <c r="AA53" s="32" t="str">
        <f t="shared" si="21"/>
        <v/>
      </c>
      <c r="AB53" s="53" t="str">
        <f t="shared" si="22"/>
        <v/>
      </c>
      <c r="AC53" s="21" t="str">
        <f>IF(OR(AB53="",AB53&lt;&gt;"NEMA"),"",IF(IFERROR(MATCH(AA53,AA$12:AA52,0),0)&lt;&gt;0,"",AA53))</f>
        <v/>
      </c>
      <c r="AD53" s="46" t="str">
        <f>IF(AC53="","",MAX(AD$12:AD52)+1)</f>
        <v/>
      </c>
      <c r="AE53" s="27" t="s">
        <v>0</v>
      </c>
      <c r="AF53" s="84"/>
      <c r="AG53" s="27" t="s">
        <v>0</v>
      </c>
      <c r="AH53" s="14" t="str">
        <f t="shared" si="23"/>
        <v/>
      </c>
      <c r="AI53" s="27" t="s">
        <v>0</v>
      </c>
      <c r="AJ53" s="157" t="str">
        <f t="shared" si="24"/>
        <v/>
      </c>
      <c r="AK53" s="108" t="str">
        <f t="shared" si="25"/>
        <v/>
      </c>
      <c r="AL53" s="27"/>
      <c r="AM53" s="32" t="str">
        <f t="shared" si="26"/>
        <v/>
      </c>
      <c r="AN53" s="21" t="str">
        <f t="shared" si="27"/>
        <v/>
      </c>
      <c r="AO53" s="53" t="str">
        <f t="shared" si="28"/>
        <v/>
      </c>
      <c r="AP53" s="53" t="str">
        <f t="shared" si="29"/>
        <v/>
      </c>
      <c r="AQ53" s="21" t="str">
        <f t="shared" si="30"/>
        <v/>
      </c>
      <c r="AR53" s="46" t="str">
        <f t="shared" si="31"/>
        <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
      </c>
      <c r="BI53" s="21" t="str">
        <f t="shared" si="37"/>
        <v/>
      </c>
      <c r="BJ53" s="53" t="str">
        <f t="shared" si="38"/>
        <v/>
      </c>
      <c r="BK53" s="33" t="str">
        <f t="shared" si="39"/>
        <v/>
      </c>
      <c r="BL53" s="27" t="s">
        <v>0</v>
      </c>
      <c r="BM53" s="32" t="str">
        <f t="shared" si="40"/>
        <v/>
      </c>
      <c r="BN53" s="21" t="str">
        <f t="shared" si="41"/>
        <v/>
      </c>
      <c r="BO53" s="53" t="str">
        <f t="shared" si="42"/>
        <v/>
      </c>
      <c r="BP53" s="53" t="str">
        <f t="shared" si="2"/>
        <v/>
      </c>
      <c r="BQ53" s="21" t="str">
        <f t="shared" si="3"/>
        <v/>
      </c>
      <c r="BR53" s="21" t="str" cm="1">
        <f t="array" ref="BR53">IFERROR(""&amp;INDEX(regNatjecatelj_klub,DI53),"")</f>
        <v/>
      </c>
      <c r="BS53" s="66" t="str">
        <f t="shared" si="43"/>
        <v/>
      </c>
      <c r="BT53" s="46" t="str">
        <f t="shared" si="44"/>
        <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
      </c>
      <c r="CL53" s="210" t="str">
        <f>IF(BN53="","",IF(BT53&lt;&gt;BN53,INDEX(regKlub_id,MATCH(BT53,regKlub_naziv,0)),IF(AND(BO53&lt;&gt;"",BO53&lt;&gt;"NEMA"),BO53,IF(CF53&lt;&gt;"",CF53,IF(CB53&lt;&gt;"",CB53,IFERROR(INDEX(CL$12:CL52,MATCH(BN53,BN$12:BN52,0)),"GREŠKA"))))))</f>
        <v/>
      </c>
      <c r="CM53" s="108" t="str">
        <f>IF(BP53="","",IF(BP53&lt;&gt;"NEMA",BP53,IF(CE53&lt;&gt;"",CE53,IFERROR(INDEX(CM$12:CM52,MATCH(BN53,BN$12:BN52,0)),""))))</f>
        <v/>
      </c>
      <c r="CN53" s="27" t="s">
        <v>0</v>
      </c>
      <c r="CO53" s="38" t="str">
        <f t="shared" si="51"/>
        <v/>
      </c>
      <c r="CP53" s="53" t="str">
        <f t="shared" si="52"/>
        <v>0</v>
      </c>
      <c r="CQ53" s="164" t="str">
        <f t="shared" si="53"/>
        <v/>
      </c>
      <c r="CR53" s="165" t="str">
        <f t="shared" si="4"/>
        <v/>
      </c>
      <c r="CS53" s="108" t="str">
        <f t="shared" si="5"/>
        <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
      </c>
      <c r="DI53" s="33" t="str">
        <f t="shared" si="58"/>
        <v/>
      </c>
      <c r="DJ53" s="27" t="s">
        <v>0</v>
      </c>
      <c r="DK53" s="32" t="str">
        <f t="shared" si="59"/>
        <v/>
      </c>
      <c r="DL53" s="33" t="str">
        <f t="shared" si="60"/>
        <v/>
      </c>
      <c r="DM53" s="27" t="s">
        <v>0</v>
      </c>
      <c r="DN53" s="32" t="str">
        <f t="shared" si="61"/>
        <v/>
      </c>
      <c r="DO53" s="33" t="str">
        <f t="shared" si="62"/>
        <v/>
      </c>
      <c r="DP53" s="27" t="s">
        <v>0</v>
      </c>
      <c r="DQ53" s="38" t="str">
        <f t="shared" si="63"/>
        <v/>
      </c>
      <c r="DR53" s="33" t="str" cm="1">
        <f t="array" ref="DR53">IF(DQ53&lt;&gt;"",INDEX(regNatjecatelj_id,DQ53,0),IF(BF53&lt;&gt;"",BF53,""))</f>
        <v/>
      </c>
      <c r="DS53" s="27" t="s">
        <v>0</v>
      </c>
      <c r="DT53" s="38" t="str">
        <f t="shared" si="64"/>
        <v/>
      </c>
      <c r="DU53" s="53" t="str">
        <f t="shared" si="10"/>
        <v/>
      </c>
      <c r="DV53" s="53" t="str">
        <f t="shared" si="65"/>
        <v/>
      </c>
      <c r="DW53" s="53" t="str">
        <f t="shared" si="66"/>
        <v/>
      </c>
      <c r="DX53" s="46" t="str">
        <f t="shared" si="67"/>
        <v/>
      </c>
      <c r="DY53" s="27" t="s">
        <v>0</v>
      </c>
      <c r="DZ53" s="38" t="str">
        <f>IF(AN53="","",MAX(DZ$12:DZ52)+1)</f>
        <v/>
      </c>
      <c r="EA53" s="53" t="str">
        <f t="shared" si="68"/>
        <v/>
      </c>
      <c r="EB53" s="53" t="str">
        <f t="shared" si="69"/>
        <v/>
      </c>
      <c r="EC53" s="53" t="str">
        <f t="shared" si="70"/>
        <v/>
      </c>
      <c r="ED53" s="53" t="str">
        <f t="shared" si="71"/>
        <v/>
      </c>
      <c r="EE53" s="53" t="str">
        <f t="shared" si="11"/>
        <v/>
      </c>
      <c r="EF53" s="53" t="str">
        <f t="shared" si="72"/>
        <v/>
      </c>
      <c r="EG53" s="53" t="str">
        <f t="shared" si="73"/>
        <v/>
      </c>
      <c r="EH53" s="53" t="str">
        <f t="shared" si="12"/>
        <v/>
      </c>
      <c r="EI53" s="53" t="str">
        <f t="shared" si="74"/>
        <v/>
      </c>
      <c r="EJ53" s="33" t="str">
        <f t="shared" si="75"/>
        <v/>
      </c>
      <c r="EK53" s="27" t="s">
        <v>0</v>
      </c>
      <c r="EL53" s="14" t="str">
        <f t="shared" si="76"/>
        <v/>
      </c>
      <c r="EM53" s="27" t="s">
        <v>0</v>
      </c>
      <c r="EN53" s="14" t="str">
        <f t="shared" si="13"/>
        <v/>
      </c>
      <c r="EO53" s="27" t="s">
        <v>0</v>
      </c>
      <c r="EP53" s="115" t="str">
        <f t="shared" si="77"/>
        <v/>
      </c>
      <c r="EQ53" s="27" t="s">
        <v>0</v>
      </c>
    </row>
    <row r="54" spans="1:147" x14ac:dyDescent="0.25">
      <c r="A54" t="s">
        <v>0</v>
      </c>
      <c r="B54" s="32" t="str">
        <f>IF(csv!F44="","",TRIM(csv!T44))</f>
        <v>M21A</v>
      </c>
      <c r="C54" s="21" t="s">
        <v>0</v>
      </c>
      <c r="D54" s="21" t="str">
        <f>IF(csv!F44="","",TRIM(csv!F44))</f>
        <v>Zdenko</v>
      </c>
      <c r="E54" s="21" t="str">
        <f>IF(csv!E44="","",TRIM(csv!E44))</f>
        <v>Horjan</v>
      </c>
      <c r="F54" s="21" t="s">
        <v>0</v>
      </c>
      <c r="G54" s="53" t="str">
        <f>IF(csv!M44="","",TRIM(csv!M44))</f>
        <v/>
      </c>
      <c r="H54" s="53" t="str">
        <f>IF(csv!N44="","",TRIM(csv!N44))</f>
        <v>1</v>
      </c>
      <c r="I54" s="21" t="s">
        <v>0</v>
      </c>
      <c r="J54" s="21" t="str">
        <f>IF(csv!P44="","",TRIM(csv!P44))</f>
        <v>VIH</v>
      </c>
      <c r="K54" s="21" t="str">
        <f>IF(csv!Q44="","",TRIM(csv!Q44))</f>
        <v>OK Vihor</v>
      </c>
      <c r="L54" s="21" t="s">
        <v>0</v>
      </c>
      <c r="M54" s="46" t="str">
        <f>IF(csv!R44="","",TRIM(csv!R44))</f>
        <v>CRO</v>
      </c>
      <c r="N54" s="27" t="s">
        <v>0</v>
      </c>
      <c r="O54" s="172" t="str">
        <f t="shared" si="14"/>
        <v>ok</v>
      </c>
      <c r="P54" s="27"/>
      <c r="Q54" s="32" t="str">
        <f t="shared" si="15"/>
        <v>M21A</v>
      </c>
      <c r="R54" s="53">
        <f>IF(Q54="","",IF(COUNTIF(Q$12:Q53,Q54)=0,R53+1,R53))</f>
        <v>5</v>
      </c>
      <c r="S54" s="53">
        <f t="shared" si="16"/>
        <v>101</v>
      </c>
      <c r="T54" s="53">
        <f t="shared" si="17"/>
        <v>540</v>
      </c>
      <c r="U54" s="46" t="str">
        <f t="shared" si="18"/>
        <v>M21A</v>
      </c>
      <c r="V54" s="27" t="s">
        <v>0</v>
      </c>
      <c r="W54" s="157" t="str">
        <f t="shared" si="19"/>
        <v>M21A</v>
      </c>
      <c r="X54" s="207">
        <f t="shared" si="20"/>
        <v>832</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Zdenko</v>
      </c>
      <c r="AN54" s="21" t="str">
        <f t="shared" si="27"/>
        <v>Horjan</v>
      </c>
      <c r="AO54" s="53">
        <f t="shared" si="28"/>
        <v>1480</v>
      </c>
      <c r="AP54" s="53" t="str">
        <f t="shared" si="29"/>
        <v/>
      </c>
      <c r="AQ54" s="21" t="str">
        <f t="shared" si="30"/>
        <v>Zdenko</v>
      </c>
      <c r="AR54" s="46" t="str">
        <f t="shared" si="31"/>
        <v>Horjan</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Zdenko</v>
      </c>
      <c r="BI54" s="21" t="str">
        <f t="shared" si="37"/>
        <v>Horjan</v>
      </c>
      <c r="BJ54" s="53" t="str">
        <f t="shared" si="38"/>
        <v/>
      </c>
      <c r="BK54" s="33">
        <f t="shared" si="39"/>
        <v>1480</v>
      </c>
      <c r="BL54" s="27" t="s">
        <v>0</v>
      </c>
      <c r="BM54" s="32" t="str">
        <f t="shared" si="40"/>
        <v>VIH</v>
      </c>
      <c r="BN54" s="21" t="str">
        <f t="shared" si="41"/>
        <v>OK Vihor</v>
      </c>
      <c r="BO54" s="53">
        <f t="shared" si="42"/>
        <v>12</v>
      </c>
      <c r="BP54" s="53" t="str">
        <f t="shared" si="2"/>
        <v/>
      </c>
      <c r="BQ54" s="21" t="str">
        <f t="shared" si="3"/>
        <v>OK Vihor</v>
      </c>
      <c r="BR54" s="21" t="str" cm="1">
        <f t="array" ref="BR54">IFERROR(""&amp;INDEX(regNatjecatelj_klub,DI54),"")</f>
        <v>OK Vihor</v>
      </c>
      <c r="BS54" s="66" t="str">
        <f t="shared" si="43"/>
        <v/>
      </c>
      <c r="BT54" s="46" t="str">
        <f t="shared" si="44"/>
        <v>OK Vihor</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Vihor</v>
      </c>
      <c r="CL54" s="210">
        <f>IF(BN54="","",IF(BT54&lt;&gt;BN54,INDEX(regKlub_id,MATCH(BT54,regKlub_naziv,0)),IF(AND(BO54&lt;&gt;"",BO54&lt;&gt;"NEMA"),BO54,IF(CF54&lt;&gt;"",CF54,IF(CB54&lt;&gt;"",CB54,IFERROR(INDEX(CL$12:CL53,MATCH(BN54,BN$12:BN53,0)),"GREŠKA"))))))</f>
        <v>12</v>
      </c>
      <c r="CM54" s="108" t="str">
        <f>IF(BP54="","",IF(BP54&lt;&gt;"NEMA",BP54,IF(CE54&lt;&gt;"",CE54,IFERROR(INDEX(CM$12:CM53,MATCH(BN54,BN$12:BN53,0)),""))))</f>
        <v/>
      </c>
      <c r="CN54" s="27" t="s">
        <v>0</v>
      </c>
      <c r="CO54" s="38" t="str">
        <f t="shared" si="51"/>
        <v/>
      </c>
      <c r="CP54" s="53" t="str">
        <f t="shared" si="52"/>
        <v>1</v>
      </c>
      <c r="CQ54" s="164" t="str">
        <f t="shared" si="53"/>
        <v/>
      </c>
      <c r="CR54" s="165" t="str">
        <f t="shared" si="4"/>
        <v/>
      </c>
      <c r="CS54" s="108">
        <f t="shared" si="5"/>
        <v>6</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Zdenko – Horjan</v>
      </c>
      <c r="DI54" s="33">
        <f t="shared" si="58"/>
        <v>1338</v>
      </c>
      <c r="DJ54" s="27" t="s">
        <v>0</v>
      </c>
      <c r="DK54" s="32" t="str">
        <f t="shared" si="59"/>
        <v>Zdenko – Horjan – OK Vihor</v>
      </c>
      <c r="DL54" s="33">
        <f t="shared" si="60"/>
        <v>1338</v>
      </c>
      <c r="DM54" s="27" t="s">
        <v>0</v>
      </c>
      <c r="DN54" s="32" t="str">
        <f t="shared" si="61"/>
        <v>Zdenko – Horjan – OK Vihor – M21A</v>
      </c>
      <c r="DO54" s="33">
        <f t="shared" si="62"/>
        <v>1338</v>
      </c>
      <c r="DP54" s="27" t="s">
        <v>0</v>
      </c>
      <c r="DQ54" s="38">
        <f t="shared" si="63"/>
        <v>1338</v>
      </c>
      <c r="DR54" s="33" cm="1">
        <f t="array" ref="DR54">IF(DQ54&lt;&gt;"",INDEX(regNatjecatelj_id,DQ54,0),IF(BF54&lt;&gt;"",BF54,""))</f>
        <v>1480</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7654</v>
      </c>
      <c r="EA54" s="53">
        <f t="shared" si="68"/>
        <v>832</v>
      </c>
      <c r="EB54" s="53">
        <f t="shared" si="69"/>
        <v>1480</v>
      </c>
      <c r="EC54" s="53" t="str">
        <f t="shared" si="70"/>
        <v/>
      </c>
      <c r="ED54" s="53">
        <f t="shared" si="71"/>
        <v>6</v>
      </c>
      <c r="EE54" s="53">
        <f t="shared" si="11"/>
        <v>1</v>
      </c>
      <c r="EF54" s="53">
        <f t="shared" si="72"/>
        <v>1</v>
      </c>
      <c r="EG54" s="53" t="str">
        <f t="shared" si="73"/>
        <v>1</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(7654,832,1480,Null,6,1,1,1,Null,Null,Null);</v>
      </c>
      <c r="EM54" s="27" t="s">
        <v>0</v>
      </c>
      <c r="EN54" s="14" t="str">
        <f t="shared" si="13"/>
        <v/>
      </c>
      <c r="EO54" s="27" t="s">
        <v>0</v>
      </c>
      <c r="EP54" s="115" t="str">
        <f t="shared" si="77"/>
        <v xml:space="preserve">
INSERT INTO rezultat(id,stazakategorija_id,imeprezime_id,vrijeme_sec,status_id,registracija,uparivanje_id,originalstatus_id,imeprezimealias_id,klubalias_id,kategorijaalias_id) VALUES (7654,832,1480,Null,6,1,1,1,Null,Null,Null);</v>
      </c>
      <c r="EQ54" s="27" t="s">
        <v>0</v>
      </c>
    </row>
    <row r="55" spans="1:147" x14ac:dyDescent="0.25">
      <c r="A55" t="s">
        <v>0</v>
      </c>
      <c r="B55" s="32" t="str">
        <f>IF(csv!F45="","",TRIM(csv!T45))</f>
        <v>M21A</v>
      </c>
      <c r="C55" s="21" t="s">
        <v>0</v>
      </c>
      <c r="D55" s="21" t="str">
        <f>IF(csv!F45="","",TRIM(csv!F45))</f>
        <v>Josip</v>
      </c>
      <c r="E55" s="21" t="str">
        <f>IF(csv!E45="","",TRIM(csv!E45))</f>
        <v>Vujanić</v>
      </c>
      <c r="F55" s="21" t="s">
        <v>0</v>
      </c>
      <c r="G55" s="53" t="str">
        <f>IF(csv!M45="","",TRIM(csv!M45))</f>
        <v>81:01</v>
      </c>
      <c r="H55" s="53" t="str">
        <f>IF(csv!N45="","",TRIM(csv!N45))</f>
        <v>3</v>
      </c>
      <c r="I55" s="21" t="s">
        <v>0</v>
      </c>
      <c r="J55" s="21" t="str">
        <f>IF(csv!P45="","",TRIM(csv!P45))</f>
        <v>JAP</v>
      </c>
      <c r="K55" s="21" t="str">
        <f>IF(csv!Q45="","",TRIM(csv!Q45))</f>
        <v>OK Japetić</v>
      </c>
      <c r="L55" s="21" t="s">
        <v>0</v>
      </c>
      <c r="M55" s="46" t="str">
        <f>IF(csv!R45="","",TRIM(csv!R45))</f>
        <v>CRO</v>
      </c>
      <c r="N55" s="27" t="s">
        <v>0</v>
      </c>
      <c r="O55" s="172" t="str">
        <f t="shared" si="14"/>
        <v>ok</v>
      </c>
      <c r="P55" s="27"/>
      <c r="Q55" s="32" t="str">
        <f t="shared" si="15"/>
        <v>M21A</v>
      </c>
      <c r="R55" s="53">
        <f>IF(Q55="","",IF(COUNTIF(Q$12:Q54,Q55)=0,R54+1,R54))</f>
        <v>5</v>
      </c>
      <c r="S55" s="53">
        <f t="shared" si="16"/>
        <v>101</v>
      </c>
      <c r="T55" s="53">
        <f t="shared" si="17"/>
        <v>540</v>
      </c>
      <c r="U55" s="46" t="str">
        <f t="shared" si="18"/>
        <v>M21A</v>
      </c>
      <c r="V55" s="27" t="s">
        <v>0</v>
      </c>
      <c r="W55" s="157" t="str">
        <f t="shared" si="19"/>
        <v>M21A</v>
      </c>
      <c r="X55" s="207">
        <f t="shared" si="20"/>
        <v>832</v>
      </c>
      <c r="Y55" s="158" t="str">
        <f t="shared" si="0"/>
        <v/>
      </c>
      <c r="Z55" s="27" t="s">
        <v>0</v>
      </c>
      <c r="AA55" s="32" t="str">
        <f t="shared" si="21"/>
        <v>CRO</v>
      </c>
      <c r="AB55" s="53">
        <f t="shared" si="22"/>
        <v>1</v>
      </c>
      <c r="AC55" s="21" t="str">
        <f>IF(OR(AB55="",AB55&lt;&gt;"NEMA"),"",IF(IFERROR(MATCH(AA55,AA$12:AA54,0),0)&lt;&gt;0,"",AA55))</f>
        <v/>
      </c>
      <c r="AD55" s="46" t="str">
        <f>IF(AC55="","",MAX(AD$12:AD54)+1)</f>
        <v/>
      </c>
      <c r="AE55" s="27" t="s">
        <v>0</v>
      </c>
      <c r="AF55" s="84"/>
      <c r="AG55" s="27" t="s">
        <v>0</v>
      </c>
      <c r="AH55" s="14" t="str">
        <f t="shared" si="23"/>
        <v/>
      </c>
      <c r="AI55" s="27" t="s">
        <v>0</v>
      </c>
      <c r="AJ55" s="157" t="str">
        <f t="shared" si="24"/>
        <v>CRO</v>
      </c>
      <c r="AK55" s="108">
        <f t="shared" si="25"/>
        <v>1</v>
      </c>
      <c r="AL55" s="27"/>
      <c r="AM55" s="32" t="str">
        <f t="shared" si="26"/>
        <v>Josip</v>
      </c>
      <c r="AN55" s="21" t="str">
        <f t="shared" si="27"/>
        <v>Vujanić</v>
      </c>
      <c r="AO55" s="53">
        <f t="shared" si="28"/>
        <v>1859</v>
      </c>
      <c r="AP55" s="53" t="str">
        <f t="shared" si="29"/>
        <v/>
      </c>
      <c r="AQ55" s="21" t="str">
        <f t="shared" si="30"/>
        <v>Josip</v>
      </c>
      <c r="AR55" s="46" t="str">
        <f t="shared" si="31"/>
        <v>Vujanić</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Josip</v>
      </c>
      <c r="BI55" s="21" t="str">
        <f t="shared" si="37"/>
        <v>Vujanić</v>
      </c>
      <c r="BJ55" s="53" t="str">
        <f t="shared" si="38"/>
        <v/>
      </c>
      <c r="BK55" s="33">
        <f t="shared" si="39"/>
        <v>1859</v>
      </c>
      <c r="BL55" s="27" t="s">
        <v>0</v>
      </c>
      <c r="BM55" s="32" t="str">
        <f t="shared" si="40"/>
        <v>JAP</v>
      </c>
      <c r="BN55" s="21" t="str">
        <f t="shared" si="41"/>
        <v>OK Japetić</v>
      </c>
      <c r="BO55" s="53">
        <f t="shared" si="42"/>
        <v>3</v>
      </c>
      <c r="BP55" s="53" t="str">
        <f t="shared" si="2"/>
        <v/>
      </c>
      <c r="BQ55" s="21" t="str">
        <f t="shared" si="3"/>
        <v>OK Japetić</v>
      </c>
      <c r="BR55" s="21" t="str" cm="1">
        <f t="array" ref="BR55">IFERROR(""&amp;INDEX(regNatjecatelj_klub,DI55),"")</f>
        <v>OK Japetić</v>
      </c>
      <c r="BS55" s="66" t="str">
        <f t="shared" si="43"/>
        <v/>
      </c>
      <c r="BT55" s="46" t="str">
        <f t="shared" si="44"/>
        <v>OK Japetić</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OK Japetić</v>
      </c>
      <c r="CL55" s="210">
        <f>IF(BN55="","",IF(BT55&lt;&gt;BN55,INDEX(regKlub_id,MATCH(BT55,regKlub_naziv,0)),IF(AND(BO55&lt;&gt;"",BO55&lt;&gt;"NEMA"),BO55,IF(CF55&lt;&gt;"",CF55,IF(CB55&lt;&gt;"",CB55,IFERROR(INDEX(CL$12:CL54,MATCH(BN55,BN$12:BN54,0)),"GREŠKA"))))))</f>
        <v>3</v>
      </c>
      <c r="CM55" s="108" t="str">
        <f>IF(BP55="","",IF(BP55&lt;&gt;"NEMA",BP55,IF(CE55&lt;&gt;"",CE55,IFERROR(INDEX(CM$12:CM54,MATCH(BN55,BN$12:BN54,0)),""))))</f>
        <v/>
      </c>
      <c r="CN55" s="27" t="s">
        <v>0</v>
      </c>
      <c r="CO55" s="38" t="str">
        <f t="shared" si="51"/>
        <v>81:01</v>
      </c>
      <c r="CP55" s="53" t="str">
        <f t="shared" si="52"/>
        <v>3</v>
      </c>
      <c r="CQ55" s="164" t="str">
        <f t="shared" si="53"/>
        <v/>
      </c>
      <c r="CR55" s="165">
        <f t="shared" si="4"/>
        <v>4861</v>
      </c>
      <c r="CS55" s="108">
        <f t="shared" si="5"/>
        <v>3</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Josip – Vujanić</v>
      </c>
      <c r="DI55" s="33">
        <f t="shared" si="58"/>
        <v>594</v>
      </c>
      <c r="DJ55" s="27" t="s">
        <v>0</v>
      </c>
      <c r="DK55" s="32" t="str">
        <f t="shared" si="59"/>
        <v>Josip – Vujanić – OK Japetić</v>
      </c>
      <c r="DL55" s="33">
        <f t="shared" si="60"/>
        <v>594</v>
      </c>
      <c r="DM55" s="27" t="s">
        <v>0</v>
      </c>
      <c r="DN55" s="32" t="str">
        <f t="shared" si="61"/>
        <v>Josip – Vujanić – OK Japetić – M21A</v>
      </c>
      <c r="DO55" s="33">
        <f t="shared" si="62"/>
        <v>594</v>
      </c>
      <c r="DP55" s="27" t="s">
        <v>0</v>
      </c>
      <c r="DQ55" s="38">
        <f t="shared" si="63"/>
        <v>594</v>
      </c>
      <c r="DR55" s="33" cm="1">
        <f t="array" ref="DR55">IF(DQ55&lt;&gt;"",INDEX(regNatjecatelj_id,DQ55,0),IF(BF55&lt;&gt;"",BF55,""))</f>
        <v>1859</v>
      </c>
      <c r="DS55" s="27" t="s">
        <v>0</v>
      </c>
      <c r="DT55" s="38" t="str">
        <f t="shared" si="64"/>
        <v>imepre</v>
      </c>
      <c r="DU55" s="53" t="str">
        <f t="shared" si="10"/>
        <v>klu</v>
      </c>
      <c r="DV55" s="53" t="str">
        <f t="shared" si="65"/>
        <v>kat</v>
      </c>
      <c r="DW55" s="53" t="str">
        <f t="shared" si="66"/>
        <v/>
      </c>
      <c r="DX55" s="46" t="str">
        <f t="shared" si="67"/>
        <v>imepre-klu-kat</v>
      </c>
      <c r="DY55" s="27" t="s">
        <v>0</v>
      </c>
      <c r="DZ55" s="38">
        <f>IF(AN55="","",MAX(DZ$12:DZ54)+1)</f>
        <v>7655</v>
      </c>
      <c r="EA55" s="53">
        <f t="shared" si="68"/>
        <v>832</v>
      </c>
      <c r="EB55" s="53">
        <f t="shared" si="69"/>
        <v>1859</v>
      </c>
      <c r="EC55" s="53">
        <f t="shared" si="70"/>
        <v>4861</v>
      </c>
      <c r="ED55" s="53">
        <f t="shared" si="71"/>
        <v>3</v>
      </c>
      <c r="EE55" s="53">
        <f t="shared" si="11"/>
        <v>1</v>
      </c>
      <c r="EF55" s="53">
        <f t="shared" si="72"/>
        <v>1</v>
      </c>
      <c r="EG55" s="53" t="str">
        <f t="shared" si="73"/>
        <v>3</v>
      </c>
      <c r="EH55" s="53" t="str">
        <f t="shared" si="12"/>
        <v/>
      </c>
      <c r="EI55" s="53" t="str">
        <f t="shared" si="74"/>
        <v/>
      </c>
      <c r="EJ55" s="33" t="str">
        <f t="shared" si="75"/>
        <v/>
      </c>
      <c r="EK55" s="27" t="s">
        <v>0</v>
      </c>
      <c r="EL55" s="14" t="str">
        <f t="shared" si="76"/>
        <v>INSERT INTO rezultat(id,stazakategorija_id,imeprezime_id,vrijeme_sec,status_id,registracija,uparivanje_id,originalstatus_id,imeprezimealias_id,klubalias_id,kategorijaalias_id) VALUES (7655,832,1859,4861,3,1,1,3,Null,Null,Null);</v>
      </c>
      <c r="EM55" s="27" t="s">
        <v>0</v>
      </c>
      <c r="EN55" s="14" t="str">
        <f t="shared" si="13"/>
        <v>UPDATE
	registar
SET
	potvrda = 1
WHERE
	imeprezime_id=1859
    	AND
	kategorijaliga_id = (SELECT 
                         	id
                         FROM
                         	kategorija_liga
                         WHERE
                         	kategorija_liga.kategorija_id = (SELECT kategorija_id FROM staza_kategorija WHERE id = 832)
                         		AND
                         	kategorija_liga.liga_id = 221)
		AND
	datum_od &lt;= '44850'
    	AND
    datum_do is Null;</v>
      </c>
      <c r="EO55" s="27" t="s">
        <v>0</v>
      </c>
      <c r="EP55" s="115" t="str">
        <f t="shared" si="77"/>
        <v xml:space="preserve">
INSERT INTO rezultat(id,stazakategorija_id,imeprezime_id,vrijeme_sec,status_id,registracija,uparivanje_id,originalstatus_id,imeprezimealias_id,klubalias_id,kategorijaalias_id) VALUES (7655,832,1859,4861,3,1,1,3,Null,Null,Null);
UPDATE
	registar
SET
	potvrda = 1
WHERE
	imeprezime_id=1859
    	AND
	kategorijaliga_id = (SELECT 
                         	id
                         FROM
                         	kategorija_liga
                         WHERE
                         	kategorija_liga.kategorija_id = (SELECT kategorija_id FROM staza_kategorija WHERE id = 832)
                         		AND
                         	kategorija_liga.liga_id = 221)
		AND
	datum_od &lt;= '44850'
    	AND
    datum_do is Null;</v>
      </c>
      <c r="EQ55" s="27" t="s">
        <v>0</v>
      </c>
    </row>
    <row r="56" spans="1:147" x14ac:dyDescent="0.25">
      <c r="A56" t="s">
        <v>0</v>
      </c>
      <c r="B56" s="32" t="str">
        <f>IF(csv!F46="","",TRIM(csv!T46))</f>
        <v>M21A</v>
      </c>
      <c r="C56" s="21" t="s">
        <v>0</v>
      </c>
      <c r="D56" s="21" t="str">
        <f>IF(csv!F46="","",TRIM(csv!F46))</f>
        <v>Vacant</v>
      </c>
      <c r="E56" s="21" t="str">
        <f>IF(csv!E46="","",TRIM(csv!E46))</f>
        <v/>
      </c>
      <c r="F56" s="21" t="s">
        <v>0</v>
      </c>
      <c r="G56" s="53" t="str">
        <f>IF(csv!M46="","",TRIM(csv!M46))</f>
        <v/>
      </c>
      <c r="H56" s="53" t="str">
        <f>IF(csv!N46="","",TRIM(csv!N46))</f>
        <v>0</v>
      </c>
      <c r="I56" s="21" t="s">
        <v>0</v>
      </c>
      <c r="J56" s="21" t="str">
        <f>IF(csv!P46="","",TRIM(csv!P46))</f>
        <v/>
      </c>
      <c r="K56" s="21" t="str">
        <f>IF(csv!Q46="","",TRIM(csv!Q46))</f>
        <v/>
      </c>
      <c r="L56" s="21" t="s">
        <v>0</v>
      </c>
      <c r="M56" s="46" t="str">
        <f>IF(csv!R46="","",TRIM(csv!R46))</f>
        <v/>
      </c>
      <c r="N56" s="27" t="s">
        <v>0</v>
      </c>
      <c r="O56" s="172" t="str">
        <f t="shared" si="14"/>
        <v/>
      </c>
      <c r="P56" s="27"/>
      <c r="Q56" s="32" t="str">
        <f t="shared" si="15"/>
        <v>M21A</v>
      </c>
      <c r="R56" s="53">
        <f>IF(Q56="","",IF(COUNTIF(Q$12:Q55,Q56)=0,R55+1,R55))</f>
        <v>5</v>
      </c>
      <c r="S56" s="53">
        <f t="shared" si="16"/>
        <v>101</v>
      </c>
      <c r="T56" s="53">
        <f t="shared" si="17"/>
        <v>540</v>
      </c>
      <c r="U56" s="46" t="str">
        <f t="shared" si="18"/>
        <v>M21A</v>
      </c>
      <c r="V56" s="27" t="s">
        <v>0</v>
      </c>
      <c r="W56" s="157" t="str">
        <f t="shared" si="19"/>
        <v/>
      </c>
      <c r="X56" s="207" t="str">
        <f t="shared" si="20"/>
        <v/>
      </c>
      <c r="Y56" s="158" t="str">
        <f t="shared" si="0"/>
        <v/>
      </c>
      <c r="Z56" s="27" t="s">
        <v>0</v>
      </c>
      <c r="AA56" s="32" t="str">
        <f t="shared" si="21"/>
        <v/>
      </c>
      <c r="AB56" s="53" t="str">
        <f t="shared" si="22"/>
        <v/>
      </c>
      <c r="AC56" s="21" t="str">
        <f>IF(OR(AB56="",AB56&lt;&gt;"NEMA"),"",IF(IFERROR(MATCH(AA56,AA$12:AA55,0),0)&lt;&gt;0,"",AA56))</f>
        <v/>
      </c>
      <c r="AD56" s="46" t="str">
        <f>IF(AC56="","",MAX(AD$12:AD55)+1)</f>
        <v/>
      </c>
      <c r="AE56" s="27" t="s">
        <v>0</v>
      </c>
      <c r="AF56" s="84"/>
      <c r="AG56" s="27" t="s">
        <v>0</v>
      </c>
      <c r="AH56" s="14" t="str">
        <f t="shared" si="23"/>
        <v/>
      </c>
      <c r="AI56" s="27" t="s">
        <v>0</v>
      </c>
      <c r="AJ56" s="157" t="str">
        <f t="shared" si="24"/>
        <v/>
      </c>
      <c r="AK56" s="108" t="str">
        <f t="shared" si="25"/>
        <v/>
      </c>
      <c r="AL56" s="27"/>
      <c r="AM56" s="32" t="str">
        <f t="shared" si="26"/>
        <v/>
      </c>
      <c r="AN56" s="21" t="str">
        <f t="shared" si="27"/>
        <v/>
      </c>
      <c r="AO56" s="53" t="str">
        <f t="shared" si="28"/>
        <v/>
      </c>
      <c r="AP56" s="53" t="str">
        <f t="shared" si="29"/>
        <v/>
      </c>
      <c r="AQ56" s="21" t="str">
        <f t="shared" si="30"/>
        <v/>
      </c>
      <c r="AR56" s="46" t="str">
        <f t="shared" si="31"/>
        <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
      </c>
      <c r="BI56" s="21" t="str">
        <f t="shared" si="37"/>
        <v/>
      </c>
      <c r="BJ56" s="53" t="str">
        <f t="shared" si="38"/>
        <v/>
      </c>
      <c r="BK56" s="33" t="str">
        <f t="shared" si="39"/>
        <v/>
      </c>
      <c r="BL56" s="27" t="s">
        <v>0</v>
      </c>
      <c r="BM56" s="32" t="str">
        <f t="shared" si="40"/>
        <v/>
      </c>
      <c r="BN56" s="21" t="str">
        <f t="shared" si="41"/>
        <v/>
      </c>
      <c r="BO56" s="53" t="str">
        <f t="shared" si="42"/>
        <v/>
      </c>
      <c r="BP56" s="53" t="str">
        <f t="shared" si="2"/>
        <v/>
      </c>
      <c r="BQ56" s="21" t="str">
        <f t="shared" si="3"/>
        <v/>
      </c>
      <c r="BR56" s="21" t="str" cm="1">
        <f t="array" ref="BR56">IFERROR(""&amp;INDEX(regNatjecatelj_klub,DI56),"")</f>
        <v/>
      </c>
      <c r="BS56" s="66" t="str">
        <f t="shared" si="43"/>
        <v/>
      </c>
      <c r="BT56" s="46" t="str">
        <f t="shared" si="44"/>
        <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
      </c>
      <c r="CL56" s="210" t="str">
        <f>IF(BN56="","",IF(BT56&lt;&gt;BN56,INDEX(regKlub_id,MATCH(BT56,regKlub_naziv,0)),IF(AND(BO56&lt;&gt;"",BO56&lt;&gt;"NEMA"),BO56,IF(CF56&lt;&gt;"",CF56,IF(CB56&lt;&gt;"",CB56,IFERROR(INDEX(CL$12:CL55,MATCH(BN56,BN$12:BN55,0)),"GREŠKA"))))))</f>
        <v/>
      </c>
      <c r="CM56" s="108" t="str">
        <f>IF(BP56="","",IF(BP56&lt;&gt;"NEMA",BP56,IF(CE56&lt;&gt;"",CE56,IFERROR(INDEX(CM$12:CM55,MATCH(BN56,BN$12:BN55,0)),""))))</f>
        <v/>
      </c>
      <c r="CN56" s="27" t="s">
        <v>0</v>
      </c>
      <c r="CO56" s="38" t="str">
        <f t="shared" si="51"/>
        <v/>
      </c>
      <c r="CP56" s="53" t="str">
        <f t="shared" si="52"/>
        <v>0</v>
      </c>
      <c r="CQ56" s="164" t="str">
        <f t="shared" si="53"/>
        <v/>
      </c>
      <c r="CR56" s="165" t="str">
        <f>IF(CO56="","",IF(VALUE(LEFT(CO56,SEARCH(":",CO56)-1))&gt;999,59999,VALUE(LEFT(CO56,SEARCH(":",CO56)-1))*60+VALUE(RIGHT(CO56,2))))</f>
        <v/>
      </c>
      <c r="CS56" s="108" t="str">
        <f t="shared" si="5"/>
        <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
      </c>
      <c r="DI56" s="33" t="str">
        <f t="shared" si="58"/>
        <v/>
      </c>
      <c r="DJ56" s="27" t="s">
        <v>0</v>
      </c>
      <c r="DK56" s="32" t="str">
        <f t="shared" si="59"/>
        <v/>
      </c>
      <c r="DL56" s="33" t="str">
        <f t="shared" si="60"/>
        <v/>
      </c>
      <c r="DM56" s="27" t="s">
        <v>0</v>
      </c>
      <c r="DN56" s="32" t="str">
        <f t="shared" si="61"/>
        <v/>
      </c>
      <c r="DO56" s="33" t="str">
        <f t="shared" si="62"/>
        <v/>
      </c>
      <c r="DP56" s="27" t="s">
        <v>0</v>
      </c>
      <c r="DQ56" s="38" t="str">
        <f t="shared" si="63"/>
        <v/>
      </c>
      <c r="DR56" s="33" t="str" cm="1">
        <f t="array" ref="DR56">IF(DQ56&lt;&gt;"",INDEX(regNatjecatelj_id,DQ56,0),IF(BF56&lt;&gt;"",BF56,""))</f>
        <v/>
      </c>
      <c r="DS56" s="27" t="s">
        <v>0</v>
      </c>
      <c r="DT56" s="38" t="str">
        <f t="shared" si="64"/>
        <v/>
      </c>
      <c r="DU56" s="53" t="str">
        <f t="shared" si="10"/>
        <v/>
      </c>
      <c r="DV56" s="53" t="str">
        <f t="shared" si="65"/>
        <v/>
      </c>
      <c r="DW56" s="53" t="str">
        <f t="shared" si="66"/>
        <v/>
      </c>
      <c r="DX56" s="46" t="str">
        <f t="shared" si="67"/>
        <v/>
      </c>
      <c r="DY56" s="27" t="s">
        <v>0</v>
      </c>
      <c r="DZ56" s="38" t="str">
        <f>IF(AN56="","",MAX(DZ$12:DZ55)+1)</f>
        <v/>
      </c>
      <c r="EA56" s="53" t="str">
        <f t="shared" si="68"/>
        <v/>
      </c>
      <c r="EB56" s="53" t="str">
        <f t="shared" si="69"/>
        <v/>
      </c>
      <c r="EC56" s="53" t="str">
        <f t="shared" si="70"/>
        <v/>
      </c>
      <c r="ED56" s="53" t="str">
        <f t="shared" si="71"/>
        <v/>
      </c>
      <c r="EE56" s="53" t="str">
        <f t="shared" si="11"/>
        <v/>
      </c>
      <c r="EF56" s="53" t="str">
        <f t="shared" si="72"/>
        <v/>
      </c>
      <c r="EG56" s="53" t="str">
        <f t="shared" si="73"/>
        <v/>
      </c>
      <c r="EH56" s="53" t="str">
        <f t="shared" si="12"/>
        <v/>
      </c>
      <c r="EI56" s="53" t="str">
        <f t="shared" si="74"/>
        <v/>
      </c>
      <c r="EJ56" s="33" t="str">
        <f t="shared" si="75"/>
        <v/>
      </c>
      <c r="EK56" s="27" t="s">
        <v>0</v>
      </c>
      <c r="EL56" s="14" t="str">
        <f t="shared" si="76"/>
        <v/>
      </c>
      <c r="EM56" s="27" t="s">
        <v>0</v>
      </c>
      <c r="EN56" s="14" t="str">
        <f t="shared" si="13"/>
        <v/>
      </c>
      <c r="EO56" s="27" t="s">
        <v>0</v>
      </c>
      <c r="EP56" s="115" t="str">
        <f t="shared" si="77"/>
        <v/>
      </c>
      <c r="EQ56" s="27" t="s">
        <v>0</v>
      </c>
    </row>
    <row r="57" spans="1:147" x14ac:dyDescent="0.25">
      <c r="A57" t="s">
        <v>0</v>
      </c>
      <c r="B57" s="32" t="str">
        <f>IF(csv!F47="","",TRIM(csv!T47))</f>
        <v>M21A</v>
      </c>
      <c r="C57" s="21" t="s">
        <v>0</v>
      </c>
      <c r="D57" s="21" t="str">
        <f>IF(csv!F47="","",TRIM(csv!F47))</f>
        <v>Vacant</v>
      </c>
      <c r="E57" s="21" t="str">
        <f>IF(csv!E47="","",TRIM(csv!E47))</f>
        <v/>
      </c>
      <c r="F57" s="21" t="s">
        <v>0</v>
      </c>
      <c r="G57" s="53" t="str">
        <f>IF(csv!M47="","",TRIM(csv!M47))</f>
        <v/>
      </c>
      <c r="H57" s="53" t="str">
        <f>IF(csv!N47="","",TRIM(csv!N47))</f>
        <v>0</v>
      </c>
      <c r="I57" s="21" t="s">
        <v>0</v>
      </c>
      <c r="J57" s="21" t="str">
        <f>IF(csv!P47="","",TRIM(csv!P47))</f>
        <v/>
      </c>
      <c r="K57" s="21" t="str">
        <f>IF(csv!Q47="","",TRIM(csv!Q47))</f>
        <v/>
      </c>
      <c r="L57" s="21" t="s">
        <v>0</v>
      </c>
      <c r="M57" s="46" t="str">
        <f>IF(csv!R47="","",TRIM(csv!R47))</f>
        <v/>
      </c>
      <c r="N57" s="27" t="s">
        <v>0</v>
      </c>
      <c r="O57" s="172" t="str">
        <f t="shared" si="14"/>
        <v/>
      </c>
      <c r="P57" s="27"/>
      <c r="Q57" s="32" t="str">
        <f t="shared" si="15"/>
        <v>M21A</v>
      </c>
      <c r="R57" s="53">
        <f>IF(Q57="","",IF(COUNTIF(Q$12:Q56,Q57)=0,R56+1,R56))</f>
        <v>5</v>
      </c>
      <c r="S57" s="53">
        <f t="shared" si="16"/>
        <v>101</v>
      </c>
      <c r="T57" s="53">
        <f t="shared" si="17"/>
        <v>540</v>
      </c>
      <c r="U57" s="46" t="str">
        <f t="shared" si="18"/>
        <v>M21A</v>
      </c>
      <c r="V57" s="27" t="s">
        <v>0</v>
      </c>
      <c r="W57" s="157" t="str">
        <f t="shared" si="19"/>
        <v/>
      </c>
      <c r="X57" s="207" t="str">
        <f t="shared" si="20"/>
        <v/>
      </c>
      <c r="Y57" s="158" t="str">
        <f t="shared" si="0"/>
        <v/>
      </c>
      <c r="Z57" s="27" t="s">
        <v>0</v>
      </c>
      <c r="AA57" s="32" t="str">
        <f t="shared" si="21"/>
        <v/>
      </c>
      <c r="AB57" s="53" t="str">
        <f t="shared" si="22"/>
        <v/>
      </c>
      <c r="AC57" s="21" t="str">
        <f>IF(OR(AB57="",AB57&lt;&gt;"NEMA"),"",IF(IFERROR(MATCH(AA57,AA$12:AA56,0),0)&lt;&gt;0,"",AA57))</f>
        <v/>
      </c>
      <c r="AD57" s="46" t="str">
        <f>IF(AC57="","",MAX(AD$12:AD56)+1)</f>
        <v/>
      </c>
      <c r="AE57" s="27" t="s">
        <v>0</v>
      </c>
      <c r="AF57" s="84"/>
      <c r="AG57" s="27" t="s">
        <v>0</v>
      </c>
      <c r="AH57" s="14" t="str">
        <f t="shared" si="23"/>
        <v/>
      </c>
      <c r="AI57" s="27" t="s">
        <v>0</v>
      </c>
      <c r="AJ57" s="157" t="str">
        <f t="shared" si="24"/>
        <v/>
      </c>
      <c r="AK57" s="108" t="str">
        <f t="shared" si="25"/>
        <v/>
      </c>
      <c r="AL57" s="27"/>
      <c r="AM57" s="32" t="str">
        <f t="shared" si="26"/>
        <v/>
      </c>
      <c r="AN57" s="21" t="str">
        <f t="shared" si="27"/>
        <v/>
      </c>
      <c r="AO57" s="53" t="str">
        <f t="shared" si="28"/>
        <v/>
      </c>
      <c r="AP57" s="53" t="str">
        <f t="shared" si="29"/>
        <v/>
      </c>
      <c r="AQ57" s="21" t="str">
        <f t="shared" si="30"/>
        <v/>
      </c>
      <c r="AR57" s="46" t="str">
        <f t="shared" si="31"/>
        <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
      </c>
      <c r="BI57" s="21" t="str">
        <f t="shared" si="37"/>
        <v/>
      </c>
      <c r="BJ57" s="53" t="str">
        <f t="shared" si="38"/>
        <v/>
      </c>
      <c r="BK57" s="33" t="str">
        <f t="shared" si="39"/>
        <v/>
      </c>
      <c r="BL57" s="27" t="s">
        <v>0</v>
      </c>
      <c r="BM57" s="32" t="str">
        <f t="shared" si="40"/>
        <v/>
      </c>
      <c r="BN57" s="21" t="str">
        <f t="shared" si="41"/>
        <v/>
      </c>
      <c r="BO57" s="53" t="str">
        <f t="shared" si="42"/>
        <v/>
      </c>
      <c r="BP57" s="53" t="str">
        <f t="shared" si="2"/>
        <v/>
      </c>
      <c r="BQ57" s="21" t="str">
        <f t="shared" si="3"/>
        <v/>
      </c>
      <c r="BR57" s="21" t="str" cm="1">
        <f t="array" ref="BR57">IFERROR(""&amp;INDEX(regNatjecatelj_klub,DI57),"")</f>
        <v/>
      </c>
      <c r="BS57" s="66" t="str">
        <f t="shared" si="43"/>
        <v/>
      </c>
      <c r="BT57" s="46" t="str">
        <f t="shared" si="44"/>
        <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
      </c>
      <c r="CL57" s="210" t="str">
        <f>IF(BN57="","",IF(BT57&lt;&gt;BN57,INDEX(regKlub_id,MATCH(BT57,regKlub_naziv,0)),IF(AND(BO57&lt;&gt;"",BO57&lt;&gt;"NEMA"),BO57,IF(CF57&lt;&gt;"",CF57,IF(CB57&lt;&gt;"",CB57,IFERROR(INDEX(CL$12:CL56,MATCH(BN57,BN$12:BN56,0)),"GREŠKA"))))))</f>
        <v/>
      </c>
      <c r="CM57" s="108" t="str">
        <f>IF(BP57="","",IF(BP57&lt;&gt;"NEMA",BP57,IF(CE57&lt;&gt;"",CE57,IFERROR(INDEX(CM$12:CM56,MATCH(BN57,BN$12:BN56,0)),""))))</f>
        <v/>
      </c>
      <c r="CN57" s="27" t="s">
        <v>0</v>
      </c>
      <c r="CO57" s="38" t="str">
        <f t="shared" si="51"/>
        <v/>
      </c>
      <c r="CP57" s="53" t="str">
        <f t="shared" si="52"/>
        <v>0</v>
      </c>
      <c r="CQ57" s="164" t="str">
        <f t="shared" si="53"/>
        <v/>
      </c>
      <c r="CR57" s="165" t="str">
        <f t="shared" ref="CR57:CR120" si="78">IF(CO57="","",IF(VALUE(LEFT(CO57,SEARCH(":",CO57)-1))&gt;999,59999,VALUE(LEFT(CO57,SEARCH(":",CO57)-1))*60+VALUE(RIGHT(CO57,2))))</f>
        <v/>
      </c>
      <c r="CS57" s="108" t="str">
        <f t="shared" si="5"/>
        <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
      </c>
      <c r="DI57" s="33" t="str">
        <f t="shared" si="58"/>
        <v/>
      </c>
      <c r="DJ57" s="27" t="s">
        <v>0</v>
      </c>
      <c r="DK57" s="32" t="str">
        <f t="shared" si="59"/>
        <v/>
      </c>
      <c r="DL57" s="33" t="str">
        <f t="shared" si="60"/>
        <v/>
      </c>
      <c r="DM57" s="27" t="s">
        <v>0</v>
      </c>
      <c r="DN57" s="32" t="str">
        <f t="shared" si="61"/>
        <v/>
      </c>
      <c r="DO57" s="33" t="str">
        <f t="shared" si="62"/>
        <v/>
      </c>
      <c r="DP57" s="27" t="s">
        <v>0</v>
      </c>
      <c r="DQ57" s="38" t="str">
        <f t="shared" si="63"/>
        <v/>
      </c>
      <c r="DR57" s="33" t="str" cm="1">
        <f t="array" ref="DR57">IF(DQ57&lt;&gt;"",INDEX(regNatjecatelj_id,DQ57,0),IF(BF57&lt;&gt;"",BF57,""))</f>
        <v/>
      </c>
      <c r="DS57" s="27" t="s">
        <v>0</v>
      </c>
      <c r="DT57" s="38" t="str">
        <f t="shared" si="64"/>
        <v/>
      </c>
      <c r="DU57" s="53" t="str">
        <f t="shared" si="10"/>
        <v/>
      </c>
      <c r="DV57" s="53" t="str">
        <f t="shared" si="65"/>
        <v/>
      </c>
      <c r="DW57" s="53" t="str">
        <f t="shared" si="66"/>
        <v/>
      </c>
      <c r="DX57" s="46" t="str">
        <f t="shared" si="67"/>
        <v/>
      </c>
      <c r="DY57" s="27" t="s">
        <v>0</v>
      </c>
      <c r="DZ57" s="38" t="str">
        <f>IF(AN57="","",MAX(DZ$12:DZ56)+1)</f>
        <v/>
      </c>
      <c r="EA57" s="53" t="str">
        <f t="shared" si="68"/>
        <v/>
      </c>
      <c r="EB57" s="53" t="str">
        <f t="shared" si="69"/>
        <v/>
      </c>
      <c r="EC57" s="53" t="str">
        <f t="shared" si="70"/>
        <v/>
      </c>
      <c r="ED57" s="53" t="str">
        <f t="shared" si="71"/>
        <v/>
      </c>
      <c r="EE57" s="53" t="str">
        <f t="shared" si="11"/>
        <v/>
      </c>
      <c r="EF57" s="53" t="str">
        <f t="shared" si="72"/>
        <v/>
      </c>
      <c r="EG57" s="53" t="str">
        <f t="shared" si="73"/>
        <v/>
      </c>
      <c r="EH57" s="53" t="str">
        <f t="shared" si="12"/>
        <v/>
      </c>
      <c r="EI57" s="53" t="str">
        <f t="shared" si="74"/>
        <v/>
      </c>
      <c r="EJ57" s="33" t="str">
        <f t="shared" si="75"/>
        <v/>
      </c>
      <c r="EK57" s="27" t="s">
        <v>0</v>
      </c>
      <c r="EL57" s="14" t="str">
        <f t="shared" si="76"/>
        <v/>
      </c>
      <c r="EM57" s="27" t="s">
        <v>0</v>
      </c>
      <c r="EN57" s="14" t="str">
        <f t="shared" si="13"/>
        <v/>
      </c>
      <c r="EO57" s="27" t="s">
        <v>0</v>
      </c>
      <c r="EP57" s="115" t="str">
        <f t="shared" si="77"/>
        <v/>
      </c>
      <c r="EQ57" s="27" t="s">
        <v>0</v>
      </c>
    </row>
    <row r="58" spans="1:147" x14ac:dyDescent="0.25">
      <c r="A58" t="s">
        <v>0</v>
      </c>
      <c r="B58" s="32" t="str">
        <f>IF(csv!F48="","",TRIM(csv!T48))</f>
        <v>M21A</v>
      </c>
      <c r="C58" s="21" t="s">
        <v>0</v>
      </c>
      <c r="D58" s="21" t="str">
        <f>IF(csv!F48="","",TRIM(csv!F48))</f>
        <v>Matija</v>
      </c>
      <c r="E58" s="21" t="str">
        <f>IF(csv!E48="","",TRIM(csv!E48))</f>
        <v>Razum</v>
      </c>
      <c r="F58" s="21" t="s">
        <v>0</v>
      </c>
      <c r="G58" s="53" t="str">
        <f>IF(csv!M48="","",TRIM(csv!M48))</f>
        <v/>
      </c>
      <c r="H58" s="53" t="str">
        <f>IF(csv!N48="","",TRIM(csv!N48))</f>
        <v>1</v>
      </c>
      <c r="I58" s="21" t="s">
        <v>0</v>
      </c>
      <c r="J58" s="21" t="str">
        <f>IF(csv!P48="","",TRIM(csv!P48))</f>
        <v>JAP</v>
      </c>
      <c r="K58" s="21" t="str">
        <f>IF(csv!Q48="","",TRIM(csv!Q48))</f>
        <v>OK Japetić</v>
      </c>
      <c r="L58" s="21" t="s">
        <v>0</v>
      </c>
      <c r="M58" s="46" t="str">
        <f>IF(csv!R48="","",TRIM(csv!R48))</f>
        <v>CRO</v>
      </c>
      <c r="N58" s="27" t="s">
        <v>0</v>
      </c>
      <c r="O58" s="172" t="str">
        <f t="shared" si="14"/>
        <v>ok</v>
      </c>
      <c r="P58" s="27"/>
      <c r="Q58" s="32" t="str">
        <f t="shared" si="15"/>
        <v>M21A</v>
      </c>
      <c r="R58" s="53">
        <f>IF(Q58="","",IF(COUNTIF(Q$12:Q57,Q58)=0,R57+1,R57))</f>
        <v>5</v>
      </c>
      <c r="S58" s="53">
        <f t="shared" si="16"/>
        <v>101</v>
      </c>
      <c r="T58" s="53">
        <f t="shared" si="17"/>
        <v>540</v>
      </c>
      <c r="U58" s="46" t="str">
        <f t="shared" si="18"/>
        <v>M21A</v>
      </c>
      <c r="V58" s="27" t="s">
        <v>0</v>
      </c>
      <c r="W58" s="157" t="str">
        <f t="shared" si="19"/>
        <v>M21A</v>
      </c>
      <c r="X58" s="207">
        <f t="shared" si="20"/>
        <v>832</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Matija</v>
      </c>
      <c r="AN58" s="21" t="str">
        <f t="shared" si="27"/>
        <v>Razum</v>
      </c>
      <c r="AO58" s="53">
        <f t="shared" si="28"/>
        <v>1459</v>
      </c>
      <c r="AP58" s="53" t="str">
        <f t="shared" si="29"/>
        <v/>
      </c>
      <c r="AQ58" s="21" t="str">
        <f t="shared" si="30"/>
        <v>Matija</v>
      </c>
      <c r="AR58" s="46" t="str">
        <f t="shared" si="31"/>
        <v>Razum</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Matija</v>
      </c>
      <c r="BI58" s="21" t="str">
        <f t="shared" si="37"/>
        <v>Razum</v>
      </c>
      <c r="BJ58" s="53" t="str">
        <f t="shared" si="38"/>
        <v/>
      </c>
      <c r="BK58" s="33">
        <f t="shared" si="39"/>
        <v>1459</v>
      </c>
      <c r="BL58" s="27" t="s">
        <v>0</v>
      </c>
      <c r="BM58" s="32" t="str">
        <f t="shared" si="40"/>
        <v>JAP</v>
      </c>
      <c r="BN58" s="21" t="str">
        <f t="shared" si="41"/>
        <v>OK Japetić</v>
      </c>
      <c r="BO58" s="53">
        <f t="shared" si="42"/>
        <v>3</v>
      </c>
      <c r="BP58" s="53" t="str">
        <f t="shared" si="2"/>
        <v/>
      </c>
      <c r="BQ58" s="21" t="str">
        <f t="shared" si="3"/>
        <v>OK Japetić</v>
      </c>
      <c r="BR58" s="21" t="str" cm="1">
        <f t="array" ref="BR58">IFERROR(""&amp;INDEX(regNatjecatelj_klub,DI58),"")</f>
        <v>OK Japetić</v>
      </c>
      <c r="BS58" s="66" t="str">
        <f t="shared" si="43"/>
        <v/>
      </c>
      <c r="BT58" s="46" t="str">
        <f t="shared" si="44"/>
        <v>OK Japetić</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Japetić</v>
      </c>
      <c r="CL58" s="210">
        <f>IF(BN58="","",IF(BT58&lt;&gt;BN58,INDEX(regKlub_id,MATCH(BT58,regKlub_naziv,0)),IF(AND(BO58&lt;&gt;"",BO58&lt;&gt;"NEMA"),BO58,IF(CF58&lt;&gt;"",CF58,IF(CB58&lt;&gt;"",CB58,IFERROR(INDEX(CL$12:CL57,MATCH(BN58,BN$12:BN57,0)),"GREŠKA"))))))</f>
        <v>3</v>
      </c>
      <c r="CM58" s="108" t="str">
        <f>IF(BP58="","",IF(BP58&lt;&gt;"NEMA",BP58,IF(CE58&lt;&gt;"",CE58,IFERROR(INDEX(CM$12:CM57,MATCH(BN58,BN$12:BN57,0)),""))))</f>
        <v/>
      </c>
      <c r="CN58" s="27" t="s">
        <v>0</v>
      </c>
      <c r="CO58" s="38" t="str">
        <f t="shared" si="51"/>
        <v/>
      </c>
      <c r="CP58" s="53" t="str">
        <f t="shared" si="52"/>
        <v>1</v>
      </c>
      <c r="CQ58" s="164" t="str">
        <f t="shared" si="53"/>
        <v/>
      </c>
      <c r="CR58" s="165" t="str">
        <f t="shared" si="78"/>
        <v/>
      </c>
      <c r="CS58" s="108">
        <f t="shared" si="5"/>
        <v>6</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Matija – Razum</v>
      </c>
      <c r="DI58" s="33">
        <f t="shared" si="58"/>
        <v>861</v>
      </c>
      <c r="DJ58" s="27" t="s">
        <v>0</v>
      </c>
      <c r="DK58" s="32" t="str">
        <f t="shared" si="59"/>
        <v>Matija – Razum – OK Japetić</v>
      </c>
      <c r="DL58" s="33">
        <f t="shared" si="60"/>
        <v>861</v>
      </c>
      <c r="DM58" s="27" t="s">
        <v>0</v>
      </c>
      <c r="DN58" s="32" t="str">
        <f t="shared" si="61"/>
        <v>Matija – Razum – OK Japetić – M21A</v>
      </c>
      <c r="DO58" s="33">
        <f t="shared" si="62"/>
        <v>861</v>
      </c>
      <c r="DP58" s="27" t="s">
        <v>0</v>
      </c>
      <c r="DQ58" s="38">
        <f t="shared" si="63"/>
        <v>861</v>
      </c>
      <c r="DR58" s="33" cm="1">
        <f t="array" ref="DR58">IF(DQ58&lt;&gt;"",INDEX(regNatjecatelj_id,DQ58,0),IF(BF58&lt;&gt;"",BF58,""))</f>
        <v>1459</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7656</v>
      </c>
      <c r="EA58" s="53">
        <f t="shared" si="68"/>
        <v>832</v>
      </c>
      <c r="EB58" s="53">
        <f t="shared" si="69"/>
        <v>1459</v>
      </c>
      <c r="EC58" s="53" t="str">
        <f t="shared" si="70"/>
        <v/>
      </c>
      <c r="ED58" s="53">
        <f t="shared" si="71"/>
        <v>6</v>
      </c>
      <c r="EE58" s="53">
        <f t="shared" si="11"/>
        <v>1</v>
      </c>
      <c r="EF58" s="53">
        <f t="shared" si="72"/>
        <v>1</v>
      </c>
      <c r="EG58" s="53" t="str">
        <f t="shared" si="73"/>
        <v>1</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(7656,832,1459,Null,6,1,1,1,Null,Null,Null);</v>
      </c>
      <c r="EM58" s="27" t="s">
        <v>0</v>
      </c>
      <c r="EN58" s="14" t="str">
        <f t="shared" si="13"/>
        <v/>
      </c>
      <c r="EO58" s="27" t="s">
        <v>0</v>
      </c>
      <c r="EP58" s="115" t="str">
        <f t="shared" si="77"/>
        <v xml:space="preserve">
INSERT INTO rezultat(id,stazakategorija_id,imeprezime_id,vrijeme_sec,status_id,registracija,uparivanje_id,originalstatus_id,imeprezimealias_id,klubalias_id,kategorijaalias_id) VALUES (7656,832,1459,Null,6,1,1,1,Null,Null,Null);</v>
      </c>
      <c r="EQ58" s="27" t="s">
        <v>0</v>
      </c>
    </row>
    <row r="59" spans="1:147" x14ac:dyDescent="0.25">
      <c r="A59" t="s">
        <v>0</v>
      </c>
      <c r="B59" s="32" t="str">
        <f>IF(csv!F49="","",TRIM(csv!T49))</f>
        <v>M21B</v>
      </c>
      <c r="C59" s="21" t="s">
        <v>0</v>
      </c>
      <c r="D59" s="21" t="str">
        <f>IF(csv!F49="","",TRIM(csv!F49))</f>
        <v>Matija</v>
      </c>
      <c r="E59" s="21" t="str">
        <f>IF(csv!E49="","",TRIM(csv!E49))</f>
        <v>Kučinac</v>
      </c>
      <c r="F59" s="21" t="s">
        <v>0</v>
      </c>
      <c r="G59" s="53" t="str">
        <f>IF(csv!M49="","",TRIM(csv!M49))</f>
        <v>45:41</v>
      </c>
      <c r="H59" s="53" t="str">
        <f>IF(csv!N49="","",TRIM(csv!N49))</f>
        <v>0</v>
      </c>
      <c r="I59" s="21" t="s">
        <v>0</v>
      </c>
      <c r="J59" s="21" t="str">
        <f>IF(csv!P49="","",TRIM(csv!P49))</f>
        <v>VIH</v>
      </c>
      <c r="K59" s="21" t="str">
        <f>IF(csv!Q49="","",TRIM(csv!Q49))</f>
        <v>OK Vihor</v>
      </c>
      <c r="L59" s="21" t="s">
        <v>0</v>
      </c>
      <c r="M59" s="46" t="str">
        <f>IF(csv!R49="","",TRIM(csv!R49))</f>
        <v>CRO</v>
      </c>
      <c r="N59" s="27" t="s">
        <v>0</v>
      </c>
      <c r="O59" s="172" t="str">
        <f t="shared" si="14"/>
        <v>ok</v>
      </c>
      <c r="P59" s="27"/>
      <c r="Q59" s="32" t="str">
        <f t="shared" si="15"/>
        <v>M21B</v>
      </c>
      <c r="R59" s="53">
        <f>IF(Q59="","",IF(COUNTIF(Q$12:Q58,Q59)=0,R58+1,R58))</f>
        <v>6</v>
      </c>
      <c r="S59" s="53">
        <f t="shared" si="16"/>
        <v>108</v>
      </c>
      <c r="T59" s="53">
        <f t="shared" si="17"/>
        <v>546</v>
      </c>
      <c r="U59" s="46" t="str">
        <f t="shared" si="18"/>
        <v>M21B – M16</v>
      </c>
      <c r="V59" s="27" t="s">
        <v>0</v>
      </c>
      <c r="W59" s="157" t="str">
        <f t="shared" si="19"/>
        <v>M21B</v>
      </c>
      <c r="X59" s="207">
        <f t="shared" si="20"/>
        <v>833</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Matija</v>
      </c>
      <c r="AN59" s="21" t="str">
        <f t="shared" si="27"/>
        <v>Kučinac</v>
      </c>
      <c r="AO59" s="53">
        <f t="shared" si="28"/>
        <v>1489</v>
      </c>
      <c r="AP59" s="53" t="str">
        <f t="shared" si="29"/>
        <v/>
      </c>
      <c r="AQ59" s="21" t="str">
        <f t="shared" si="30"/>
        <v>Matija</v>
      </c>
      <c r="AR59" s="46" t="str">
        <f t="shared" si="31"/>
        <v>Kučinac</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Matija</v>
      </c>
      <c r="BI59" s="21" t="str">
        <f t="shared" si="37"/>
        <v>Kučinac</v>
      </c>
      <c r="BJ59" s="53" t="str">
        <f t="shared" si="38"/>
        <v/>
      </c>
      <c r="BK59" s="33">
        <f t="shared" si="39"/>
        <v>1489</v>
      </c>
      <c r="BL59" s="27" t="s">
        <v>0</v>
      </c>
      <c r="BM59" s="32" t="str">
        <f t="shared" si="40"/>
        <v>VIH</v>
      </c>
      <c r="BN59" s="21" t="str">
        <f t="shared" si="41"/>
        <v>OK Vihor</v>
      </c>
      <c r="BO59" s="53">
        <f t="shared" si="42"/>
        <v>12</v>
      </c>
      <c r="BP59" s="53" t="str">
        <f t="shared" si="2"/>
        <v/>
      </c>
      <c r="BQ59" s="21" t="str">
        <f t="shared" si="3"/>
        <v>OK Vihor</v>
      </c>
      <c r="BR59" s="21" t="str" cm="1">
        <f t="array" ref="BR59">IFERROR(""&amp;INDEX(regNatjecatelj_klub,DI59),"")</f>
        <v>OK Vihor</v>
      </c>
      <c r="BS59" s="66" t="str">
        <f t="shared" si="43"/>
        <v/>
      </c>
      <c r="BT59" s="46" t="str">
        <f t="shared" si="44"/>
        <v>OK Vihor</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Vihor</v>
      </c>
      <c r="CL59" s="210">
        <f>IF(BN59="","",IF(BT59&lt;&gt;BN59,INDEX(regKlub_id,MATCH(BT59,regKlub_naziv,0)),IF(AND(BO59&lt;&gt;"",BO59&lt;&gt;"NEMA"),BO59,IF(CF59&lt;&gt;"",CF59,IF(CB59&lt;&gt;"",CB59,IFERROR(INDEX(CL$12:CL58,MATCH(BN59,BN$12:BN58,0)),"GREŠKA"))))))</f>
        <v>12</v>
      </c>
      <c r="CM59" s="108" t="str">
        <f>IF(BP59="","",IF(BP59&lt;&gt;"NEMA",BP59,IF(CE59&lt;&gt;"",CE59,IFERROR(INDEX(CM$12:CM58,MATCH(BN59,BN$12:BN58,0)),""))))</f>
        <v/>
      </c>
      <c r="CN59" s="27" t="s">
        <v>0</v>
      </c>
      <c r="CO59" s="38" t="str">
        <f t="shared" si="51"/>
        <v>45:41</v>
      </c>
      <c r="CP59" s="53" t="str">
        <f t="shared" si="52"/>
        <v>0</v>
      </c>
      <c r="CQ59" s="164" t="str">
        <f t="shared" si="53"/>
        <v/>
      </c>
      <c r="CR59" s="165">
        <f t="shared" si="78"/>
        <v>2741</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Matija – Kučinac</v>
      </c>
      <c r="DI59" s="33">
        <f t="shared" si="58"/>
        <v>856</v>
      </c>
      <c r="DJ59" s="27" t="s">
        <v>0</v>
      </c>
      <c r="DK59" s="32" t="str">
        <f t="shared" si="59"/>
        <v>Matija – Kučinac – OK Vihor</v>
      </c>
      <c r="DL59" s="33">
        <f t="shared" si="60"/>
        <v>856</v>
      </c>
      <c r="DM59" s="27" t="s">
        <v>0</v>
      </c>
      <c r="DN59" s="32" t="str">
        <f t="shared" si="61"/>
        <v>Matija – Kučinac – OK Vihor – M21B</v>
      </c>
      <c r="DO59" s="33">
        <f t="shared" si="62"/>
        <v>856</v>
      </c>
      <c r="DP59" s="27" t="s">
        <v>0</v>
      </c>
      <c r="DQ59" s="38">
        <f t="shared" si="63"/>
        <v>856</v>
      </c>
      <c r="DR59" s="33" cm="1">
        <f t="array" ref="DR59">IF(DQ59&lt;&gt;"",INDEX(regNatjecatelj_id,DQ59,0),IF(BF59&lt;&gt;"",BF59,""))</f>
        <v>1489</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7657</v>
      </c>
      <c r="EA59" s="53">
        <f t="shared" si="68"/>
        <v>833</v>
      </c>
      <c r="EB59" s="53">
        <f t="shared" si="69"/>
        <v>1489</v>
      </c>
      <c r="EC59" s="53">
        <f t="shared" si="70"/>
        <v>2741</v>
      </c>
      <c r="ED59" s="53">
        <f t="shared" si="71"/>
        <v>1</v>
      </c>
      <c r="EE59" s="53">
        <f t="shared" si="11"/>
        <v>1</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(7657,833,1489,2741,1,1,1,0,Null,Null,Null);</v>
      </c>
      <c r="EM59" s="27" t="s">
        <v>0</v>
      </c>
      <c r="EN59" s="14" t="str">
        <f t="shared" si="13"/>
        <v>UPDATE
	registar
SET
	potvrda = 1
WHERE
	imeprezime_id=1489
    	AND
	kategorijaliga_id = (SELECT 
                         	id
                         FROM
                         	kategorija_liga
                         WHERE
                         	kategorija_liga.kategorija_id = (SELECT kategorija_id FROM staza_kategorija WHERE id = 833)
                         		AND
                         	kategorija_liga.liga_id = 221)
		AND
	datum_od &lt;= '44850'
    	AND
    datum_do is Null;</v>
      </c>
      <c r="EO59" s="27" t="s">
        <v>0</v>
      </c>
      <c r="EP59" s="115" t="str">
        <f t="shared" si="77"/>
        <v xml:space="preserve">
INSERT INTO rezultat(id,stazakategorija_id,imeprezime_id,vrijeme_sec,status_id,registracija,uparivanje_id,originalstatus_id,imeprezimealias_id,klubalias_id,kategorijaalias_id) VALUES (7657,833,1489,2741,1,1,1,0,Null,Null,Null);
UPDATE
	registar
SET
	potvrda = 1
WHERE
	imeprezime_id=1489
    	AND
	kategorijaliga_id = (SELECT 
                         	id
                         FROM
                         	kategorija_liga
                         WHERE
                         	kategorija_liga.kategorija_id = (SELECT kategorija_id FROM staza_kategorija WHERE id = 833)
                         		AND
                         	kategorija_liga.liga_id = 221)
		AND
	datum_od &lt;= '44850'
    	AND
    datum_do is Null;</v>
      </c>
      <c r="EQ59" s="27" t="s">
        <v>0</v>
      </c>
    </row>
    <row r="60" spans="1:147" x14ac:dyDescent="0.25">
      <c r="A60" t="s">
        <v>0</v>
      </c>
      <c r="B60" s="32" t="str">
        <f>IF(csv!F50="","",TRIM(csv!T50))</f>
        <v>M21B</v>
      </c>
      <c r="C60" s="21" t="s">
        <v>0</v>
      </c>
      <c r="D60" s="21" t="str">
        <f>IF(csv!F50="","",TRIM(csv!F50))</f>
        <v>Andrija</v>
      </c>
      <c r="E60" s="21" t="str">
        <f>IF(csv!E50="","",TRIM(csv!E50))</f>
        <v>Golubić</v>
      </c>
      <c r="F60" s="21" t="s">
        <v>0</v>
      </c>
      <c r="G60" s="53" t="str">
        <f>IF(csv!M50="","",TRIM(csv!M50))</f>
        <v>63:46</v>
      </c>
      <c r="H60" s="53" t="str">
        <f>IF(csv!N50="","",TRIM(csv!N50))</f>
        <v>0</v>
      </c>
      <c r="I60" s="21" t="s">
        <v>0</v>
      </c>
      <c r="J60" s="21" t="str">
        <f>IF(csv!P50="","",TRIM(csv!P50))</f>
        <v>OKM</v>
      </c>
      <c r="K60" s="21" t="str">
        <f>IF(csv!Q50="","",TRIM(csv!Q50))</f>
        <v>OK Medjimurje</v>
      </c>
      <c r="L60" s="21" t="s">
        <v>0</v>
      </c>
      <c r="M60" s="46" t="str">
        <f>IF(csv!R50="","",TRIM(csv!R50))</f>
        <v>CRO</v>
      </c>
      <c r="N60" s="27" t="s">
        <v>0</v>
      </c>
      <c r="O60" s="172" t="str">
        <f t="shared" si="14"/>
        <v>ok</v>
      </c>
      <c r="P60" s="27"/>
      <c r="Q60" s="32" t="str">
        <f t="shared" si="15"/>
        <v>M21B</v>
      </c>
      <c r="R60" s="53">
        <f>IF(Q60="","",IF(COUNTIF(Q$12:Q59,Q60)=0,R59+1,R59))</f>
        <v>6</v>
      </c>
      <c r="S60" s="53">
        <f t="shared" si="16"/>
        <v>108</v>
      </c>
      <c r="T60" s="53">
        <f t="shared" si="17"/>
        <v>546</v>
      </c>
      <c r="U60" s="46" t="str">
        <f t="shared" si="18"/>
        <v>M21B – M16</v>
      </c>
      <c r="V60" s="27" t="s">
        <v>0</v>
      </c>
      <c r="W60" s="157" t="str">
        <f t="shared" si="19"/>
        <v>M21B</v>
      </c>
      <c r="X60" s="207">
        <f t="shared" si="20"/>
        <v>833</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Andrija</v>
      </c>
      <c r="AN60" s="21" t="str">
        <f t="shared" si="27"/>
        <v>Golubić</v>
      </c>
      <c r="AO60" s="53">
        <f t="shared" si="28"/>
        <v>1967</v>
      </c>
      <c r="AP60" s="53" t="str">
        <f t="shared" si="29"/>
        <v/>
      </c>
      <c r="AQ60" s="21" t="str">
        <f t="shared" si="30"/>
        <v>Andrija</v>
      </c>
      <c r="AR60" s="46" t="str">
        <f t="shared" si="31"/>
        <v>Golubić</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Andrija</v>
      </c>
      <c r="BI60" s="21" t="str">
        <f t="shared" si="37"/>
        <v>Golubić</v>
      </c>
      <c r="BJ60" s="53" t="str">
        <f t="shared" si="38"/>
        <v/>
      </c>
      <c r="BK60" s="33">
        <f t="shared" si="39"/>
        <v>1967</v>
      </c>
      <c r="BL60" s="27" t="s">
        <v>0</v>
      </c>
      <c r="BM60" s="32" t="str">
        <f t="shared" si="40"/>
        <v>OKM</v>
      </c>
      <c r="BN60" s="21" t="str">
        <f t="shared" si="41"/>
        <v>OK Medjimurje</v>
      </c>
      <c r="BO60" s="53" t="str">
        <f t="shared" si="42"/>
        <v>NEMA</v>
      </c>
      <c r="BP60" s="53">
        <f t="shared" si="2"/>
        <v>2</v>
      </c>
      <c r="BQ60" s="21" t="str">
        <f t="shared" si="3"/>
        <v>OK Međimurje</v>
      </c>
      <c r="BR60" s="21" t="str" cm="1">
        <f t="array" ref="BR60">IFERROR(""&amp;INDEX(regNatjecatelj_klub,DI60),"")</f>
        <v>OK Međimurje</v>
      </c>
      <c r="BS60" s="66" t="str">
        <f t="shared" si="43"/>
        <v/>
      </c>
      <c r="BT60" s="46" t="str">
        <f t="shared" si="44"/>
        <v>OK Međimurje</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Međimurje</v>
      </c>
      <c r="CL60" s="210">
        <f>IF(BN60="","",IF(BT60&lt;&gt;BN60,INDEX(regKlub_id,MATCH(BT60,regKlub_naziv,0)),IF(AND(BO60&lt;&gt;"",BO60&lt;&gt;"NEMA"),BO60,IF(CF60&lt;&gt;"",CF60,IF(CB60&lt;&gt;"",CB60,IFERROR(INDEX(CL$12:CL59,MATCH(BN60,BN$12:BN59,0)),"GREŠKA"))))))</f>
        <v>7</v>
      </c>
      <c r="CM60" s="108">
        <f>IF(BP60="","",IF(BP60&lt;&gt;"NEMA",BP60,IF(CE60&lt;&gt;"",CE60,IFERROR(INDEX(CM$12:CM59,MATCH(BN60,BN$12:BN59,0)),""))))</f>
        <v>2</v>
      </c>
      <c r="CN60" s="27" t="s">
        <v>0</v>
      </c>
      <c r="CO60" s="38" t="str">
        <f t="shared" si="51"/>
        <v>63:46</v>
      </c>
      <c r="CP60" s="53" t="str">
        <f t="shared" si="52"/>
        <v>0</v>
      </c>
      <c r="CQ60" s="164" t="str">
        <f t="shared" si="53"/>
        <v/>
      </c>
      <c r="CR60" s="165">
        <f t="shared" si="78"/>
        <v>3826</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Andrija – Golubić</v>
      </c>
      <c r="DI60" s="33">
        <f t="shared" si="58"/>
        <v>71</v>
      </c>
      <c r="DJ60" s="27" t="s">
        <v>0</v>
      </c>
      <c r="DK60" s="32" t="str">
        <f t="shared" si="59"/>
        <v>Andrija – Golubić – OK Međimurje</v>
      </c>
      <c r="DL60" s="33">
        <f t="shared" si="60"/>
        <v>71</v>
      </c>
      <c r="DM60" s="27" t="s">
        <v>0</v>
      </c>
      <c r="DN60" s="32" t="str">
        <f t="shared" si="61"/>
        <v>Andrija – Golubić – OK Međimurje – M21B</v>
      </c>
      <c r="DO60" s="33" t="str">
        <f t="shared" si="62"/>
        <v>NEMA</v>
      </c>
      <c r="DP60" s="27" t="s">
        <v>0</v>
      </c>
      <c r="DQ60" s="38">
        <f t="shared" si="63"/>
        <v>71</v>
      </c>
      <c r="DR60" s="33" cm="1">
        <f t="array" ref="DR60">IF(DQ60&lt;&gt;"",INDEX(regNatjecatelj_id,DQ60,0),IF(BF60&lt;&gt;"",BF60,""))</f>
        <v>1967</v>
      </c>
      <c r="DS60" s="27" t="s">
        <v>0</v>
      </c>
      <c r="DT60" s="38" t="str">
        <f t="shared" si="64"/>
        <v>imepre</v>
      </c>
      <c r="DU60" s="53" t="str">
        <f t="shared" si="10"/>
        <v>klu(ali)</v>
      </c>
      <c r="DV60" s="53" t="str">
        <f t="shared" si="65"/>
        <v>kat</v>
      </c>
      <c r="DW60" s="53" t="str">
        <f t="shared" si="66"/>
        <v/>
      </c>
      <c r="DX60" s="46" t="str">
        <f t="shared" si="67"/>
        <v>imepre-klu(ali)-kat</v>
      </c>
      <c r="DY60" s="27" t="s">
        <v>0</v>
      </c>
      <c r="DZ60" s="38">
        <f>IF(AN60="","",MAX(DZ$12:DZ59)+1)</f>
        <v>7658</v>
      </c>
      <c r="EA60" s="53">
        <f t="shared" si="68"/>
        <v>833</v>
      </c>
      <c r="EB60" s="53">
        <f t="shared" si="69"/>
        <v>1967</v>
      </c>
      <c r="EC60" s="53">
        <f t="shared" si="70"/>
        <v>3826</v>
      </c>
      <c r="ED60" s="53">
        <f t="shared" si="71"/>
        <v>1</v>
      </c>
      <c r="EE60" s="53">
        <f t="shared" si="11"/>
        <v>0</v>
      </c>
      <c r="EF60" s="53">
        <f t="shared" si="72"/>
        <v>3</v>
      </c>
      <c r="EG60" s="53" t="str">
        <f t="shared" si="73"/>
        <v>0</v>
      </c>
      <c r="EH60" s="53" t="str">
        <f t="shared" si="12"/>
        <v/>
      </c>
      <c r="EI60" s="53">
        <f t="shared" si="74"/>
        <v>2</v>
      </c>
      <c r="EJ60" s="33" t="str">
        <f t="shared" si="75"/>
        <v/>
      </c>
      <c r="EK60" s="27" t="s">
        <v>0</v>
      </c>
      <c r="EL60" s="14" t="str">
        <f t="shared" si="76"/>
        <v>INSERT INTO rezultat(id,stazakategorija_id,imeprezime_id,vrijeme_sec,status_id,registracija,uparivanje_id,originalstatus_id,imeprezimealias_id,klubalias_id,kategorijaalias_id) VALUES (7658,833,1967,3826,1,0,3,0,Null,2,Null);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(7658,833,1967,3826,1,0,3,0,Null,2,Null);</v>
      </c>
      <c r="EQ60" s="27" t="s">
        <v>0</v>
      </c>
    </row>
    <row r="61" spans="1:147" x14ac:dyDescent="0.25">
      <c r="A61" t="s">
        <v>0</v>
      </c>
      <c r="B61" s="32" t="str">
        <f>IF(csv!F51="","",TRIM(csv!T51))</f>
        <v>M21B</v>
      </c>
      <c r="C61" s="21" t="s">
        <v>0</v>
      </c>
      <c r="D61" s="21" t="str">
        <f>IF(csv!F51="","",TRIM(csv!F51))</f>
        <v>Tomislav</v>
      </c>
      <c r="E61" s="21" t="str">
        <f>IF(csv!E51="","",TRIM(csv!E51))</f>
        <v>Jurač</v>
      </c>
      <c r="F61" s="21" t="s">
        <v>0</v>
      </c>
      <c r="G61" s="53" t="str">
        <f>IF(csv!M51="","",TRIM(csv!M51))</f>
        <v>69:00</v>
      </c>
      <c r="H61" s="53" t="str">
        <f>IF(csv!N51="","",TRIM(csv!N51))</f>
        <v>0</v>
      </c>
      <c r="I61" s="21" t="s">
        <v>0</v>
      </c>
      <c r="J61" s="21" t="str">
        <f>IF(csv!P51="","",TRIM(csv!P51))</f>
        <v>VIH</v>
      </c>
      <c r="K61" s="21" t="str">
        <f>IF(csv!Q51="","",TRIM(csv!Q51))</f>
        <v>OK Vihor</v>
      </c>
      <c r="L61" s="21" t="s">
        <v>0</v>
      </c>
      <c r="M61" s="46" t="str">
        <f>IF(csv!R51="","",TRIM(csv!R51))</f>
        <v>CRO</v>
      </c>
      <c r="N61" s="27" t="s">
        <v>0</v>
      </c>
      <c r="O61" s="172" t="str">
        <f t="shared" si="14"/>
        <v>ok</v>
      </c>
      <c r="P61" s="27"/>
      <c r="Q61" s="32" t="str">
        <f t="shared" si="15"/>
        <v>M21B</v>
      </c>
      <c r="R61" s="53">
        <f>IF(Q61="","",IF(COUNTIF(Q$12:Q60,Q61)=0,R60+1,R60))</f>
        <v>6</v>
      </c>
      <c r="S61" s="53">
        <f t="shared" si="16"/>
        <v>108</v>
      </c>
      <c r="T61" s="53">
        <f t="shared" si="17"/>
        <v>546</v>
      </c>
      <c r="U61" s="46" t="str">
        <f t="shared" si="18"/>
        <v>M21B – M16</v>
      </c>
      <c r="V61" s="27" t="s">
        <v>0</v>
      </c>
      <c r="W61" s="157" t="str">
        <f t="shared" si="19"/>
        <v>M21B</v>
      </c>
      <c r="X61" s="207">
        <f t="shared" si="20"/>
        <v>833</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Tomislav</v>
      </c>
      <c r="AN61" s="21" t="str">
        <f t="shared" si="27"/>
        <v>Jurač</v>
      </c>
      <c r="AO61" s="53">
        <f t="shared" si="28"/>
        <v>1567</v>
      </c>
      <c r="AP61" s="53" t="str">
        <f t="shared" si="29"/>
        <v/>
      </c>
      <c r="AQ61" s="21" t="str">
        <f t="shared" si="30"/>
        <v>Tomislav</v>
      </c>
      <c r="AR61" s="46" t="str">
        <f t="shared" si="31"/>
        <v>Jurač</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Tomislav</v>
      </c>
      <c r="BI61" s="21" t="str">
        <f t="shared" si="37"/>
        <v>Jurač</v>
      </c>
      <c r="BJ61" s="53" t="str">
        <f t="shared" si="38"/>
        <v/>
      </c>
      <c r="BK61" s="33">
        <f t="shared" si="39"/>
        <v>1567</v>
      </c>
      <c r="BL61" s="27" t="s">
        <v>0</v>
      </c>
      <c r="BM61" s="32" t="str">
        <f t="shared" si="40"/>
        <v>VIH</v>
      </c>
      <c r="BN61" s="21" t="str">
        <f t="shared" si="41"/>
        <v>OK Vihor</v>
      </c>
      <c r="BO61" s="53">
        <f t="shared" si="42"/>
        <v>12</v>
      </c>
      <c r="BP61" s="53" t="str">
        <f t="shared" si="2"/>
        <v/>
      </c>
      <c r="BQ61" s="21" t="str">
        <f t="shared" si="3"/>
        <v>OK Vihor</v>
      </c>
      <c r="BR61" s="21" t="str" cm="1">
        <f t="array" ref="BR61">IFERROR(""&amp;INDEX(regNatjecatelj_klub,DI61),"")</f>
        <v>OK Vihor</v>
      </c>
      <c r="BS61" s="66" t="str">
        <f t="shared" si="43"/>
        <v/>
      </c>
      <c r="BT61" s="46" t="str">
        <f t="shared" si="44"/>
        <v>OK Vihor</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Vihor</v>
      </c>
      <c r="CL61" s="210">
        <f>IF(BN61="","",IF(BT61&lt;&gt;BN61,INDEX(regKlub_id,MATCH(BT61,regKlub_naziv,0)),IF(AND(BO61&lt;&gt;"",BO61&lt;&gt;"NEMA"),BO61,IF(CF61&lt;&gt;"",CF61,IF(CB61&lt;&gt;"",CB61,IFERROR(INDEX(CL$12:CL60,MATCH(BN61,BN$12:BN60,0)),"GREŠKA"))))))</f>
        <v>12</v>
      </c>
      <c r="CM61" s="108" t="str">
        <f>IF(BP61="","",IF(BP61&lt;&gt;"NEMA",BP61,IF(CE61&lt;&gt;"",CE61,IFERROR(INDEX(CM$12:CM60,MATCH(BN61,BN$12:BN60,0)),""))))</f>
        <v/>
      </c>
      <c r="CN61" s="27" t="s">
        <v>0</v>
      </c>
      <c r="CO61" s="38" t="str">
        <f t="shared" si="51"/>
        <v>69:00</v>
      </c>
      <c r="CP61" s="53" t="str">
        <f t="shared" si="52"/>
        <v>0</v>
      </c>
      <c r="CQ61" s="164" t="str">
        <f t="shared" si="53"/>
        <v/>
      </c>
      <c r="CR61" s="165">
        <f t="shared" si="78"/>
        <v>4140</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Tomislav – Jurač</v>
      </c>
      <c r="DI61" s="33">
        <f t="shared" si="58"/>
        <v>1223</v>
      </c>
      <c r="DJ61" s="27" t="s">
        <v>0</v>
      </c>
      <c r="DK61" s="32" t="str">
        <f t="shared" si="59"/>
        <v>Tomislav – Jurač – OK Vihor</v>
      </c>
      <c r="DL61" s="33">
        <f t="shared" si="60"/>
        <v>1223</v>
      </c>
      <c r="DM61" s="27" t="s">
        <v>0</v>
      </c>
      <c r="DN61" s="32" t="str">
        <f t="shared" si="61"/>
        <v>Tomislav – Jurač – OK Vihor – M21B</v>
      </c>
      <c r="DO61" s="33">
        <f t="shared" si="62"/>
        <v>1223</v>
      </c>
      <c r="DP61" s="27" t="s">
        <v>0</v>
      </c>
      <c r="DQ61" s="38">
        <f t="shared" si="63"/>
        <v>1223</v>
      </c>
      <c r="DR61" s="33" cm="1">
        <f t="array" ref="DR61">IF(DQ61&lt;&gt;"",INDEX(regNatjecatelj_id,DQ61,0),IF(BF61&lt;&gt;"",BF61,""))</f>
        <v>1567</v>
      </c>
      <c r="DS61" s="27" t="s">
        <v>0</v>
      </c>
      <c r="DT61" s="38" t="str">
        <f t="shared" si="64"/>
        <v>imepre</v>
      </c>
      <c r="DU61" s="53" t="str">
        <f t="shared" si="10"/>
        <v>klu</v>
      </c>
      <c r="DV61" s="53" t="str">
        <f t="shared" si="65"/>
        <v>kat</v>
      </c>
      <c r="DW61" s="53" t="str">
        <f t="shared" si="66"/>
        <v/>
      </c>
      <c r="DX61" s="46" t="str">
        <f t="shared" si="67"/>
        <v>imepre-klu-kat</v>
      </c>
      <c r="DY61" s="27" t="s">
        <v>0</v>
      </c>
      <c r="DZ61" s="38">
        <f>IF(AN61="","",MAX(DZ$12:DZ60)+1)</f>
        <v>7659</v>
      </c>
      <c r="EA61" s="53">
        <f t="shared" si="68"/>
        <v>833</v>
      </c>
      <c r="EB61" s="53">
        <f t="shared" si="69"/>
        <v>1567</v>
      </c>
      <c r="EC61" s="53">
        <f t="shared" si="70"/>
        <v>4140</v>
      </c>
      <c r="ED61" s="53">
        <f t="shared" si="71"/>
        <v>1</v>
      </c>
      <c r="EE61" s="53">
        <f t="shared" si="11"/>
        <v>1</v>
      </c>
      <c r="EF61" s="53">
        <f t="shared" si="72"/>
        <v>1</v>
      </c>
      <c r="EG61" s="53" t="str">
        <f t="shared" si="73"/>
        <v>0</v>
      </c>
      <c r="EH61" s="53" t="str">
        <f t="shared" si="12"/>
        <v/>
      </c>
      <c r="EI61" s="53" t="str">
        <f t="shared" si="74"/>
        <v/>
      </c>
      <c r="EJ61" s="33" t="str">
        <f t="shared" si="75"/>
        <v/>
      </c>
      <c r="EK61" s="27" t="s">
        <v>0</v>
      </c>
      <c r="EL61" s="14" t="str">
        <f t="shared" si="76"/>
        <v>INSERT INTO rezultat(id,stazakategorija_id,imeprezime_id,vrijeme_sec,status_id,registracija,uparivanje_id,originalstatus_id,imeprezimealias_id,klubalias_id,kategorijaalias_id) VALUES (7659,833,1567,4140,1,1,1,0,Null,Null,Null);</v>
      </c>
      <c r="EM61" s="27" t="s">
        <v>0</v>
      </c>
      <c r="EN61" s="14" t="str">
        <f t="shared" si="13"/>
        <v>UPDATE
	registar
SET
	potvrda = 1
WHERE
	imeprezime_id=1567
    	AND
	kategorijaliga_id = (SELECT 
                         	id
                         FROM
                         	kategorija_liga
                         WHERE
                         	kategorija_liga.kategorija_id = (SELECT kategorija_id FROM staza_kategorija WHERE id = 833)
                         		AND
                         	kategorija_liga.liga_id = 221)
		AND
	datum_od &lt;= '44850'
    	AND
    datum_do is Null;</v>
      </c>
      <c r="EO61" s="27" t="s">
        <v>0</v>
      </c>
      <c r="EP61" s="115" t="str">
        <f t="shared" si="77"/>
        <v xml:space="preserve">
INSERT INTO rezultat(id,stazakategorija_id,imeprezime_id,vrijeme_sec,status_id,registracija,uparivanje_id,originalstatus_id,imeprezimealias_id,klubalias_id,kategorijaalias_id) VALUES (7659,833,1567,4140,1,1,1,0,Null,Null,Null);
UPDATE
	registar
SET
	potvrda = 1
WHERE
	imeprezime_id=1567
    	AND
	kategorijaliga_id = (SELECT 
                         	id
                         FROM
                         	kategorija_liga
                         WHERE
                         	kategorija_liga.kategorija_id = (SELECT kategorija_id FROM staza_kategorija WHERE id = 833)
                         		AND
                         	kategorija_liga.liga_id = 221)
		AND
	datum_od &lt;= '44850'
    	AND
    datum_do is Null;</v>
      </c>
      <c r="EQ61" s="27" t="s">
        <v>0</v>
      </c>
    </row>
    <row r="62" spans="1:147" x14ac:dyDescent="0.25">
      <c r="A62" t="s">
        <v>0</v>
      </c>
      <c r="B62" s="32" t="str">
        <f>IF(csv!F52="","",TRIM(csv!T52))</f>
        <v>M21B</v>
      </c>
      <c r="C62" s="21" t="s">
        <v>0</v>
      </c>
      <c r="D62" s="21" t="str">
        <f>IF(csv!F52="","",TRIM(csv!F52))</f>
        <v>Davor</v>
      </c>
      <c r="E62" s="21" t="str">
        <f>IF(csv!E52="","",TRIM(csv!E52))</f>
        <v>Ambreković</v>
      </c>
      <c r="F62" s="21" t="s">
        <v>0</v>
      </c>
      <c r="G62" s="53" t="str">
        <f>IF(csv!M52="","",TRIM(csv!M52))</f>
        <v>139:48</v>
      </c>
      <c r="H62" s="53" t="str">
        <f>IF(csv!N52="","",TRIM(csv!N52))</f>
        <v>0</v>
      </c>
      <c r="I62" s="21" t="s">
        <v>0</v>
      </c>
      <c r="J62" s="21" t="str">
        <f>IF(csv!P52="","",TRIM(csv!P52))</f>
        <v>VIH</v>
      </c>
      <c r="K62" s="21" t="str">
        <f>IF(csv!Q52="","",TRIM(csv!Q52))</f>
        <v>OK Vihor</v>
      </c>
      <c r="L62" s="21" t="s">
        <v>0</v>
      </c>
      <c r="M62" s="46" t="str">
        <f>IF(csv!R52="","",TRIM(csv!R52))</f>
        <v>CRO</v>
      </c>
      <c r="N62" s="27" t="s">
        <v>0</v>
      </c>
      <c r="O62" s="172" t="str">
        <f t="shared" si="14"/>
        <v>ok</v>
      </c>
      <c r="P62" s="27"/>
      <c r="Q62" s="32" t="str">
        <f t="shared" si="15"/>
        <v>M21B</v>
      </c>
      <c r="R62" s="53">
        <f>IF(Q62="","",IF(COUNTIF(Q$12:Q61,Q62)=0,R61+1,R61))</f>
        <v>6</v>
      </c>
      <c r="S62" s="53">
        <f t="shared" si="16"/>
        <v>108</v>
      </c>
      <c r="T62" s="53">
        <f t="shared" si="17"/>
        <v>546</v>
      </c>
      <c r="U62" s="46" t="str">
        <f t="shared" si="18"/>
        <v>M21B – M16</v>
      </c>
      <c r="V62" s="27" t="s">
        <v>0</v>
      </c>
      <c r="W62" s="157" t="str">
        <f t="shared" si="19"/>
        <v>M21B</v>
      </c>
      <c r="X62" s="207">
        <f t="shared" si="20"/>
        <v>833</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Davor</v>
      </c>
      <c r="AN62" s="21" t="str">
        <f t="shared" si="27"/>
        <v>Ambreković</v>
      </c>
      <c r="AO62" s="53">
        <f t="shared" si="28"/>
        <v>2221</v>
      </c>
      <c r="AP62" s="53" t="str">
        <f t="shared" si="29"/>
        <v/>
      </c>
      <c r="AQ62" s="21" t="str">
        <f t="shared" si="30"/>
        <v>Davor</v>
      </c>
      <c r="AR62" s="46" t="str">
        <f t="shared" si="31"/>
        <v>Ambreković</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Davor</v>
      </c>
      <c r="BI62" s="21" t="str">
        <f t="shared" si="37"/>
        <v>Ambreković</v>
      </c>
      <c r="BJ62" s="53" t="str">
        <f t="shared" si="38"/>
        <v/>
      </c>
      <c r="BK62" s="33">
        <f t="shared" si="39"/>
        <v>2221</v>
      </c>
      <c r="BL62" s="27" t="s">
        <v>0</v>
      </c>
      <c r="BM62" s="32" t="str">
        <f t="shared" si="40"/>
        <v>VIH</v>
      </c>
      <c r="BN62" s="21" t="str">
        <f t="shared" si="41"/>
        <v>OK Vihor</v>
      </c>
      <c r="BO62" s="53">
        <f t="shared" si="42"/>
        <v>12</v>
      </c>
      <c r="BP62" s="53" t="str">
        <f t="shared" si="2"/>
        <v/>
      </c>
      <c r="BQ62" s="21" t="str">
        <f t="shared" si="3"/>
        <v>OK Vihor</v>
      </c>
      <c r="BR62" s="21" t="str" cm="1">
        <f t="array" ref="BR62">IFERROR(""&amp;INDEX(regNatjecatelj_klub,DI62),"")</f>
        <v>OK Vihor</v>
      </c>
      <c r="BS62" s="66" t="str">
        <f t="shared" si="43"/>
        <v/>
      </c>
      <c r="BT62" s="46" t="str">
        <f t="shared" si="44"/>
        <v>OK Vihor</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Vihor</v>
      </c>
      <c r="CL62" s="210">
        <f>IF(BN62="","",IF(BT62&lt;&gt;BN62,INDEX(regKlub_id,MATCH(BT62,regKlub_naziv,0)),IF(AND(BO62&lt;&gt;"",BO62&lt;&gt;"NEMA"),BO62,IF(CF62&lt;&gt;"",CF62,IF(CB62&lt;&gt;"",CB62,IFERROR(INDEX(CL$12:CL61,MATCH(BN62,BN$12:BN61,0)),"GREŠKA"))))))</f>
        <v>12</v>
      </c>
      <c r="CM62" s="108" t="str">
        <f>IF(BP62="","",IF(BP62&lt;&gt;"NEMA",BP62,IF(CE62&lt;&gt;"",CE62,IFERROR(INDEX(CM$12:CM61,MATCH(BN62,BN$12:BN61,0)),""))))</f>
        <v/>
      </c>
      <c r="CN62" s="27" t="s">
        <v>0</v>
      </c>
      <c r="CO62" s="38" t="str">
        <f t="shared" si="51"/>
        <v>139:48</v>
      </c>
      <c r="CP62" s="53" t="str">
        <f t="shared" si="52"/>
        <v>0</v>
      </c>
      <c r="CQ62" s="164" t="str">
        <f t="shared" si="53"/>
        <v/>
      </c>
      <c r="CR62" s="165">
        <f t="shared" si="78"/>
        <v>8388</v>
      </c>
      <c r="CS62" s="108">
        <f t="shared" si="5"/>
        <v>1</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Davor – Ambreković</v>
      </c>
      <c r="DI62" s="33">
        <f t="shared" si="58"/>
        <v>228</v>
      </c>
      <c r="DJ62" s="27" t="s">
        <v>0</v>
      </c>
      <c r="DK62" s="32" t="str">
        <f t="shared" si="59"/>
        <v>Davor – Ambreković – OK Vihor</v>
      </c>
      <c r="DL62" s="33">
        <f t="shared" si="60"/>
        <v>228</v>
      </c>
      <c r="DM62" s="27" t="s">
        <v>0</v>
      </c>
      <c r="DN62" s="32" t="str">
        <f t="shared" si="61"/>
        <v>Davor – Ambreković – OK Vihor – M21B</v>
      </c>
      <c r="DO62" s="33">
        <f t="shared" si="62"/>
        <v>228</v>
      </c>
      <c r="DP62" s="27" t="s">
        <v>0</v>
      </c>
      <c r="DQ62" s="38">
        <f t="shared" si="63"/>
        <v>228</v>
      </c>
      <c r="DR62" s="33" cm="1">
        <f t="array" ref="DR62">IF(DQ62&lt;&gt;"",INDEX(regNatjecatelj_id,DQ62,0),IF(BF62&lt;&gt;"",BF62,""))</f>
        <v>2221</v>
      </c>
      <c r="DS62" s="27" t="s">
        <v>0</v>
      </c>
      <c r="DT62" s="38" t="str">
        <f t="shared" si="64"/>
        <v>imepre</v>
      </c>
      <c r="DU62" s="53" t="str">
        <f t="shared" si="10"/>
        <v>klu</v>
      </c>
      <c r="DV62" s="53" t="str">
        <f t="shared" si="65"/>
        <v>kat</v>
      </c>
      <c r="DW62" s="53" t="str">
        <f t="shared" si="66"/>
        <v/>
      </c>
      <c r="DX62" s="46" t="str">
        <f t="shared" si="67"/>
        <v>imepre-klu-kat</v>
      </c>
      <c r="DY62" s="27" t="s">
        <v>0</v>
      </c>
      <c r="DZ62" s="38">
        <f>IF(AN62="","",MAX(DZ$12:DZ61)+1)</f>
        <v>7660</v>
      </c>
      <c r="EA62" s="53">
        <f t="shared" si="68"/>
        <v>833</v>
      </c>
      <c r="EB62" s="53">
        <f t="shared" si="69"/>
        <v>2221</v>
      </c>
      <c r="EC62" s="53">
        <f t="shared" si="70"/>
        <v>8388</v>
      </c>
      <c r="ED62" s="53">
        <f t="shared" si="71"/>
        <v>1</v>
      </c>
      <c r="EE62" s="53">
        <f t="shared" si="11"/>
        <v>1</v>
      </c>
      <c r="EF62" s="53">
        <f t="shared" si="72"/>
        <v>1</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(7660,833,2221,8388,1,1,1,0,Null,Null,Null);</v>
      </c>
      <c r="EM62" s="27" t="s">
        <v>0</v>
      </c>
      <c r="EN62" s="14" t="str">
        <f t="shared" si="13"/>
        <v>UPDATE
	registar
SET
	potvrda = 1
WHERE
	imeprezime_id=2221
    	AND
	kategorijaliga_id = (SELECT 
                         	id
                         FROM
                         	kategorija_liga
                         WHERE
                         	kategorija_liga.kategorija_id = (SELECT kategorija_id FROM staza_kategorija WHERE id = 833)
                         		AND
                         	kategorija_liga.liga_id = 221)
		AND
	datum_od &lt;= '44850'
    	AND
    datum_do is Null;</v>
      </c>
      <c r="EO62" s="27" t="s">
        <v>0</v>
      </c>
      <c r="EP62" s="115" t="str">
        <f t="shared" si="77"/>
        <v xml:space="preserve">
INSERT INTO rezultat(id,stazakategorija_id,imeprezime_id,vrijeme_sec,status_id,registracija,uparivanje_id,originalstatus_id,imeprezimealias_id,klubalias_id,kategorijaalias_id) VALUES (7660,833,2221,8388,1,1,1,0,Null,Null,Null);
UPDATE
	registar
SET
	potvrda = 1
WHERE
	imeprezime_id=2221
    	AND
	kategorijaliga_id = (SELECT 
                         	id
                         FROM
                         	kategorija_liga
                         WHERE
                         	kategorija_liga.kategorija_id = (SELECT kategorija_id FROM staza_kategorija WHERE id = 833)
                         		AND
                         	kategorija_liga.liga_id = 221)
		AND
	datum_od &lt;= '44850'
    	AND
    datum_do is Null;</v>
      </c>
      <c r="EQ62" s="27" t="s">
        <v>0</v>
      </c>
    </row>
    <row r="63" spans="1:147" x14ac:dyDescent="0.25">
      <c r="A63" t="s">
        <v>0</v>
      </c>
      <c r="B63" s="32" t="str">
        <f>IF(csv!F53="","",TRIM(csv!T53))</f>
        <v>M21B</v>
      </c>
      <c r="C63" s="21" t="s">
        <v>0</v>
      </c>
      <c r="D63" s="21" t="str">
        <f>IF(csv!F53="","",TRIM(csv!F53))</f>
        <v>Vacant</v>
      </c>
      <c r="E63" s="21" t="str">
        <f>IF(csv!E53="","",TRIM(csv!E53))</f>
        <v/>
      </c>
      <c r="F63" s="21" t="s">
        <v>0</v>
      </c>
      <c r="G63" s="53" t="str">
        <f>IF(csv!M53="","",TRIM(csv!M53))</f>
        <v/>
      </c>
      <c r="H63" s="53" t="str">
        <f>IF(csv!N53="","",TRIM(csv!N53))</f>
        <v>0</v>
      </c>
      <c r="I63" s="21" t="s">
        <v>0</v>
      </c>
      <c r="J63" s="21" t="str">
        <f>IF(csv!P53="","",TRIM(csv!P53))</f>
        <v/>
      </c>
      <c r="K63" s="21" t="str">
        <f>IF(csv!Q53="","",TRIM(csv!Q53))</f>
        <v/>
      </c>
      <c r="L63" s="21" t="s">
        <v>0</v>
      </c>
      <c r="M63" s="46" t="str">
        <f>IF(csv!R53="","",TRIM(csv!R53))</f>
        <v/>
      </c>
      <c r="N63" s="27" t="s">
        <v>0</v>
      </c>
      <c r="O63" s="172" t="str">
        <f t="shared" si="14"/>
        <v/>
      </c>
      <c r="P63" s="27"/>
      <c r="Q63" s="32" t="str">
        <f t="shared" si="15"/>
        <v>M21B</v>
      </c>
      <c r="R63" s="53">
        <f>IF(Q63="","",IF(COUNTIF(Q$12:Q62,Q63)=0,R62+1,R62))</f>
        <v>6</v>
      </c>
      <c r="S63" s="53">
        <f t="shared" si="16"/>
        <v>108</v>
      </c>
      <c r="T63" s="53">
        <f t="shared" si="17"/>
        <v>546</v>
      </c>
      <c r="U63" s="46" t="str">
        <f t="shared" si="18"/>
        <v>M21B – M16</v>
      </c>
      <c r="V63" s="27" t="s">
        <v>0</v>
      </c>
      <c r="W63" s="157" t="str">
        <f t="shared" si="19"/>
        <v/>
      </c>
      <c r="X63" s="207" t="str">
        <f t="shared" si="20"/>
        <v/>
      </c>
      <c r="Y63" s="158" t="str">
        <f t="shared" si="0"/>
        <v/>
      </c>
      <c r="Z63" s="27" t="s">
        <v>0</v>
      </c>
      <c r="AA63" s="32" t="str">
        <f t="shared" si="21"/>
        <v/>
      </c>
      <c r="AB63" s="53" t="str">
        <f t="shared" si="22"/>
        <v/>
      </c>
      <c r="AC63" s="21" t="str">
        <f>IF(OR(AB63="",AB63&lt;&gt;"NEMA"),"",IF(IFERROR(MATCH(AA63,AA$12:AA62,0),0)&lt;&gt;0,"",AA63))</f>
        <v/>
      </c>
      <c r="AD63" s="46" t="str">
        <f>IF(AC63="","",MAX(AD$12:AD62)+1)</f>
        <v/>
      </c>
      <c r="AE63" s="27" t="s">
        <v>0</v>
      </c>
      <c r="AF63" s="84"/>
      <c r="AG63" s="27" t="s">
        <v>0</v>
      </c>
      <c r="AH63" s="14" t="str">
        <f t="shared" si="23"/>
        <v/>
      </c>
      <c r="AI63" s="27" t="s">
        <v>0</v>
      </c>
      <c r="AJ63" s="157" t="str">
        <f t="shared" si="24"/>
        <v/>
      </c>
      <c r="AK63" s="108" t="str">
        <f t="shared" si="25"/>
        <v/>
      </c>
      <c r="AL63" s="27"/>
      <c r="AM63" s="32" t="str">
        <f t="shared" si="26"/>
        <v/>
      </c>
      <c r="AN63" s="21" t="str">
        <f t="shared" si="27"/>
        <v/>
      </c>
      <c r="AO63" s="53" t="str">
        <f t="shared" si="28"/>
        <v/>
      </c>
      <c r="AP63" s="53" t="str">
        <f t="shared" si="29"/>
        <v/>
      </c>
      <c r="AQ63" s="21" t="str">
        <f t="shared" si="30"/>
        <v/>
      </c>
      <c r="AR63" s="46" t="str">
        <f t="shared" si="31"/>
        <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
      </c>
      <c r="BI63" s="21" t="str">
        <f t="shared" si="37"/>
        <v/>
      </c>
      <c r="BJ63" s="53" t="str">
        <f t="shared" si="38"/>
        <v/>
      </c>
      <c r="BK63" s="33" t="str">
        <f t="shared" si="39"/>
        <v/>
      </c>
      <c r="BL63" s="27" t="s">
        <v>0</v>
      </c>
      <c r="BM63" s="32" t="str">
        <f t="shared" si="40"/>
        <v/>
      </c>
      <c r="BN63" s="21" t="str">
        <f t="shared" si="41"/>
        <v/>
      </c>
      <c r="BO63" s="53" t="str">
        <f t="shared" si="42"/>
        <v/>
      </c>
      <c r="BP63" s="53" t="str">
        <f t="shared" si="2"/>
        <v/>
      </c>
      <c r="BQ63" s="21" t="str">
        <f t="shared" si="3"/>
        <v/>
      </c>
      <c r="BR63" s="21" t="str" cm="1">
        <f t="array" ref="BR63">IFERROR(""&amp;INDEX(regNatjecatelj_klub,DI63),"")</f>
        <v/>
      </c>
      <c r="BS63" s="66" t="str">
        <f t="shared" si="43"/>
        <v/>
      </c>
      <c r="BT63" s="46" t="str">
        <f t="shared" si="44"/>
        <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
      </c>
      <c r="CL63" s="210" t="str">
        <f>IF(BN63="","",IF(BT63&lt;&gt;BN63,INDEX(regKlub_id,MATCH(BT63,regKlub_naziv,0)),IF(AND(BO63&lt;&gt;"",BO63&lt;&gt;"NEMA"),BO63,IF(CF63&lt;&gt;"",CF63,IF(CB63&lt;&gt;"",CB63,IFERROR(INDEX(CL$12:CL62,MATCH(BN63,BN$12:BN62,0)),"GREŠKA"))))))</f>
        <v/>
      </c>
      <c r="CM63" s="108" t="str">
        <f>IF(BP63="","",IF(BP63&lt;&gt;"NEMA",BP63,IF(CE63&lt;&gt;"",CE63,IFERROR(INDEX(CM$12:CM62,MATCH(BN63,BN$12:BN62,0)),""))))</f>
        <v/>
      </c>
      <c r="CN63" s="27" t="s">
        <v>0</v>
      </c>
      <c r="CO63" s="38" t="str">
        <f t="shared" si="51"/>
        <v/>
      </c>
      <c r="CP63" s="53" t="str">
        <f t="shared" si="52"/>
        <v>0</v>
      </c>
      <c r="CQ63" s="164" t="str">
        <f t="shared" si="53"/>
        <v/>
      </c>
      <c r="CR63" s="165" t="str">
        <f t="shared" si="78"/>
        <v/>
      </c>
      <c r="CS63" s="108" t="str">
        <f t="shared" si="5"/>
        <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
      </c>
      <c r="DI63" s="33" t="str">
        <f t="shared" si="58"/>
        <v/>
      </c>
      <c r="DJ63" s="27" t="s">
        <v>0</v>
      </c>
      <c r="DK63" s="32" t="str">
        <f t="shared" si="59"/>
        <v/>
      </c>
      <c r="DL63" s="33" t="str">
        <f t="shared" si="60"/>
        <v/>
      </c>
      <c r="DM63" s="27" t="s">
        <v>0</v>
      </c>
      <c r="DN63" s="32" t="str">
        <f t="shared" si="61"/>
        <v/>
      </c>
      <c r="DO63" s="33" t="str">
        <f t="shared" si="62"/>
        <v/>
      </c>
      <c r="DP63" s="27" t="s">
        <v>0</v>
      </c>
      <c r="DQ63" s="38" t="str">
        <f t="shared" si="63"/>
        <v/>
      </c>
      <c r="DR63" s="33" t="str" cm="1">
        <f t="array" ref="DR63">IF(DQ63&lt;&gt;"",INDEX(regNatjecatelj_id,DQ63,0),IF(BF63&lt;&gt;"",BF63,""))</f>
        <v/>
      </c>
      <c r="DS63" s="27" t="s">
        <v>0</v>
      </c>
      <c r="DT63" s="38" t="str">
        <f t="shared" si="64"/>
        <v/>
      </c>
      <c r="DU63" s="53" t="str">
        <f t="shared" si="10"/>
        <v/>
      </c>
      <c r="DV63" s="53" t="str">
        <f t="shared" si="65"/>
        <v/>
      </c>
      <c r="DW63" s="53" t="str">
        <f t="shared" si="66"/>
        <v/>
      </c>
      <c r="DX63" s="46" t="str">
        <f t="shared" si="67"/>
        <v/>
      </c>
      <c r="DY63" s="27" t="s">
        <v>0</v>
      </c>
      <c r="DZ63" s="38" t="str">
        <f>IF(AN63="","",MAX(DZ$12:DZ62)+1)</f>
        <v/>
      </c>
      <c r="EA63" s="53" t="str">
        <f t="shared" si="68"/>
        <v/>
      </c>
      <c r="EB63" s="53" t="str">
        <f t="shared" si="69"/>
        <v/>
      </c>
      <c r="EC63" s="53" t="str">
        <f t="shared" si="70"/>
        <v/>
      </c>
      <c r="ED63" s="53" t="str">
        <f t="shared" si="71"/>
        <v/>
      </c>
      <c r="EE63" s="53" t="str">
        <f t="shared" si="11"/>
        <v/>
      </c>
      <c r="EF63" s="53" t="str">
        <f t="shared" si="72"/>
        <v/>
      </c>
      <c r="EG63" s="53" t="str">
        <f t="shared" si="73"/>
        <v/>
      </c>
      <c r="EH63" s="53" t="str">
        <f t="shared" si="12"/>
        <v/>
      </c>
      <c r="EI63" s="53" t="str">
        <f t="shared" si="74"/>
        <v/>
      </c>
      <c r="EJ63" s="33" t="str">
        <f t="shared" si="75"/>
        <v/>
      </c>
      <c r="EK63" s="27" t="s">
        <v>0</v>
      </c>
      <c r="EL63" s="14" t="str">
        <f t="shared" si="76"/>
        <v/>
      </c>
      <c r="EM63" s="27" t="s">
        <v>0</v>
      </c>
      <c r="EN63" s="14" t="str">
        <f t="shared" si="13"/>
        <v/>
      </c>
      <c r="EO63" s="27" t="s">
        <v>0</v>
      </c>
      <c r="EP63" s="115" t="str">
        <f t="shared" si="77"/>
        <v/>
      </c>
      <c r="EQ63" s="27" t="s">
        <v>0</v>
      </c>
    </row>
    <row r="64" spans="1:147" x14ac:dyDescent="0.25">
      <c r="A64" t="s">
        <v>0</v>
      </c>
      <c r="B64" s="32" t="str">
        <f>IF(csv!F54="","",TRIM(csv!T54))</f>
        <v>M21B</v>
      </c>
      <c r="C64" s="21" t="s">
        <v>0</v>
      </c>
      <c r="D64" s="21" t="str">
        <f>IF(csv!F54="","",TRIM(csv!F54))</f>
        <v>Vacant</v>
      </c>
      <c r="E64" s="21" t="str">
        <f>IF(csv!E54="","",TRIM(csv!E54))</f>
        <v/>
      </c>
      <c r="F64" s="21" t="s">
        <v>0</v>
      </c>
      <c r="G64" s="53" t="str">
        <f>IF(csv!M54="","",TRIM(csv!M54))</f>
        <v/>
      </c>
      <c r="H64" s="53" t="str">
        <f>IF(csv!N54="","",TRIM(csv!N54))</f>
        <v>0</v>
      </c>
      <c r="I64" s="21" t="s">
        <v>0</v>
      </c>
      <c r="J64" s="21" t="str">
        <f>IF(csv!P54="","",TRIM(csv!P54))</f>
        <v/>
      </c>
      <c r="K64" s="21" t="str">
        <f>IF(csv!Q54="","",TRIM(csv!Q54))</f>
        <v/>
      </c>
      <c r="L64" s="21" t="s">
        <v>0</v>
      </c>
      <c r="M64" s="46" t="str">
        <f>IF(csv!R54="","",TRIM(csv!R54))</f>
        <v/>
      </c>
      <c r="N64" s="27" t="s">
        <v>0</v>
      </c>
      <c r="O64" s="172" t="str">
        <f t="shared" si="14"/>
        <v/>
      </c>
      <c r="P64" s="27"/>
      <c r="Q64" s="32" t="str">
        <f t="shared" si="15"/>
        <v>M21B</v>
      </c>
      <c r="R64" s="53">
        <f>IF(Q64="","",IF(COUNTIF(Q$12:Q63,Q64)=0,R63+1,R63))</f>
        <v>6</v>
      </c>
      <c r="S64" s="53">
        <f t="shared" si="16"/>
        <v>108</v>
      </c>
      <c r="T64" s="53">
        <f t="shared" si="17"/>
        <v>546</v>
      </c>
      <c r="U64" s="46" t="str">
        <f t="shared" si="18"/>
        <v>M21B – M16</v>
      </c>
      <c r="V64" s="27" t="s">
        <v>0</v>
      </c>
      <c r="W64" s="157" t="str">
        <f t="shared" si="19"/>
        <v/>
      </c>
      <c r="X64" s="207" t="str">
        <f t="shared" si="20"/>
        <v/>
      </c>
      <c r="Y64" s="158" t="str">
        <f t="shared" si="0"/>
        <v/>
      </c>
      <c r="Z64" s="27" t="s">
        <v>0</v>
      </c>
      <c r="AA64" s="32" t="str">
        <f t="shared" si="21"/>
        <v/>
      </c>
      <c r="AB64" s="53" t="str">
        <f t="shared" si="22"/>
        <v/>
      </c>
      <c r="AC64" s="21" t="str">
        <f>IF(OR(AB64="",AB64&lt;&gt;"NEMA"),"",IF(IFERROR(MATCH(AA64,AA$12:AA63,0),0)&lt;&gt;0,"",AA64))</f>
        <v/>
      </c>
      <c r="AD64" s="46" t="str">
        <f>IF(AC64="","",MAX(AD$12:AD63)+1)</f>
        <v/>
      </c>
      <c r="AE64" s="27" t="s">
        <v>0</v>
      </c>
      <c r="AF64" s="84"/>
      <c r="AG64" s="27" t="s">
        <v>0</v>
      </c>
      <c r="AH64" s="14" t="str">
        <f t="shared" si="23"/>
        <v/>
      </c>
      <c r="AI64" s="27" t="s">
        <v>0</v>
      </c>
      <c r="AJ64" s="157" t="str">
        <f t="shared" si="24"/>
        <v/>
      </c>
      <c r="AK64" s="108" t="str">
        <f t="shared" si="25"/>
        <v/>
      </c>
      <c r="AL64" s="27"/>
      <c r="AM64" s="32" t="str">
        <f t="shared" si="26"/>
        <v/>
      </c>
      <c r="AN64" s="21" t="str">
        <f t="shared" si="27"/>
        <v/>
      </c>
      <c r="AO64" s="53" t="str">
        <f t="shared" si="28"/>
        <v/>
      </c>
      <c r="AP64" s="53" t="str">
        <f t="shared" si="29"/>
        <v/>
      </c>
      <c r="AQ64" s="21" t="str">
        <f t="shared" si="30"/>
        <v/>
      </c>
      <c r="AR64" s="46" t="str">
        <f t="shared" si="31"/>
        <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
      </c>
      <c r="BI64" s="21" t="str">
        <f t="shared" si="37"/>
        <v/>
      </c>
      <c r="BJ64" s="53" t="str">
        <f t="shared" si="38"/>
        <v/>
      </c>
      <c r="BK64" s="33" t="str">
        <f t="shared" si="39"/>
        <v/>
      </c>
      <c r="BL64" s="27" t="s">
        <v>0</v>
      </c>
      <c r="BM64" s="32" t="str">
        <f t="shared" si="40"/>
        <v/>
      </c>
      <c r="BN64" s="21" t="str">
        <f t="shared" si="41"/>
        <v/>
      </c>
      <c r="BO64" s="53" t="str">
        <f t="shared" si="42"/>
        <v/>
      </c>
      <c r="BP64" s="53" t="str">
        <f t="shared" si="2"/>
        <v/>
      </c>
      <c r="BQ64" s="21" t="str">
        <f t="shared" si="3"/>
        <v/>
      </c>
      <c r="BR64" s="21" t="str" cm="1">
        <f t="array" ref="BR64">IFERROR(""&amp;INDEX(regNatjecatelj_klub,DI64),"")</f>
        <v/>
      </c>
      <c r="BS64" s="66" t="str">
        <f t="shared" si="43"/>
        <v/>
      </c>
      <c r="BT64" s="46" t="str">
        <f t="shared" si="44"/>
        <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
      </c>
      <c r="CL64" s="210" t="str">
        <f>IF(BN64="","",IF(BT64&lt;&gt;BN64,INDEX(regKlub_id,MATCH(BT64,regKlub_naziv,0)),IF(AND(BO64&lt;&gt;"",BO64&lt;&gt;"NEMA"),BO64,IF(CF64&lt;&gt;"",CF64,IF(CB64&lt;&gt;"",CB64,IFERROR(INDEX(CL$12:CL63,MATCH(BN64,BN$12:BN63,0)),"GREŠKA"))))))</f>
        <v/>
      </c>
      <c r="CM64" s="108" t="str">
        <f>IF(BP64="","",IF(BP64&lt;&gt;"NEMA",BP64,IF(CE64&lt;&gt;"",CE64,IFERROR(INDEX(CM$12:CM63,MATCH(BN64,BN$12:BN63,0)),""))))</f>
        <v/>
      </c>
      <c r="CN64" s="27" t="s">
        <v>0</v>
      </c>
      <c r="CO64" s="38" t="str">
        <f t="shared" si="51"/>
        <v/>
      </c>
      <c r="CP64" s="53" t="str">
        <f t="shared" si="52"/>
        <v>0</v>
      </c>
      <c r="CQ64" s="164" t="str">
        <f t="shared" si="53"/>
        <v/>
      </c>
      <c r="CR64" s="165" t="str">
        <f t="shared" si="78"/>
        <v/>
      </c>
      <c r="CS64" s="108" t="str">
        <f t="shared" si="5"/>
        <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
      </c>
      <c r="DI64" s="33" t="str">
        <f t="shared" si="58"/>
        <v/>
      </c>
      <c r="DJ64" s="27" t="s">
        <v>0</v>
      </c>
      <c r="DK64" s="32" t="str">
        <f t="shared" si="59"/>
        <v/>
      </c>
      <c r="DL64" s="33" t="str">
        <f t="shared" si="60"/>
        <v/>
      </c>
      <c r="DM64" s="27" t="s">
        <v>0</v>
      </c>
      <c r="DN64" s="32" t="str">
        <f t="shared" si="61"/>
        <v/>
      </c>
      <c r="DO64" s="33" t="str">
        <f t="shared" si="62"/>
        <v/>
      </c>
      <c r="DP64" s="27" t="s">
        <v>0</v>
      </c>
      <c r="DQ64" s="38" t="str">
        <f t="shared" si="63"/>
        <v/>
      </c>
      <c r="DR64" s="33" t="str" cm="1">
        <f t="array" ref="DR64">IF(DQ64&lt;&gt;"",INDEX(regNatjecatelj_id,DQ64,0),IF(BF64&lt;&gt;"",BF64,""))</f>
        <v/>
      </c>
      <c r="DS64" s="27" t="s">
        <v>0</v>
      </c>
      <c r="DT64" s="38" t="str">
        <f t="shared" si="64"/>
        <v/>
      </c>
      <c r="DU64" s="53" t="str">
        <f t="shared" si="10"/>
        <v/>
      </c>
      <c r="DV64" s="53" t="str">
        <f t="shared" si="65"/>
        <v/>
      </c>
      <c r="DW64" s="53" t="str">
        <f t="shared" si="66"/>
        <v/>
      </c>
      <c r="DX64" s="46" t="str">
        <f t="shared" si="67"/>
        <v/>
      </c>
      <c r="DY64" s="27" t="s">
        <v>0</v>
      </c>
      <c r="DZ64" s="38" t="str">
        <f>IF(AN64="","",MAX(DZ$12:DZ63)+1)</f>
        <v/>
      </c>
      <c r="EA64" s="53" t="str">
        <f t="shared" si="68"/>
        <v/>
      </c>
      <c r="EB64" s="53" t="str">
        <f t="shared" si="69"/>
        <v/>
      </c>
      <c r="EC64" s="53" t="str">
        <f t="shared" si="70"/>
        <v/>
      </c>
      <c r="ED64" s="53" t="str">
        <f t="shared" si="71"/>
        <v/>
      </c>
      <c r="EE64" s="53" t="str">
        <f t="shared" si="11"/>
        <v/>
      </c>
      <c r="EF64" s="53" t="str">
        <f t="shared" si="72"/>
        <v/>
      </c>
      <c r="EG64" s="53" t="str">
        <f t="shared" si="73"/>
        <v/>
      </c>
      <c r="EH64" s="53" t="str">
        <f t="shared" si="12"/>
        <v/>
      </c>
      <c r="EI64" s="53" t="str">
        <f t="shared" si="74"/>
        <v/>
      </c>
      <c r="EJ64" s="33" t="str">
        <f t="shared" si="75"/>
        <v/>
      </c>
      <c r="EK64" s="27" t="s">
        <v>0</v>
      </c>
      <c r="EL64" s="14" t="str">
        <f t="shared" si="76"/>
        <v/>
      </c>
      <c r="EM64" s="27" t="s">
        <v>0</v>
      </c>
      <c r="EN64" s="14" t="str">
        <f t="shared" si="13"/>
        <v/>
      </c>
      <c r="EO64" s="27" t="s">
        <v>0</v>
      </c>
      <c r="EP64" s="115" t="str">
        <f t="shared" si="77"/>
        <v/>
      </c>
      <c r="EQ64" s="27" t="s">
        <v>0</v>
      </c>
    </row>
    <row r="65" spans="1:147" x14ac:dyDescent="0.25">
      <c r="A65" t="s">
        <v>0</v>
      </c>
      <c r="B65" s="32" t="str">
        <f>IF(csv!F55="","",TRIM(csv!T55))</f>
        <v>M21B</v>
      </c>
      <c r="C65" s="21" t="s">
        <v>0</v>
      </c>
      <c r="D65" s="21" t="str">
        <f>IF(csv!F55="","",TRIM(csv!F55))</f>
        <v>Emil</v>
      </c>
      <c r="E65" s="21" t="str">
        <f>IF(csv!E55="","",TRIM(csv!E55))</f>
        <v>Anadolac</v>
      </c>
      <c r="F65" s="21" t="s">
        <v>0</v>
      </c>
      <c r="G65" s="53" t="str">
        <f>IF(csv!M55="","",TRIM(csv!M55))</f>
        <v/>
      </c>
      <c r="H65" s="53" t="str">
        <f>IF(csv!N55="","",TRIM(csv!N55))</f>
        <v>1</v>
      </c>
      <c r="I65" s="21" t="s">
        <v>0</v>
      </c>
      <c r="J65" s="21" t="str">
        <f>IF(csv!P55="","",TRIM(csv!P55))</f>
        <v>VAR</v>
      </c>
      <c r="K65" s="21" t="str">
        <f>IF(csv!Q55="","",TRIM(csv!Q55))</f>
        <v>OK Varaždin</v>
      </c>
      <c r="L65" s="21" t="s">
        <v>0</v>
      </c>
      <c r="M65" s="46" t="str">
        <f>IF(csv!R55="","",TRIM(csv!R55))</f>
        <v>CRO</v>
      </c>
      <c r="N65" s="27" t="s">
        <v>0</v>
      </c>
      <c r="O65" s="172" t="str">
        <f t="shared" si="14"/>
        <v>ok</v>
      </c>
      <c r="P65" s="27"/>
      <c r="Q65" s="32" t="str">
        <f t="shared" si="15"/>
        <v>M21B</v>
      </c>
      <c r="R65" s="53">
        <f>IF(Q65="","",IF(COUNTIF(Q$12:Q64,Q65)=0,R64+1,R64))</f>
        <v>6</v>
      </c>
      <c r="S65" s="53">
        <f t="shared" si="16"/>
        <v>108</v>
      </c>
      <c r="T65" s="53">
        <f t="shared" si="17"/>
        <v>546</v>
      </c>
      <c r="U65" s="46" t="str">
        <f t="shared" si="18"/>
        <v>M21B – M16</v>
      </c>
      <c r="V65" s="27" t="s">
        <v>0</v>
      </c>
      <c r="W65" s="157" t="str">
        <f t="shared" si="19"/>
        <v>M21B</v>
      </c>
      <c r="X65" s="207">
        <f t="shared" si="20"/>
        <v>833</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Emil</v>
      </c>
      <c r="AN65" s="21" t="str">
        <f t="shared" si="27"/>
        <v>Anadolac</v>
      </c>
      <c r="AO65" s="53">
        <f t="shared" si="28"/>
        <v>1179</v>
      </c>
      <c r="AP65" s="53" t="str">
        <f t="shared" si="29"/>
        <v/>
      </c>
      <c r="AQ65" s="21" t="str">
        <f t="shared" si="30"/>
        <v>Emil</v>
      </c>
      <c r="AR65" s="46" t="str">
        <f t="shared" si="31"/>
        <v>Anadolac</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Emil</v>
      </c>
      <c r="BI65" s="21" t="str">
        <f t="shared" si="37"/>
        <v>Anadolac</v>
      </c>
      <c r="BJ65" s="53" t="str">
        <f t="shared" si="38"/>
        <v/>
      </c>
      <c r="BK65" s="33">
        <f t="shared" si="39"/>
        <v>1179</v>
      </c>
      <c r="BL65" s="27" t="s">
        <v>0</v>
      </c>
      <c r="BM65" s="32" t="str">
        <f t="shared" si="40"/>
        <v>VAR</v>
      </c>
      <c r="BN65" s="21" t="str">
        <f t="shared" si="41"/>
        <v>OK Varaždin</v>
      </c>
      <c r="BO65" s="53">
        <f t="shared" si="42"/>
        <v>11</v>
      </c>
      <c r="BP65" s="53" t="str">
        <f t="shared" si="2"/>
        <v/>
      </c>
      <c r="BQ65" s="21" t="str">
        <f t="shared" si="3"/>
        <v>OK Varaždin</v>
      </c>
      <c r="BR65" s="21" t="str" cm="1">
        <f t="array" ref="BR65">IFERROR(""&amp;INDEX(regNatjecatelj_klub,DI65),"")</f>
        <v>OK Varaždin</v>
      </c>
      <c r="BS65" s="66" t="str">
        <f t="shared" si="43"/>
        <v/>
      </c>
      <c r="BT65" s="46" t="str">
        <f t="shared" si="44"/>
        <v>OK Varaždin</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Varaždin</v>
      </c>
      <c r="CL65" s="210">
        <f>IF(BN65="","",IF(BT65&lt;&gt;BN65,INDEX(regKlub_id,MATCH(BT65,regKlub_naziv,0)),IF(AND(BO65&lt;&gt;"",BO65&lt;&gt;"NEMA"),BO65,IF(CF65&lt;&gt;"",CF65,IF(CB65&lt;&gt;"",CB65,IFERROR(INDEX(CL$12:CL64,MATCH(BN65,BN$12:BN64,0)),"GREŠKA"))))))</f>
        <v>11</v>
      </c>
      <c r="CM65" s="108" t="str">
        <f>IF(BP65="","",IF(BP65&lt;&gt;"NEMA",BP65,IF(CE65&lt;&gt;"",CE65,IFERROR(INDEX(CM$12:CM64,MATCH(BN65,BN$12:BN64,0)),""))))</f>
        <v/>
      </c>
      <c r="CN65" s="27" t="s">
        <v>0</v>
      </c>
      <c r="CO65" s="38" t="str">
        <f t="shared" si="51"/>
        <v/>
      </c>
      <c r="CP65" s="53" t="str">
        <f t="shared" si="52"/>
        <v>1</v>
      </c>
      <c r="CQ65" s="164" t="str">
        <f t="shared" si="53"/>
        <v/>
      </c>
      <c r="CR65" s="165" t="str">
        <f t="shared" si="78"/>
        <v/>
      </c>
      <c r="CS65" s="108">
        <f t="shared" si="5"/>
        <v>6</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Emil – Anadolac</v>
      </c>
      <c r="DI65" s="33">
        <f t="shared" si="58"/>
        <v>316</v>
      </c>
      <c r="DJ65" s="27" t="s">
        <v>0</v>
      </c>
      <c r="DK65" s="32" t="str">
        <f t="shared" si="59"/>
        <v>Emil – Anadolac – OK Varaždin</v>
      </c>
      <c r="DL65" s="33">
        <f t="shared" si="60"/>
        <v>316</v>
      </c>
      <c r="DM65" s="27" t="s">
        <v>0</v>
      </c>
      <c r="DN65" s="32" t="str">
        <f t="shared" si="61"/>
        <v>Emil – Anadolac – OK Varaždin – M21B</v>
      </c>
      <c r="DO65" s="33" t="str">
        <f t="shared" si="62"/>
        <v>NEMA</v>
      </c>
      <c r="DP65" s="27" t="s">
        <v>0</v>
      </c>
      <c r="DQ65" s="38">
        <f t="shared" si="63"/>
        <v>316</v>
      </c>
      <c r="DR65" s="33" cm="1">
        <f t="array" ref="DR65">IF(DQ65&lt;&gt;"",INDEX(regNatjecatelj_id,DQ65,0),IF(BF65&lt;&gt;"",BF65,""))</f>
        <v>1179</v>
      </c>
      <c r="DS65" s="27" t="s">
        <v>0</v>
      </c>
      <c r="DT65" s="38" t="str">
        <f t="shared" si="64"/>
        <v>imepre</v>
      </c>
      <c r="DU65" s="53" t="str">
        <f t="shared" si="10"/>
        <v>klu</v>
      </c>
      <c r="DV65" s="53" t="str">
        <f t="shared" si="65"/>
        <v>kat</v>
      </c>
      <c r="DW65" s="53" t="str">
        <f t="shared" si="66"/>
        <v/>
      </c>
      <c r="DX65" s="46" t="str">
        <f t="shared" si="67"/>
        <v>imepre-klu-kat</v>
      </c>
      <c r="DY65" s="27" t="s">
        <v>0</v>
      </c>
      <c r="DZ65" s="38">
        <f>IF(AN65="","",MAX(DZ$12:DZ64)+1)</f>
        <v>7661</v>
      </c>
      <c r="EA65" s="53">
        <f t="shared" si="68"/>
        <v>833</v>
      </c>
      <c r="EB65" s="53">
        <f t="shared" si="69"/>
        <v>1179</v>
      </c>
      <c r="EC65" s="53" t="str">
        <f t="shared" si="70"/>
        <v/>
      </c>
      <c r="ED65" s="53">
        <f t="shared" si="71"/>
        <v>6</v>
      </c>
      <c r="EE65" s="53">
        <f t="shared" si="11"/>
        <v>0</v>
      </c>
      <c r="EF65" s="53">
        <f t="shared" si="72"/>
        <v>1</v>
      </c>
      <c r="EG65" s="53" t="str">
        <f t="shared" si="73"/>
        <v>1</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(7661,833,1179,Null,6,0,1,1,Null,Null,Null);</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(7661,833,1179,Null,6,0,1,1,Null,Null,Null);</v>
      </c>
      <c r="EQ65" s="27" t="s">
        <v>0</v>
      </c>
    </row>
    <row r="66" spans="1:147" x14ac:dyDescent="0.25">
      <c r="A66" t="s">
        <v>0</v>
      </c>
      <c r="B66" s="32" t="str">
        <f>IF(csv!F56="","",TRIM(csv!T56))</f>
        <v>M21B</v>
      </c>
      <c r="C66" s="21" t="s">
        <v>0</v>
      </c>
      <c r="D66" s="21" t="str">
        <f>IF(csv!F56="","",TRIM(csv!F56))</f>
        <v>Vacant</v>
      </c>
      <c r="E66" s="21" t="str">
        <f>IF(csv!E56="","",TRIM(csv!E56))</f>
        <v/>
      </c>
      <c r="F66" s="21" t="s">
        <v>0</v>
      </c>
      <c r="G66" s="53" t="str">
        <f>IF(csv!M56="","",TRIM(csv!M56))</f>
        <v/>
      </c>
      <c r="H66" s="53" t="str">
        <f>IF(csv!N56="","",TRIM(csv!N56))</f>
        <v>0</v>
      </c>
      <c r="I66" s="21" t="s">
        <v>0</v>
      </c>
      <c r="J66" s="21" t="str">
        <f>IF(csv!P56="","",TRIM(csv!P56))</f>
        <v/>
      </c>
      <c r="K66" s="21" t="str">
        <f>IF(csv!Q56="","",TRIM(csv!Q56))</f>
        <v/>
      </c>
      <c r="L66" s="21" t="s">
        <v>0</v>
      </c>
      <c r="M66" s="46" t="str">
        <f>IF(csv!R56="","",TRIM(csv!R56))</f>
        <v/>
      </c>
      <c r="N66" s="27" t="s">
        <v>0</v>
      </c>
      <c r="O66" s="172" t="str">
        <f t="shared" si="14"/>
        <v/>
      </c>
      <c r="P66" s="27"/>
      <c r="Q66" s="32" t="str">
        <f t="shared" si="15"/>
        <v>M21B</v>
      </c>
      <c r="R66" s="53">
        <f>IF(Q66="","",IF(COUNTIF(Q$12:Q65,Q66)=0,R65+1,R65))</f>
        <v>6</v>
      </c>
      <c r="S66" s="53">
        <f t="shared" si="16"/>
        <v>108</v>
      </c>
      <c r="T66" s="53">
        <f t="shared" si="17"/>
        <v>546</v>
      </c>
      <c r="U66" s="46" t="str">
        <f t="shared" si="18"/>
        <v>M21B – M16</v>
      </c>
      <c r="V66" s="27" t="s">
        <v>0</v>
      </c>
      <c r="W66" s="157" t="str">
        <f t="shared" si="19"/>
        <v/>
      </c>
      <c r="X66" s="207" t="str">
        <f t="shared" si="20"/>
        <v/>
      </c>
      <c r="Y66" s="158" t="str">
        <f t="shared" si="0"/>
        <v/>
      </c>
      <c r="Z66" s="27" t="s">
        <v>0</v>
      </c>
      <c r="AA66" s="32" t="str">
        <f t="shared" si="21"/>
        <v/>
      </c>
      <c r="AB66" s="53" t="str">
        <f t="shared" si="22"/>
        <v/>
      </c>
      <c r="AC66" s="21" t="str">
        <f>IF(OR(AB66="",AB66&lt;&gt;"NEMA"),"",IF(IFERROR(MATCH(AA66,AA$12:AA65,0),0)&lt;&gt;0,"",AA66))</f>
        <v/>
      </c>
      <c r="AD66" s="46" t="str">
        <f>IF(AC66="","",MAX(AD$12:AD65)+1)</f>
        <v/>
      </c>
      <c r="AE66" s="27" t="s">
        <v>0</v>
      </c>
      <c r="AF66" s="84"/>
      <c r="AG66" s="27" t="s">
        <v>0</v>
      </c>
      <c r="AH66" s="14" t="str">
        <f t="shared" si="23"/>
        <v/>
      </c>
      <c r="AI66" s="27" t="s">
        <v>0</v>
      </c>
      <c r="AJ66" s="157" t="str">
        <f t="shared" si="24"/>
        <v/>
      </c>
      <c r="AK66" s="108" t="str">
        <f t="shared" si="25"/>
        <v/>
      </c>
      <c r="AL66" s="27"/>
      <c r="AM66" s="32" t="str">
        <f t="shared" si="26"/>
        <v/>
      </c>
      <c r="AN66" s="21" t="str">
        <f t="shared" si="27"/>
        <v/>
      </c>
      <c r="AO66" s="53" t="str">
        <f t="shared" si="28"/>
        <v/>
      </c>
      <c r="AP66" s="53" t="str">
        <f t="shared" si="29"/>
        <v/>
      </c>
      <c r="AQ66" s="21" t="str">
        <f t="shared" si="30"/>
        <v/>
      </c>
      <c r="AR66" s="46" t="str">
        <f t="shared" si="31"/>
        <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
      </c>
      <c r="BI66" s="21" t="str">
        <f t="shared" si="37"/>
        <v/>
      </c>
      <c r="BJ66" s="53" t="str">
        <f t="shared" si="38"/>
        <v/>
      </c>
      <c r="BK66" s="33" t="str">
        <f t="shared" si="39"/>
        <v/>
      </c>
      <c r="BL66" s="27" t="s">
        <v>0</v>
      </c>
      <c r="BM66" s="32" t="str">
        <f t="shared" si="40"/>
        <v/>
      </c>
      <c r="BN66" s="21" t="str">
        <f t="shared" si="41"/>
        <v/>
      </c>
      <c r="BO66" s="53" t="str">
        <f t="shared" si="42"/>
        <v/>
      </c>
      <c r="BP66" s="53" t="str">
        <f t="shared" si="2"/>
        <v/>
      </c>
      <c r="BQ66" s="21" t="str">
        <f t="shared" si="3"/>
        <v/>
      </c>
      <c r="BR66" s="21" t="str" cm="1">
        <f t="array" ref="BR66">IFERROR(""&amp;INDEX(regNatjecatelj_klub,DI66),"")</f>
        <v/>
      </c>
      <c r="BS66" s="66" t="str">
        <f t="shared" si="43"/>
        <v/>
      </c>
      <c r="BT66" s="46" t="str">
        <f t="shared" si="44"/>
        <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
      </c>
      <c r="CL66" s="210" t="str">
        <f>IF(BN66="","",IF(BT66&lt;&gt;BN66,INDEX(regKlub_id,MATCH(BT66,regKlub_naziv,0)),IF(AND(BO66&lt;&gt;"",BO66&lt;&gt;"NEMA"),BO66,IF(CF66&lt;&gt;"",CF66,IF(CB66&lt;&gt;"",CB66,IFERROR(INDEX(CL$12:CL65,MATCH(BN66,BN$12:BN65,0)),"GREŠKA"))))))</f>
        <v/>
      </c>
      <c r="CM66" s="108" t="str">
        <f>IF(BP66="","",IF(BP66&lt;&gt;"NEMA",BP66,IF(CE66&lt;&gt;"",CE66,IFERROR(INDEX(CM$12:CM65,MATCH(BN66,BN$12:BN65,0)),""))))</f>
        <v/>
      </c>
      <c r="CN66" s="27" t="s">
        <v>0</v>
      </c>
      <c r="CO66" s="38" t="str">
        <f t="shared" si="51"/>
        <v/>
      </c>
      <c r="CP66" s="53" t="str">
        <f t="shared" si="52"/>
        <v>0</v>
      </c>
      <c r="CQ66" s="164" t="str">
        <f t="shared" si="53"/>
        <v/>
      </c>
      <c r="CR66" s="165" t="str">
        <f t="shared" si="78"/>
        <v/>
      </c>
      <c r="CS66" s="108" t="str">
        <f t="shared" si="5"/>
        <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
      </c>
      <c r="DI66" s="33" t="str">
        <f t="shared" si="58"/>
        <v/>
      </c>
      <c r="DJ66" s="27" t="s">
        <v>0</v>
      </c>
      <c r="DK66" s="32" t="str">
        <f t="shared" si="59"/>
        <v/>
      </c>
      <c r="DL66" s="33" t="str">
        <f t="shared" si="60"/>
        <v/>
      </c>
      <c r="DM66" s="27" t="s">
        <v>0</v>
      </c>
      <c r="DN66" s="32" t="str">
        <f t="shared" si="61"/>
        <v/>
      </c>
      <c r="DO66" s="33" t="str">
        <f t="shared" si="62"/>
        <v/>
      </c>
      <c r="DP66" s="27" t="s">
        <v>0</v>
      </c>
      <c r="DQ66" s="38" t="str">
        <f t="shared" si="63"/>
        <v/>
      </c>
      <c r="DR66" s="33" t="str" cm="1">
        <f t="array" ref="DR66">IF(DQ66&lt;&gt;"",INDEX(regNatjecatelj_id,DQ66,0),IF(BF66&lt;&gt;"",BF66,""))</f>
        <v/>
      </c>
      <c r="DS66" s="27" t="s">
        <v>0</v>
      </c>
      <c r="DT66" s="38" t="str">
        <f t="shared" si="64"/>
        <v/>
      </c>
      <c r="DU66" s="53" t="str">
        <f t="shared" si="10"/>
        <v/>
      </c>
      <c r="DV66" s="53" t="str">
        <f t="shared" si="65"/>
        <v/>
      </c>
      <c r="DW66" s="53" t="str">
        <f t="shared" si="66"/>
        <v/>
      </c>
      <c r="DX66" s="46" t="str">
        <f t="shared" si="67"/>
        <v/>
      </c>
      <c r="DY66" s="27" t="s">
        <v>0</v>
      </c>
      <c r="DZ66" s="38" t="str">
        <f>IF(AN66="","",MAX(DZ$12:DZ65)+1)</f>
        <v/>
      </c>
      <c r="EA66" s="53" t="str">
        <f t="shared" si="68"/>
        <v/>
      </c>
      <c r="EB66" s="53" t="str">
        <f t="shared" si="69"/>
        <v/>
      </c>
      <c r="EC66" s="53" t="str">
        <f t="shared" si="70"/>
        <v/>
      </c>
      <c r="ED66" s="53" t="str">
        <f t="shared" si="71"/>
        <v/>
      </c>
      <c r="EE66" s="53" t="str">
        <f t="shared" si="11"/>
        <v/>
      </c>
      <c r="EF66" s="53" t="str">
        <f t="shared" si="72"/>
        <v/>
      </c>
      <c r="EG66" s="53" t="str">
        <f t="shared" si="73"/>
        <v/>
      </c>
      <c r="EH66" s="53" t="str">
        <f t="shared" si="12"/>
        <v/>
      </c>
      <c r="EI66" s="53" t="str">
        <f t="shared" si="74"/>
        <v/>
      </c>
      <c r="EJ66" s="33" t="str">
        <f t="shared" si="75"/>
        <v/>
      </c>
      <c r="EK66" s="27" t="s">
        <v>0</v>
      </c>
      <c r="EL66" s="14" t="str">
        <f t="shared" si="76"/>
        <v/>
      </c>
      <c r="EM66" s="27" t="s">
        <v>0</v>
      </c>
      <c r="EN66" s="14" t="str">
        <f t="shared" si="13"/>
        <v/>
      </c>
      <c r="EO66" s="27" t="s">
        <v>0</v>
      </c>
      <c r="EP66" s="115" t="str">
        <f t="shared" si="77"/>
        <v/>
      </c>
      <c r="EQ66" s="27" t="s">
        <v>0</v>
      </c>
    </row>
    <row r="67" spans="1:147" x14ac:dyDescent="0.25">
      <c r="A67" t="s">
        <v>0</v>
      </c>
      <c r="B67" s="32" t="str">
        <f>IF(csv!F57="","",TRIM(csv!T57))</f>
        <v>M35</v>
      </c>
      <c r="C67" s="21" t="s">
        <v>0</v>
      </c>
      <c r="D67" s="21" t="str">
        <f>IF(csv!F57="","",TRIM(csv!F57))</f>
        <v>Branimir</v>
      </c>
      <c r="E67" s="21" t="str">
        <f>IF(csv!E57="","",TRIM(csv!E57))</f>
        <v>Pongrac</v>
      </c>
      <c r="F67" s="21" t="s">
        <v>0</v>
      </c>
      <c r="G67" s="53" t="str">
        <f>IF(csv!M57="","",TRIM(csv!M57))</f>
        <v>66:03</v>
      </c>
      <c r="H67" s="53" t="str">
        <f>IF(csv!N57="","",TRIM(csv!N57))</f>
        <v>0</v>
      </c>
      <c r="I67" s="21" t="s">
        <v>0</v>
      </c>
      <c r="J67" s="21" t="str">
        <f>IF(csv!P57="","",TRIM(csv!P57))</f>
        <v>JAP</v>
      </c>
      <c r="K67" s="21" t="str">
        <f>IF(csv!Q57="","",TRIM(csv!Q57))</f>
        <v>OK Japetić</v>
      </c>
      <c r="L67" s="21" t="s">
        <v>0</v>
      </c>
      <c r="M67" s="46" t="str">
        <f>IF(csv!R57="","",TRIM(csv!R57))</f>
        <v>CRO</v>
      </c>
      <c r="N67" s="27" t="s">
        <v>0</v>
      </c>
      <c r="O67" s="172" t="str">
        <f t="shared" si="14"/>
        <v>ok</v>
      </c>
      <c r="P67" s="27"/>
      <c r="Q67" s="32" t="str">
        <f t="shared" si="15"/>
        <v>M35</v>
      </c>
      <c r="R67" s="53">
        <f>IF(Q67="","",IF(COUNTIF(Q$12:Q66,Q67)=0,R66+1,R66))</f>
        <v>7</v>
      </c>
      <c r="S67" s="53">
        <f t="shared" si="16"/>
        <v>107</v>
      </c>
      <c r="T67" s="53">
        <f t="shared" si="17"/>
        <v>545</v>
      </c>
      <c r="U67" s="46" t="str">
        <f t="shared" si="18"/>
        <v>M35 – M35 – M20</v>
      </c>
      <c r="V67" s="27" t="s">
        <v>0</v>
      </c>
      <c r="W67" s="157" t="str">
        <f t="shared" si="19"/>
        <v>M35</v>
      </c>
      <c r="X67" s="207">
        <f t="shared" si="20"/>
        <v>834</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Branimir</v>
      </c>
      <c r="AN67" s="21" t="str">
        <f t="shared" si="27"/>
        <v>Pongrac</v>
      </c>
      <c r="AO67" s="53">
        <f t="shared" si="28"/>
        <v>1206</v>
      </c>
      <c r="AP67" s="53" t="str">
        <f t="shared" si="29"/>
        <v/>
      </c>
      <c r="AQ67" s="21" t="str">
        <f t="shared" si="30"/>
        <v>Branimir</v>
      </c>
      <c r="AR67" s="46" t="str">
        <f t="shared" si="31"/>
        <v>Pongrac</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Branimir</v>
      </c>
      <c r="BI67" s="21" t="str">
        <f t="shared" si="37"/>
        <v>Pongrac</v>
      </c>
      <c r="BJ67" s="53" t="str">
        <f t="shared" si="38"/>
        <v/>
      </c>
      <c r="BK67" s="33">
        <f t="shared" si="39"/>
        <v>1206</v>
      </c>
      <c r="BL67" s="27" t="s">
        <v>0</v>
      </c>
      <c r="BM67" s="32" t="str">
        <f t="shared" si="40"/>
        <v>JAP</v>
      </c>
      <c r="BN67" s="21" t="str">
        <f t="shared" si="41"/>
        <v>OK Japetić</v>
      </c>
      <c r="BO67" s="53">
        <f t="shared" si="42"/>
        <v>3</v>
      </c>
      <c r="BP67" s="53" t="str">
        <f t="shared" si="2"/>
        <v/>
      </c>
      <c r="BQ67" s="21" t="str">
        <f t="shared" si="3"/>
        <v>OK Japetić</v>
      </c>
      <c r="BR67" s="21" t="str" cm="1">
        <f t="array" ref="BR67">IFERROR(""&amp;INDEX(regNatjecatelj_klub,DI67),"")</f>
        <v>OK Japetić</v>
      </c>
      <c r="BS67" s="66" t="str">
        <f t="shared" si="43"/>
        <v/>
      </c>
      <c r="BT67" s="46" t="str">
        <f t="shared" si="44"/>
        <v>OK Japetić</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Japetić</v>
      </c>
      <c r="CL67" s="210">
        <f>IF(BN67="","",IF(BT67&lt;&gt;BN67,INDEX(regKlub_id,MATCH(BT67,regKlub_naziv,0)),IF(AND(BO67&lt;&gt;"",BO67&lt;&gt;"NEMA"),BO67,IF(CF67&lt;&gt;"",CF67,IF(CB67&lt;&gt;"",CB67,IFERROR(INDEX(CL$12:CL66,MATCH(BN67,BN$12:BN66,0)),"GREŠKA"))))))</f>
        <v>3</v>
      </c>
      <c r="CM67" s="108" t="str">
        <f>IF(BP67="","",IF(BP67&lt;&gt;"NEMA",BP67,IF(CE67&lt;&gt;"",CE67,IFERROR(INDEX(CM$12:CM66,MATCH(BN67,BN$12:BN66,0)),""))))</f>
        <v/>
      </c>
      <c r="CN67" s="27" t="s">
        <v>0</v>
      </c>
      <c r="CO67" s="38" t="str">
        <f t="shared" si="51"/>
        <v>66:03</v>
      </c>
      <c r="CP67" s="53" t="str">
        <f t="shared" si="52"/>
        <v>0</v>
      </c>
      <c r="CQ67" s="164" t="str">
        <f t="shared" si="53"/>
        <v/>
      </c>
      <c r="CR67" s="165">
        <f t="shared" si="78"/>
        <v>3963</v>
      </c>
      <c r="CS67" s="108">
        <f t="shared" si="5"/>
        <v>1</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Branimir – Pongrac</v>
      </c>
      <c r="DI67" s="33">
        <f t="shared" si="58"/>
        <v>159</v>
      </c>
      <c r="DJ67" s="27" t="s">
        <v>0</v>
      </c>
      <c r="DK67" s="32" t="str">
        <f t="shared" si="59"/>
        <v>Branimir – Pongrac – OK Japetić</v>
      </c>
      <c r="DL67" s="33">
        <f t="shared" si="60"/>
        <v>159</v>
      </c>
      <c r="DM67" s="27" t="s">
        <v>0</v>
      </c>
      <c r="DN67" s="32" t="str">
        <f t="shared" si="61"/>
        <v>Branimir – Pongrac – OK Japetić – M35</v>
      </c>
      <c r="DO67" s="33">
        <f t="shared" si="62"/>
        <v>159</v>
      </c>
      <c r="DP67" s="27" t="s">
        <v>0</v>
      </c>
      <c r="DQ67" s="38">
        <f t="shared" si="63"/>
        <v>159</v>
      </c>
      <c r="DR67" s="33" cm="1">
        <f t="array" ref="DR67">IF(DQ67&lt;&gt;"",INDEX(regNatjecatelj_id,DQ67,0),IF(BF67&lt;&gt;"",BF67,""))</f>
        <v>1206</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7662</v>
      </c>
      <c r="EA67" s="53">
        <f t="shared" si="68"/>
        <v>834</v>
      </c>
      <c r="EB67" s="53">
        <f t="shared" si="69"/>
        <v>1206</v>
      </c>
      <c r="EC67" s="53">
        <f t="shared" si="70"/>
        <v>3963</v>
      </c>
      <c r="ED67" s="53">
        <f t="shared" si="71"/>
        <v>1</v>
      </c>
      <c r="EE67" s="53">
        <f t="shared" si="11"/>
        <v>1</v>
      </c>
      <c r="EF67" s="53">
        <f t="shared" si="72"/>
        <v>1</v>
      </c>
      <c r="EG67" s="53" t="str">
        <f t="shared" si="73"/>
        <v>0</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(7662,834,1206,3963,1,1,1,0,Null,Null,Null);</v>
      </c>
      <c r="EM67" s="27" t="s">
        <v>0</v>
      </c>
      <c r="EN67" s="14" t="str">
        <f t="shared" si="13"/>
        <v>UPDATE
	registar
SET
	potvrda = 1
WHERE
	imeprezime_id=1206
    	AND
	kategorijaliga_id = (SELECT 
                         	id
                         FROM
                         	kategorija_liga
                         WHERE
                         	kategorija_liga.kategorija_id = (SELECT kategorija_id FROM staza_kategorija WHERE id = 834)
                         		AND
                         	kategorija_liga.liga_id = 221)
		AND
	datum_od &lt;= '44850'
    	AND
    datum_do is Null;</v>
      </c>
      <c r="EO67" s="27" t="s">
        <v>0</v>
      </c>
      <c r="EP67" s="115" t="str">
        <f t="shared" si="77"/>
        <v xml:space="preserve">
INSERT INTO rezultat(id,stazakategorija_id,imeprezime_id,vrijeme_sec,status_id,registracija,uparivanje_id,originalstatus_id,imeprezimealias_id,klubalias_id,kategorijaalias_id) VALUES (7662,834,1206,3963,1,1,1,0,Null,Null,Null);
UPDATE
	registar
SET
	potvrda = 1
WHERE
	imeprezime_id=1206
    	AND
	kategorijaliga_id = (SELECT 
                         	id
                         FROM
                         	kategorija_liga
                         WHERE
                         	kategorija_liga.kategorija_id = (SELECT kategorija_id FROM staza_kategorija WHERE id = 834)
                         		AND
                         	kategorija_liga.liga_id = 221)
		AND
	datum_od &lt;= '44850'
    	AND
    datum_do is Null;</v>
      </c>
      <c r="EQ67" s="27" t="s">
        <v>0</v>
      </c>
    </row>
    <row r="68" spans="1:147" x14ac:dyDescent="0.25">
      <c r="A68" t="s">
        <v>0</v>
      </c>
      <c r="B68" s="32" t="str">
        <f>IF(csv!F58="","",TRIM(csv!T58))</f>
        <v>M35</v>
      </c>
      <c r="C68" s="21" t="s">
        <v>0</v>
      </c>
      <c r="D68" s="21" t="str">
        <f>IF(csv!F58="","",TRIM(csv!F58))</f>
        <v>Ivan</v>
      </c>
      <c r="E68" s="21" t="str">
        <f>IF(csv!E58="","",TRIM(csv!E58))</f>
        <v>Bublić</v>
      </c>
      <c r="F68" s="21" t="s">
        <v>0</v>
      </c>
      <c r="G68" s="53" t="str">
        <f>IF(csv!M58="","",TRIM(csv!M58))</f>
        <v>86:49</v>
      </c>
      <c r="H68" s="53" t="str">
        <f>IF(csv!N58="","",TRIM(csv!N58))</f>
        <v>0</v>
      </c>
      <c r="I68" s="21" t="s">
        <v>0</v>
      </c>
      <c r="J68" s="21" t="str">
        <f>IF(csv!P58="","",TRIM(csv!P58))</f>
        <v>KAP</v>
      </c>
      <c r="K68" s="21" t="str">
        <f>IF(csv!Q58="","",TRIM(csv!Q58))</f>
        <v>OK Kapela</v>
      </c>
      <c r="L68" s="21" t="s">
        <v>0</v>
      </c>
      <c r="M68" s="46" t="str">
        <f>IF(csv!R58="","",TRIM(csv!R58))</f>
        <v>CRO</v>
      </c>
      <c r="N68" s="27" t="s">
        <v>0</v>
      </c>
      <c r="O68" s="172" t="str">
        <f t="shared" si="14"/>
        <v>ok</v>
      </c>
      <c r="P68" s="27"/>
      <c r="Q68" s="32" t="str">
        <f t="shared" si="15"/>
        <v>M35</v>
      </c>
      <c r="R68" s="53">
        <f>IF(Q68="","",IF(COUNTIF(Q$12:Q67,Q68)=0,R67+1,R67))</f>
        <v>7</v>
      </c>
      <c r="S68" s="53">
        <f t="shared" si="16"/>
        <v>107</v>
      </c>
      <c r="T68" s="53">
        <f t="shared" si="17"/>
        <v>545</v>
      </c>
      <c r="U68" s="46" t="str">
        <f t="shared" si="18"/>
        <v>M35 – M35 – M20</v>
      </c>
      <c r="V68" s="27" t="s">
        <v>0</v>
      </c>
      <c r="W68" s="157" t="str">
        <f t="shared" si="19"/>
        <v>M35</v>
      </c>
      <c r="X68" s="207">
        <f t="shared" si="20"/>
        <v>834</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Ivan</v>
      </c>
      <c r="AN68" s="21" t="str">
        <f t="shared" si="27"/>
        <v>Bublić</v>
      </c>
      <c r="AO68" s="53">
        <f t="shared" si="28"/>
        <v>1125</v>
      </c>
      <c r="AP68" s="53" t="str">
        <f t="shared" si="29"/>
        <v/>
      </c>
      <c r="AQ68" s="21" t="str">
        <f t="shared" si="30"/>
        <v>Ivan</v>
      </c>
      <c r="AR68" s="46" t="str">
        <f t="shared" si="31"/>
        <v>Bublić</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Ivan</v>
      </c>
      <c r="BI68" s="21" t="str">
        <f t="shared" si="37"/>
        <v>Bublić</v>
      </c>
      <c r="BJ68" s="53" t="str">
        <f t="shared" si="38"/>
        <v/>
      </c>
      <c r="BK68" s="33">
        <f t="shared" si="39"/>
        <v>1125</v>
      </c>
      <c r="BL68" s="27" t="s">
        <v>0</v>
      </c>
      <c r="BM68" s="32" t="str">
        <f t="shared" si="40"/>
        <v>KAP</v>
      </c>
      <c r="BN68" s="21" t="str">
        <f t="shared" si="41"/>
        <v>OK Kapela</v>
      </c>
      <c r="BO68" s="53">
        <f t="shared" si="42"/>
        <v>5</v>
      </c>
      <c r="BP68" s="53" t="str">
        <f t="shared" si="2"/>
        <v/>
      </c>
      <c r="BQ68" s="21" t="str">
        <f t="shared" si="3"/>
        <v>OK Kapela</v>
      </c>
      <c r="BR68" s="21" t="str" cm="1">
        <f t="array" ref="BR68">IFERROR(""&amp;INDEX(regNatjecatelj_klub,DI68),"")</f>
        <v>OK Kapela</v>
      </c>
      <c r="BS68" s="66" t="str">
        <f t="shared" si="43"/>
        <v/>
      </c>
      <c r="BT68" s="46" t="str">
        <f t="shared" si="44"/>
        <v>OK Kapela</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Kapela</v>
      </c>
      <c r="CL68" s="210">
        <f>IF(BN68="","",IF(BT68&lt;&gt;BN68,INDEX(regKlub_id,MATCH(BT68,regKlub_naziv,0)),IF(AND(BO68&lt;&gt;"",BO68&lt;&gt;"NEMA"),BO68,IF(CF68&lt;&gt;"",CF68,IF(CB68&lt;&gt;"",CB68,IFERROR(INDEX(CL$12:CL67,MATCH(BN68,BN$12:BN67,0)),"GREŠKA"))))))</f>
        <v>5</v>
      </c>
      <c r="CM68" s="108" t="str">
        <f>IF(BP68="","",IF(BP68&lt;&gt;"NEMA",BP68,IF(CE68&lt;&gt;"",CE68,IFERROR(INDEX(CM$12:CM67,MATCH(BN68,BN$12:BN67,0)),""))))</f>
        <v/>
      </c>
      <c r="CN68" s="27" t="s">
        <v>0</v>
      </c>
      <c r="CO68" s="38" t="str">
        <f t="shared" si="51"/>
        <v>86:49</v>
      </c>
      <c r="CP68" s="53" t="str">
        <f t="shared" si="52"/>
        <v>0</v>
      </c>
      <c r="CQ68" s="164" t="str">
        <f t="shared" si="53"/>
        <v/>
      </c>
      <c r="CR68" s="165">
        <f t="shared" si="78"/>
        <v>5209</v>
      </c>
      <c r="CS68" s="108">
        <f t="shared" si="5"/>
        <v>1</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Ivan – Bublić</v>
      </c>
      <c r="DI68" s="33">
        <f t="shared" si="58"/>
        <v>488</v>
      </c>
      <c r="DJ68" s="27" t="s">
        <v>0</v>
      </c>
      <c r="DK68" s="32" t="str">
        <f t="shared" si="59"/>
        <v>Ivan – Bublić – OK Kapela</v>
      </c>
      <c r="DL68" s="33">
        <f t="shared" si="60"/>
        <v>488</v>
      </c>
      <c r="DM68" s="27" t="s">
        <v>0</v>
      </c>
      <c r="DN68" s="32" t="str">
        <f t="shared" si="61"/>
        <v>Ivan – Bublić – OK Kapela – M35</v>
      </c>
      <c r="DO68" s="33">
        <f t="shared" si="62"/>
        <v>488</v>
      </c>
      <c r="DP68" s="27" t="s">
        <v>0</v>
      </c>
      <c r="DQ68" s="38">
        <f t="shared" si="63"/>
        <v>488</v>
      </c>
      <c r="DR68" s="33" cm="1">
        <f t="array" ref="DR68">IF(DQ68&lt;&gt;"",INDEX(regNatjecatelj_id,DQ68,0),IF(BF68&lt;&gt;"",BF68,""))</f>
        <v>1125</v>
      </c>
      <c r="DS68" s="27" t="s">
        <v>0</v>
      </c>
      <c r="DT68" s="38" t="str">
        <f t="shared" si="64"/>
        <v>imepre</v>
      </c>
      <c r="DU68" s="53" t="str">
        <f t="shared" si="10"/>
        <v>klu</v>
      </c>
      <c r="DV68" s="53" t="str">
        <f t="shared" si="65"/>
        <v>kat</v>
      </c>
      <c r="DW68" s="53" t="str">
        <f t="shared" si="66"/>
        <v/>
      </c>
      <c r="DX68" s="46" t="str">
        <f t="shared" si="67"/>
        <v>imepre-klu-kat</v>
      </c>
      <c r="DY68" s="27" t="s">
        <v>0</v>
      </c>
      <c r="DZ68" s="38">
        <f>IF(AN68="","",MAX(DZ$12:DZ67)+1)</f>
        <v>7663</v>
      </c>
      <c r="EA68" s="53">
        <f t="shared" si="68"/>
        <v>834</v>
      </c>
      <c r="EB68" s="53">
        <f t="shared" si="69"/>
        <v>1125</v>
      </c>
      <c r="EC68" s="53">
        <f t="shared" si="70"/>
        <v>5209</v>
      </c>
      <c r="ED68" s="53">
        <f t="shared" si="71"/>
        <v>1</v>
      </c>
      <c r="EE68" s="53">
        <f t="shared" si="11"/>
        <v>1</v>
      </c>
      <c r="EF68" s="53">
        <f t="shared" si="72"/>
        <v>1</v>
      </c>
      <c r="EG68" s="53" t="str">
        <f t="shared" si="73"/>
        <v>0</v>
      </c>
      <c r="EH68" s="53" t="str">
        <f t="shared" si="12"/>
        <v/>
      </c>
      <c r="EI68" s="53" t="str">
        <f t="shared" si="74"/>
        <v/>
      </c>
      <c r="EJ68" s="33" t="str">
        <f t="shared" si="75"/>
        <v/>
      </c>
      <c r="EK68" s="27" t="s">
        <v>0</v>
      </c>
      <c r="EL68" s="14" t="str">
        <f t="shared" si="76"/>
        <v>INSERT INTO rezultat(id,stazakategorija_id,imeprezime_id,vrijeme_sec,status_id,registracija,uparivanje_id,originalstatus_id,imeprezimealias_id,klubalias_id,kategorijaalias_id) VALUES (7663,834,1125,5209,1,1,1,0,Null,Null,Null);</v>
      </c>
      <c r="EM68" s="27" t="s">
        <v>0</v>
      </c>
      <c r="EN68" s="14" t="str">
        <f t="shared" si="13"/>
        <v>UPDATE
	registar
SET
	potvrda = 1
WHERE
	imeprezime_id=1125
    	AND
	kategorijaliga_id = (SELECT 
                         	id
                         FROM
                         	kategorija_liga
                         WHERE
                         	kategorija_liga.kategorija_id = (SELECT kategorija_id FROM staza_kategorija WHERE id = 834)
                         		AND
                         	kategorija_liga.liga_id = 221)
		AND
	datum_od &lt;= '44850'
    	AND
    datum_do is Null;</v>
      </c>
      <c r="EO68" s="27" t="s">
        <v>0</v>
      </c>
      <c r="EP68" s="115" t="str">
        <f t="shared" si="77"/>
        <v xml:space="preserve">
INSERT INTO rezultat(id,stazakategorija_id,imeprezime_id,vrijeme_sec,status_id,registracija,uparivanje_id,originalstatus_id,imeprezimealias_id,klubalias_id,kategorijaalias_id) VALUES (7663,834,1125,5209,1,1,1,0,Null,Null,Null);
UPDATE
	registar
SET
	potvrda = 1
WHERE
	imeprezime_id=1125
    	AND
	kategorijaliga_id = (SELECT 
                         	id
                         FROM
                         	kategorija_liga
                         WHERE
                         	kategorija_liga.kategorija_id = (SELECT kategorija_id FROM staza_kategorija WHERE id = 834)
                         		AND
                         	kategorija_liga.liga_id = 221)
		AND
	datum_od &lt;= '44850'
    	AND
    datum_do is Null;</v>
      </c>
      <c r="EQ68" s="27" t="s">
        <v>0</v>
      </c>
    </row>
    <row r="69" spans="1:147" x14ac:dyDescent="0.25">
      <c r="A69" t="s">
        <v>0</v>
      </c>
      <c r="B69" s="32" t="str">
        <f>IF(csv!F59="","",TRIM(csv!T59))</f>
        <v>M35</v>
      </c>
      <c r="C69" s="21" t="s">
        <v>0</v>
      </c>
      <c r="D69" s="21" t="str">
        <f>IF(csv!F59="","",TRIM(csv!F59))</f>
        <v>Zdravko</v>
      </c>
      <c r="E69" s="21" t="str">
        <f>IF(csv!E59="","",TRIM(csv!E59))</f>
        <v>Novosel</v>
      </c>
      <c r="F69" s="21" t="s">
        <v>0</v>
      </c>
      <c r="G69" s="53" t="str">
        <f>IF(csv!M59="","",TRIM(csv!M59))</f>
        <v>88:10</v>
      </c>
      <c r="H69" s="53" t="str">
        <f>IF(csv!N59="","",TRIM(csv!N59))</f>
        <v>0</v>
      </c>
      <c r="I69" s="21" t="s">
        <v>0</v>
      </c>
      <c r="J69" s="21" t="str">
        <f>IF(csv!P59="","",TRIM(csv!P59))</f>
        <v>JEL</v>
      </c>
      <c r="K69" s="21" t="str">
        <f>IF(csv!Q59="","",TRIM(csv!Q59))</f>
        <v>OK Jelen</v>
      </c>
      <c r="L69" s="21" t="s">
        <v>0</v>
      </c>
      <c r="M69" s="46" t="str">
        <f>IF(csv!R59="","",TRIM(csv!R59))</f>
        <v>CRO</v>
      </c>
      <c r="N69" s="27" t="s">
        <v>0</v>
      </c>
      <c r="O69" s="172" t="str">
        <f t="shared" si="14"/>
        <v>ok</v>
      </c>
      <c r="P69" s="27"/>
      <c r="Q69" s="32" t="str">
        <f t="shared" si="15"/>
        <v>M35</v>
      </c>
      <c r="R69" s="53">
        <f>IF(Q69="","",IF(COUNTIF(Q$12:Q68,Q69)=0,R68+1,R68))</f>
        <v>7</v>
      </c>
      <c r="S69" s="53">
        <f t="shared" si="16"/>
        <v>107</v>
      </c>
      <c r="T69" s="53">
        <f t="shared" si="17"/>
        <v>545</v>
      </c>
      <c r="U69" s="46" t="str">
        <f t="shared" si="18"/>
        <v>M35 – M35 – M20</v>
      </c>
      <c r="V69" s="27" t="s">
        <v>0</v>
      </c>
      <c r="W69" s="157" t="str">
        <f t="shared" si="19"/>
        <v>M35</v>
      </c>
      <c r="X69" s="207">
        <f t="shared" si="20"/>
        <v>834</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Zdravko</v>
      </c>
      <c r="AN69" s="21" t="str">
        <f t="shared" si="27"/>
        <v>Novosel</v>
      </c>
      <c r="AO69" s="53">
        <f t="shared" si="28"/>
        <v>1115</v>
      </c>
      <c r="AP69" s="53" t="str">
        <f t="shared" si="29"/>
        <v/>
      </c>
      <c r="AQ69" s="21" t="str">
        <f t="shared" si="30"/>
        <v>Zdravko</v>
      </c>
      <c r="AR69" s="46" t="str">
        <f t="shared" si="31"/>
        <v>Novosel</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Zdravko</v>
      </c>
      <c r="BI69" s="21" t="str">
        <f t="shared" si="37"/>
        <v>Novosel</v>
      </c>
      <c r="BJ69" s="53" t="str">
        <f t="shared" si="38"/>
        <v/>
      </c>
      <c r="BK69" s="33">
        <f t="shared" si="39"/>
        <v>1115</v>
      </c>
      <c r="BL69" s="27" t="s">
        <v>0</v>
      </c>
      <c r="BM69" s="32" t="str">
        <f t="shared" si="40"/>
        <v>JEL</v>
      </c>
      <c r="BN69" s="21" t="str">
        <f t="shared" si="41"/>
        <v>OK Jelen</v>
      </c>
      <c r="BO69" s="53">
        <f t="shared" si="42"/>
        <v>4</v>
      </c>
      <c r="BP69" s="53" t="str">
        <f t="shared" si="2"/>
        <v/>
      </c>
      <c r="BQ69" s="21" t="str">
        <f t="shared" si="3"/>
        <v>OK Jelen</v>
      </c>
      <c r="BR69" s="21" t="str" cm="1">
        <f t="array" ref="BR69">IFERROR(""&amp;INDEX(regNatjecatelj_klub,DI69),"")</f>
        <v>OK Jelen</v>
      </c>
      <c r="BS69" s="66" t="str">
        <f t="shared" si="43"/>
        <v/>
      </c>
      <c r="BT69" s="46" t="str">
        <f t="shared" si="44"/>
        <v>OK Jelen</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Jelen</v>
      </c>
      <c r="CL69" s="210">
        <f>IF(BN69="","",IF(BT69&lt;&gt;BN69,INDEX(regKlub_id,MATCH(BT69,regKlub_naziv,0)),IF(AND(BO69&lt;&gt;"",BO69&lt;&gt;"NEMA"),BO69,IF(CF69&lt;&gt;"",CF69,IF(CB69&lt;&gt;"",CB69,IFERROR(INDEX(CL$12:CL68,MATCH(BN69,BN$12:BN68,0)),"GREŠKA"))))))</f>
        <v>4</v>
      </c>
      <c r="CM69" s="108" t="str">
        <f>IF(BP69="","",IF(BP69&lt;&gt;"NEMA",BP69,IF(CE69&lt;&gt;"",CE69,IFERROR(INDEX(CM$12:CM68,MATCH(BN69,BN$12:BN68,0)),""))))</f>
        <v/>
      </c>
      <c r="CN69" s="27" t="s">
        <v>0</v>
      </c>
      <c r="CO69" s="38" t="str">
        <f t="shared" si="51"/>
        <v>88:10</v>
      </c>
      <c r="CP69" s="53" t="str">
        <f t="shared" si="52"/>
        <v>0</v>
      </c>
      <c r="CQ69" s="164" t="str">
        <f t="shared" si="53"/>
        <v/>
      </c>
      <c r="CR69" s="165">
        <f t="shared" si="78"/>
        <v>5290</v>
      </c>
      <c r="CS69" s="108">
        <f t="shared" si="5"/>
        <v>1</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Zdravko – Novosel</v>
      </c>
      <c r="DI69" s="33">
        <f t="shared" si="58"/>
        <v>1339</v>
      </c>
      <c r="DJ69" s="27" t="s">
        <v>0</v>
      </c>
      <c r="DK69" s="32" t="str">
        <f t="shared" si="59"/>
        <v>Zdravko – Novosel – OK Jelen</v>
      </c>
      <c r="DL69" s="33">
        <f t="shared" si="60"/>
        <v>1339</v>
      </c>
      <c r="DM69" s="27" t="s">
        <v>0</v>
      </c>
      <c r="DN69" s="32" t="str">
        <f t="shared" si="61"/>
        <v>Zdravko – Novosel – OK Jelen – M35</v>
      </c>
      <c r="DO69" s="33">
        <f t="shared" si="62"/>
        <v>1339</v>
      </c>
      <c r="DP69" s="27" t="s">
        <v>0</v>
      </c>
      <c r="DQ69" s="38">
        <f t="shared" si="63"/>
        <v>1339</v>
      </c>
      <c r="DR69" s="33" cm="1">
        <f t="array" ref="DR69">IF(DQ69&lt;&gt;"",INDEX(regNatjecatelj_id,DQ69,0),IF(BF69&lt;&gt;"",BF69,""))</f>
        <v>1115</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7664</v>
      </c>
      <c r="EA69" s="53">
        <f t="shared" si="68"/>
        <v>834</v>
      </c>
      <c r="EB69" s="53">
        <f t="shared" si="69"/>
        <v>1115</v>
      </c>
      <c r="EC69" s="53">
        <f t="shared" si="70"/>
        <v>5290</v>
      </c>
      <c r="ED69" s="53">
        <f t="shared" si="71"/>
        <v>1</v>
      </c>
      <c r="EE69" s="53">
        <f t="shared" si="11"/>
        <v>1</v>
      </c>
      <c r="EF69" s="53">
        <f t="shared" si="72"/>
        <v>1</v>
      </c>
      <c r="EG69" s="53" t="str">
        <f t="shared" si="73"/>
        <v>0</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(7664,834,1115,5290,1,1,1,0,Null,Null,Null);</v>
      </c>
      <c r="EM69" s="27" t="s">
        <v>0</v>
      </c>
      <c r="EN69" s="14" t="str">
        <f t="shared" si="13"/>
        <v>UPDATE
	registar
SET
	potvrda = 1
WHERE
	imeprezime_id=1115
    	AND
	kategorijaliga_id = (SELECT 
                         	id
                         FROM
                         	kategorija_liga
                         WHERE
                         	kategorija_liga.kategorija_id = (SELECT kategorija_id FROM staza_kategorija WHERE id = 834)
                         		AND
                         	kategorija_liga.liga_id = 221)
		AND
	datum_od &lt;= '44850'
    	AND
    datum_do is Null;</v>
      </c>
      <c r="EO69" s="27" t="s">
        <v>0</v>
      </c>
      <c r="EP69" s="115" t="str">
        <f t="shared" si="77"/>
        <v xml:space="preserve">
INSERT INTO rezultat(id,stazakategorija_id,imeprezime_id,vrijeme_sec,status_id,registracija,uparivanje_id,originalstatus_id,imeprezimealias_id,klubalias_id,kategorijaalias_id) VALUES (7664,834,1115,5290,1,1,1,0,Null,Null,Null);
UPDATE
	registar
SET
	potvrda = 1
WHERE
	imeprezime_id=1115
    	AND
	kategorijaliga_id = (SELECT 
                         	id
                         FROM
                         	kategorija_liga
                         WHERE
                         	kategorija_liga.kategorija_id = (SELECT kategorija_id FROM staza_kategorija WHERE id = 834)
                         		AND
                         	kategorija_liga.liga_id = 221)
		AND
	datum_od &lt;= '44850'
    	AND
    datum_do is Null;</v>
      </c>
      <c r="EQ69" s="27" t="s">
        <v>0</v>
      </c>
    </row>
    <row r="70" spans="1:147" x14ac:dyDescent="0.25">
      <c r="A70" t="s">
        <v>0</v>
      </c>
      <c r="B70" s="32" t="str">
        <f>IF(csv!F60="","",TRIM(csv!T60))</f>
        <v>M35</v>
      </c>
      <c r="C70" s="21" t="s">
        <v>0</v>
      </c>
      <c r="D70" s="21" t="str">
        <f>IF(csv!F60="","",TRIM(csv!F60))</f>
        <v>Duje</v>
      </c>
      <c r="E70" s="21" t="str">
        <f>IF(csv!E60="","",TRIM(csv!E60))</f>
        <v>Rako</v>
      </c>
      <c r="F70" s="21" t="s">
        <v>0</v>
      </c>
      <c r="G70" s="53" t="str">
        <f>IF(csv!M60="","",TRIM(csv!M60))</f>
        <v>88:54</v>
      </c>
      <c r="H70" s="53" t="str">
        <f>IF(csv!N60="","",TRIM(csv!N60))</f>
        <v>0</v>
      </c>
      <c r="I70" s="21" t="s">
        <v>0</v>
      </c>
      <c r="J70" s="21" t="str">
        <f>IF(csv!P60="","",TRIM(csv!P60))</f>
        <v>VIH</v>
      </c>
      <c r="K70" s="21" t="str">
        <f>IF(csv!Q60="","",TRIM(csv!Q60))</f>
        <v>OK Vihor</v>
      </c>
      <c r="L70" s="21" t="s">
        <v>0</v>
      </c>
      <c r="M70" s="46" t="str">
        <f>IF(csv!R60="","",TRIM(csv!R60))</f>
        <v>CRO</v>
      </c>
      <c r="N70" s="27" t="s">
        <v>0</v>
      </c>
      <c r="O70" s="172" t="str">
        <f t="shared" si="14"/>
        <v>ok</v>
      </c>
      <c r="P70" s="27"/>
      <c r="Q70" s="32" t="str">
        <f t="shared" si="15"/>
        <v>M35</v>
      </c>
      <c r="R70" s="53">
        <f>IF(Q70="","",IF(COUNTIF(Q$12:Q69,Q70)=0,R69+1,R69))</f>
        <v>7</v>
      </c>
      <c r="S70" s="53">
        <f t="shared" si="16"/>
        <v>107</v>
      </c>
      <c r="T70" s="53">
        <f t="shared" si="17"/>
        <v>545</v>
      </c>
      <c r="U70" s="46" t="str">
        <f t="shared" si="18"/>
        <v>M35 – M35 – M20</v>
      </c>
      <c r="V70" s="27" t="s">
        <v>0</v>
      </c>
      <c r="W70" s="157" t="str">
        <f t="shared" si="19"/>
        <v>M35</v>
      </c>
      <c r="X70" s="207">
        <f t="shared" si="20"/>
        <v>834</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Duje</v>
      </c>
      <c r="AN70" s="21" t="str">
        <f t="shared" si="27"/>
        <v>Rako</v>
      </c>
      <c r="AO70" s="53">
        <f t="shared" si="28"/>
        <v>1374</v>
      </c>
      <c r="AP70" s="53" t="str">
        <f t="shared" si="29"/>
        <v/>
      </c>
      <c r="AQ70" s="21" t="str">
        <f t="shared" si="30"/>
        <v>Duje</v>
      </c>
      <c r="AR70" s="46" t="str">
        <f t="shared" si="31"/>
        <v>Rako</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Duje</v>
      </c>
      <c r="BI70" s="21" t="str">
        <f t="shared" si="37"/>
        <v>Rako</v>
      </c>
      <c r="BJ70" s="53" t="str">
        <f t="shared" si="38"/>
        <v/>
      </c>
      <c r="BK70" s="33">
        <f t="shared" si="39"/>
        <v>1374</v>
      </c>
      <c r="BL70" s="27" t="s">
        <v>0</v>
      </c>
      <c r="BM70" s="32" t="str">
        <f t="shared" si="40"/>
        <v>VIH</v>
      </c>
      <c r="BN70" s="21" t="str">
        <f t="shared" si="41"/>
        <v>OK Vihor</v>
      </c>
      <c r="BO70" s="53">
        <f t="shared" si="42"/>
        <v>12</v>
      </c>
      <c r="BP70" s="53" t="str">
        <f t="shared" si="2"/>
        <v/>
      </c>
      <c r="BQ70" s="21" t="str">
        <f t="shared" si="3"/>
        <v>OK Vihor</v>
      </c>
      <c r="BR70" s="21" t="str" cm="1">
        <f t="array" ref="BR70">IFERROR(""&amp;INDEX(regNatjecatelj_klub,DI70),"")</f>
        <v>OK Vihor</v>
      </c>
      <c r="BS70" s="66" t="str">
        <f t="shared" si="43"/>
        <v/>
      </c>
      <c r="BT70" s="46" t="str">
        <f t="shared" si="44"/>
        <v>OK Vihor</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Vihor</v>
      </c>
      <c r="CL70" s="210">
        <f>IF(BN70="","",IF(BT70&lt;&gt;BN70,INDEX(regKlub_id,MATCH(BT70,regKlub_naziv,0)),IF(AND(BO70&lt;&gt;"",BO70&lt;&gt;"NEMA"),BO70,IF(CF70&lt;&gt;"",CF70,IF(CB70&lt;&gt;"",CB70,IFERROR(INDEX(CL$12:CL69,MATCH(BN70,BN$12:BN69,0)),"GREŠKA"))))))</f>
        <v>12</v>
      </c>
      <c r="CM70" s="108" t="str">
        <f>IF(BP70="","",IF(BP70&lt;&gt;"NEMA",BP70,IF(CE70&lt;&gt;"",CE70,IFERROR(INDEX(CM$12:CM69,MATCH(BN70,BN$12:BN69,0)),""))))</f>
        <v/>
      </c>
      <c r="CN70" s="27" t="s">
        <v>0</v>
      </c>
      <c r="CO70" s="38" t="str">
        <f t="shared" si="51"/>
        <v>88:54</v>
      </c>
      <c r="CP70" s="53" t="str">
        <f t="shared" si="52"/>
        <v>0</v>
      </c>
      <c r="CQ70" s="164" t="str">
        <f t="shared" si="53"/>
        <v/>
      </c>
      <c r="CR70" s="165">
        <f t="shared" si="78"/>
        <v>5334</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Duje – Rako</v>
      </c>
      <c r="DI70" s="33">
        <f t="shared" si="58"/>
        <v>288</v>
      </c>
      <c r="DJ70" s="27" t="s">
        <v>0</v>
      </c>
      <c r="DK70" s="32" t="str">
        <f t="shared" si="59"/>
        <v>Duje – Rako – OK Vihor</v>
      </c>
      <c r="DL70" s="33">
        <f t="shared" si="60"/>
        <v>288</v>
      </c>
      <c r="DM70" s="27" t="s">
        <v>0</v>
      </c>
      <c r="DN70" s="32" t="str">
        <f t="shared" si="61"/>
        <v>Duje – Rako – OK Vihor – M35</v>
      </c>
      <c r="DO70" s="33">
        <f t="shared" si="62"/>
        <v>288</v>
      </c>
      <c r="DP70" s="27" t="s">
        <v>0</v>
      </c>
      <c r="DQ70" s="38">
        <f t="shared" si="63"/>
        <v>288</v>
      </c>
      <c r="DR70" s="33" cm="1">
        <f t="array" ref="DR70">IF(DQ70&lt;&gt;"",INDEX(regNatjecatelj_id,DQ70,0),IF(BF70&lt;&gt;"",BF70,""))</f>
        <v>1374</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7665</v>
      </c>
      <c r="EA70" s="53">
        <f t="shared" si="68"/>
        <v>834</v>
      </c>
      <c r="EB70" s="53">
        <f t="shared" si="69"/>
        <v>1374</v>
      </c>
      <c r="EC70" s="53">
        <f t="shared" si="70"/>
        <v>5334</v>
      </c>
      <c r="ED70" s="53">
        <f t="shared" si="71"/>
        <v>1</v>
      </c>
      <c r="EE70" s="53">
        <f t="shared" si="11"/>
        <v>1</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(7665,834,1374,5334,1,1,1,0,Null,Null,Null);</v>
      </c>
      <c r="EM70" s="27" t="s">
        <v>0</v>
      </c>
      <c r="EN70" s="14" t="str">
        <f t="shared" si="13"/>
        <v>UPDATE
	registar
SET
	potvrda = 1
WHERE
	imeprezime_id=1374
    	AND
	kategorijaliga_id = (SELECT 
                         	id
                         FROM
                         	kategorija_liga
                         WHERE
                         	kategorija_liga.kategorija_id = (SELECT kategorija_id FROM staza_kategorija WHERE id = 834)
                         		AND
                         	kategorija_liga.liga_id = 221)
		AND
	datum_od &lt;= '44850'
    	AND
    datum_do is Null;</v>
      </c>
      <c r="EO70" s="27" t="s">
        <v>0</v>
      </c>
      <c r="EP70" s="115" t="str">
        <f t="shared" si="77"/>
        <v xml:space="preserve">
INSERT INTO rezultat(id,stazakategorija_id,imeprezime_id,vrijeme_sec,status_id,registracija,uparivanje_id,originalstatus_id,imeprezimealias_id,klubalias_id,kategorijaalias_id) VALUES (7665,834,1374,5334,1,1,1,0,Null,Null,Null);
UPDATE
	registar
SET
	potvrda = 1
WHERE
	imeprezime_id=1374
    	AND
	kategorijaliga_id = (SELECT 
                         	id
                         FROM
                         	kategorija_liga
                         WHERE
                         	kategorija_liga.kategorija_id = (SELECT kategorija_id FROM staza_kategorija WHERE id = 834)
                         		AND
                         	kategorija_liga.liga_id = 221)
		AND
	datum_od &lt;= '44850'
    	AND
    datum_do is Null;</v>
      </c>
      <c r="EQ70" s="27" t="s">
        <v>0</v>
      </c>
    </row>
    <row r="71" spans="1:147" x14ac:dyDescent="0.25">
      <c r="A71" t="s">
        <v>0</v>
      </c>
      <c r="B71" s="32" t="str">
        <f>IF(csv!F61="","",TRIM(csv!T61))</f>
        <v>M35</v>
      </c>
      <c r="C71" s="21" t="s">
        <v>0</v>
      </c>
      <c r="D71" s="21" t="str">
        <f>IF(csv!F61="","",TRIM(csv!F61))</f>
        <v>Ivan Ivo</v>
      </c>
      <c r="E71" s="21" t="str">
        <f>IF(csv!E61="","",TRIM(csv!E61))</f>
        <v>Penić</v>
      </c>
      <c r="F71" s="21" t="s">
        <v>0</v>
      </c>
      <c r="G71" s="53" t="str">
        <f>IF(csv!M61="","",TRIM(csv!M61))</f>
        <v>89:00</v>
      </c>
      <c r="H71" s="53" t="str">
        <f>IF(csv!N61="","",TRIM(csv!N61))</f>
        <v>0</v>
      </c>
      <c r="I71" s="21" t="s">
        <v>0</v>
      </c>
      <c r="J71" s="21" t="str">
        <f>IF(csv!P61="","",TRIM(csv!P61))</f>
        <v>KAP</v>
      </c>
      <c r="K71" s="21" t="str">
        <f>IF(csv!Q61="","",TRIM(csv!Q61))</f>
        <v>OK Kapela</v>
      </c>
      <c r="L71" s="21" t="s">
        <v>0</v>
      </c>
      <c r="M71" s="46" t="str">
        <f>IF(csv!R61="","",TRIM(csv!R61))</f>
        <v>CRO</v>
      </c>
      <c r="N71" s="27" t="s">
        <v>0</v>
      </c>
      <c r="O71" s="172" t="str">
        <f t="shared" si="14"/>
        <v>ok</v>
      </c>
      <c r="P71" s="27"/>
      <c r="Q71" s="32" t="str">
        <f t="shared" si="15"/>
        <v>M35</v>
      </c>
      <c r="R71" s="53">
        <f>IF(Q71="","",IF(COUNTIF(Q$12:Q70,Q71)=0,R70+1,R70))</f>
        <v>7</v>
      </c>
      <c r="S71" s="53">
        <f t="shared" si="16"/>
        <v>107</v>
      </c>
      <c r="T71" s="53">
        <f t="shared" si="17"/>
        <v>545</v>
      </c>
      <c r="U71" s="46" t="str">
        <f t="shared" si="18"/>
        <v>M35 – M35 – M20</v>
      </c>
      <c r="V71" s="27" t="s">
        <v>0</v>
      </c>
      <c r="W71" s="157" t="str">
        <f t="shared" si="19"/>
        <v>M35</v>
      </c>
      <c r="X71" s="207">
        <f t="shared" si="20"/>
        <v>834</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Ivan Ivo</v>
      </c>
      <c r="AN71" s="21" t="str">
        <f t="shared" si="27"/>
        <v>Penić</v>
      </c>
      <c r="AO71" s="53">
        <f t="shared" si="28"/>
        <v>1211</v>
      </c>
      <c r="AP71" s="53" t="str">
        <f t="shared" si="29"/>
        <v/>
      </c>
      <c r="AQ71" s="21" t="str">
        <f t="shared" si="30"/>
        <v>Ivan Ivo</v>
      </c>
      <c r="AR71" s="46" t="str">
        <f t="shared" si="31"/>
        <v>Penić</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Ivan Ivo</v>
      </c>
      <c r="BI71" s="21" t="str">
        <f t="shared" si="37"/>
        <v>Penić</v>
      </c>
      <c r="BJ71" s="53" t="str">
        <f t="shared" si="38"/>
        <v/>
      </c>
      <c r="BK71" s="33">
        <f t="shared" si="39"/>
        <v>1211</v>
      </c>
      <c r="BL71" s="27" t="s">
        <v>0</v>
      </c>
      <c r="BM71" s="32" t="str">
        <f t="shared" si="40"/>
        <v>KAP</v>
      </c>
      <c r="BN71" s="21" t="str">
        <f t="shared" si="41"/>
        <v>OK Kapela</v>
      </c>
      <c r="BO71" s="53">
        <f t="shared" si="42"/>
        <v>5</v>
      </c>
      <c r="BP71" s="53" t="str">
        <f t="shared" si="2"/>
        <v/>
      </c>
      <c r="BQ71" s="21" t="str">
        <f t="shared" si="3"/>
        <v>OK Kapela</v>
      </c>
      <c r="BR71" s="21" t="str" cm="1">
        <f t="array" ref="BR71">IFERROR(""&amp;INDEX(regNatjecatelj_klub,DI71),"")</f>
        <v>OK Kapela</v>
      </c>
      <c r="BS71" s="66" t="str">
        <f t="shared" si="43"/>
        <v/>
      </c>
      <c r="BT71" s="46" t="str">
        <f t="shared" si="44"/>
        <v>OK Kapela</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Kapela</v>
      </c>
      <c r="CL71" s="210">
        <f>IF(BN71="","",IF(BT71&lt;&gt;BN71,INDEX(regKlub_id,MATCH(BT71,regKlub_naziv,0)),IF(AND(BO71&lt;&gt;"",BO71&lt;&gt;"NEMA"),BO71,IF(CF71&lt;&gt;"",CF71,IF(CB71&lt;&gt;"",CB71,IFERROR(INDEX(CL$12:CL70,MATCH(BN71,BN$12:BN70,0)),"GREŠKA"))))))</f>
        <v>5</v>
      </c>
      <c r="CM71" s="108" t="str">
        <f>IF(BP71="","",IF(BP71&lt;&gt;"NEMA",BP71,IF(CE71&lt;&gt;"",CE71,IFERROR(INDEX(CM$12:CM70,MATCH(BN71,BN$12:BN70,0)),""))))</f>
        <v/>
      </c>
      <c r="CN71" s="27" t="s">
        <v>0</v>
      </c>
      <c r="CO71" s="38" t="str">
        <f t="shared" si="51"/>
        <v>89:00</v>
      </c>
      <c r="CP71" s="53" t="str">
        <f t="shared" si="52"/>
        <v>0</v>
      </c>
      <c r="CQ71" s="164" t="str">
        <f t="shared" si="53"/>
        <v/>
      </c>
      <c r="CR71" s="165">
        <f t="shared" si="78"/>
        <v>5340</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Ivan Ivo – Penić</v>
      </c>
      <c r="DI71" s="33">
        <f t="shared" si="58"/>
        <v>507</v>
      </c>
      <c r="DJ71" s="27" t="s">
        <v>0</v>
      </c>
      <c r="DK71" s="32" t="str">
        <f t="shared" si="59"/>
        <v>Ivan Ivo – Penić – OK Kapela</v>
      </c>
      <c r="DL71" s="33">
        <f t="shared" si="60"/>
        <v>507</v>
      </c>
      <c r="DM71" s="27" t="s">
        <v>0</v>
      </c>
      <c r="DN71" s="32" t="str">
        <f t="shared" si="61"/>
        <v>Ivan Ivo – Penić – OK Kapela – M35</v>
      </c>
      <c r="DO71" s="33">
        <f t="shared" si="62"/>
        <v>507</v>
      </c>
      <c r="DP71" s="27" t="s">
        <v>0</v>
      </c>
      <c r="DQ71" s="38">
        <f t="shared" si="63"/>
        <v>507</v>
      </c>
      <c r="DR71" s="33" cm="1">
        <f t="array" ref="DR71">IF(DQ71&lt;&gt;"",INDEX(regNatjecatelj_id,DQ71,0),IF(BF71&lt;&gt;"",BF71,""))</f>
        <v>1211</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7666</v>
      </c>
      <c r="EA71" s="53">
        <f t="shared" si="68"/>
        <v>834</v>
      </c>
      <c r="EB71" s="53">
        <f t="shared" si="69"/>
        <v>1211</v>
      </c>
      <c r="EC71" s="53">
        <f t="shared" si="70"/>
        <v>5340</v>
      </c>
      <c r="ED71" s="53">
        <f t="shared" si="71"/>
        <v>1</v>
      </c>
      <c r="EE71" s="53">
        <f t="shared" si="11"/>
        <v>1</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(7666,834,1211,5340,1,1,1,0,Null,Null,Null);</v>
      </c>
      <c r="EM71" s="27" t="s">
        <v>0</v>
      </c>
      <c r="EN71" s="14" t="str">
        <f t="shared" si="13"/>
        <v>UPDATE
	registar
SET
	potvrda = 1
WHERE
	imeprezime_id=1211
    	AND
	kategorijaliga_id = (SELECT 
                         	id
                         FROM
                         	kategorija_liga
                         WHERE
                         	kategorija_liga.kategorija_id = (SELECT kategorija_id FROM staza_kategorija WHERE id = 834)
                         		AND
                         	kategorija_liga.liga_id = 221)
		AND
	datum_od &lt;= '44850'
    	AND
    datum_do is Null;</v>
      </c>
      <c r="EO71" s="27" t="s">
        <v>0</v>
      </c>
      <c r="EP71" s="115" t="str">
        <f t="shared" si="77"/>
        <v xml:space="preserve">
INSERT INTO rezultat(id,stazakategorija_id,imeprezime_id,vrijeme_sec,status_id,registracija,uparivanje_id,originalstatus_id,imeprezimealias_id,klubalias_id,kategorijaalias_id) VALUES (7666,834,1211,5340,1,1,1,0,Null,Null,Null);
UPDATE
	registar
SET
	potvrda = 1
WHERE
	imeprezime_id=1211
    	AND
	kategorijaliga_id = (SELECT 
                         	id
                         FROM
                         	kategorija_liga
                         WHERE
                         	kategorija_liga.kategorija_id = (SELECT kategorija_id FROM staza_kategorija WHERE id = 834)
                         		AND
                         	kategorija_liga.liga_id = 221)
		AND
	datum_od &lt;= '44850'
    	AND
    datum_do is Null;</v>
      </c>
      <c r="EQ71" s="27" t="s">
        <v>0</v>
      </c>
    </row>
    <row r="72" spans="1:147" x14ac:dyDescent="0.25">
      <c r="A72" t="s">
        <v>0</v>
      </c>
      <c r="B72" s="32" t="str">
        <f>IF(csv!F62="","",TRIM(csv!T62))</f>
        <v>M35</v>
      </c>
      <c r="C72" s="21" t="s">
        <v>0</v>
      </c>
      <c r="D72" s="21" t="str">
        <f>IF(csv!F62="","",TRIM(csv!F62))</f>
        <v>Miroslav</v>
      </c>
      <c r="E72" s="21" t="str">
        <f>IF(csv!E62="","",TRIM(csv!E62))</f>
        <v>Hainž</v>
      </c>
      <c r="F72" s="21" t="s">
        <v>0</v>
      </c>
      <c r="G72" s="53" t="str">
        <f>IF(csv!M62="","",TRIM(csv!M62))</f>
        <v>93:25</v>
      </c>
      <c r="H72" s="53" t="str">
        <f>IF(csv!N62="","",TRIM(csv!N62))</f>
        <v>0</v>
      </c>
      <c r="I72" s="21" t="s">
        <v>0</v>
      </c>
      <c r="J72" s="21" t="str">
        <f>IF(csv!P62="","",TRIM(csv!P62))</f>
        <v>VAR</v>
      </c>
      <c r="K72" s="21" t="str">
        <f>IF(csv!Q62="","",TRIM(csv!Q62))</f>
        <v>OK Varaždin</v>
      </c>
      <c r="L72" s="21" t="s">
        <v>0</v>
      </c>
      <c r="M72" s="46" t="str">
        <f>IF(csv!R62="","",TRIM(csv!R62))</f>
        <v>CRO</v>
      </c>
      <c r="N72" s="27" t="s">
        <v>0</v>
      </c>
      <c r="O72" s="172" t="str">
        <f t="shared" si="14"/>
        <v>ok</v>
      </c>
      <c r="P72" s="27"/>
      <c r="Q72" s="32" t="str">
        <f t="shared" si="15"/>
        <v>M35</v>
      </c>
      <c r="R72" s="53">
        <f>IF(Q72="","",IF(COUNTIF(Q$12:Q71,Q72)=0,R71+1,R71))</f>
        <v>7</v>
      </c>
      <c r="S72" s="53">
        <f t="shared" si="16"/>
        <v>107</v>
      </c>
      <c r="T72" s="53">
        <f t="shared" si="17"/>
        <v>545</v>
      </c>
      <c r="U72" s="46" t="str">
        <f t="shared" si="18"/>
        <v>M35 – M35 – M20</v>
      </c>
      <c r="V72" s="27" t="s">
        <v>0</v>
      </c>
      <c r="W72" s="157" t="str">
        <f t="shared" si="19"/>
        <v>M35</v>
      </c>
      <c r="X72" s="207">
        <f t="shared" si="20"/>
        <v>834</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Miroslav</v>
      </c>
      <c r="AN72" s="21" t="str">
        <f t="shared" si="27"/>
        <v>Hainž</v>
      </c>
      <c r="AO72" s="53">
        <f t="shared" si="28"/>
        <v>1151</v>
      </c>
      <c r="AP72" s="53" t="str">
        <f t="shared" si="29"/>
        <v/>
      </c>
      <c r="AQ72" s="21" t="str">
        <f t="shared" si="30"/>
        <v>Miroslav</v>
      </c>
      <c r="AR72" s="46" t="str">
        <f t="shared" si="31"/>
        <v>Hainž</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Miroslav</v>
      </c>
      <c r="BI72" s="21" t="str">
        <f t="shared" si="37"/>
        <v>Hainž</v>
      </c>
      <c r="BJ72" s="53" t="str">
        <f t="shared" si="38"/>
        <v/>
      </c>
      <c r="BK72" s="33">
        <f t="shared" si="39"/>
        <v>1151</v>
      </c>
      <c r="BL72" s="27" t="s">
        <v>0</v>
      </c>
      <c r="BM72" s="32" t="str">
        <f t="shared" si="40"/>
        <v>VAR</v>
      </c>
      <c r="BN72" s="21" t="str">
        <f t="shared" si="41"/>
        <v>OK Varaždin</v>
      </c>
      <c r="BO72" s="53">
        <f t="shared" si="42"/>
        <v>11</v>
      </c>
      <c r="BP72" s="53" t="str">
        <f t="shared" si="2"/>
        <v/>
      </c>
      <c r="BQ72" s="21" t="str">
        <f t="shared" si="3"/>
        <v>OK Varaždin</v>
      </c>
      <c r="BR72" s="21" t="str" cm="1">
        <f t="array" ref="BR72">IFERROR(""&amp;INDEX(regNatjecatelj_klub,DI72),"")</f>
        <v>OK Varaždin</v>
      </c>
      <c r="BS72" s="66" t="str">
        <f t="shared" si="43"/>
        <v/>
      </c>
      <c r="BT72" s="46" t="str">
        <f t="shared" si="44"/>
        <v>OK Varaždin</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Varaždin</v>
      </c>
      <c r="CL72" s="210">
        <f>IF(BN72="","",IF(BT72&lt;&gt;BN72,INDEX(regKlub_id,MATCH(BT72,regKlub_naziv,0)),IF(AND(BO72&lt;&gt;"",BO72&lt;&gt;"NEMA"),BO72,IF(CF72&lt;&gt;"",CF72,IF(CB72&lt;&gt;"",CB72,IFERROR(INDEX(CL$12:CL71,MATCH(BN72,BN$12:BN71,0)),"GREŠKA"))))))</f>
        <v>11</v>
      </c>
      <c r="CM72" s="108" t="str">
        <f>IF(BP72="","",IF(BP72&lt;&gt;"NEMA",BP72,IF(CE72&lt;&gt;"",CE72,IFERROR(INDEX(CM$12:CM71,MATCH(BN72,BN$12:BN71,0)),""))))</f>
        <v/>
      </c>
      <c r="CN72" s="27" t="s">
        <v>0</v>
      </c>
      <c r="CO72" s="38" t="str">
        <f t="shared" si="51"/>
        <v>93:25</v>
      </c>
      <c r="CP72" s="53" t="str">
        <f t="shared" si="52"/>
        <v>0</v>
      </c>
      <c r="CQ72" s="164" t="str">
        <f t="shared" si="53"/>
        <v/>
      </c>
      <c r="CR72" s="165">
        <f t="shared" si="78"/>
        <v>5605</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Miroslav – Hainž</v>
      </c>
      <c r="DI72" s="33">
        <f t="shared" si="58"/>
        <v>908</v>
      </c>
      <c r="DJ72" s="27" t="s">
        <v>0</v>
      </c>
      <c r="DK72" s="32" t="str">
        <f t="shared" si="59"/>
        <v>Miroslav – Hainž – OK Varaždin</v>
      </c>
      <c r="DL72" s="33">
        <f t="shared" si="60"/>
        <v>908</v>
      </c>
      <c r="DM72" s="27" t="s">
        <v>0</v>
      </c>
      <c r="DN72" s="32" t="str">
        <f t="shared" si="61"/>
        <v>Miroslav – Hainž – OK Varaždin – M35</v>
      </c>
      <c r="DO72" s="33">
        <f t="shared" si="62"/>
        <v>908</v>
      </c>
      <c r="DP72" s="27" t="s">
        <v>0</v>
      </c>
      <c r="DQ72" s="38">
        <f t="shared" si="63"/>
        <v>908</v>
      </c>
      <c r="DR72" s="33" cm="1">
        <f t="array" ref="DR72">IF(DQ72&lt;&gt;"",INDEX(regNatjecatelj_id,DQ72,0),IF(BF72&lt;&gt;"",BF72,""))</f>
        <v>1151</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7667</v>
      </c>
      <c r="EA72" s="53">
        <f t="shared" si="68"/>
        <v>834</v>
      </c>
      <c r="EB72" s="53">
        <f t="shared" si="69"/>
        <v>1151</v>
      </c>
      <c r="EC72" s="53">
        <f t="shared" si="70"/>
        <v>5605</v>
      </c>
      <c r="ED72" s="53">
        <f t="shared" si="71"/>
        <v>1</v>
      </c>
      <c r="EE72" s="53">
        <f t="shared" si="11"/>
        <v>1</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(7667,834,1151,5605,1,1,1,0,Null,Null,Null);</v>
      </c>
      <c r="EM72" s="27" t="s">
        <v>0</v>
      </c>
      <c r="EN72" s="14" t="str">
        <f t="shared" si="13"/>
        <v>UPDATE
	registar
SET
	potvrda = 1
WHERE
	imeprezime_id=1151
    	AND
	kategorijaliga_id = (SELECT 
                         	id
                         FROM
                         	kategorija_liga
                         WHERE
                         	kategorija_liga.kategorija_id = (SELECT kategorija_id FROM staza_kategorija WHERE id = 834)
                         		AND
                         	kategorija_liga.liga_id = 221)
		AND
	datum_od &lt;= '44850'
    	AND
    datum_do is Null;</v>
      </c>
      <c r="EO72" s="27" t="s">
        <v>0</v>
      </c>
      <c r="EP72" s="115" t="str">
        <f t="shared" si="77"/>
        <v xml:space="preserve">
INSERT INTO rezultat(id,stazakategorija_id,imeprezime_id,vrijeme_sec,status_id,registracija,uparivanje_id,originalstatus_id,imeprezimealias_id,klubalias_id,kategorijaalias_id) VALUES (7667,834,1151,5605,1,1,1,0,Null,Null,Null);
UPDATE
	registar
SET
	potvrda = 1
WHERE
	imeprezime_id=1151
    	AND
	kategorijaliga_id = (SELECT 
                         	id
                         FROM
                         	kategorija_liga
                         WHERE
                         	kategorija_liga.kategorija_id = (SELECT kategorija_id FROM staza_kategorija WHERE id = 834)
                         		AND
                         	kategorija_liga.liga_id = 221)
		AND
	datum_od &lt;= '44850'
    	AND
    datum_do is Null;</v>
      </c>
      <c r="EQ72" s="27" t="s">
        <v>0</v>
      </c>
    </row>
    <row r="73" spans="1:147" x14ac:dyDescent="0.25">
      <c r="A73" t="s">
        <v>0</v>
      </c>
      <c r="B73" s="32" t="str">
        <f>IF(csv!F63="","",TRIM(csv!T63))</f>
        <v>M35</v>
      </c>
      <c r="C73" s="21" t="s">
        <v>0</v>
      </c>
      <c r="D73" s="21" t="str">
        <f>IF(csv!F63="","",TRIM(csv!F63))</f>
        <v>Daniel</v>
      </c>
      <c r="E73" s="21" t="str">
        <f>IF(csv!E63="","",TRIM(csv!E63))</f>
        <v>Fabijanić</v>
      </c>
      <c r="F73" s="21" t="s">
        <v>0</v>
      </c>
      <c r="G73" s="53" t="str">
        <f>IF(csv!M63="","",TRIM(csv!M63))</f>
        <v>95:13</v>
      </c>
      <c r="H73" s="53" t="str">
        <f>IF(csv!N63="","",TRIM(csv!N63))</f>
        <v>0</v>
      </c>
      <c r="I73" s="21" t="s">
        <v>0</v>
      </c>
      <c r="J73" s="21" t="str">
        <f>IF(csv!P63="","",TRIM(csv!P63))</f>
        <v>JEL</v>
      </c>
      <c r="K73" s="21" t="str">
        <f>IF(csv!Q63="","",TRIM(csv!Q63))</f>
        <v>OK Jelen</v>
      </c>
      <c r="L73" s="21" t="s">
        <v>0</v>
      </c>
      <c r="M73" s="46" t="str">
        <f>IF(csv!R63="","",TRIM(csv!R63))</f>
        <v>CRO</v>
      </c>
      <c r="N73" s="27" t="s">
        <v>0</v>
      </c>
      <c r="O73" s="172" t="str">
        <f t="shared" si="14"/>
        <v>ok</v>
      </c>
      <c r="P73" s="27"/>
      <c r="Q73" s="32" t="str">
        <f t="shared" si="15"/>
        <v>M35</v>
      </c>
      <c r="R73" s="53">
        <f>IF(Q73="","",IF(COUNTIF(Q$12:Q72,Q73)=0,R72+1,R72))</f>
        <v>7</v>
      </c>
      <c r="S73" s="53">
        <f t="shared" si="16"/>
        <v>107</v>
      </c>
      <c r="T73" s="53">
        <f t="shared" si="17"/>
        <v>545</v>
      </c>
      <c r="U73" s="46" t="str">
        <f t="shared" si="18"/>
        <v>M35 – M35 – M20</v>
      </c>
      <c r="V73" s="27" t="s">
        <v>0</v>
      </c>
      <c r="W73" s="157" t="str">
        <f t="shared" si="19"/>
        <v>M35</v>
      </c>
      <c r="X73" s="207">
        <f t="shared" si="20"/>
        <v>834</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Daniel</v>
      </c>
      <c r="AN73" s="21" t="str">
        <f t="shared" si="27"/>
        <v>Fabijanić</v>
      </c>
      <c r="AO73" s="53">
        <f t="shared" si="28"/>
        <v>1254</v>
      </c>
      <c r="AP73" s="53" t="str">
        <f t="shared" si="29"/>
        <v/>
      </c>
      <c r="AQ73" s="21" t="str">
        <f t="shared" si="30"/>
        <v>Daniel</v>
      </c>
      <c r="AR73" s="46" t="str">
        <f t="shared" si="31"/>
        <v>Fabijanić</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Daniel</v>
      </c>
      <c r="BI73" s="21" t="str">
        <f t="shared" si="37"/>
        <v>Fabijanić</v>
      </c>
      <c r="BJ73" s="53" t="str">
        <f t="shared" si="38"/>
        <v/>
      </c>
      <c r="BK73" s="33">
        <f t="shared" si="39"/>
        <v>1254</v>
      </c>
      <c r="BL73" s="27" t="s">
        <v>0</v>
      </c>
      <c r="BM73" s="32" t="str">
        <f t="shared" si="40"/>
        <v>JEL</v>
      </c>
      <c r="BN73" s="21" t="str">
        <f t="shared" si="41"/>
        <v>OK Jelen</v>
      </c>
      <c r="BO73" s="53">
        <f t="shared" si="42"/>
        <v>4</v>
      </c>
      <c r="BP73" s="53" t="str">
        <f t="shared" si="2"/>
        <v/>
      </c>
      <c r="BQ73" s="21" t="str">
        <f t="shared" si="3"/>
        <v>OK Jelen</v>
      </c>
      <c r="BR73" s="21" t="str" cm="1">
        <f t="array" ref="BR73">IFERROR(""&amp;INDEX(regNatjecatelj_klub,DI73),"")</f>
        <v>OK Jelen</v>
      </c>
      <c r="BS73" s="66" t="str">
        <f t="shared" si="43"/>
        <v/>
      </c>
      <c r="BT73" s="46" t="str">
        <f t="shared" si="44"/>
        <v>OK Jelen</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Jelen</v>
      </c>
      <c r="CL73" s="210">
        <f>IF(BN73="","",IF(BT73&lt;&gt;BN73,INDEX(regKlub_id,MATCH(BT73,regKlub_naziv,0)),IF(AND(BO73&lt;&gt;"",BO73&lt;&gt;"NEMA"),BO73,IF(CF73&lt;&gt;"",CF73,IF(CB73&lt;&gt;"",CB73,IFERROR(INDEX(CL$12:CL72,MATCH(BN73,BN$12:BN72,0)),"GREŠKA"))))))</f>
        <v>4</v>
      </c>
      <c r="CM73" s="108" t="str">
        <f>IF(BP73="","",IF(BP73&lt;&gt;"NEMA",BP73,IF(CE73&lt;&gt;"",CE73,IFERROR(INDEX(CM$12:CM72,MATCH(BN73,BN$12:BN72,0)),""))))</f>
        <v/>
      </c>
      <c r="CN73" s="27" t="s">
        <v>0</v>
      </c>
      <c r="CO73" s="38" t="str">
        <f t="shared" si="51"/>
        <v>95:13</v>
      </c>
      <c r="CP73" s="53" t="str">
        <f t="shared" si="52"/>
        <v>0</v>
      </c>
      <c r="CQ73" s="164" t="str">
        <f t="shared" si="53"/>
        <v/>
      </c>
      <c r="CR73" s="165">
        <f t="shared" si="78"/>
        <v>5713</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Daniel – Fabijanić</v>
      </c>
      <c r="DI73" s="33">
        <f t="shared" si="58"/>
        <v>202</v>
      </c>
      <c r="DJ73" s="27" t="s">
        <v>0</v>
      </c>
      <c r="DK73" s="32" t="str">
        <f t="shared" si="59"/>
        <v>Daniel – Fabijanić – OK Jelen</v>
      </c>
      <c r="DL73" s="33">
        <f t="shared" si="60"/>
        <v>202</v>
      </c>
      <c r="DM73" s="27" t="s">
        <v>0</v>
      </c>
      <c r="DN73" s="32" t="str">
        <f t="shared" si="61"/>
        <v>Daniel – Fabijanić – OK Jelen – M35</v>
      </c>
      <c r="DO73" s="33">
        <f t="shared" si="62"/>
        <v>202</v>
      </c>
      <c r="DP73" s="27" t="s">
        <v>0</v>
      </c>
      <c r="DQ73" s="38">
        <f t="shared" si="63"/>
        <v>202</v>
      </c>
      <c r="DR73" s="33" cm="1">
        <f t="array" ref="DR73">IF(DQ73&lt;&gt;"",INDEX(regNatjecatelj_id,DQ73,0),IF(BF73&lt;&gt;"",BF73,""))</f>
        <v>1254</v>
      </c>
      <c r="DS73" s="27" t="s">
        <v>0</v>
      </c>
      <c r="DT73" s="38" t="str">
        <f t="shared" si="64"/>
        <v>imepre</v>
      </c>
      <c r="DU73" s="53" t="str">
        <f t="shared" si="10"/>
        <v>klu</v>
      </c>
      <c r="DV73" s="53" t="str">
        <f t="shared" si="65"/>
        <v>kat</v>
      </c>
      <c r="DW73" s="53" t="str">
        <f t="shared" si="66"/>
        <v/>
      </c>
      <c r="DX73" s="46" t="str">
        <f t="shared" si="67"/>
        <v>imepre-klu-kat</v>
      </c>
      <c r="DY73" s="27" t="s">
        <v>0</v>
      </c>
      <c r="DZ73" s="38">
        <f>IF(AN73="","",MAX(DZ$12:DZ72)+1)</f>
        <v>7668</v>
      </c>
      <c r="EA73" s="53">
        <f t="shared" si="68"/>
        <v>834</v>
      </c>
      <c r="EB73" s="53">
        <f t="shared" si="69"/>
        <v>1254</v>
      </c>
      <c r="EC73" s="53">
        <f t="shared" si="70"/>
        <v>5713</v>
      </c>
      <c r="ED73" s="53">
        <f t="shared" si="71"/>
        <v>1</v>
      </c>
      <c r="EE73" s="53">
        <f t="shared" si="11"/>
        <v>1</v>
      </c>
      <c r="EF73" s="53">
        <f t="shared" si="72"/>
        <v>1</v>
      </c>
      <c r="EG73" s="53" t="str">
        <f t="shared" si="73"/>
        <v>0</v>
      </c>
      <c r="EH73" s="53" t="str">
        <f t="shared" si="12"/>
        <v/>
      </c>
      <c r="EI73" s="53" t="str">
        <f t="shared" si="74"/>
        <v/>
      </c>
      <c r="EJ73" s="33" t="str">
        <f t="shared" si="75"/>
        <v/>
      </c>
      <c r="EK73" s="27" t="s">
        <v>0</v>
      </c>
      <c r="EL73" s="14" t="str">
        <f t="shared" si="76"/>
        <v>INSERT INTO rezultat(id,stazakategorija_id,imeprezime_id,vrijeme_sec,status_id,registracija,uparivanje_id,originalstatus_id,imeprezimealias_id,klubalias_id,kategorijaalias_id) VALUES (7668,834,1254,5713,1,1,1,0,Null,Null,Null);</v>
      </c>
      <c r="EM73" s="27" t="s">
        <v>0</v>
      </c>
      <c r="EN73" s="14" t="str">
        <f t="shared" si="13"/>
        <v>UPDATE
	registar
SET
	potvrda = 1
WHERE
	imeprezime_id=1254
    	AND
	kategorijaliga_id = (SELECT 
                         	id
                         FROM
                         	kategorija_liga
                         WHERE
                         	kategorija_liga.kategorija_id = (SELECT kategorija_id FROM staza_kategorija WHERE id = 834)
                         		AND
                         	kategorija_liga.liga_id = 221)
		AND
	datum_od &lt;= '44850'
    	AND
    datum_do is Null;</v>
      </c>
      <c r="EO73" s="27" t="s">
        <v>0</v>
      </c>
      <c r="EP73" s="115" t="str">
        <f t="shared" si="77"/>
        <v xml:space="preserve">
INSERT INTO rezultat(id,stazakategorija_id,imeprezime_id,vrijeme_sec,status_id,registracija,uparivanje_id,originalstatus_id,imeprezimealias_id,klubalias_id,kategorijaalias_id) VALUES (7668,834,1254,5713,1,1,1,0,Null,Null,Null);
UPDATE
	registar
SET
	potvrda = 1
WHERE
	imeprezime_id=1254
    	AND
	kategorijaliga_id = (SELECT 
                         	id
                         FROM
                         	kategorija_liga
                         WHERE
                         	kategorija_liga.kategorija_id = (SELECT kategorija_id FROM staza_kategorija WHERE id = 834)
                         		AND
                         	kategorija_liga.liga_id = 221)
		AND
	datum_od &lt;= '44850'
    	AND
    datum_do is Null;</v>
      </c>
      <c r="EQ73" s="27" t="s">
        <v>0</v>
      </c>
    </row>
    <row r="74" spans="1:147" x14ac:dyDescent="0.25">
      <c r="A74" t="s">
        <v>0</v>
      </c>
      <c r="B74" s="32" t="str">
        <f>IF(csv!F64="","",TRIM(csv!T64))</f>
        <v>M35</v>
      </c>
      <c r="C74" s="21" t="s">
        <v>0</v>
      </c>
      <c r="D74" s="21" t="str">
        <f>IF(csv!F64="","",TRIM(csv!F64))</f>
        <v>Dalibor</v>
      </c>
      <c r="E74" s="21" t="str">
        <f>IF(csv!E64="","",TRIM(csv!E64))</f>
        <v>Stankovski</v>
      </c>
      <c r="F74" s="21" t="s">
        <v>0</v>
      </c>
      <c r="G74" s="53" t="str">
        <f>IF(csv!M64="","",TRIM(csv!M64))</f>
        <v>95:48</v>
      </c>
      <c r="H74" s="53" t="str">
        <f>IF(csv!N64="","",TRIM(csv!N64))</f>
        <v>0</v>
      </c>
      <c r="I74" s="21" t="s">
        <v>0</v>
      </c>
      <c r="J74" s="21" t="str">
        <f>IF(csv!P64="","",TRIM(csv!P64))</f>
        <v>JEL</v>
      </c>
      <c r="K74" s="21" t="str">
        <f>IF(csv!Q64="","",TRIM(csv!Q64))</f>
        <v>OK Jelen</v>
      </c>
      <c r="L74" s="21" t="s">
        <v>0</v>
      </c>
      <c r="M74" s="46" t="str">
        <f>IF(csv!R64="","",TRIM(csv!R64))</f>
        <v>CRO</v>
      </c>
      <c r="N74" s="27" t="s">
        <v>0</v>
      </c>
      <c r="O74" s="172" t="str">
        <f t="shared" si="14"/>
        <v>ok</v>
      </c>
      <c r="P74" s="27"/>
      <c r="Q74" s="32" t="str">
        <f t="shared" si="15"/>
        <v>M35</v>
      </c>
      <c r="R74" s="53">
        <f>IF(Q74="","",IF(COUNTIF(Q$12:Q73,Q74)=0,R73+1,R73))</f>
        <v>7</v>
      </c>
      <c r="S74" s="53">
        <f t="shared" si="16"/>
        <v>107</v>
      </c>
      <c r="T74" s="53">
        <f t="shared" si="17"/>
        <v>545</v>
      </c>
      <c r="U74" s="46" t="str">
        <f t="shared" si="18"/>
        <v>M35 – M35 – M20</v>
      </c>
      <c r="V74" s="27" t="s">
        <v>0</v>
      </c>
      <c r="W74" s="157" t="str">
        <f t="shared" si="19"/>
        <v>M35</v>
      </c>
      <c r="X74" s="207">
        <f t="shared" si="20"/>
        <v>834</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Dalibor</v>
      </c>
      <c r="AN74" s="21" t="str">
        <f t="shared" si="27"/>
        <v>Stankovski</v>
      </c>
      <c r="AO74" s="53">
        <f t="shared" si="28"/>
        <v>1164</v>
      </c>
      <c r="AP74" s="53" t="str">
        <f t="shared" si="29"/>
        <v/>
      </c>
      <c r="AQ74" s="21" t="str">
        <f t="shared" si="30"/>
        <v>Dalibor</v>
      </c>
      <c r="AR74" s="46" t="str">
        <f t="shared" si="31"/>
        <v>Stankovski</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Dalibor</v>
      </c>
      <c r="BI74" s="21" t="str">
        <f t="shared" si="37"/>
        <v>Stankovski</v>
      </c>
      <c r="BJ74" s="53" t="str">
        <f t="shared" si="38"/>
        <v/>
      </c>
      <c r="BK74" s="33">
        <f t="shared" si="39"/>
        <v>1164</v>
      </c>
      <c r="BL74" s="27" t="s">
        <v>0</v>
      </c>
      <c r="BM74" s="32" t="str">
        <f t="shared" si="40"/>
        <v>JEL</v>
      </c>
      <c r="BN74" s="21" t="str">
        <f t="shared" si="41"/>
        <v>OK Jelen</v>
      </c>
      <c r="BO74" s="53">
        <f t="shared" si="42"/>
        <v>4</v>
      </c>
      <c r="BP74" s="53" t="str">
        <f t="shared" si="2"/>
        <v/>
      </c>
      <c r="BQ74" s="21" t="str">
        <f t="shared" si="3"/>
        <v>OK Jelen</v>
      </c>
      <c r="BR74" s="21" t="str" cm="1">
        <f t="array" ref="BR74">IFERROR(""&amp;INDEX(regNatjecatelj_klub,DI74),"")</f>
        <v>OK Jelen</v>
      </c>
      <c r="BS74" s="66" t="str">
        <f t="shared" si="43"/>
        <v/>
      </c>
      <c r="BT74" s="46" t="str">
        <f t="shared" si="44"/>
        <v>OK Jelen</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Jelen</v>
      </c>
      <c r="CL74" s="210">
        <f>IF(BN74="","",IF(BT74&lt;&gt;BN74,INDEX(regKlub_id,MATCH(BT74,regKlub_naziv,0)),IF(AND(BO74&lt;&gt;"",BO74&lt;&gt;"NEMA"),BO74,IF(CF74&lt;&gt;"",CF74,IF(CB74&lt;&gt;"",CB74,IFERROR(INDEX(CL$12:CL73,MATCH(BN74,BN$12:BN73,0)),"GREŠKA"))))))</f>
        <v>4</v>
      </c>
      <c r="CM74" s="108" t="str">
        <f>IF(BP74="","",IF(BP74&lt;&gt;"NEMA",BP74,IF(CE74&lt;&gt;"",CE74,IFERROR(INDEX(CM$12:CM73,MATCH(BN74,BN$12:BN73,0)),""))))</f>
        <v/>
      </c>
      <c r="CN74" s="27" t="s">
        <v>0</v>
      </c>
      <c r="CO74" s="38" t="str">
        <f t="shared" si="51"/>
        <v>95:48</v>
      </c>
      <c r="CP74" s="53" t="str">
        <f t="shared" si="52"/>
        <v>0</v>
      </c>
      <c r="CQ74" s="164" t="str">
        <f t="shared" si="53"/>
        <v/>
      </c>
      <c r="CR74" s="165">
        <f t="shared" si="78"/>
        <v>5748</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Dalibor – Stankovski</v>
      </c>
      <c r="DI74" s="33">
        <f t="shared" si="58"/>
        <v>188</v>
      </c>
      <c r="DJ74" s="27" t="s">
        <v>0</v>
      </c>
      <c r="DK74" s="32" t="str">
        <f t="shared" si="59"/>
        <v>Dalibor – Stankovski – OK Jelen</v>
      </c>
      <c r="DL74" s="33">
        <f t="shared" si="60"/>
        <v>188</v>
      </c>
      <c r="DM74" s="27" t="s">
        <v>0</v>
      </c>
      <c r="DN74" s="32" t="str">
        <f t="shared" si="61"/>
        <v>Dalibor – Stankovski – OK Jelen – M35</v>
      </c>
      <c r="DO74" s="33">
        <f t="shared" si="62"/>
        <v>188</v>
      </c>
      <c r="DP74" s="27" t="s">
        <v>0</v>
      </c>
      <c r="DQ74" s="38">
        <f t="shared" si="63"/>
        <v>188</v>
      </c>
      <c r="DR74" s="33" cm="1">
        <f t="array" ref="DR74">IF(DQ74&lt;&gt;"",INDEX(regNatjecatelj_id,DQ74,0),IF(BF74&lt;&gt;"",BF74,""))</f>
        <v>1164</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7669</v>
      </c>
      <c r="EA74" s="53">
        <f t="shared" si="68"/>
        <v>834</v>
      </c>
      <c r="EB74" s="53">
        <f t="shared" si="69"/>
        <v>1164</v>
      </c>
      <c r="EC74" s="53">
        <f t="shared" si="70"/>
        <v>5748</v>
      </c>
      <c r="ED74" s="53">
        <f t="shared" si="71"/>
        <v>1</v>
      </c>
      <c r="EE74" s="53">
        <f t="shared" si="11"/>
        <v>1</v>
      </c>
      <c r="EF74" s="53">
        <f t="shared" si="72"/>
        <v>1</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(7669,834,1164,5748,1,1,1,0,Null,Null,Null);</v>
      </c>
      <c r="EM74" s="27" t="s">
        <v>0</v>
      </c>
      <c r="EN74" s="14" t="str">
        <f t="shared" si="13"/>
        <v>UPDATE
	registar
SET
	potvrda = 1
WHERE
	imeprezime_id=1164
    	AND
	kategorijaliga_id = (SELECT 
                         	id
                         FROM
                         	kategorija_liga
                         WHERE
                         	kategorija_liga.kategorija_id = (SELECT kategorija_id FROM staza_kategorija WHERE id = 834)
                         		AND
                         	kategorija_liga.liga_id = 221)
		AND
	datum_od &lt;= '44850'
    	AND
    datum_do is Null;</v>
      </c>
      <c r="EO74" s="27" t="s">
        <v>0</v>
      </c>
      <c r="EP74" s="115" t="str">
        <f t="shared" si="77"/>
        <v xml:space="preserve">
INSERT INTO rezultat(id,stazakategorija_id,imeprezime_id,vrijeme_sec,status_id,registracija,uparivanje_id,originalstatus_id,imeprezimealias_id,klubalias_id,kategorijaalias_id) VALUES (7669,834,1164,5748,1,1,1,0,Null,Null,Null);
UPDATE
	registar
SET
	potvrda = 1
WHERE
	imeprezime_id=1164
    	AND
	kategorijaliga_id = (SELECT 
                         	id
                         FROM
                         	kategorija_liga
                         WHERE
                         	kategorija_liga.kategorija_id = (SELECT kategorija_id FROM staza_kategorija WHERE id = 834)
                         		AND
                         	kategorija_liga.liga_id = 221)
		AND
	datum_od &lt;= '44850'
    	AND
    datum_do is Null;</v>
      </c>
      <c r="EQ74" s="27" t="s">
        <v>0</v>
      </c>
    </row>
    <row r="75" spans="1:147" x14ac:dyDescent="0.25">
      <c r="A75" t="s">
        <v>0</v>
      </c>
      <c r="B75" s="32" t="str">
        <f>IF(csv!F65="","",TRIM(csv!T65))</f>
        <v>M35</v>
      </c>
      <c r="C75" s="21" t="s">
        <v>0</v>
      </c>
      <c r="D75" s="21" t="str">
        <f>IF(csv!F65="","",TRIM(csv!F65))</f>
        <v>Marko</v>
      </c>
      <c r="E75" s="21" t="str">
        <f>IF(csv!E65="","",TRIM(csv!E65))</f>
        <v>Bunčić</v>
      </c>
      <c r="F75" s="21" t="s">
        <v>0</v>
      </c>
      <c r="G75" s="53" t="str">
        <f>IF(csv!M65="","",TRIM(csv!M65))</f>
        <v>96:02</v>
      </c>
      <c r="H75" s="53" t="str">
        <f>IF(csv!N65="","",TRIM(csv!N65))</f>
        <v>0</v>
      </c>
      <c r="I75" s="21" t="s">
        <v>0</v>
      </c>
      <c r="J75" s="21" t="str">
        <f>IF(csv!P65="","",TRIM(csv!P65))</f>
        <v>KAP</v>
      </c>
      <c r="K75" s="21" t="str">
        <f>IF(csv!Q65="","",TRIM(csv!Q65))</f>
        <v>OK Kapela</v>
      </c>
      <c r="L75" s="21" t="s">
        <v>0</v>
      </c>
      <c r="M75" s="46" t="str">
        <f>IF(csv!R65="","",TRIM(csv!R65))</f>
        <v>CRO</v>
      </c>
      <c r="N75" s="27" t="s">
        <v>0</v>
      </c>
      <c r="O75" s="172" t="str">
        <f t="shared" si="14"/>
        <v>ok</v>
      </c>
      <c r="P75" s="27"/>
      <c r="Q75" s="32" t="str">
        <f t="shared" si="15"/>
        <v>M35</v>
      </c>
      <c r="R75" s="53">
        <f>IF(Q75="","",IF(COUNTIF(Q$12:Q74,Q75)=0,R74+1,R74))</f>
        <v>7</v>
      </c>
      <c r="S75" s="53">
        <f t="shared" si="16"/>
        <v>107</v>
      </c>
      <c r="T75" s="53">
        <f t="shared" si="17"/>
        <v>545</v>
      </c>
      <c r="U75" s="46" t="str">
        <f t="shared" si="18"/>
        <v>M35 – M35 – M20</v>
      </c>
      <c r="V75" s="27" t="s">
        <v>0</v>
      </c>
      <c r="W75" s="157" t="str">
        <f t="shared" si="19"/>
        <v>M35</v>
      </c>
      <c r="X75" s="207">
        <f t="shared" si="20"/>
        <v>834</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Marko</v>
      </c>
      <c r="AN75" s="21" t="str">
        <f t="shared" si="27"/>
        <v>Bunčić</v>
      </c>
      <c r="AO75" s="53">
        <f t="shared" si="28"/>
        <v>1849</v>
      </c>
      <c r="AP75" s="53" t="str">
        <f t="shared" si="29"/>
        <v/>
      </c>
      <c r="AQ75" s="21" t="str">
        <f t="shared" si="30"/>
        <v>Marko</v>
      </c>
      <c r="AR75" s="46" t="str">
        <f t="shared" si="31"/>
        <v>Bunčić</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Marko</v>
      </c>
      <c r="BI75" s="21" t="str">
        <f t="shared" si="37"/>
        <v>Bunčić</v>
      </c>
      <c r="BJ75" s="53" t="str">
        <f t="shared" si="38"/>
        <v/>
      </c>
      <c r="BK75" s="33">
        <f t="shared" si="39"/>
        <v>1849</v>
      </c>
      <c r="BL75" s="27" t="s">
        <v>0</v>
      </c>
      <c r="BM75" s="32" t="str">
        <f t="shared" si="40"/>
        <v>KAP</v>
      </c>
      <c r="BN75" s="21" t="str">
        <f t="shared" si="41"/>
        <v>OK Kapela</v>
      </c>
      <c r="BO75" s="53">
        <f t="shared" si="42"/>
        <v>5</v>
      </c>
      <c r="BP75" s="53" t="str">
        <f t="shared" si="2"/>
        <v/>
      </c>
      <c r="BQ75" s="21" t="str">
        <f t="shared" si="3"/>
        <v>OK Kapela</v>
      </c>
      <c r="BR75" s="21" t="str" cm="1">
        <f t="array" ref="BR75">IFERROR(""&amp;INDEX(regNatjecatelj_klub,DI75),"")</f>
        <v>OK Kapela</v>
      </c>
      <c r="BS75" s="66" t="str">
        <f t="shared" si="43"/>
        <v/>
      </c>
      <c r="BT75" s="46" t="str">
        <f t="shared" si="44"/>
        <v>OK Kapela</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Kapela</v>
      </c>
      <c r="CL75" s="210">
        <f>IF(BN75="","",IF(BT75&lt;&gt;BN75,INDEX(regKlub_id,MATCH(BT75,regKlub_naziv,0)),IF(AND(BO75&lt;&gt;"",BO75&lt;&gt;"NEMA"),BO75,IF(CF75&lt;&gt;"",CF75,IF(CB75&lt;&gt;"",CB75,IFERROR(INDEX(CL$12:CL74,MATCH(BN75,BN$12:BN74,0)),"GREŠKA"))))))</f>
        <v>5</v>
      </c>
      <c r="CM75" s="108" t="str">
        <f>IF(BP75="","",IF(BP75&lt;&gt;"NEMA",BP75,IF(CE75&lt;&gt;"",CE75,IFERROR(INDEX(CM$12:CM74,MATCH(BN75,BN$12:BN74,0)),""))))</f>
        <v/>
      </c>
      <c r="CN75" s="27" t="s">
        <v>0</v>
      </c>
      <c r="CO75" s="38" t="str">
        <f t="shared" si="51"/>
        <v>96:02</v>
      </c>
      <c r="CP75" s="53" t="str">
        <f t="shared" si="52"/>
        <v>0</v>
      </c>
      <c r="CQ75" s="164" t="str">
        <f t="shared" si="53"/>
        <v/>
      </c>
      <c r="CR75" s="165">
        <f t="shared" si="78"/>
        <v>5762</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Marko – Bunčić</v>
      </c>
      <c r="DI75" s="33">
        <f t="shared" si="58"/>
        <v>809</v>
      </c>
      <c r="DJ75" s="27" t="s">
        <v>0</v>
      </c>
      <c r="DK75" s="32" t="str">
        <f t="shared" si="59"/>
        <v>Marko – Bunčić – OK Kapela</v>
      </c>
      <c r="DL75" s="33">
        <f t="shared" si="60"/>
        <v>809</v>
      </c>
      <c r="DM75" s="27" t="s">
        <v>0</v>
      </c>
      <c r="DN75" s="32" t="str">
        <f t="shared" si="61"/>
        <v>Marko – Bunčić – OK Kapela – M35</v>
      </c>
      <c r="DO75" s="33">
        <f t="shared" si="62"/>
        <v>809</v>
      </c>
      <c r="DP75" s="27" t="s">
        <v>0</v>
      </c>
      <c r="DQ75" s="38">
        <f t="shared" si="63"/>
        <v>809</v>
      </c>
      <c r="DR75" s="33" cm="1">
        <f t="array" ref="DR75">IF(DQ75&lt;&gt;"",INDEX(regNatjecatelj_id,DQ75,0),IF(BF75&lt;&gt;"",BF75,""))</f>
        <v>1849</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7670</v>
      </c>
      <c r="EA75" s="53">
        <f t="shared" si="68"/>
        <v>834</v>
      </c>
      <c r="EB75" s="53">
        <f t="shared" si="69"/>
        <v>1849</v>
      </c>
      <c r="EC75" s="53">
        <f t="shared" si="70"/>
        <v>5762</v>
      </c>
      <c r="ED75" s="53">
        <f t="shared" si="71"/>
        <v>1</v>
      </c>
      <c r="EE75" s="53">
        <f t="shared" si="11"/>
        <v>1</v>
      </c>
      <c r="EF75" s="53">
        <f t="shared" si="72"/>
        <v>1</v>
      </c>
      <c r="EG75" s="53" t="str">
        <f t="shared" si="73"/>
        <v>0</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(7670,834,1849,5762,1,1,1,0,Null,Null,Null);</v>
      </c>
      <c r="EM75" s="27" t="s">
        <v>0</v>
      </c>
      <c r="EN75" s="14" t="str">
        <f t="shared" si="13"/>
        <v>UPDATE
	registar
SET
	potvrda = 1
WHERE
	imeprezime_id=1849
    	AND
	kategorijaliga_id = (SELECT 
                         	id
                         FROM
                         	kategorija_liga
                         WHERE
                         	kategorija_liga.kategorija_id = (SELECT kategorija_id FROM staza_kategorija WHERE id = 834)
                         		AND
                         	kategorija_liga.liga_id = 221)
		AND
	datum_od &lt;= '44850'
    	AND
    datum_do is Null;</v>
      </c>
      <c r="EO75" s="27" t="s">
        <v>0</v>
      </c>
      <c r="EP75" s="115" t="str">
        <f t="shared" si="77"/>
        <v xml:space="preserve">
INSERT INTO rezultat(id,stazakategorija_id,imeprezime_id,vrijeme_sec,status_id,registracija,uparivanje_id,originalstatus_id,imeprezimealias_id,klubalias_id,kategorijaalias_id) VALUES (7670,834,1849,5762,1,1,1,0,Null,Null,Null);
UPDATE
	registar
SET
	potvrda = 1
WHERE
	imeprezime_id=1849
    	AND
	kategorijaliga_id = (SELECT 
                         	id
                         FROM
                         	kategorija_liga
                         WHERE
                         	kategorija_liga.kategorija_id = (SELECT kategorija_id FROM staza_kategorija WHERE id = 834)
                         		AND
                         	kategorija_liga.liga_id = 221)
		AND
	datum_od &lt;= '44850'
    	AND
    datum_do is Null;</v>
      </c>
      <c r="EQ75" s="27" t="s">
        <v>0</v>
      </c>
    </row>
    <row r="76" spans="1:147" x14ac:dyDescent="0.25">
      <c r="A76" t="s">
        <v>0</v>
      </c>
      <c r="B76" s="32" t="str">
        <f>IF(csv!F66="","",TRIM(csv!T66))</f>
        <v>M35</v>
      </c>
      <c r="C76" s="21" t="s">
        <v>0</v>
      </c>
      <c r="D76" s="21" t="str">
        <f>IF(csv!F66="","",TRIM(csv!F66))</f>
        <v>Nikola</v>
      </c>
      <c r="E76" s="21" t="str">
        <f>IF(csv!E66="","",TRIM(csv!E66))</f>
        <v>Tot</v>
      </c>
      <c r="F76" s="21" t="s">
        <v>0</v>
      </c>
      <c r="G76" s="53" t="str">
        <f>IF(csv!M66="","",TRIM(csv!M66))</f>
        <v>102:09</v>
      </c>
      <c r="H76" s="53" t="str">
        <f>IF(csv!N66="","",TRIM(csv!N66))</f>
        <v>0</v>
      </c>
      <c r="I76" s="21" t="s">
        <v>0</v>
      </c>
      <c r="J76" s="21" t="str">
        <f>IF(csv!P66="","",TRIM(csv!P66))</f>
        <v>JAP</v>
      </c>
      <c r="K76" s="21" t="str">
        <f>IF(csv!Q66="","",TRIM(csv!Q66))</f>
        <v>OK Japetić</v>
      </c>
      <c r="L76" s="21" t="s">
        <v>0</v>
      </c>
      <c r="M76" s="46" t="str">
        <f>IF(csv!R66="","",TRIM(csv!R66))</f>
        <v>CRO</v>
      </c>
      <c r="N76" s="27" t="s">
        <v>0</v>
      </c>
      <c r="O76" s="172" t="str">
        <f t="shared" si="14"/>
        <v>ok</v>
      </c>
      <c r="P76" s="27"/>
      <c r="Q76" s="32" t="str">
        <f t="shared" si="15"/>
        <v>M35</v>
      </c>
      <c r="R76" s="53">
        <f>IF(Q76="","",IF(COUNTIF(Q$12:Q75,Q76)=0,R75+1,R75))</f>
        <v>7</v>
      </c>
      <c r="S76" s="53">
        <f t="shared" si="16"/>
        <v>107</v>
      </c>
      <c r="T76" s="53">
        <f t="shared" si="17"/>
        <v>545</v>
      </c>
      <c r="U76" s="46" t="str">
        <f t="shared" si="18"/>
        <v>M35 – M35 – M20</v>
      </c>
      <c r="V76" s="27" t="s">
        <v>0</v>
      </c>
      <c r="W76" s="157" t="str">
        <f t="shared" si="19"/>
        <v>M35</v>
      </c>
      <c r="X76" s="207">
        <f t="shared" si="20"/>
        <v>834</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Nikola</v>
      </c>
      <c r="AN76" s="21" t="str">
        <f t="shared" si="27"/>
        <v>Tot</v>
      </c>
      <c r="AO76" s="53">
        <f t="shared" si="28"/>
        <v>1540</v>
      </c>
      <c r="AP76" s="53" t="str">
        <f t="shared" si="29"/>
        <v/>
      </c>
      <c r="AQ76" s="21" t="str">
        <f t="shared" si="30"/>
        <v>Nikola</v>
      </c>
      <c r="AR76" s="46" t="str">
        <f t="shared" si="31"/>
        <v>Tot</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Nikola</v>
      </c>
      <c r="BI76" s="21" t="str">
        <f t="shared" si="37"/>
        <v>Tot</v>
      </c>
      <c r="BJ76" s="53" t="str">
        <f t="shared" si="38"/>
        <v/>
      </c>
      <c r="BK76" s="33">
        <f t="shared" si="39"/>
        <v>1540</v>
      </c>
      <c r="BL76" s="27" t="s">
        <v>0</v>
      </c>
      <c r="BM76" s="32" t="str">
        <f t="shared" si="40"/>
        <v>JAP</v>
      </c>
      <c r="BN76" s="21" t="str">
        <f t="shared" si="41"/>
        <v>OK Japetić</v>
      </c>
      <c r="BO76" s="53">
        <f t="shared" si="42"/>
        <v>3</v>
      </c>
      <c r="BP76" s="53" t="str">
        <f t="shared" si="2"/>
        <v/>
      </c>
      <c r="BQ76" s="21" t="str">
        <f t="shared" si="3"/>
        <v>OK Japetić</v>
      </c>
      <c r="BR76" s="21" t="str" cm="1">
        <f t="array" ref="BR76">IFERROR(""&amp;INDEX(regNatjecatelj_klub,DI76),"")</f>
        <v>OK Japetić</v>
      </c>
      <c r="BS76" s="66" t="str">
        <f t="shared" si="43"/>
        <v/>
      </c>
      <c r="BT76" s="46" t="str">
        <f t="shared" si="44"/>
        <v>OK Japetić</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Japetić</v>
      </c>
      <c r="CL76" s="210">
        <f>IF(BN76="","",IF(BT76&lt;&gt;BN76,INDEX(regKlub_id,MATCH(BT76,regKlub_naziv,0)),IF(AND(BO76&lt;&gt;"",BO76&lt;&gt;"NEMA"),BO76,IF(CF76&lt;&gt;"",CF76,IF(CB76&lt;&gt;"",CB76,IFERROR(INDEX(CL$12:CL75,MATCH(BN76,BN$12:BN75,0)),"GREŠKA"))))))</f>
        <v>3</v>
      </c>
      <c r="CM76" s="108" t="str">
        <f>IF(BP76="","",IF(BP76&lt;&gt;"NEMA",BP76,IF(CE76&lt;&gt;"",CE76,IFERROR(INDEX(CM$12:CM75,MATCH(BN76,BN$12:BN75,0)),""))))</f>
        <v/>
      </c>
      <c r="CN76" s="27" t="s">
        <v>0</v>
      </c>
      <c r="CO76" s="38" t="str">
        <f t="shared" si="51"/>
        <v>102:09</v>
      </c>
      <c r="CP76" s="53" t="str">
        <f t="shared" si="52"/>
        <v>0</v>
      </c>
      <c r="CQ76" s="164" t="str">
        <f t="shared" si="53"/>
        <v/>
      </c>
      <c r="CR76" s="165">
        <f t="shared" si="78"/>
        <v>6129</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Nikola – Tot</v>
      </c>
      <c r="DI76" s="33">
        <f t="shared" si="58"/>
        <v>972</v>
      </c>
      <c r="DJ76" s="27" t="s">
        <v>0</v>
      </c>
      <c r="DK76" s="32" t="str">
        <f t="shared" si="59"/>
        <v>Nikola – Tot – OK Japetić</v>
      </c>
      <c r="DL76" s="33">
        <f t="shared" si="60"/>
        <v>972</v>
      </c>
      <c r="DM76" s="27" t="s">
        <v>0</v>
      </c>
      <c r="DN76" s="32" t="str">
        <f t="shared" si="61"/>
        <v>Nikola – Tot – OK Japetić – M35</v>
      </c>
      <c r="DO76" s="33">
        <f t="shared" si="62"/>
        <v>972</v>
      </c>
      <c r="DP76" s="27" t="s">
        <v>0</v>
      </c>
      <c r="DQ76" s="38">
        <f t="shared" si="63"/>
        <v>972</v>
      </c>
      <c r="DR76" s="33" cm="1">
        <f t="array" ref="DR76">IF(DQ76&lt;&gt;"",INDEX(regNatjecatelj_id,DQ76,0),IF(BF76&lt;&gt;"",BF76,""))</f>
        <v>1540</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7671</v>
      </c>
      <c r="EA76" s="53">
        <f t="shared" si="68"/>
        <v>834</v>
      </c>
      <c r="EB76" s="53">
        <f t="shared" si="69"/>
        <v>1540</v>
      </c>
      <c r="EC76" s="53">
        <f t="shared" si="70"/>
        <v>6129</v>
      </c>
      <c r="ED76" s="53">
        <f t="shared" si="71"/>
        <v>1</v>
      </c>
      <c r="EE76" s="53">
        <f t="shared" si="11"/>
        <v>1</v>
      </c>
      <c r="EF76" s="53">
        <f t="shared" si="72"/>
        <v>1</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(7671,834,1540,6129,1,1,1,0,Null,Null,Null);</v>
      </c>
      <c r="EM76" s="27" t="s">
        <v>0</v>
      </c>
      <c r="EN76" s="14" t="str">
        <f t="shared" si="13"/>
        <v>UPDATE
	registar
SET
	potvrda = 1
WHERE
	imeprezime_id=1540
    	AND
	kategorijaliga_id = (SELECT 
                         	id
                         FROM
                         	kategorija_liga
                         WHERE
                         	kategorija_liga.kategorija_id = (SELECT kategorija_id FROM staza_kategorija WHERE id = 834)
                         		AND
                         	kategorija_liga.liga_id = 221)
		AND
	datum_od &lt;= '44850'
    	AND
    datum_do is Null;</v>
      </c>
      <c r="EO76" s="27" t="s">
        <v>0</v>
      </c>
      <c r="EP76" s="115" t="str">
        <f t="shared" si="77"/>
        <v xml:space="preserve">
INSERT INTO rezultat(id,stazakategorija_id,imeprezime_id,vrijeme_sec,status_id,registracija,uparivanje_id,originalstatus_id,imeprezimealias_id,klubalias_id,kategorijaalias_id) VALUES (7671,834,1540,6129,1,1,1,0,Null,Null,Null);
UPDATE
	registar
SET
	potvrda = 1
WHERE
	imeprezime_id=1540
    	AND
	kategorijaliga_id = (SELECT 
                         	id
                         FROM
                         	kategorija_liga
                         WHERE
                         	kategorija_liga.kategorija_id = (SELECT kategorija_id FROM staza_kategorija WHERE id = 834)
                         		AND
                         	kategorija_liga.liga_id = 221)
		AND
	datum_od &lt;= '44850'
    	AND
    datum_do is Null;</v>
      </c>
      <c r="EQ76" s="27" t="s">
        <v>0</v>
      </c>
    </row>
    <row r="77" spans="1:147" x14ac:dyDescent="0.25">
      <c r="A77" t="s">
        <v>0</v>
      </c>
      <c r="B77" s="32" t="str">
        <f>IF(csv!F67="","",TRIM(csv!T67))</f>
        <v>M35</v>
      </c>
      <c r="C77" s="21" t="s">
        <v>0</v>
      </c>
      <c r="D77" s="21" t="str">
        <f>IF(csv!F67="","",TRIM(csv!F67))</f>
        <v>Tomislav</v>
      </c>
      <c r="E77" s="21" t="str">
        <f>IF(csv!E67="","",TRIM(csv!E67))</f>
        <v>Meštrović</v>
      </c>
      <c r="F77" s="21" t="s">
        <v>0</v>
      </c>
      <c r="G77" s="53" t="str">
        <f>IF(csv!M67="","",TRIM(csv!M67))</f>
        <v>111:04</v>
      </c>
      <c r="H77" s="53" t="str">
        <f>IF(csv!N67="","",TRIM(csv!N67))</f>
        <v>0</v>
      </c>
      <c r="I77" s="21" t="s">
        <v>0</v>
      </c>
      <c r="J77" s="21" t="str">
        <f>IF(csv!P67="","",TRIM(csv!P67))</f>
        <v>KAP</v>
      </c>
      <c r="K77" s="21" t="str">
        <f>IF(csv!Q67="","",TRIM(csv!Q67))</f>
        <v>OK Kapela</v>
      </c>
      <c r="L77" s="21" t="s">
        <v>0</v>
      </c>
      <c r="M77" s="46" t="str">
        <f>IF(csv!R67="","",TRIM(csv!R67))</f>
        <v>CRO</v>
      </c>
      <c r="N77" s="27" t="s">
        <v>0</v>
      </c>
      <c r="O77" s="172" t="str">
        <f t="shared" si="14"/>
        <v>ok</v>
      </c>
      <c r="P77" s="27"/>
      <c r="Q77" s="32" t="str">
        <f t="shared" si="15"/>
        <v>M35</v>
      </c>
      <c r="R77" s="53">
        <f>IF(Q77="","",IF(COUNTIF(Q$12:Q76,Q77)=0,R76+1,R76))</f>
        <v>7</v>
      </c>
      <c r="S77" s="53">
        <f t="shared" si="16"/>
        <v>107</v>
      </c>
      <c r="T77" s="53">
        <f t="shared" si="17"/>
        <v>545</v>
      </c>
      <c r="U77" s="46" t="str">
        <f t="shared" si="18"/>
        <v>M35 – M35 – M20</v>
      </c>
      <c r="V77" s="27" t="s">
        <v>0</v>
      </c>
      <c r="W77" s="157" t="str">
        <f t="shared" si="19"/>
        <v>M35</v>
      </c>
      <c r="X77" s="207">
        <f t="shared" si="20"/>
        <v>834</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Tomislav</v>
      </c>
      <c r="AN77" s="21" t="str">
        <f t="shared" si="27"/>
        <v>Meštrović</v>
      </c>
      <c r="AO77" s="53">
        <f t="shared" si="28"/>
        <v>1367</v>
      </c>
      <c r="AP77" s="53" t="str">
        <f t="shared" si="29"/>
        <v/>
      </c>
      <c r="AQ77" s="21" t="str">
        <f t="shared" si="30"/>
        <v>Tomislav</v>
      </c>
      <c r="AR77" s="46" t="str">
        <f t="shared" si="31"/>
        <v>Meštrović</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Tomislav</v>
      </c>
      <c r="BI77" s="21" t="str">
        <f t="shared" si="37"/>
        <v>Meštrović</v>
      </c>
      <c r="BJ77" s="53" t="str">
        <f t="shared" si="38"/>
        <v/>
      </c>
      <c r="BK77" s="33">
        <f t="shared" si="39"/>
        <v>1367</v>
      </c>
      <c r="BL77" s="27" t="s">
        <v>0</v>
      </c>
      <c r="BM77" s="32" t="str">
        <f t="shared" si="40"/>
        <v>KAP</v>
      </c>
      <c r="BN77" s="21" t="str">
        <f t="shared" si="41"/>
        <v>OK Kapela</v>
      </c>
      <c r="BO77" s="53">
        <f t="shared" si="42"/>
        <v>5</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Kapela</v>
      </c>
      <c r="BR77" s="21" t="str" cm="1">
        <f t="array" ref="BR77">IFERROR(""&amp;INDEX(regNatjecatelj_klub,DI77),"")</f>
        <v>OK Kapela</v>
      </c>
      <c r="BS77" s="66" t="str">
        <f t="shared" si="43"/>
        <v/>
      </c>
      <c r="BT77" s="46" t="str">
        <f t="shared" si="44"/>
        <v>OK Kapela</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Kapela</v>
      </c>
      <c r="CL77" s="210">
        <f>IF(BN77="","",IF(BT77&lt;&gt;BN77,INDEX(regKlub_id,MATCH(BT77,regKlub_naziv,0)),IF(AND(BO77&lt;&gt;"",BO77&lt;&gt;"NEMA"),BO77,IF(CF77&lt;&gt;"",CF77,IF(CB77&lt;&gt;"",CB77,IFERROR(INDEX(CL$12:CL76,MATCH(BN77,BN$12:BN76,0)),"GREŠKA"))))))</f>
        <v>5</v>
      </c>
      <c r="CM77" s="108" t="str">
        <f>IF(BP77="","",IF(BP77&lt;&gt;"NEMA",BP77,IF(CE77&lt;&gt;"",CE77,IFERROR(INDEX(CM$12:CM76,MATCH(BN77,BN$12:BN76,0)),""))))</f>
        <v/>
      </c>
      <c r="CN77" s="27" t="s">
        <v>0</v>
      </c>
      <c r="CO77" s="38" t="str">
        <f t="shared" si="51"/>
        <v>111:04</v>
      </c>
      <c r="CP77" s="53" t="str">
        <f t="shared" si="52"/>
        <v>0</v>
      </c>
      <c r="CQ77" s="164" t="str">
        <f t="shared" si="53"/>
        <v/>
      </c>
      <c r="CR77" s="165">
        <f t="shared" si="78"/>
        <v>6664</v>
      </c>
      <c r="CS77" s="108">
        <f t="shared" ref="CS77:CS140" si="83">IF(DH77="","",IF(AND(CP77="0",N(CR77)&gt;data_max_minuta*60),2,INDEX(regStatusRezultat_id,MATCH(VALUE(CP77),regStatusRezultat_oEvent,0))))</f>
        <v>1</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Tomislav – Meštrović</v>
      </c>
      <c r="DI77" s="33">
        <f t="shared" si="58"/>
        <v>1221</v>
      </c>
      <c r="DJ77" s="27" t="s">
        <v>0</v>
      </c>
      <c r="DK77" s="32" t="str">
        <f t="shared" si="59"/>
        <v>Tomislav – Meštrović – OK Kapela</v>
      </c>
      <c r="DL77" s="33">
        <f t="shared" si="60"/>
        <v>1221</v>
      </c>
      <c r="DM77" s="27" t="s">
        <v>0</v>
      </c>
      <c r="DN77" s="32" t="str">
        <f t="shared" si="61"/>
        <v>Tomislav – Meštrović – OK Kapela – M35</v>
      </c>
      <c r="DO77" s="33">
        <f t="shared" si="62"/>
        <v>1221</v>
      </c>
      <c r="DP77" s="27" t="s">
        <v>0</v>
      </c>
      <c r="DQ77" s="38">
        <f t="shared" si="63"/>
        <v>1221</v>
      </c>
      <c r="DR77" s="33" cm="1">
        <f t="array" ref="DR77">IF(DQ77&lt;&gt;"",INDEX(regNatjecatelj_id,DQ77,0),IF(BF77&lt;&gt;"",BF77,""))</f>
        <v>1367</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
      </c>
      <c r="DX77" s="46" t="str">
        <f t="shared" si="67"/>
        <v>imepre-klu-kat</v>
      </c>
      <c r="DY77" s="27" t="s">
        <v>0</v>
      </c>
      <c r="DZ77" s="38">
        <f>IF(AN77="","",MAX(DZ$12:DZ76)+1)</f>
        <v>7672</v>
      </c>
      <c r="EA77" s="53">
        <f t="shared" si="68"/>
        <v>834</v>
      </c>
      <c r="EB77" s="53">
        <f t="shared" si="69"/>
        <v>1367</v>
      </c>
      <c r="EC77" s="53">
        <f t="shared" si="70"/>
        <v>6664</v>
      </c>
      <c r="ED77" s="53">
        <f t="shared" si="71"/>
        <v>1</v>
      </c>
      <c r="EE77" s="53">
        <f t="shared" ref="EE77:EE140" si="89">IF(O77="","",IF(data_trka_je_rangirana=0,0,IF(OR(DO77="",DO77="NEMA"),0,1)))</f>
        <v>1</v>
      </c>
      <c r="EF77" s="53">
        <f t="shared" si="72"/>
        <v>1</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(7672,834,1367,6664,1,1,1,0,Null,Null,Null);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imeprezime_id=1367
    	AND
	kategorijaliga_id = (SELECT 
                         	id
                         FROM
                         	kategorija_liga
                         WHERE
                         	kategorija_liga.kategorija_id = (SELECT kategorija_id FROM staza_kategorija WHERE id = 834)
                         		AND
                         	kategorija_liga.liga_id = 221)
		AND
	datum_od &lt;= '44850'
    	AND
    datum_do is Null;</v>
      </c>
      <c r="EO77" s="27" t="s">
        <v>0</v>
      </c>
      <c r="EP77" s="115" t="str">
        <f t="shared" si="77"/>
        <v xml:space="preserve">
INSERT INTO rezultat(id,stazakategorija_id,imeprezime_id,vrijeme_sec,status_id,registracija,uparivanje_id,originalstatus_id,imeprezimealias_id,klubalias_id,kategorijaalias_id) VALUES (7672,834,1367,6664,1,1,1,0,Null,Null,Null);
UPDATE
	registar
SET
	potvrda = 1
WHERE
	imeprezime_id=1367
    	AND
	kategorijaliga_id = (SELECT 
                         	id
                         FROM
                         	kategorija_liga
                         WHERE
                         	kategorija_liga.kategorija_id = (SELECT kategorija_id FROM staza_kategorija WHERE id = 834)
                         		AND
                         	kategorija_liga.liga_id = 221)
		AND
	datum_od &lt;= '44850'
    	AND
    datum_do is Null;</v>
      </c>
      <c r="EQ77" s="27" t="s">
        <v>0</v>
      </c>
    </row>
    <row r="78" spans="1:147" x14ac:dyDescent="0.25">
      <c r="A78" t="s">
        <v>0</v>
      </c>
      <c r="B78" s="32" t="str">
        <f>IF(csv!F68="","",TRIM(csv!T68))</f>
        <v>M35</v>
      </c>
      <c r="C78" s="21" t="s">
        <v>0</v>
      </c>
      <c r="D78" s="21" t="str">
        <f>IF(csv!F68="","",TRIM(csv!F68))</f>
        <v>Bojan</v>
      </c>
      <c r="E78" s="21" t="str">
        <f>IF(csv!E68="","",TRIM(csv!E68))</f>
        <v>Jevševar</v>
      </c>
      <c r="F78" s="21" t="s">
        <v>0</v>
      </c>
      <c r="G78" s="53" t="str">
        <f>IF(csv!M68="","",TRIM(csv!M68))</f>
        <v>72:18</v>
      </c>
      <c r="H78" s="53" t="str">
        <f>IF(csv!N68="","",TRIM(csv!N68))</f>
        <v>3</v>
      </c>
      <c r="I78" s="21" t="s">
        <v>0</v>
      </c>
      <c r="J78" s="21" t="str">
        <f>IF(csv!P68="","",TRIM(csv!P68))</f>
        <v>OKB</v>
      </c>
      <c r="K78" s="21" t="str">
        <f>IF(csv!Q68="","",TRIM(csv!Q68))</f>
        <v>OK Brežice</v>
      </c>
      <c r="L78" s="21" t="s">
        <v>0</v>
      </c>
      <c r="M78" s="46" t="str">
        <f>IF(csv!R68="","",TRIM(csv!R68))</f>
        <v>SLO</v>
      </c>
      <c r="N78" s="27" t="s">
        <v>0</v>
      </c>
      <c r="O78" s="172" t="str">
        <f t="shared" ref="O78:O141" si="92">IF(E78="","","ok")</f>
        <v>ok</v>
      </c>
      <c r="P78" s="27"/>
      <c r="Q78" s="32" t="str">
        <f t="shared" ref="Q78:Q141" si="93">IF(B78="","",B78)</f>
        <v>M35</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107</v>
      </c>
      <c r="T78" s="53">
        <f t="shared" ref="T78:T141" si="95">IF(Q78="","",IFERROR(INDEX(natStaza_id,MATCH(Q78,natStaza_kategorija,0)),""))</f>
        <v>545</v>
      </c>
      <c r="U78" s="46" t="str">
        <f t="shared" ref="U78:U141" si="96">IF(T78="","",INDEX(natStaza_naziv,MATCH(T78,natStaza_id,0)))</f>
        <v>M35 – M35 – M20</v>
      </c>
      <c r="V78" s="27" t="s">
        <v>0</v>
      </c>
      <c r="W78" s="157" t="str">
        <f t="shared" ref="W78:W141" si="97">IF(O78="","",INDEX(regKategorija_oznaka,MATCH(S78,regKategorija_id,0)))</f>
        <v>M35</v>
      </c>
      <c r="X78" s="207">
        <f t="shared" ref="X78:X141" si="98">IF(W78="","",INDEX(natKategorija_stazaKatId,MATCH(S78,natKategorija_katRegId,0)))</f>
        <v>834</v>
      </c>
      <c r="Y78" s="158" t="str">
        <f t="shared" si="79"/>
        <v/>
      </c>
      <c r="Z78" s="27" t="s">
        <v>0</v>
      </c>
      <c r="AA78" s="32" t="str">
        <f t="shared" ref="AA78:AA141" si="99">IF(O78="","",M78)</f>
        <v>SLO</v>
      </c>
      <c r="AB78" s="53">
        <f t="shared" ref="AB78:AB141" si="100">IF(AA78="","",IFERROR(INDEX(regDrzava_id,MATCH(AA78,regDrzava_oznaka,0)),"NEMA"))</f>
        <v>2</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SLO</v>
      </c>
      <c r="AK78" s="108">
        <f t="shared" ref="AK78:AK141" si="103">IF(AB78="","",IF(AB78="NEMA",AD78,AB78))</f>
        <v>2</v>
      </c>
      <c r="AL78" s="27"/>
      <c r="AM78" s="32" t="str">
        <f t="shared" ref="AM78:AM141" si="104">IF(O78="","",D78)</f>
        <v>Bojan</v>
      </c>
      <c r="AN78" s="21" t="str">
        <f t="shared" ref="AN78:AN141" si="105">IF(O78="","",E78)</f>
        <v>Jevševar</v>
      </c>
      <c r="AO78" s="53">
        <f t="shared" ref="AO78:AO141" si="106">IF(AN78="","",IFERROR(INDEX(regNatjecatelj_id,MATCH(AM78&amp;" – "&amp;AN78,regNatjecatelj_imePrezime,0)),"NEMA"))</f>
        <v>2295</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Bojan</v>
      </c>
      <c r="AR78" s="46" t="str">
        <f t="shared" ref="AR78:AR141" si="109">IF(O78="","",IF(OR(AP78="",AP78="NEMA"),AN78,INDEX(regNatjecatelj_prezime,MATCH(AP78,regNatjecatelj_id,0))))</f>
        <v>Jevševar</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Bojan</v>
      </c>
      <c r="BI78" s="21" t="str">
        <f t="shared" ref="BI78:BI141" si="115">IF(O78="","",IF(BE78="",AR78,IF(BE78="NEMA",AY78,INDEX(regNatjecatelj_prezime,MATCH(BE78,regNatjecatelj_id,0)))))</f>
        <v>Jevševar</v>
      </c>
      <c r="BJ78" s="53" t="str">
        <f t="shared" ref="BJ78:BJ141" si="116">IF(AND(AP78&lt;&gt;"",AP78&lt;&gt;"NEMA"),AP78,IF(BD78&lt;&gt;"",BD78,""))</f>
        <v/>
      </c>
      <c r="BK78" s="33">
        <f t="shared" ref="BK78:BK141" si="117">IF(AND(AO78&lt;&gt;"",AO78&lt;&gt;"NEMA"),AO78,IF(AND(BE78&lt;&gt;"",BE78&lt;&gt;"NEMA"),BE78,IF(BF78&lt;&gt;"",BF78,"")))</f>
        <v>2295</v>
      </c>
      <c r="BL78" s="27" t="s">
        <v>0</v>
      </c>
      <c r="BM78" s="32" t="str">
        <f t="shared" ref="BM78:BM141" si="118">IF(O78="","",J78)</f>
        <v>OKB</v>
      </c>
      <c r="BN78" s="21" t="str">
        <f t="shared" ref="BN78:BN141" si="119">IF(O78="","",K78)</f>
        <v>OK Brežice</v>
      </c>
      <c r="BO78" s="53">
        <f t="shared" ref="BO78:BO141" si="120">IF(BN78="","",IFERROR(INDEX(regKlub_id,MATCH(BN78,regKlub_naziv,0)),"NEMA"))</f>
        <v>13</v>
      </c>
      <c r="BP78" s="53" t="str">
        <f t="shared" si="81"/>
        <v/>
      </c>
      <c r="BQ78" s="21" t="str">
        <f t="shared" si="82"/>
        <v>OK Brežice</v>
      </c>
      <c r="BR78" s="21" t="str" cm="1">
        <f t="array" ref="BR78">IFERROR(""&amp;INDEX(regNatjecatelj_klub,DI78),"")</f>
        <v>OK Brežice</v>
      </c>
      <c r="BS78" s="66" t="str">
        <f t="shared" ref="BS78:BS141" si="121">IF(BQ78=BR78,"",IF(BR78="","",1))</f>
        <v/>
      </c>
      <c r="BT78" s="46" t="str">
        <f t="shared" ref="BT78:BT141" si="122">IF(AND(BR78&lt;&gt;"",BR78&lt;&gt;BQ78),BR78,""&amp;BQ78)</f>
        <v>OK Brežice</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Brežice</v>
      </c>
      <c r="CL78" s="210">
        <f>IF(BN78="","",IF(BT78&lt;&gt;BN78,INDEX(regKlub_id,MATCH(BT78,regKlub_naziv,0)),IF(AND(BO78&lt;&gt;"",BO78&lt;&gt;"NEMA"),BO78,IF(CF78&lt;&gt;"",CF78,IF(CB78&lt;&gt;"",CB78,IFERROR(INDEX(CL$12:CL77,MATCH(BN78,BN$12:BN77,0)),"GREŠKA"))))))</f>
        <v>13</v>
      </c>
      <c r="CM78" s="108" t="str">
        <f>IF(BP78="","",IF(BP78&lt;&gt;"NEMA",BP78,IF(CE78&lt;&gt;"",CE78,IFERROR(INDEX(CM$12:CM77,MATCH(BN78,BN$12:BN77,0)),""))))</f>
        <v/>
      </c>
      <c r="CN78" s="27" t="s">
        <v>0</v>
      </c>
      <c r="CO78" s="38" t="str">
        <f t="shared" ref="CO78:CO141" si="129">IF(G78="","",G78)</f>
        <v>72:18</v>
      </c>
      <c r="CP78" s="53" t="str">
        <f t="shared" ref="CP78:CP141" si="130">IF(H78="","",H78)</f>
        <v>3</v>
      </c>
      <c r="CQ78" s="164" t="str">
        <f t="shared" ref="CQ78:CQ141" si="131">IF(CO78="",IF(OR(O78="",CP78&lt;&gt;"0"),"","GREŠKA-1"),IF(AND(65535&gt;=VALUE(LEFT(CO78,SEARCH(":",CO78)-1))*60+VALUE(RIGHT(CO78,2)),OR(CP78="0",CP78="1",CP78="2",CP78="3",CP78="4")),IF(VALUE(RIGHT(CO78,2))&gt;=60,"GREŠKA-2",""),"GREŠKA-3"))</f>
        <v/>
      </c>
      <c r="CR78" s="165">
        <f t="shared" si="78"/>
        <v>4338</v>
      </c>
      <c r="CS78" s="108">
        <f t="shared" si="83"/>
        <v>3</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Bojan – Jevševar</v>
      </c>
      <c r="DI78" s="33">
        <f t="shared" ref="DI78:DI141" si="136">IF(DH78="","",IFERROR(MATCH(DH78,regNatjecatelj_imePrezime,0),"NEMA"))</f>
        <v>142</v>
      </c>
      <c r="DJ78" s="27" t="s">
        <v>0</v>
      </c>
      <c r="DK78" s="32" t="str">
        <f t="shared" ref="DK78:DK141" si="137">IF(O78="","",DH78 &amp; IF(CK78="",""," – " &amp; CK78))</f>
        <v>Bojan – Jevševar – OK Brežice</v>
      </c>
      <c r="DL78" s="33">
        <f t="shared" ref="DL78:DL141" si="138">IF(DK78="","",IFERROR(MATCH(DK78,regNatjecatelj_imePrezimeKlub,0),"NEMA"))</f>
        <v>142</v>
      </c>
      <c r="DM78" s="27" t="s">
        <v>0</v>
      </c>
      <c r="DN78" s="32" t="str">
        <f t="shared" ref="DN78:DN141" si="139">IF(O78="","",DK78 &amp; IF(W78="",""," – " &amp; W78))</f>
        <v>Bojan – Jevševar – OK Brežice – M35</v>
      </c>
      <c r="DO78" s="33" t="str">
        <f t="shared" ref="DO78:DO141" si="140">IF(DN78="","",IFERROR(MATCH(DN78,regNatjecatelj_imePrezimeKlubKategorija,0),"NEMA"))</f>
        <v>NEMA</v>
      </c>
      <c r="DP78" s="27" t="s">
        <v>0</v>
      </c>
      <c r="DQ78" s="38">
        <f t="shared" ref="DQ78:DQ141" si="141">IF(DO78="","",IF(DO78&lt;&gt;"NEMA",DO78,IF(DL78&lt;&gt;"NEMA",DL78,IF(DI78&lt;&gt;"NEMA",DI78,""))))</f>
        <v>142</v>
      </c>
      <c r="DR78" s="33" cm="1">
        <f t="array" ref="DR78">IF(DQ78&lt;&gt;"",INDEX(regNatjecatelj_id,DQ78,0),IF(BF78&lt;&gt;"",BF78,""))</f>
        <v>2295</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7673</v>
      </c>
      <c r="EA78" s="53">
        <f t="shared" ref="EA78:EA141" si="146">IF(AQ78="","",X78)</f>
        <v>834</v>
      </c>
      <c r="EB78" s="53">
        <f t="shared" ref="EB78:EB141" si="147">IF(DR78="","",DR78)</f>
        <v>2295</v>
      </c>
      <c r="EC78" s="53">
        <f t="shared" ref="EC78:EC141" si="148">IF(CR78="","",CR78)</f>
        <v>4338</v>
      </c>
      <c r="ED78" s="53">
        <f t="shared" ref="ED78:ED141" si="149">IF(CS78="","",IF(AND(EC78="",CS78=1),6,CS78))</f>
        <v>3</v>
      </c>
      <c r="EE78" s="53">
        <f t="shared" si="89"/>
        <v>0</v>
      </c>
      <c r="EF78" s="53">
        <f t="shared" ref="EF78:EF141" si="150">IF(DZ78="","",INDEX(regUparivanje_id,MATCH(DX78,regUparivanje_oznaka,0)))</f>
        <v>1</v>
      </c>
      <c r="EG78" s="53" t="str">
        <f t="shared" ref="EG78:EG141" si="151">IF(CS78="","",CP78)</f>
        <v>3</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(7673,834,2295,4338,3,0,1,3,Null,Null,Null);</v>
      </c>
      <c r="EM78" s="27" t="s">
        <v>0</v>
      </c>
      <c r="EN78" s="14" t="str">
        <f t="shared" si="91"/>
        <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(7673,834,2295,4338,3,0,1,3,Null,Null,Null);</v>
      </c>
      <c r="EQ78" s="27" t="s">
        <v>0</v>
      </c>
    </row>
    <row r="79" spans="1:147" x14ac:dyDescent="0.25">
      <c r="A79" t="s">
        <v>0</v>
      </c>
      <c r="B79" s="32" t="str">
        <f>IF(csv!F69="","",TRIM(csv!T69))</f>
        <v>M35</v>
      </c>
      <c r="C79" s="21" t="s">
        <v>0</v>
      </c>
      <c r="D79" s="21" t="str">
        <f>IF(csv!F69="","",TRIM(csv!F69))</f>
        <v>Domagoj</v>
      </c>
      <c r="E79" s="21" t="str">
        <f>IF(csv!E69="","",TRIM(csv!E69))</f>
        <v>Delimar</v>
      </c>
      <c r="F79" s="21" t="s">
        <v>0</v>
      </c>
      <c r="G79" s="53" t="str">
        <f>IF(csv!M69="","",TRIM(csv!M69))</f>
        <v/>
      </c>
      <c r="H79" s="53" t="str">
        <f>IF(csv!N69="","",TRIM(csv!N69))</f>
        <v>1</v>
      </c>
      <c r="I79" s="21" t="s">
        <v>0</v>
      </c>
      <c r="J79" s="21" t="str">
        <f>IF(csv!P69="","",TRIM(csv!P69))</f>
        <v>KAP</v>
      </c>
      <c r="K79" s="21" t="str">
        <f>IF(csv!Q69="","",TRIM(csv!Q69))</f>
        <v>OK Kapela</v>
      </c>
      <c r="L79" s="21" t="s">
        <v>0</v>
      </c>
      <c r="M79" s="46" t="str">
        <f>IF(csv!R69="","",TRIM(csv!R69))</f>
        <v>CRO</v>
      </c>
      <c r="N79" s="27" t="s">
        <v>0</v>
      </c>
      <c r="O79" s="172" t="str">
        <f t="shared" si="92"/>
        <v>ok</v>
      </c>
      <c r="P79" s="27"/>
      <c r="Q79" s="32" t="str">
        <f t="shared" si="93"/>
        <v>M35</v>
      </c>
      <c r="R79" s="53">
        <f>IF(Q79="","",IF(COUNTIF(Q$12:Q78,Q79)=0,R78+1,R78))</f>
        <v>7</v>
      </c>
      <c r="S79" s="53">
        <f t="shared" si="94"/>
        <v>107</v>
      </c>
      <c r="T79" s="53">
        <f t="shared" si="95"/>
        <v>545</v>
      </c>
      <c r="U79" s="46" t="str">
        <f t="shared" si="96"/>
        <v>M35 – M35 – M20</v>
      </c>
      <c r="V79" s="27" t="s">
        <v>0</v>
      </c>
      <c r="W79" s="157" t="str">
        <f t="shared" si="97"/>
        <v>M35</v>
      </c>
      <c r="X79" s="207">
        <f t="shared" si="98"/>
        <v>834</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Domagoj</v>
      </c>
      <c r="AN79" s="21" t="str">
        <f t="shared" si="105"/>
        <v>Delimar</v>
      </c>
      <c r="AO79" s="53">
        <f t="shared" si="106"/>
        <v>1300</v>
      </c>
      <c r="AP79" s="53" t="str">
        <f t="shared" si="107"/>
        <v/>
      </c>
      <c r="AQ79" s="21" t="str">
        <f t="shared" si="108"/>
        <v>Domagoj</v>
      </c>
      <c r="AR79" s="46" t="str">
        <f t="shared" si="109"/>
        <v>Delimar</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Domagoj</v>
      </c>
      <c r="BI79" s="21" t="str">
        <f t="shared" si="115"/>
        <v>Delimar</v>
      </c>
      <c r="BJ79" s="53" t="str">
        <f t="shared" si="116"/>
        <v/>
      </c>
      <c r="BK79" s="33">
        <f t="shared" si="117"/>
        <v>1300</v>
      </c>
      <c r="BL79" s="27" t="s">
        <v>0</v>
      </c>
      <c r="BM79" s="32" t="str">
        <f t="shared" si="118"/>
        <v>KAP</v>
      </c>
      <c r="BN79" s="21" t="str">
        <f t="shared" si="119"/>
        <v>OK Kapela</v>
      </c>
      <c r="BO79" s="53">
        <f t="shared" si="120"/>
        <v>5</v>
      </c>
      <c r="BP79" s="53" t="str">
        <f t="shared" si="81"/>
        <v/>
      </c>
      <c r="BQ79" s="21" t="str">
        <f t="shared" si="82"/>
        <v>OK Kapela</v>
      </c>
      <c r="BR79" s="21" t="str" cm="1">
        <f t="array" ref="BR79">IFERROR(""&amp;INDEX(regNatjecatelj_klub,DI79),"")</f>
        <v>OK Kapela</v>
      </c>
      <c r="BS79" s="66" t="str">
        <f t="shared" si="121"/>
        <v/>
      </c>
      <c r="BT79" s="46" t="str">
        <f t="shared" si="122"/>
        <v>OK Kapela</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Kapela</v>
      </c>
      <c r="CL79" s="210">
        <f>IF(BN79="","",IF(BT79&lt;&gt;BN79,INDEX(regKlub_id,MATCH(BT79,regKlub_naziv,0)),IF(AND(BO79&lt;&gt;"",BO79&lt;&gt;"NEMA"),BO79,IF(CF79&lt;&gt;"",CF79,IF(CB79&lt;&gt;"",CB79,IFERROR(INDEX(CL$12:CL78,MATCH(BN79,BN$12:BN78,0)),"GREŠKA"))))))</f>
        <v>5</v>
      </c>
      <c r="CM79" s="108" t="str">
        <f>IF(BP79="","",IF(BP79&lt;&gt;"NEMA",BP79,IF(CE79&lt;&gt;"",CE79,IFERROR(INDEX(CM$12:CM78,MATCH(BN79,BN$12:BN78,0)),""))))</f>
        <v/>
      </c>
      <c r="CN79" s="27" t="s">
        <v>0</v>
      </c>
      <c r="CO79" s="38" t="str">
        <f t="shared" si="129"/>
        <v/>
      </c>
      <c r="CP79" s="53" t="str">
        <f t="shared" si="130"/>
        <v>1</v>
      </c>
      <c r="CQ79" s="164" t="str">
        <f t="shared" si="131"/>
        <v/>
      </c>
      <c r="CR79" s="165" t="str">
        <f t="shared" si="78"/>
        <v/>
      </c>
      <c r="CS79" s="108">
        <f t="shared" si="83"/>
        <v>6</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Domagoj – Delimar</v>
      </c>
      <c r="DI79" s="33">
        <f t="shared" si="136"/>
        <v>245</v>
      </c>
      <c r="DJ79" s="27" t="s">
        <v>0</v>
      </c>
      <c r="DK79" s="32" t="str">
        <f t="shared" si="137"/>
        <v>Domagoj – Delimar – OK Kapela</v>
      </c>
      <c r="DL79" s="33">
        <f t="shared" si="138"/>
        <v>245</v>
      </c>
      <c r="DM79" s="27" t="s">
        <v>0</v>
      </c>
      <c r="DN79" s="32" t="str">
        <f t="shared" si="139"/>
        <v>Domagoj – Delimar – OK Kapela – M35</v>
      </c>
      <c r="DO79" s="33">
        <f t="shared" si="140"/>
        <v>245</v>
      </c>
      <c r="DP79" s="27" t="s">
        <v>0</v>
      </c>
      <c r="DQ79" s="38">
        <f t="shared" si="141"/>
        <v>245</v>
      </c>
      <c r="DR79" s="33" cm="1">
        <f t="array" ref="DR79">IF(DQ79&lt;&gt;"",INDEX(regNatjecatelj_id,DQ79,0),IF(BF79&lt;&gt;"",BF79,""))</f>
        <v>1300</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7674</v>
      </c>
      <c r="EA79" s="53">
        <f t="shared" si="146"/>
        <v>834</v>
      </c>
      <c r="EB79" s="53">
        <f t="shared" si="147"/>
        <v>1300</v>
      </c>
      <c r="EC79" s="53" t="str">
        <f t="shared" si="148"/>
        <v/>
      </c>
      <c r="ED79" s="53">
        <f t="shared" si="149"/>
        <v>6</v>
      </c>
      <c r="EE79" s="53">
        <f t="shared" si="89"/>
        <v>1</v>
      </c>
      <c r="EF79" s="53">
        <f t="shared" si="150"/>
        <v>1</v>
      </c>
      <c r="EG79" s="53" t="str">
        <f t="shared" si="151"/>
        <v>1</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(7674,834,1300,Null,6,1,1,1,Null,Null,Null);</v>
      </c>
      <c r="EM79" s="27" t="s">
        <v>0</v>
      </c>
      <c r="EN79" s="14" t="str">
        <f t="shared" si="91"/>
        <v/>
      </c>
      <c r="EO79" s="27" t="s">
        <v>0</v>
      </c>
      <c r="EP79" s="115" t="str">
        <f t="shared" si="155"/>
        <v xml:space="preserve">
INSERT INTO rezultat(id,stazakategorija_id,imeprezime_id,vrijeme_sec,status_id,registracija,uparivanje_id,originalstatus_id,imeprezimealias_id,klubalias_id,kategorijaalias_id) VALUES (7674,834,1300,Null,6,1,1,1,Null,Null,Null);</v>
      </c>
      <c r="EQ79" s="27" t="s">
        <v>0</v>
      </c>
    </row>
    <row r="80" spans="1:147" x14ac:dyDescent="0.25">
      <c r="A80" t="s">
        <v>0</v>
      </c>
      <c r="B80" s="32" t="str">
        <f>IF(csv!F70="","",TRIM(csv!T70))</f>
        <v>M35</v>
      </c>
      <c r="C80" s="21" t="s">
        <v>0</v>
      </c>
      <c r="D80" s="21" t="str">
        <f>IF(csv!F70="","",TRIM(csv!F70))</f>
        <v>Vacant</v>
      </c>
      <c r="E80" s="21" t="str">
        <f>IF(csv!E70="","",TRIM(csv!E70))</f>
        <v/>
      </c>
      <c r="F80" s="21" t="s">
        <v>0</v>
      </c>
      <c r="G80" s="53" t="str">
        <f>IF(csv!M70="","",TRIM(csv!M70))</f>
        <v/>
      </c>
      <c r="H80" s="53" t="str">
        <f>IF(csv!N70="","",TRIM(csv!N70))</f>
        <v>0</v>
      </c>
      <c r="I80" s="21" t="s">
        <v>0</v>
      </c>
      <c r="J80" s="21" t="str">
        <f>IF(csv!P70="","",TRIM(csv!P70))</f>
        <v/>
      </c>
      <c r="K80" s="21" t="str">
        <f>IF(csv!Q70="","",TRIM(csv!Q70))</f>
        <v/>
      </c>
      <c r="L80" s="21" t="s">
        <v>0</v>
      </c>
      <c r="M80" s="46" t="str">
        <f>IF(csv!R70="","",TRIM(csv!R70))</f>
        <v/>
      </c>
      <c r="N80" s="27" t="s">
        <v>0</v>
      </c>
      <c r="O80" s="172" t="str">
        <f t="shared" si="92"/>
        <v/>
      </c>
      <c r="P80" s="27"/>
      <c r="Q80" s="32" t="str">
        <f t="shared" si="93"/>
        <v>M35</v>
      </c>
      <c r="R80" s="53">
        <f>IF(Q80="","",IF(COUNTIF(Q$12:Q79,Q80)=0,R79+1,R79))</f>
        <v>7</v>
      </c>
      <c r="S80" s="53">
        <f t="shared" si="94"/>
        <v>107</v>
      </c>
      <c r="T80" s="53">
        <f t="shared" si="95"/>
        <v>545</v>
      </c>
      <c r="U80" s="46" t="str">
        <f t="shared" si="96"/>
        <v>M35 – M35 – M20</v>
      </c>
      <c r="V80" s="27" t="s">
        <v>0</v>
      </c>
      <c r="W80" s="157" t="str">
        <f t="shared" si="97"/>
        <v/>
      </c>
      <c r="X80" s="207" t="str">
        <f t="shared" si="98"/>
        <v/>
      </c>
      <c r="Y80" s="158" t="str">
        <f t="shared" si="79"/>
        <v/>
      </c>
      <c r="Z80" s="27" t="s">
        <v>0</v>
      </c>
      <c r="AA80" s="32" t="str">
        <f t="shared" si="99"/>
        <v/>
      </c>
      <c r="AB80" s="53" t="str">
        <f t="shared" si="100"/>
        <v/>
      </c>
      <c r="AC80" s="21" t="str">
        <f>IF(OR(AB80="",AB80&lt;&gt;"NEMA"),"",IF(IFERROR(MATCH(AA80,AA$12:AA79,0),0)&lt;&gt;0,"",AA80))</f>
        <v/>
      </c>
      <c r="AD80" s="46" t="str">
        <f>IF(AC80="","",MAX(AD$12:AD79)+1)</f>
        <v/>
      </c>
      <c r="AE80" s="27" t="s">
        <v>0</v>
      </c>
      <c r="AF80" s="84"/>
      <c r="AG80" s="27" t="s">
        <v>0</v>
      </c>
      <c r="AH80" s="14" t="str">
        <f t="shared" si="101"/>
        <v/>
      </c>
      <c r="AI80" s="27" t="s">
        <v>0</v>
      </c>
      <c r="AJ80" s="157" t="str">
        <f t="shared" si="102"/>
        <v/>
      </c>
      <c r="AK80" s="108" t="str">
        <f t="shared" si="103"/>
        <v/>
      </c>
      <c r="AL80" s="27"/>
      <c r="AM80" s="32" t="str">
        <f t="shared" si="104"/>
        <v/>
      </c>
      <c r="AN80" s="21" t="str">
        <f t="shared" si="105"/>
        <v/>
      </c>
      <c r="AO80" s="53" t="str">
        <f t="shared" si="106"/>
        <v/>
      </c>
      <c r="AP80" s="53" t="str">
        <f t="shared" si="107"/>
        <v/>
      </c>
      <c r="AQ80" s="21" t="str">
        <f t="shared" si="108"/>
        <v/>
      </c>
      <c r="AR80" s="46" t="str">
        <f t="shared" si="109"/>
        <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
      </c>
      <c r="BI80" s="21" t="str">
        <f t="shared" si="115"/>
        <v/>
      </c>
      <c r="BJ80" s="53" t="str">
        <f t="shared" si="116"/>
        <v/>
      </c>
      <c r="BK80" s="33" t="str">
        <f t="shared" si="117"/>
        <v/>
      </c>
      <c r="BL80" s="27" t="s">
        <v>0</v>
      </c>
      <c r="BM80" s="32" t="str">
        <f t="shared" si="118"/>
        <v/>
      </c>
      <c r="BN80" s="21" t="str">
        <f t="shared" si="119"/>
        <v/>
      </c>
      <c r="BO80" s="53" t="str">
        <f t="shared" si="120"/>
        <v/>
      </c>
      <c r="BP80" s="53" t="str">
        <f t="shared" si="81"/>
        <v/>
      </c>
      <c r="BQ80" s="21" t="str">
        <f t="shared" si="82"/>
        <v/>
      </c>
      <c r="BR80" s="21" t="str" cm="1">
        <f t="array" ref="BR80">IFERROR(""&amp;INDEX(regNatjecatelj_klub,DI80),"")</f>
        <v/>
      </c>
      <c r="BS80" s="66" t="str">
        <f t="shared" si="121"/>
        <v/>
      </c>
      <c r="BT80" s="46" t="str">
        <f t="shared" si="122"/>
        <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
      </c>
      <c r="CL80" s="210" t="str">
        <f>IF(BN80="","",IF(BT80&lt;&gt;BN80,INDEX(regKlub_id,MATCH(BT80,regKlub_naziv,0)),IF(AND(BO80&lt;&gt;"",BO80&lt;&gt;"NEMA"),BO80,IF(CF80&lt;&gt;"",CF80,IF(CB80&lt;&gt;"",CB80,IFERROR(INDEX(CL$12:CL79,MATCH(BN80,BN$12:BN79,0)),"GREŠKA"))))))</f>
        <v/>
      </c>
      <c r="CM80" s="108" t="str">
        <f>IF(BP80="","",IF(BP80&lt;&gt;"NEMA",BP80,IF(CE80&lt;&gt;"",CE80,IFERROR(INDEX(CM$12:CM79,MATCH(BN80,BN$12:BN79,0)),""))))</f>
        <v/>
      </c>
      <c r="CN80" s="27" t="s">
        <v>0</v>
      </c>
      <c r="CO80" s="38" t="str">
        <f t="shared" si="129"/>
        <v/>
      </c>
      <c r="CP80" s="53" t="str">
        <f t="shared" si="130"/>
        <v>0</v>
      </c>
      <c r="CQ80" s="164" t="str">
        <f t="shared" si="131"/>
        <v/>
      </c>
      <c r="CR80" s="165" t="str">
        <f t="shared" si="78"/>
        <v/>
      </c>
      <c r="CS80" s="108" t="str">
        <f t="shared" si="83"/>
        <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
      </c>
      <c r="DI80" s="33" t="str">
        <f t="shared" si="136"/>
        <v/>
      </c>
      <c r="DJ80" s="27" t="s">
        <v>0</v>
      </c>
      <c r="DK80" s="32" t="str">
        <f t="shared" si="137"/>
        <v/>
      </c>
      <c r="DL80" s="33" t="str">
        <f t="shared" si="138"/>
        <v/>
      </c>
      <c r="DM80" s="27" t="s">
        <v>0</v>
      </c>
      <c r="DN80" s="32" t="str">
        <f t="shared" si="139"/>
        <v/>
      </c>
      <c r="DO80" s="33" t="str">
        <f t="shared" si="140"/>
        <v/>
      </c>
      <c r="DP80" s="27" t="s">
        <v>0</v>
      </c>
      <c r="DQ80" s="38" t="str">
        <f t="shared" si="141"/>
        <v/>
      </c>
      <c r="DR80" s="33" t="str" cm="1">
        <f t="array" ref="DR80">IF(DQ80&lt;&gt;"",INDEX(regNatjecatelj_id,DQ80,0),IF(BF80&lt;&gt;"",BF80,""))</f>
        <v/>
      </c>
      <c r="DS80" s="27" t="s">
        <v>0</v>
      </c>
      <c r="DT80" s="38" t="str">
        <f t="shared" si="142"/>
        <v/>
      </c>
      <c r="DU80" s="53" t="str">
        <f t="shared" si="88"/>
        <v/>
      </c>
      <c r="DV80" s="53" t="str">
        <f t="shared" si="143"/>
        <v/>
      </c>
      <c r="DW80" s="53" t="str">
        <f t="shared" si="144"/>
        <v/>
      </c>
      <c r="DX80" s="46" t="str">
        <f t="shared" si="145"/>
        <v/>
      </c>
      <c r="DY80" s="27" t="s">
        <v>0</v>
      </c>
      <c r="DZ80" s="38" t="str">
        <f>IF(AN80="","",MAX(DZ$12:DZ79)+1)</f>
        <v/>
      </c>
      <c r="EA80" s="53" t="str">
        <f t="shared" si="146"/>
        <v/>
      </c>
      <c r="EB80" s="53" t="str">
        <f t="shared" si="147"/>
        <v/>
      </c>
      <c r="EC80" s="53" t="str">
        <f t="shared" si="148"/>
        <v/>
      </c>
      <c r="ED80" s="53" t="str">
        <f t="shared" si="149"/>
        <v/>
      </c>
      <c r="EE80" s="53" t="str">
        <f t="shared" si="89"/>
        <v/>
      </c>
      <c r="EF80" s="53" t="str">
        <f t="shared" si="150"/>
        <v/>
      </c>
      <c r="EG80" s="53" t="str">
        <f t="shared" si="151"/>
        <v/>
      </c>
      <c r="EH80" s="53" t="str">
        <f t="shared" si="90"/>
        <v/>
      </c>
      <c r="EI80" s="53" t="str">
        <f t="shared" si="152"/>
        <v/>
      </c>
      <c r="EJ80" s="33" t="str">
        <f t="shared" si="153"/>
        <v/>
      </c>
      <c r="EK80" s="27" t="s">
        <v>0</v>
      </c>
      <c r="EL80" s="14" t="str">
        <f t="shared" si="154"/>
        <v/>
      </c>
      <c r="EM80" s="27" t="s">
        <v>0</v>
      </c>
      <c r="EN80" s="14" t="str">
        <f t="shared" si="91"/>
        <v/>
      </c>
      <c r="EO80" s="27" t="s">
        <v>0</v>
      </c>
      <c r="EP80" s="115" t="str">
        <f t="shared" si="155"/>
        <v/>
      </c>
      <c r="EQ80" s="27" t="s">
        <v>0</v>
      </c>
    </row>
    <row r="81" spans="1:147" x14ac:dyDescent="0.25">
      <c r="A81" t="s">
        <v>0</v>
      </c>
      <c r="B81" s="32" t="str">
        <f>IF(csv!F71="","",TRIM(csv!T71))</f>
        <v>M35</v>
      </c>
      <c r="C81" s="21" t="s">
        <v>0</v>
      </c>
      <c r="D81" s="21" t="str">
        <f>IF(csv!F71="","",TRIM(csv!F71))</f>
        <v>Vacant</v>
      </c>
      <c r="E81" s="21" t="str">
        <f>IF(csv!E71="","",TRIM(csv!E71))</f>
        <v/>
      </c>
      <c r="F81" s="21" t="s">
        <v>0</v>
      </c>
      <c r="G81" s="53" t="str">
        <f>IF(csv!M71="","",TRIM(csv!M71))</f>
        <v/>
      </c>
      <c r="H81" s="53" t="str">
        <f>IF(csv!N71="","",TRIM(csv!N71))</f>
        <v>0</v>
      </c>
      <c r="I81" s="21" t="s">
        <v>0</v>
      </c>
      <c r="J81" s="21" t="str">
        <f>IF(csv!P71="","",TRIM(csv!P71))</f>
        <v/>
      </c>
      <c r="K81" s="21" t="str">
        <f>IF(csv!Q71="","",TRIM(csv!Q71))</f>
        <v/>
      </c>
      <c r="L81" s="21" t="s">
        <v>0</v>
      </c>
      <c r="M81" s="46" t="str">
        <f>IF(csv!R71="","",TRIM(csv!R71))</f>
        <v/>
      </c>
      <c r="N81" s="27" t="s">
        <v>0</v>
      </c>
      <c r="O81" s="172" t="str">
        <f t="shared" si="92"/>
        <v/>
      </c>
      <c r="P81" s="27"/>
      <c r="Q81" s="32" t="str">
        <f t="shared" si="93"/>
        <v>M35</v>
      </c>
      <c r="R81" s="53">
        <f>IF(Q81="","",IF(COUNTIF(Q$12:Q80,Q81)=0,R80+1,R80))</f>
        <v>7</v>
      </c>
      <c r="S81" s="53">
        <f t="shared" si="94"/>
        <v>107</v>
      </c>
      <c r="T81" s="53">
        <f t="shared" si="95"/>
        <v>545</v>
      </c>
      <c r="U81" s="46" t="str">
        <f t="shared" si="96"/>
        <v>M35 – M35 – M20</v>
      </c>
      <c r="V81" s="27" t="s">
        <v>0</v>
      </c>
      <c r="W81" s="157" t="str">
        <f t="shared" si="97"/>
        <v/>
      </c>
      <c r="X81" s="207" t="str">
        <f t="shared" si="98"/>
        <v/>
      </c>
      <c r="Y81" s="158" t="str">
        <f t="shared" si="79"/>
        <v/>
      </c>
      <c r="Z81" s="27" t="s">
        <v>0</v>
      </c>
      <c r="AA81" s="32" t="str">
        <f t="shared" si="99"/>
        <v/>
      </c>
      <c r="AB81" s="53" t="str">
        <f t="shared" si="100"/>
        <v/>
      </c>
      <c r="AC81" s="21" t="str">
        <f>IF(OR(AB81="",AB81&lt;&gt;"NEMA"),"",IF(IFERROR(MATCH(AA81,AA$12:AA80,0),0)&lt;&gt;0,"",AA81))</f>
        <v/>
      </c>
      <c r="AD81" s="46" t="str">
        <f>IF(AC81="","",MAX(AD$12:AD80)+1)</f>
        <v/>
      </c>
      <c r="AE81" s="27" t="s">
        <v>0</v>
      </c>
      <c r="AF81" s="84"/>
      <c r="AG81" s="27" t="s">
        <v>0</v>
      </c>
      <c r="AH81" s="14" t="str">
        <f t="shared" si="101"/>
        <v/>
      </c>
      <c r="AI81" s="27" t="s">
        <v>0</v>
      </c>
      <c r="AJ81" s="157" t="str">
        <f t="shared" si="102"/>
        <v/>
      </c>
      <c r="AK81" s="108" t="str">
        <f t="shared" si="103"/>
        <v/>
      </c>
      <c r="AL81" s="27"/>
      <c r="AM81" s="32" t="str">
        <f t="shared" si="104"/>
        <v/>
      </c>
      <c r="AN81" s="21" t="str">
        <f t="shared" si="105"/>
        <v/>
      </c>
      <c r="AO81" s="53" t="str">
        <f t="shared" si="106"/>
        <v/>
      </c>
      <c r="AP81" s="53" t="str">
        <f t="shared" si="107"/>
        <v/>
      </c>
      <c r="AQ81" s="21" t="str">
        <f t="shared" si="108"/>
        <v/>
      </c>
      <c r="AR81" s="46" t="str">
        <f t="shared" si="109"/>
        <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
      </c>
      <c r="BI81" s="21" t="str">
        <f t="shared" si="115"/>
        <v/>
      </c>
      <c r="BJ81" s="53" t="str">
        <f t="shared" si="116"/>
        <v/>
      </c>
      <c r="BK81" s="33" t="str">
        <f t="shared" si="117"/>
        <v/>
      </c>
      <c r="BL81" s="27" t="s">
        <v>0</v>
      </c>
      <c r="BM81" s="32" t="str">
        <f t="shared" si="118"/>
        <v/>
      </c>
      <c r="BN81" s="21" t="str">
        <f t="shared" si="119"/>
        <v/>
      </c>
      <c r="BO81" s="53" t="str">
        <f t="shared" si="120"/>
        <v/>
      </c>
      <c r="BP81" s="53" t="str">
        <f t="shared" si="81"/>
        <v/>
      </c>
      <c r="BQ81" s="21" t="str">
        <f t="shared" si="82"/>
        <v/>
      </c>
      <c r="BR81" s="21" t="str" cm="1">
        <f t="array" ref="BR81">IFERROR(""&amp;INDEX(regNatjecatelj_klub,DI81),"")</f>
        <v/>
      </c>
      <c r="BS81" s="66" t="str">
        <f t="shared" si="121"/>
        <v/>
      </c>
      <c r="BT81" s="46" t="str">
        <f t="shared" si="122"/>
        <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
      </c>
      <c r="CL81" s="210" t="str">
        <f>IF(BN81="","",IF(BT81&lt;&gt;BN81,INDEX(regKlub_id,MATCH(BT81,regKlub_naziv,0)),IF(AND(BO81&lt;&gt;"",BO81&lt;&gt;"NEMA"),BO81,IF(CF81&lt;&gt;"",CF81,IF(CB81&lt;&gt;"",CB81,IFERROR(INDEX(CL$12:CL80,MATCH(BN81,BN$12:BN80,0)),"GREŠKA"))))))</f>
        <v/>
      </c>
      <c r="CM81" s="108" t="str">
        <f>IF(BP81="","",IF(BP81&lt;&gt;"NEMA",BP81,IF(CE81&lt;&gt;"",CE81,IFERROR(INDEX(CM$12:CM80,MATCH(BN81,BN$12:BN80,0)),""))))</f>
        <v/>
      </c>
      <c r="CN81" s="27" t="s">
        <v>0</v>
      </c>
      <c r="CO81" s="38" t="str">
        <f t="shared" si="129"/>
        <v/>
      </c>
      <c r="CP81" s="53" t="str">
        <f t="shared" si="130"/>
        <v>0</v>
      </c>
      <c r="CQ81" s="164" t="str">
        <f t="shared" si="131"/>
        <v/>
      </c>
      <c r="CR81" s="165" t="str">
        <f t="shared" si="78"/>
        <v/>
      </c>
      <c r="CS81" s="108" t="str">
        <f t="shared" si="83"/>
        <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
      </c>
      <c r="DI81" s="33" t="str">
        <f t="shared" si="136"/>
        <v/>
      </c>
      <c r="DJ81" s="27" t="s">
        <v>0</v>
      </c>
      <c r="DK81" s="32" t="str">
        <f t="shared" si="137"/>
        <v/>
      </c>
      <c r="DL81" s="33" t="str">
        <f t="shared" si="138"/>
        <v/>
      </c>
      <c r="DM81" s="27" t="s">
        <v>0</v>
      </c>
      <c r="DN81" s="32" t="str">
        <f t="shared" si="139"/>
        <v/>
      </c>
      <c r="DO81" s="33" t="str">
        <f t="shared" si="140"/>
        <v/>
      </c>
      <c r="DP81" s="27" t="s">
        <v>0</v>
      </c>
      <c r="DQ81" s="38" t="str">
        <f t="shared" si="141"/>
        <v/>
      </c>
      <c r="DR81" s="33" t="str" cm="1">
        <f t="array" ref="DR81">IF(DQ81&lt;&gt;"",INDEX(regNatjecatelj_id,DQ81,0),IF(BF81&lt;&gt;"",BF81,""))</f>
        <v/>
      </c>
      <c r="DS81" s="27" t="s">
        <v>0</v>
      </c>
      <c r="DT81" s="38" t="str">
        <f t="shared" si="142"/>
        <v/>
      </c>
      <c r="DU81" s="53" t="str">
        <f t="shared" si="88"/>
        <v/>
      </c>
      <c r="DV81" s="53" t="str">
        <f t="shared" si="143"/>
        <v/>
      </c>
      <c r="DW81" s="53" t="str">
        <f t="shared" si="144"/>
        <v/>
      </c>
      <c r="DX81" s="46" t="str">
        <f t="shared" si="145"/>
        <v/>
      </c>
      <c r="DY81" s="27" t="s">
        <v>0</v>
      </c>
      <c r="DZ81" s="38" t="str">
        <f>IF(AN81="","",MAX(DZ$12:DZ80)+1)</f>
        <v/>
      </c>
      <c r="EA81" s="53" t="str">
        <f t="shared" si="146"/>
        <v/>
      </c>
      <c r="EB81" s="53" t="str">
        <f t="shared" si="147"/>
        <v/>
      </c>
      <c r="EC81" s="53" t="str">
        <f t="shared" si="148"/>
        <v/>
      </c>
      <c r="ED81" s="53" t="str">
        <f t="shared" si="149"/>
        <v/>
      </c>
      <c r="EE81" s="53" t="str">
        <f t="shared" si="89"/>
        <v/>
      </c>
      <c r="EF81" s="53" t="str">
        <f t="shared" si="150"/>
        <v/>
      </c>
      <c r="EG81" s="53" t="str">
        <f t="shared" si="151"/>
        <v/>
      </c>
      <c r="EH81" s="53" t="str">
        <f t="shared" si="90"/>
        <v/>
      </c>
      <c r="EI81" s="53" t="str">
        <f t="shared" si="152"/>
        <v/>
      </c>
      <c r="EJ81" s="33" t="str">
        <f t="shared" si="153"/>
        <v/>
      </c>
      <c r="EK81" s="27" t="s">
        <v>0</v>
      </c>
      <c r="EL81" s="14" t="str">
        <f t="shared" si="154"/>
        <v/>
      </c>
      <c r="EM81" s="27" t="s">
        <v>0</v>
      </c>
      <c r="EN81" s="14" t="str">
        <f t="shared" si="91"/>
        <v/>
      </c>
      <c r="EO81" s="27" t="s">
        <v>0</v>
      </c>
      <c r="EP81" s="115" t="str">
        <f t="shared" si="155"/>
        <v/>
      </c>
      <c r="EQ81" s="27" t="s">
        <v>0</v>
      </c>
    </row>
    <row r="82" spans="1:147" x14ac:dyDescent="0.25">
      <c r="A82" t="s">
        <v>0</v>
      </c>
      <c r="B82" s="32" t="str">
        <f>IF(csv!F72="","",TRIM(csv!T72))</f>
        <v>M35</v>
      </c>
      <c r="C82" s="21" t="s">
        <v>0</v>
      </c>
      <c r="D82" s="21" t="str">
        <f>IF(csv!F72="","",TRIM(csv!F72))</f>
        <v>Vladimir</v>
      </c>
      <c r="E82" s="21" t="str">
        <f>IF(csv!E72="","",TRIM(csv!E72))</f>
        <v>Spasić</v>
      </c>
      <c r="F82" s="21" t="s">
        <v>0</v>
      </c>
      <c r="G82" s="53" t="str">
        <f>IF(csv!M72="","",TRIM(csv!M72))</f>
        <v/>
      </c>
      <c r="H82" s="53" t="str">
        <f>IF(csv!N72="","",TRIM(csv!N72))</f>
        <v>1</v>
      </c>
      <c r="I82" s="21" t="s">
        <v>0</v>
      </c>
      <c r="J82" s="21" t="str">
        <f>IF(csv!P72="","",TRIM(csv!P72))</f>
        <v>KAP</v>
      </c>
      <c r="K82" s="21" t="str">
        <f>IF(csv!Q72="","",TRIM(csv!Q72))</f>
        <v>OK Kapela</v>
      </c>
      <c r="L82" s="21" t="s">
        <v>0</v>
      </c>
      <c r="M82" s="46" t="str">
        <f>IF(csv!R72="","",TRIM(csv!R72))</f>
        <v>CRO</v>
      </c>
      <c r="N82" s="27" t="s">
        <v>0</v>
      </c>
      <c r="O82" s="172" t="str">
        <f t="shared" si="92"/>
        <v>ok</v>
      </c>
      <c r="P82" s="27"/>
      <c r="Q82" s="32" t="str">
        <f t="shared" si="93"/>
        <v>M35</v>
      </c>
      <c r="R82" s="53">
        <f>IF(Q82="","",IF(COUNTIF(Q$12:Q81,Q82)=0,R81+1,R81))</f>
        <v>7</v>
      </c>
      <c r="S82" s="53">
        <f t="shared" si="94"/>
        <v>107</v>
      </c>
      <c r="T82" s="53">
        <f t="shared" si="95"/>
        <v>545</v>
      </c>
      <c r="U82" s="46" t="str">
        <f t="shared" si="96"/>
        <v>M35 – M35 – M20</v>
      </c>
      <c r="V82" s="27" t="s">
        <v>0</v>
      </c>
      <c r="W82" s="157" t="str">
        <f t="shared" si="97"/>
        <v>M35</v>
      </c>
      <c r="X82" s="207">
        <f t="shared" si="98"/>
        <v>834</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Vladimir</v>
      </c>
      <c r="AN82" s="21" t="str">
        <f t="shared" si="105"/>
        <v>Spasić</v>
      </c>
      <c r="AO82" s="53">
        <f t="shared" si="106"/>
        <v>1282</v>
      </c>
      <c r="AP82" s="53" t="str">
        <f t="shared" si="107"/>
        <v/>
      </c>
      <c r="AQ82" s="21" t="str">
        <f t="shared" si="108"/>
        <v>Vladimir</v>
      </c>
      <c r="AR82" s="46" t="str">
        <f t="shared" si="109"/>
        <v>Spasić</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Vladimir</v>
      </c>
      <c r="BI82" s="21" t="str">
        <f t="shared" si="115"/>
        <v>Spasić</v>
      </c>
      <c r="BJ82" s="53" t="str">
        <f t="shared" si="116"/>
        <v/>
      </c>
      <c r="BK82" s="33">
        <f t="shared" si="117"/>
        <v>1282</v>
      </c>
      <c r="BL82" s="27" t="s">
        <v>0</v>
      </c>
      <c r="BM82" s="32" t="str">
        <f t="shared" si="118"/>
        <v>KAP</v>
      </c>
      <c r="BN82" s="21" t="str">
        <f t="shared" si="119"/>
        <v>OK Kapela</v>
      </c>
      <c r="BO82" s="53">
        <f t="shared" si="120"/>
        <v>5</v>
      </c>
      <c r="BP82" s="53" t="str">
        <f t="shared" si="81"/>
        <v/>
      </c>
      <c r="BQ82" s="21" t="str">
        <f t="shared" si="82"/>
        <v>OK Kapela</v>
      </c>
      <c r="BR82" s="21" t="str" cm="1">
        <f t="array" ref="BR82">IFERROR(""&amp;INDEX(regNatjecatelj_klub,DI82),"")</f>
        <v>OK Kapela</v>
      </c>
      <c r="BS82" s="66" t="str">
        <f t="shared" si="121"/>
        <v/>
      </c>
      <c r="BT82" s="46" t="str">
        <f t="shared" si="122"/>
        <v>OK Kapela</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Kapela</v>
      </c>
      <c r="CL82" s="210">
        <f>IF(BN82="","",IF(BT82&lt;&gt;BN82,INDEX(regKlub_id,MATCH(BT82,regKlub_naziv,0)),IF(AND(BO82&lt;&gt;"",BO82&lt;&gt;"NEMA"),BO82,IF(CF82&lt;&gt;"",CF82,IF(CB82&lt;&gt;"",CB82,IFERROR(INDEX(CL$12:CL81,MATCH(BN82,BN$12:BN81,0)),"GREŠKA"))))))</f>
        <v>5</v>
      </c>
      <c r="CM82" s="108" t="str">
        <f>IF(BP82="","",IF(BP82&lt;&gt;"NEMA",BP82,IF(CE82&lt;&gt;"",CE82,IFERROR(INDEX(CM$12:CM81,MATCH(BN82,BN$12:BN81,0)),""))))</f>
        <v/>
      </c>
      <c r="CN82" s="27" t="s">
        <v>0</v>
      </c>
      <c r="CO82" s="38" t="str">
        <f t="shared" si="129"/>
        <v/>
      </c>
      <c r="CP82" s="53" t="str">
        <f t="shared" si="130"/>
        <v>1</v>
      </c>
      <c r="CQ82" s="164" t="str">
        <f t="shared" si="131"/>
        <v/>
      </c>
      <c r="CR82" s="165" t="str">
        <f t="shared" si="78"/>
        <v/>
      </c>
      <c r="CS82" s="108">
        <f t="shared" si="83"/>
        <v>6</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Vladimir – Spasić</v>
      </c>
      <c r="DI82" s="33">
        <f t="shared" si="136"/>
        <v>1320</v>
      </c>
      <c r="DJ82" s="27" t="s">
        <v>0</v>
      </c>
      <c r="DK82" s="32" t="str">
        <f t="shared" si="137"/>
        <v>Vladimir – Spasić – OK Kapela</v>
      </c>
      <c r="DL82" s="33">
        <f t="shared" si="138"/>
        <v>1320</v>
      </c>
      <c r="DM82" s="27" t="s">
        <v>0</v>
      </c>
      <c r="DN82" s="32" t="str">
        <f t="shared" si="139"/>
        <v>Vladimir – Spasić – OK Kapela – M35</v>
      </c>
      <c r="DO82" s="33">
        <f t="shared" si="140"/>
        <v>1320</v>
      </c>
      <c r="DP82" s="27" t="s">
        <v>0</v>
      </c>
      <c r="DQ82" s="38">
        <f t="shared" si="141"/>
        <v>1320</v>
      </c>
      <c r="DR82" s="33" cm="1">
        <f t="array" ref="DR82">IF(DQ82&lt;&gt;"",INDEX(regNatjecatelj_id,DQ82,0),IF(BF82&lt;&gt;"",BF82,""))</f>
        <v>1282</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7675</v>
      </c>
      <c r="EA82" s="53">
        <f t="shared" si="146"/>
        <v>834</v>
      </c>
      <c r="EB82" s="53">
        <f t="shared" si="147"/>
        <v>1282</v>
      </c>
      <c r="EC82" s="53" t="str">
        <f t="shared" si="148"/>
        <v/>
      </c>
      <c r="ED82" s="53">
        <f t="shared" si="149"/>
        <v>6</v>
      </c>
      <c r="EE82" s="53">
        <f t="shared" si="89"/>
        <v>1</v>
      </c>
      <c r="EF82" s="53">
        <f t="shared" si="150"/>
        <v>1</v>
      </c>
      <c r="EG82" s="53" t="str">
        <f t="shared" si="151"/>
        <v>1</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(7675,834,1282,Null,6,1,1,1,Null,Null,Null);</v>
      </c>
      <c r="EM82" s="27" t="s">
        <v>0</v>
      </c>
      <c r="EN82" s="14" t="str">
        <f t="shared" si="91"/>
        <v/>
      </c>
      <c r="EO82" s="27" t="s">
        <v>0</v>
      </c>
      <c r="EP82" s="115" t="str">
        <f t="shared" si="155"/>
        <v xml:space="preserve">
INSERT INTO rezultat(id,stazakategorija_id,imeprezime_id,vrijeme_sec,status_id,registracija,uparivanje_id,originalstatus_id,imeprezimealias_id,klubalias_id,kategorijaalias_id) VALUES (7675,834,1282,Null,6,1,1,1,Null,Null,Null);</v>
      </c>
      <c r="EQ82" s="27" t="s">
        <v>0</v>
      </c>
    </row>
    <row r="83" spans="1:147" x14ac:dyDescent="0.25">
      <c r="A83" t="s">
        <v>0</v>
      </c>
      <c r="B83" s="32" t="str">
        <f>IF(csv!F73="","",TRIM(csv!T73))</f>
        <v>M35</v>
      </c>
      <c r="C83" s="21" t="s">
        <v>0</v>
      </c>
      <c r="D83" s="21" t="str">
        <f>IF(csv!F73="","",TRIM(csv!F73))</f>
        <v>Lino</v>
      </c>
      <c r="E83" s="21" t="str">
        <f>IF(csv!E73="","",TRIM(csv!E73))</f>
        <v>Legac</v>
      </c>
      <c r="F83" s="21" t="s">
        <v>0</v>
      </c>
      <c r="G83" s="53" t="str">
        <f>IF(csv!M73="","",TRIM(csv!M73))</f>
        <v/>
      </c>
      <c r="H83" s="53" t="str">
        <f>IF(csv!N73="","",TRIM(csv!N73))</f>
        <v>1</v>
      </c>
      <c r="I83" s="21" t="s">
        <v>0</v>
      </c>
      <c r="J83" s="21" t="str">
        <f>IF(csv!P73="","",TRIM(csv!P73))</f>
        <v>JAP</v>
      </c>
      <c r="K83" s="21" t="str">
        <f>IF(csv!Q73="","",TRIM(csv!Q73))</f>
        <v>OK Japetić</v>
      </c>
      <c r="L83" s="21" t="s">
        <v>0</v>
      </c>
      <c r="M83" s="46" t="str">
        <f>IF(csv!R73="","",TRIM(csv!R73))</f>
        <v>CRO</v>
      </c>
      <c r="N83" s="27" t="s">
        <v>0</v>
      </c>
      <c r="O83" s="172" t="str">
        <f t="shared" si="92"/>
        <v>ok</v>
      </c>
      <c r="P83" s="27"/>
      <c r="Q83" s="32" t="str">
        <f t="shared" si="93"/>
        <v>M35</v>
      </c>
      <c r="R83" s="53">
        <f>IF(Q83="","",IF(COUNTIF(Q$12:Q82,Q83)=0,R82+1,R82))</f>
        <v>7</v>
      </c>
      <c r="S83" s="53">
        <f t="shared" si="94"/>
        <v>107</v>
      </c>
      <c r="T83" s="53">
        <f t="shared" si="95"/>
        <v>545</v>
      </c>
      <c r="U83" s="46" t="str">
        <f t="shared" si="96"/>
        <v>M35 – M35 – M20</v>
      </c>
      <c r="V83" s="27" t="s">
        <v>0</v>
      </c>
      <c r="W83" s="157" t="str">
        <f t="shared" si="97"/>
        <v>M35</v>
      </c>
      <c r="X83" s="207">
        <f t="shared" si="98"/>
        <v>834</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Lino</v>
      </c>
      <c r="AN83" s="21" t="str">
        <f t="shared" si="105"/>
        <v>Legac</v>
      </c>
      <c r="AO83" s="53">
        <f t="shared" si="106"/>
        <v>1370</v>
      </c>
      <c r="AP83" s="53" t="str">
        <f t="shared" si="107"/>
        <v/>
      </c>
      <c r="AQ83" s="21" t="str">
        <f t="shared" si="108"/>
        <v>Lino</v>
      </c>
      <c r="AR83" s="46" t="str">
        <f t="shared" si="109"/>
        <v>Legac</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Lino</v>
      </c>
      <c r="BI83" s="21" t="str">
        <f t="shared" si="115"/>
        <v>Legac</v>
      </c>
      <c r="BJ83" s="53" t="str">
        <f t="shared" si="116"/>
        <v/>
      </c>
      <c r="BK83" s="33">
        <f t="shared" si="117"/>
        <v>1370</v>
      </c>
      <c r="BL83" s="27" t="s">
        <v>0</v>
      </c>
      <c r="BM83" s="32" t="str">
        <f t="shared" si="118"/>
        <v>JAP</v>
      </c>
      <c r="BN83" s="21" t="str">
        <f t="shared" si="119"/>
        <v>OK Japetić</v>
      </c>
      <c r="BO83" s="53">
        <f t="shared" si="120"/>
        <v>3</v>
      </c>
      <c r="BP83" s="53" t="str">
        <f t="shared" si="81"/>
        <v/>
      </c>
      <c r="BQ83" s="21" t="str">
        <f t="shared" si="82"/>
        <v>OK Japetić</v>
      </c>
      <c r="BR83" s="21" t="str" cm="1">
        <f t="array" ref="BR83">IFERROR(""&amp;INDEX(regNatjecatelj_klub,DI83),"")</f>
        <v>OK Japetić</v>
      </c>
      <c r="BS83" s="66" t="str">
        <f t="shared" si="121"/>
        <v/>
      </c>
      <c r="BT83" s="46" t="str">
        <f t="shared" si="122"/>
        <v>OK Japetić</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Japetić</v>
      </c>
      <c r="CL83" s="210">
        <f>IF(BN83="","",IF(BT83&lt;&gt;BN83,INDEX(regKlub_id,MATCH(BT83,regKlub_naziv,0)),IF(AND(BO83&lt;&gt;"",BO83&lt;&gt;"NEMA"),BO83,IF(CF83&lt;&gt;"",CF83,IF(CB83&lt;&gt;"",CB83,IFERROR(INDEX(CL$12:CL82,MATCH(BN83,BN$12:BN82,0)),"GREŠKA"))))))</f>
        <v>3</v>
      </c>
      <c r="CM83" s="108" t="str">
        <f>IF(BP83="","",IF(BP83&lt;&gt;"NEMA",BP83,IF(CE83&lt;&gt;"",CE83,IFERROR(INDEX(CM$12:CM82,MATCH(BN83,BN$12:BN82,0)),""))))</f>
        <v/>
      </c>
      <c r="CN83" s="27" t="s">
        <v>0</v>
      </c>
      <c r="CO83" s="38" t="str">
        <f t="shared" si="129"/>
        <v/>
      </c>
      <c r="CP83" s="53" t="str">
        <f t="shared" si="130"/>
        <v>1</v>
      </c>
      <c r="CQ83" s="164" t="str">
        <f t="shared" si="131"/>
        <v/>
      </c>
      <c r="CR83" s="165" t="str">
        <f t="shared" si="78"/>
        <v/>
      </c>
      <c r="CS83" s="108">
        <f t="shared" si="83"/>
        <v>6</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Lino – Legac</v>
      </c>
      <c r="DI83" s="33">
        <f t="shared" si="136"/>
        <v>689</v>
      </c>
      <c r="DJ83" s="27" t="s">
        <v>0</v>
      </c>
      <c r="DK83" s="32" t="str">
        <f t="shared" si="137"/>
        <v>Lino – Legac – OK Japetić</v>
      </c>
      <c r="DL83" s="33">
        <f t="shared" si="138"/>
        <v>689</v>
      </c>
      <c r="DM83" s="27" t="s">
        <v>0</v>
      </c>
      <c r="DN83" s="32" t="str">
        <f t="shared" si="139"/>
        <v>Lino – Legac – OK Japetić – M35</v>
      </c>
      <c r="DO83" s="33">
        <f t="shared" si="140"/>
        <v>689</v>
      </c>
      <c r="DP83" s="27" t="s">
        <v>0</v>
      </c>
      <c r="DQ83" s="38">
        <f t="shared" si="141"/>
        <v>689</v>
      </c>
      <c r="DR83" s="33" cm="1">
        <f t="array" ref="DR83">IF(DQ83&lt;&gt;"",INDEX(regNatjecatelj_id,DQ83,0),IF(BF83&lt;&gt;"",BF83,""))</f>
        <v>1370</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7676</v>
      </c>
      <c r="EA83" s="53">
        <f t="shared" si="146"/>
        <v>834</v>
      </c>
      <c r="EB83" s="53">
        <f t="shared" si="147"/>
        <v>1370</v>
      </c>
      <c r="EC83" s="53" t="str">
        <f t="shared" si="148"/>
        <v/>
      </c>
      <c r="ED83" s="53">
        <f t="shared" si="149"/>
        <v>6</v>
      </c>
      <c r="EE83" s="53">
        <f t="shared" si="89"/>
        <v>1</v>
      </c>
      <c r="EF83" s="53">
        <f t="shared" si="150"/>
        <v>1</v>
      </c>
      <c r="EG83" s="53" t="str">
        <f t="shared" si="151"/>
        <v>1</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(7676,834,1370,Null,6,1,1,1,Null,Null,Null);</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(7676,834,1370,Null,6,1,1,1,Null,Null,Null);</v>
      </c>
      <c r="EQ83" s="27" t="s">
        <v>0</v>
      </c>
    </row>
    <row r="84" spans="1:147" x14ac:dyDescent="0.25">
      <c r="A84" t="s">
        <v>0</v>
      </c>
      <c r="B84" s="32" t="str">
        <f>IF(csv!F74="","",TRIM(csv!T74))</f>
        <v>M45</v>
      </c>
      <c r="C84" s="21" t="s">
        <v>0</v>
      </c>
      <c r="D84" s="21" t="str">
        <f>IF(csv!F74="","",TRIM(csv!F74))</f>
        <v>Damir</v>
      </c>
      <c r="E84" s="21" t="str">
        <f>IF(csv!E74="","",TRIM(csv!E74))</f>
        <v>Gobec</v>
      </c>
      <c r="F84" s="21" t="s">
        <v>0</v>
      </c>
      <c r="G84" s="53" t="str">
        <f>IF(csv!M74="","",TRIM(csv!M74))</f>
        <v>49:56</v>
      </c>
      <c r="H84" s="53" t="str">
        <f>IF(csv!N74="","",TRIM(csv!N74))</f>
        <v>0</v>
      </c>
      <c r="I84" s="21" t="s">
        <v>0</v>
      </c>
      <c r="J84" s="21" t="str">
        <f>IF(csv!P74="","",TRIM(csv!P74))</f>
        <v>VIH</v>
      </c>
      <c r="K84" s="21" t="str">
        <f>IF(csv!Q74="","",TRIM(csv!Q74))</f>
        <v>OK Vihor</v>
      </c>
      <c r="L84" s="21" t="s">
        <v>0</v>
      </c>
      <c r="M84" s="46" t="str">
        <f>IF(csv!R74="","",TRIM(csv!R74))</f>
        <v>CRO</v>
      </c>
      <c r="N84" s="27" t="s">
        <v>0</v>
      </c>
      <c r="O84" s="172" t="str">
        <f t="shared" si="92"/>
        <v>ok</v>
      </c>
      <c r="P84" s="27"/>
      <c r="Q84" s="32" t="str">
        <f t="shared" si="93"/>
        <v>M45</v>
      </c>
      <c r="R84" s="53">
        <f>IF(Q84="","",IF(COUNTIF(Q$12:Q83,Q84)=0,R83+1,R83))</f>
        <v>8</v>
      </c>
      <c r="S84" s="53">
        <f t="shared" si="94"/>
        <v>106</v>
      </c>
      <c r="T84" s="53">
        <f t="shared" si="95"/>
        <v>544</v>
      </c>
      <c r="U84" s="46" t="str">
        <f t="shared" si="96"/>
        <v>M45</v>
      </c>
      <c r="V84" s="27" t="s">
        <v>0</v>
      </c>
      <c r="W84" s="157" t="str">
        <f t="shared" si="97"/>
        <v>M45</v>
      </c>
      <c r="X84" s="207">
        <f t="shared" si="98"/>
        <v>835</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Damir</v>
      </c>
      <c r="AN84" s="21" t="str">
        <f t="shared" si="105"/>
        <v>Gobec</v>
      </c>
      <c r="AO84" s="53">
        <f t="shared" si="106"/>
        <v>1209</v>
      </c>
      <c r="AP84" s="53" t="str">
        <f t="shared" si="107"/>
        <v/>
      </c>
      <c r="AQ84" s="21" t="str">
        <f t="shared" si="108"/>
        <v>Damir</v>
      </c>
      <c r="AR84" s="46" t="str">
        <f t="shared" si="109"/>
        <v>Gobec</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Damir</v>
      </c>
      <c r="BI84" s="21" t="str">
        <f t="shared" si="115"/>
        <v>Gobec</v>
      </c>
      <c r="BJ84" s="53" t="str">
        <f t="shared" si="116"/>
        <v/>
      </c>
      <c r="BK84" s="33">
        <f t="shared" si="117"/>
        <v>1209</v>
      </c>
      <c r="BL84" s="27" t="s">
        <v>0</v>
      </c>
      <c r="BM84" s="32" t="str">
        <f t="shared" si="118"/>
        <v>VIH</v>
      </c>
      <c r="BN84" s="21" t="str">
        <f t="shared" si="119"/>
        <v>OK Vihor</v>
      </c>
      <c r="BO84" s="53">
        <f t="shared" si="120"/>
        <v>12</v>
      </c>
      <c r="BP84" s="53" t="str">
        <f t="shared" si="81"/>
        <v/>
      </c>
      <c r="BQ84" s="21" t="str">
        <f t="shared" si="82"/>
        <v>OK Vihor</v>
      </c>
      <c r="BR84" s="21" t="str" cm="1">
        <f t="array" ref="BR84">IFERROR(""&amp;INDEX(regNatjecatelj_klub,DI84),"")</f>
        <v>OK Vihor</v>
      </c>
      <c r="BS84" s="66" t="str">
        <f t="shared" si="121"/>
        <v/>
      </c>
      <c r="BT84" s="46" t="str">
        <f t="shared" si="122"/>
        <v>OK Vihor</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Vihor</v>
      </c>
      <c r="CL84" s="210">
        <f>IF(BN84="","",IF(BT84&lt;&gt;BN84,INDEX(regKlub_id,MATCH(BT84,regKlub_naziv,0)),IF(AND(BO84&lt;&gt;"",BO84&lt;&gt;"NEMA"),BO84,IF(CF84&lt;&gt;"",CF84,IF(CB84&lt;&gt;"",CB84,IFERROR(INDEX(CL$12:CL83,MATCH(BN84,BN$12:BN83,0)),"GREŠKA"))))))</f>
        <v>12</v>
      </c>
      <c r="CM84" s="108" t="str">
        <f>IF(BP84="","",IF(BP84&lt;&gt;"NEMA",BP84,IF(CE84&lt;&gt;"",CE84,IFERROR(INDEX(CM$12:CM83,MATCH(BN84,BN$12:BN83,0)),""))))</f>
        <v/>
      </c>
      <c r="CN84" s="27" t="s">
        <v>0</v>
      </c>
      <c r="CO84" s="38" t="str">
        <f t="shared" si="129"/>
        <v>49:56</v>
      </c>
      <c r="CP84" s="53" t="str">
        <f t="shared" si="130"/>
        <v>0</v>
      </c>
      <c r="CQ84" s="164" t="str">
        <f t="shared" si="131"/>
        <v/>
      </c>
      <c r="CR84" s="165">
        <f t="shared" si="78"/>
        <v>2996</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Damir – Gobec</v>
      </c>
      <c r="DI84" s="33">
        <f t="shared" si="136"/>
        <v>198</v>
      </c>
      <c r="DJ84" s="27" t="s">
        <v>0</v>
      </c>
      <c r="DK84" s="32" t="str">
        <f t="shared" si="137"/>
        <v>Damir – Gobec – OK Vihor</v>
      </c>
      <c r="DL84" s="33">
        <f t="shared" si="138"/>
        <v>198</v>
      </c>
      <c r="DM84" s="27" t="s">
        <v>0</v>
      </c>
      <c r="DN84" s="32" t="str">
        <f t="shared" si="139"/>
        <v>Damir – Gobec – OK Vihor – M45</v>
      </c>
      <c r="DO84" s="33">
        <f t="shared" si="140"/>
        <v>198</v>
      </c>
      <c r="DP84" s="27" t="s">
        <v>0</v>
      </c>
      <c r="DQ84" s="38">
        <f t="shared" si="141"/>
        <v>198</v>
      </c>
      <c r="DR84" s="33" cm="1">
        <f t="array" ref="DR84">IF(DQ84&lt;&gt;"",INDEX(regNatjecatelj_id,DQ84,0),IF(BF84&lt;&gt;"",BF84,""))</f>
        <v>1209</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7677</v>
      </c>
      <c r="EA84" s="53">
        <f t="shared" si="146"/>
        <v>835</v>
      </c>
      <c r="EB84" s="53">
        <f t="shared" si="147"/>
        <v>1209</v>
      </c>
      <c r="EC84" s="53">
        <f t="shared" si="148"/>
        <v>2996</v>
      </c>
      <c r="ED84" s="53">
        <f t="shared" si="149"/>
        <v>1</v>
      </c>
      <c r="EE84" s="53">
        <f t="shared" si="89"/>
        <v>1</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(7677,835,1209,2996,1,1,1,0,Null,Null,Null);</v>
      </c>
      <c r="EM84" s="27" t="s">
        <v>0</v>
      </c>
      <c r="EN84" s="14" t="str">
        <f t="shared" si="91"/>
        <v>UPDATE
	registar
SET
	potvrda = 1
WHERE
	imeprezime_id=1209
    	AND
	kategorijaliga_id = (SELECT 
                         	id
                         FROM
                         	kategorija_liga
                         WHERE
                         	kategorija_liga.kategorija_id = (SELECT kategorija_id FROM staza_kategorija WHERE id = 835)
                         		AND
                         	kategorija_liga.liga_id = 221)
		AND
	datum_od &lt;= '44850'
    	AND
    datum_do is Null;</v>
      </c>
      <c r="EO84" s="27" t="s">
        <v>0</v>
      </c>
      <c r="EP84" s="115" t="str">
        <f t="shared" si="155"/>
        <v xml:space="preserve">
INSERT INTO rezultat(id,stazakategorija_id,imeprezime_id,vrijeme_sec,status_id,registracija,uparivanje_id,originalstatus_id,imeprezimealias_id,klubalias_id,kategorijaalias_id) VALUES (7677,835,1209,2996,1,1,1,0,Null,Null,Null);
UPDATE
	registar
SET
	potvrda = 1
WHERE
	imeprezime_id=1209
    	AND
	kategorijaliga_id = (SELECT 
                         	id
                         FROM
                         	kategorija_liga
                         WHERE
                         	kategorija_liga.kategorija_id = (SELECT kategorija_id FROM staza_kategorija WHERE id = 835)
                         		AND
                         	kategorija_liga.liga_id = 221)
		AND
	datum_od &lt;= '44850'
    	AND
    datum_do is Null;</v>
      </c>
      <c r="EQ84" s="27" t="s">
        <v>0</v>
      </c>
    </row>
    <row r="85" spans="1:147" x14ac:dyDescent="0.25">
      <c r="A85" t="s">
        <v>0</v>
      </c>
      <c r="B85" s="32" t="str">
        <f>IF(csv!F75="","",TRIM(csv!T75))</f>
        <v>M45</v>
      </c>
      <c r="C85" s="21" t="s">
        <v>0</v>
      </c>
      <c r="D85" s="21" t="str">
        <f>IF(csv!F75="","",TRIM(csv!F75))</f>
        <v>Predrag</v>
      </c>
      <c r="E85" s="21" t="str">
        <f>IF(csv!E75="","",TRIM(csv!E75))</f>
        <v>Markulinčić</v>
      </c>
      <c r="F85" s="21" t="s">
        <v>0</v>
      </c>
      <c r="G85" s="53" t="str">
        <f>IF(csv!M75="","",TRIM(csv!M75))</f>
        <v>50:55</v>
      </c>
      <c r="H85" s="53" t="str">
        <f>IF(csv!N75="","",TRIM(csv!N75))</f>
        <v>0</v>
      </c>
      <c r="I85" s="21" t="s">
        <v>0</v>
      </c>
      <c r="J85" s="21" t="str">
        <f>IF(csv!P75="","",TRIM(csv!P75))</f>
        <v>OKM</v>
      </c>
      <c r="K85" s="21" t="str">
        <f>IF(csv!Q75="","",TRIM(csv!Q75))</f>
        <v>OK Medjimurje</v>
      </c>
      <c r="L85" s="21" t="s">
        <v>0</v>
      </c>
      <c r="M85" s="46" t="str">
        <f>IF(csv!R75="","",TRIM(csv!R75))</f>
        <v>CRO</v>
      </c>
      <c r="N85" s="27" t="s">
        <v>0</v>
      </c>
      <c r="O85" s="172" t="str">
        <f t="shared" si="92"/>
        <v>ok</v>
      </c>
      <c r="P85" s="27"/>
      <c r="Q85" s="32" t="str">
        <f t="shared" si="93"/>
        <v>M45</v>
      </c>
      <c r="R85" s="53">
        <f>IF(Q85="","",IF(COUNTIF(Q$12:Q84,Q85)=0,R84+1,R84))</f>
        <v>8</v>
      </c>
      <c r="S85" s="53">
        <f t="shared" si="94"/>
        <v>106</v>
      </c>
      <c r="T85" s="53">
        <f t="shared" si="95"/>
        <v>544</v>
      </c>
      <c r="U85" s="46" t="str">
        <f t="shared" si="96"/>
        <v>M45</v>
      </c>
      <c r="V85" s="27" t="s">
        <v>0</v>
      </c>
      <c r="W85" s="157" t="str">
        <f t="shared" si="97"/>
        <v>M45</v>
      </c>
      <c r="X85" s="207">
        <f t="shared" si="98"/>
        <v>835</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Predrag</v>
      </c>
      <c r="AN85" s="21" t="str">
        <f t="shared" si="105"/>
        <v>Markulinčić</v>
      </c>
      <c r="AO85" s="53">
        <f t="shared" si="106"/>
        <v>1064</v>
      </c>
      <c r="AP85" s="53" t="str">
        <f t="shared" si="107"/>
        <v/>
      </c>
      <c r="AQ85" s="21" t="str">
        <f t="shared" si="108"/>
        <v>Predrag</v>
      </c>
      <c r="AR85" s="46" t="str">
        <f t="shared" si="109"/>
        <v>Markulinčić</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Predrag</v>
      </c>
      <c r="BI85" s="21" t="str">
        <f t="shared" si="115"/>
        <v>Markulinčić</v>
      </c>
      <c r="BJ85" s="53" t="str">
        <f t="shared" si="116"/>
        <v/>
      </c>
      <c r="BK85" s="33">
        <f t="shared" si="117"/>
        <v>1064</v>
      </c>
      <c r="BL85" s="27" t="s">
        <v>0</v>
      </c>
      <c r="BM85" s="32" t="str">
        <f t="shared" si="118"/>
        <v>OKM</v>
      </c>
      <c r="BN85" s="21" t="str">
        <f t="shared" si="119"/>
        <v>OK Medjimurje</v>
      </c>
      <c r="BO85" s="53" t="str">
        <f t="shared" si="120"/>
        <v>NEMA</v>
      </c>
      <c r="BP85" s="53">
        <f t="shared" si="81"/>
        <v>2</v>
      </c>
      <c r="BQ85" s="21" t="str">
        <f t="shared" si="82"/>
        <v>OK Međimurje</v>
      </c>
      <c r="BR85" s="21" t="str" cm="1">
        <f t="array" ref="BR85">IFERROR(""&amp;INDEX(regNatjecatelj_klub,DI85),"")</f>
        <v>OK Međimurje</v>
      </c>
      <c r="BS85" s="66" t="str">
        <f t="shared" si="121"/>
        <v/>
      </c>
      <c r="BT85" s="46" t="str">
        <f t="shared" si="122"/>
        <v>OK Međimurje</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Međimurje</v>
      </c>
      <c r="CL85" s="210">
        <f>IF(BN85="","",IF(BT85&lt;&gt;BN85,INDEX(regKlub_id,MATCH(BT85,regKlub_naziv,0)),IF(AND(BO85&lt;&gt;"",BO85&lt;&gt;"NEMA"),BO85,IF(CF85&lt;&gt;"",CF85,IF(CB85&lt;&gt;"",CB85,IFERROR(INDEX(CL$12:CL84,MATCH(BN85,BN$12:BN84,0)),"GREŠKA"))))))</f>
        <v>7</v>
      </c>
      <c r="CM85" s="108">
        <f>IF(BP85="","",IF(BP85&lt;&gt;"NEMA",BP85,IF(CE85&lt;&gt;"",CE85,IFERROR(INDEX(CM$12:CM84,MATCH(BN85,BN$12:BN84,0)),""))))</f>
        <v>2</v>
      </c>
      <c r="CN85" s="27" t="s">
        <v>0</v>
      </c>
      <c r="CO85" s="38" t="str">
        <f t="shared" si="129"/>
        <v>50:55</v>
      </c>
      <c r="CP85" s="53" t="str">
        <f t="shared" si="130"/>
        <v>0</v>
      </c>
      <c r="CQ85" s="164" t="str">
        <f t="shared" si="131"/>
        <v/>
      </c>
      <c r="CR85" s="165">
        <f t="shared" si="78"/>
        <v>3055</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Predrag – Markulinčić</v>
      </c>
      <c r="DI85" s="33">
        <f t="shared" si="136"/>
        <v>1057</v>
      </c>
      <c r="DJ85" s="27" t="s">
        <v>0</v>
      </c>
      <c r="DK85" s="32" t="str">
        <f t="shared" si="137"/>
        <v>Predrag – Markulinčić – OK Međimurje</v>
      </c>
      <c r="DL85" s="33">
        <f t="shared" si="138"/>
        <v>1057</v>
      </c>
      <c r="DM85" s="27" t="s">
        <v>0</v>
      </c>
      <c r="DN85" s="32" t="str">
        <f t="shared" si="139"/>
        <v>Predrag – Markulinčić – OK Međimurje – M45</v>
      </c>
      <c r="DO85" s="33">
        <f t="shared" si="140"/>
        <v>1057</v>
      </c>
      <c r="DP85" s="27" t="s">
        <v>0</v>
      </c>
      <c r="DQ85" s="38">
        <f t="shared" si="141"/>
        <v>1057</v>
      </c>
      <c r="DR85" s="33" cm="1">
        <f t="array" ref="DR85">IF(DQ85&lt;&gt;"",INDEX(regNatjecatelj_id,DQ85,0),IF(BF85&lt;&gt;"",BF85,""))</f>
        <v>1064</v>
      </c>
      <c r="DS85" s="27" t="s">
        <v>0</v>
      </c>
      <c r="DT85" s="38" t="str">
        <f t="shared" si="142"/>
        <v>imepre</v>
      </c>
      <c r="DU85" s="53" t="str">
        <f t="shared" si="88"/>
        <v>klu(ali)</v>
      </c>
      <c r="DV85" s="53" t="str">
        <f t="shared" si="143"/>
        <v>kat</v>
      </c>
      <c r="DW85" s="53" t="str">
        <f t="shared" si="144"/>
        <v/>
      </c>
      <c r="DX85" s="46" t="str">
        <f t="shared" si="145"/>
        <v>imepre-klu(ali)-kat</v>
      </c>
      <c r="DY85" s="27" t="s">
        <v>0</v>
      </c>
      <c r="DZ85" s="38">
        <f>IF(AN85="","",MAX(DZ$12:DZ84)+1)</f>
        <v>7678</v>
      </c>
      <c r="EA85" s="53">
        <f t="shared" si="146"/>
        <v>835</v>
      </c>
      <c r="EB85" s="53">
        <f t="shared" si="147"/>
        <v>1064</v>
      </c>
      <c r="EC85" s="53">
        <f t="shared" si="148"/>
        <v>3055</v>
      </c>
      <c r="ED85" s="53">
        <f t="shared" si="149"/>
        <v>1</v>
      </c>
      <c r="EE85" s="53">
        <f t="shared" si="89"/>
        <v>1</v>
      </c>
      <c r="EF85" s="53">
        <f t="shared" si="150"/>
        <v>3</v>
      </c>
      <c r="EG85" s="53" t="str">
        <f t="shared" si="151"/>
        <v>0</v>
      </c>
      <c r="EH85" s="53" t="str">
        <f t="shared" si="90"/>
        <v/>
      </c>
      <c r="EI85" s="53">
        <f t="shared" si="152"/>
        <v>2</v>
      </c>
      <c r="EJ85" s="33" t="str">
        <f t="shared" si="153"/>
        <v/>
      </c>
      <c r="EK85" s="27" t="s">
        <v>0</v>
      </c>
      <c r="EL85" s="14" t="str">
        <f t="shared" si="154"/>
        <v>INSERT INTO rezultat(id,stazakategorija_id,imeprezime_id,vrijeme_sec,status_id,registracija,uparivanje_id,originalstatus_id,imeprezimealias_id,klubalias_id,kategorijaalias_id) VALUES (7678,835,1064,3055,1,1,3,0,Null,2,Null);</v>
      </c>
      <c r="EM85" s="27" t="s">
        <v>0</v>
      </c>
      <c r="EN85" s="14" t="str">
        <f t="shared" si="91"/>
        <v>UPDATE
	registar
SET
	potvrda = 1
WHERE
	imeprezime_id=1064
    	AND
	kategorijaliga_id = (SELECT 
                         	id
                         FROM
                         	kategorija_liga
                         WHERE
                         	kategorija_liga.kategorija_id = (SELECT kategorija_id FROM staza_kategorija WHERE id = 835)
                         		AND
                         	kategorija_liga.liga_id = 221)
		AND
	datum_od &lt;= '44850'
    	AND
    datum_do is Null;</v>
      </c>
      <c r="EO85" s="27" t="s">
        <v>0</v>
      </c>
      <c r="EP85" s="115" t="str">
        <f t="shared" si="155"/>
        <v xml:space="preserve">
INSERT INTO rezultat(id,stazakategorija_id,imeprezime_id,vrijeme_sec,status_id,registracija,uparivanje_id,originalstatus_id,imeprezimealias_id,klubalias_id,kategorijaalias_id) VALUES (7678,835,1064,3055,1,1,3,0,Null,2,Null);
UPDATE
	registar
SET
	potvrda = 1
WHERE
	imeprezime_id=1064
    	AND
	kategorijaliga_id = (SELECT 
                         	id
                         FROM
                         	kategorija_liga
                         WHERE
                         	kategorija_liga.kategorija_id = (SELECT kategorija_id FROM staza_kategorija WHERE id = 835)
                         		AND
                         	kategorija_liga.liga_id = 221)
		AND
	datum_od &lt;= '44850'
    	AND
    datum_do is Null;</v>
      </c>
      <c r="EQ85" s="27" t="s">
        <v>0</v>
      </c>
    </row>
    <row r="86" spans="1:147" x14ac:dyDescent="0.25">
      <c r="A86" t="s">
        <v>0</v>
      </c>
      <c r="B86" s="32" t="str">
        <f>IF(csv!F76="","",TRIM(csv!T76))</f>
        <v>M45</v>
      </c>
      <c r="C86" s="21" t="s">
        <v>0</v>
      </c>
      <c r="D86" s="21" t="str">
        <f>IF(csv!F76="","",TRIM(csv!F76))</f>
        <v>Robert</v>
      </c>
      <c r="E86" s="21" t="str">
        <f>IF(csv!E76="","",TRIM(csv!E76))</f>
        <v>Orehoci</v>
      </c>
      <c r="F86" s="21" t="s">
        <v>0</v>
      </c>
      <c r="G86" s="53" t="str">
        <f>IF(csv!M76="","",TRIM(csv!M76))</f>
        <v>53:27</v>
      </c>
      <c r="H86" s="53" t="str">
        <f>IF(csv!N76="","",TRIM(csv!N76))</f>
        <v>0</v>
      </c>
      <c r="I86" s="21" t="s">
        <v>0</v>
      </c>
      <c r="J86" s="21" t="str">
        <f>IF(csv!P76="","",TRIM(csv!P76))</f>
        <v>BJE</v>
      </c>
      <c r="K86" s="21" t="str">
        <f>IF(csv!Q76="","",TRIM(csv!Q76))</f>
        <v>OK Bjelovar</v>
      </c>
      <c r="L86" s="21" t="s">
        <v>0</v>
      </c>
      <c r="M86" s="46" t="str">
        <f>IF(csv!R76="","",TRIM(csv!R76))</f>
        <v>CRO</v>
      </c>
      <c r="N86" s="27" t="s">
        <v>0</v>
      </c>
      <c r="O86" s="172" t="str">
        <f t="shared" si="92"/>
        <v>ok</v>
      </c>
      <c r="P86" s="27"/>
      <c r="Q86" s="32" t="str">
        <f t="shared" si="93"/>
        <v>M45</v>
      </c>
      <c r="R86" s="53">
        <f>IF(Q86="","",IF(COUNTIF(Q$12:Q85,Q86)=0,R85+1,R85))</f>
        <v>8</v>
      </c>
      <c r="S86" s="53">
        <f t="shared" si="94"/>
        <v>106</v>
      </c>
      <c r="T86" s="53">
        <f t="shared" si="95"/>
        <v>544</v>
      </c>
      <c r="U86" s="46" t="str">
        <f t="shared" si="96"/>
        <v>M45</v>
      </c>
      <c r="V86" s="27" t="s">
        <v>0</v>
      </c>
      <c r="W86" s="157" t="str">
        <f t="shared" si="97"/>
        <v>M45</v>
      </c>
      <c r="X86" s="207">
        <f t="shared" si="98"/>
        <v>835</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Robert</v>
      </c>
      <c r="AN86" s="21" t="str">
        <f t="shared" si="105"/>
        <v>Orehoci</v>
      </c>
      <c r="AO86" s="53">
        <f t="shared" si="106"/>
        <v>1453</v>
      </c>
      <c r="AP86" s="53" t="str">
        <f t="shared" si="107"/>
        <v/>
      </c>
      <c r="AQ86" s="21" t="str">
        <f t="shared" si="108"/>
        <v>Robert</v>
      </c>
      <c r="AR86" s="46" t="str">
        <f t="shared" si="109"/>
        <v>Orehoci</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Robert</v>
      </c>
      <c r="BI86" s="21" t="str">
        <f t="shared" si="115"/>
        <v>Orehoci</v>
      </c>
      <c r="BJ86" s="53" t="str">
        <f t="shared" si="116"/>
        <v/>
      </c>
      <c r="BK86" s="33">
        <f t="shared" si="117"/>
        <v>1453</v>
      </c>
      <c r="BL86" s="27" t="s">
        <v>0</v>
      </c>
      <c r="BM86" s="32" t="str">
        <f t="shared" si="118"/>
        <v>BJE</v>
      </c>
      <c r="BN86" s="21" t="str">
        <f t="shared" si="119"/>
        <v>OK Bjelovar</v>
      </c>
      <c r="BO86" s="53">
        <f t="shared" si="120"/>
        <v>1</v>
      </c>
      <c r="BP86" s="53" t="str">
        <f t="shared" si="81"/>
        <v/>
      </c>
      <c r="BQ86" s="21" t="str">
        <f t="shared" si="82"/>
        <v>OK Bjelovar</v>
      </c>
      <c r="BR86" s="21" t="str" cm="1">
        <f t="array" ref="BR86">IFERROR(""&amp;INDEX(regNatjecatelj_klub,DI86),"")</f>
        <v>OK Bjelovar</v>
      </c>
      <c r="BS86" s="66" t="str">
        <f t="shared" si="121"/>
        <v/>
      </c>
      <c r="BT86" s="46" t="str">
        <f t="shared" si="122"/>
        <v>OK Bjelovar</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Bjelovar</v>
      </c>
      <c r="CL86" s="210">
        <f>IF(BN86="","",IF(BT86&lt;&gt;BN86,INDEX(regKlub_id,MATCH(BT86,regKlub_naziv,0)),IF(AND(BO86&lt;&gt;"",BO86&lt;&gt;"NEMA"),BO86,IF(CF86&lt;&gt;"",CF86,IF(CB86&lt;&gt;"",CB86,IFERROR(INDEX(CL$12:CL85,MATCH(BN86,BN$12:BN85,0)),"GREŠKA"))))))</f>
        <v>1</v>
      </c>
      <c r="CM86" s="108" t="str">
        <f>IF(BP86="","",IF(BP86&lt;&gt;"NEMA",BP86,IF(CE86&lt;&gt;"",CE86,IFERROR(INDEX(CM$12:CM85,MATCH(BN86,BN$12:BN85,0)),""))))</f>
        <v/>
      </c>
      <c r="CN86" s="27" t="s">
        <v>0</v>
      </c>
      <c r="CO86" s="38" t="str">
        <f t="shared" si="129"/>
        <v>53:27</v>
      </c>
      <c r="CP86" s="53" t="str">
        <f t="shared" si="130"/>
        <v>0</v>
      </c>
      <c r="CQ86" s="164" t="str">
        <f t="shared" si="131"/>
        <v/>
      </c>
      <c r="CR86" s="165">
        <f t="shared" si="78"/>
        <v>3207</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Robert – Orehoci</v>
      </c>
      <c r="DI86" s="33">
        <f t="shared" si="136"/>
        <v>1075</v>
      </c>
      <c r="DJ86" s="27" t="s">
        <v>0</v>
      </c>
      <c r="DK86" s="32" t="str">
        <f t="shared" si="137"/>
        <v>Robert – Orehoci – OK Bjelovar</v>
      </c>
      <c r="DL86" s="33">
        <f t="shared" si="138"/>
        <v>1075</v>
      </c>
      <c r="DM86" s="27" t="s">
        <v>0</v>
      </c>
      <c r="DN86" s="32" t="str">
        <f t="shared" si="139"/>
        <v>Robert – Orehoci – OK Bjelovar – M45</v>
      </c>
      <c r="DO86" s="33">
        <f t="shared" si="140"/>
        <v>1075</v>
      </c>
      <c r="DP86" s="27" t="s">
        <v>0</v>
      </c>
      <c r="DQ86" s="38">
        <f t="shared" si="141"/>
        <v>1075</v>
      </c>
      <c r="DR86" s="33" cm="1">
        <f t="array" ref="DR86">IF(DQ86&lt;&gt;"",INDEX(regNatjecatelj_id,DQ86,0),IF(BF86&lt;&gt;"",BF86,""))</f>
        <v>1453</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7679</v>
      </c>
      <c r="EA86" s="53">
        <f t="shared" si="146"/>
        <v>835</v>
      </c>
      <c r="EB86" s="53">
        <f t="shared" si="147"/>
        <v>1453</v>
      </c>
      <c r="EC86" s="53">
        <f t="shared" si="148"/>
        <v>3207</v>
      </c>
      <c r="ED86" s="53">
        <f t="shared" si="149"/>
        <v>1</v>
      </c>
      <c r="EE86" s="53">
        <f t="shared" si="89"/>
        <v>1</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(7679,835,1453,3207,1,1,1,0,Null,Null,Null);</v>
      </c>
      <c r="EM86" s="27" t="s">
        <v>0</v>
      </c>
      <c r="EN86" s="14" t="str">
        <f t="shared" si="91"/>
        <v>UPDATE
	registar
SET
	potvrda = 1
WHERE
	imeprezime_id=1453
    	AND
	kategorijaliga_id = (SELECT 
                         	id
                         FROM
                         	kategorija_liga
                         WHERE
                         	kategorija_liga.kategorija_id = (SELECT kategorija_id FROM staza_kategorija WHERE id = 835)
                         		AND
                         	kategorija_liga.liga_id = 221)
		AND
	datum_od &lt;= '44850'
    	AND
    datum_do is Null;</v>
      </c>
      <c r="EO86" s="27" t="s">
        <v>0</v>
      </c>
      <c r="EP86" s="115" t="str">
        <f t="shared" si="155"/>
        <v xml:space="preserve">
INSERT INTO rezultat(id,stazakategorija_id,imeprezime_id,vrijeme_sec,status_id,registracija,uparivanje_id,originalstatus_id,imeprezimealias_id,klubalias_id,kategorijaalias_id) VALUES (7679,835,1453,3207,1,1,1,0,Null,Null,Null);
UPDATE
	registar
SET
	potvrda = 1
WHERE
	imeprezime_id=1453
    	AND
	kategorijaliga_id = (SELECT 
                         	id
                         FROM
                         	kategorija_liga
                         WHERE
                         	kategorija_liga.kategorija_id = (SELECT kategorija_id FROM staza_kategorija WHERE id = 835)
                         		AND
                         	kategorija_liga.liga_id = 221)
		AND
	datum_od &lt;= '44850'
    	AND
    datum_do is Null;</v>
      </c>
      <c r="EQ86" s="27" t="s">
        <v>0</v>
      </c>
    </row>
    <row r="87" spans="1:147" x14ac:dyDescent="0.25">
      <c r="A87" t="s">
        <v>0</v>
      </c>
      <c r="B87" s="32" t="str">
        <f>IF(csv!F77="","",TRIM(csv!T77))</f>
        <v>M45</v>
      </c>
      <c r="C87" s="21" t="s">
        <v>0</v>
      </c>
      <c r="D87" s="21" t="str">
        <f>IF(csv!F77="","",TRIM(csv!F77))</f>
        <v>Franjo</v>
      </c>
      <c r="E87" s="21" t="str">
        <f>IF(csv!E77="","",TRIM(csv!E77))</f>
        <v>Budi</v>
      </c>
      <c r="F87" s="21" t="s">
        <v>0</v>
      </c>
      <c r="G87" s="53" t="str">
        <f>IF(csv!M77="","",TRIM(csv!M77))</f>
        <v>57:36</v>
      </c>
      <c r="H87" s="53" t="str">
        <f>IF(csv!N77="","",TRIM(csv!N77))</f>
        <v>0</v>
      </c>
      <c r="I87" s="21" t="s">
        <v>0</v>
      </c>
      <c r="J87" s="21" t="str">
        <f>IF(csv!P77="","",TRIM(csv!P77))</f>
        <v>JAP</v>
      </c>
      <c r="K87" s="21" t="str">
        <f>IF(csv!Q77="","",TRIM(csv!Q77))</f>
        <v>OK Japetić</v>
      </c>
      <c r="L87" s="21" t="s">
        <v>0</v>
      </c>
      <c r="M87" s="46" t="str">
        <f>IF(csv!R77="","",TRIM(csv!R77))</f>
        <v>CRO</v>
      </c>
      <c r="N87" s="27" t="s">
        <v>0</v>
      </c>
      <c r="O87" s="172" t="str">
        <f t="shared" si="92"/>
        <v>ok</v>
      </c>
      <c r="P87" s="27"/>
      <c r="Q87" s="32" t="str">
        <f t="shared" si="93"/>
        <v>M45</v>
      </c>
      <c r="R87" s="53">
        <f>IF(Q87="","",IF(COUNTIF(Q$12:Q86,Q87)=0,R86+1,R86))</f>
        <v>8</v>
      </c>
      <c r="S87" s="53">
        <f t="shared" si="94"/>
        <v>106</v>
      </c>
      <c r="T87" s="53">
        <f t="shared" si="95"/>
        <v>544</v>
      </c>
      <c r="U87" s="46" t="str">
        <f t="shared" si="96"/>
        <v>M45</v>
      </c>
      <c r="V87" s="27" t="s">
        <v>0</v>
      </c>
      <c r="W87" s="157" t="str">
        <f t="shared" si="97"/>
        <v>M45</v>
      </c>
      <c r="X87" s="207">
        <f t="shared" si="98"/>
        <v>835</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Franjo</v>
      </c>
      <c r="AN87" s="21" t="str">
        <f t="shared" si="105"/>
        <v>Budi</v>
      </c>
      <c r="AO87" s="53">
        <f t="shared" si="106"/>
        <v>1385</v>
      </c>
      <c r="AP87" s="53" t="str">
        <f t="shared" si="107"/>
        <v/>
      </c>
      <c r="AQ87" s="21" t="str">
        <f t="shared" si="108"/>
        <v>Franjo</v>
      </c>
      <c r="AR87" s="46" t="str">
        <f t="shared" si="109"/>
        <v>Budi</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Franjo</v>
      </c>
      <c r="BI87" s="21" t="str">
        <f t="shared" si="115"/>
        <v>Budi</v>
      </c>
      <c r="BJ87" s="53" t="str">
        <f t="shared" si="116"/>
        <v/>
      </c>
      <c r="BK87" s="33">
        <f t="shared" si="117"/>
        <v>1385</v>
      </c>
      <c r="BL87" s="27" t="s">
        <v>0</v>
      </c>
      <c r="BM87" s="32" t="str">
        <f t="shared" si="118"/>
        <v>JAP</v>
      </c>
      <c r="BN87" s="21" t="str">
        <f t="shared" si="119"/>
        <v>OK Japetić</v>
      </c>
      <c r="BO87" s="53">
        <f t="shared" si="120"/>
        <v>3</v>
      </c>
      <c r="BP87" s="53" t="str">
        <f t="shared" si="81"/>
        <v/>
      </c>
      <c r="BQ87" s="21" t="str">
        <f t="shared" si="82"/>
        <v>OK Japetić</v>
      </c>
      <c r="BR87" s="21" t="str" cm="1">
        <f t="array" ref="BR87">IFERROR(""&amp;INDEX(regNatjecatelj_klub,DI87),"")</f>
        <v>OK Japetić</v>
      </c>
      <c r="BS87" s="66" t="str">
        <f t="shared" si="121"/>
        <v/>
      </c>
      <c r="BT87" s="46" t="str">
        <f t="shared" si="122"/>
        <v>OK Japetić</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Japetić</v>
      </c>
      <c r="CL87" s="210">
        <f>IF(BN87="","",IF(BT87&lt;&gt;BN87,INDEX(regKlub_id,MATCH(BT87,regKlub_naziv,0)),IF(AND(BO87&lt;&gt;"",BO87&lt;&gt;"NEMA"),BO87,IF(CF87&lt;&gt;"",CF87,IF(CB87&lt;&gt;"",CB87,IFERROR(INDEX(CL$12:CL86,MATCH(BN87,BN$12:BN86,0)),"GREŠKA"))))))</f>
        <v>3</v>
      </c>
      <c r="CM87" s="108" t="str">
        <f>IF(BP87="","",IF(BP87&lt;&gt;"NEMA",BP87,IF(CE87&lt;&gt;"",CE87,IFERROR(INDEX(CM$12:CM86,MATCH(BN87,BN$12:BN86,0)),""))))</f>
        <v/>
      </c>
      <c r="CN87" s="27" t="s">
        <v>0</v>
      </c>
      <c r="CO87" s="38" t="str">
        <f t="shared" si="129"/>
        <v>57:36</v>
      </c>
      <c r="CP87" s="53" t="str">
        <f t="shared" si="130"/>
        <v>0</v>
      </c>
      <c r="CQ87" s="164" t="str">
        <f t="shared" si="131"/>
        <v/>
      </c>
      <c r="CR87" s="165">
        <f t="shared" si="78"/>
        <v>3456</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Franjo – Budi</v>
      </c>
      <c r="DI87" s="33">
        <f t="shared" si="136"/>
        <v>364</v>
      </c>
      <c r="DJ87" s="27" t="s">
        <v>0</v>
      </c>
      <c r="DK87" s="32" t="str">
        <f t="shared" si="137"/>
        <v>Franjo – Budi – OK Japetić</v>
      </c>
      <c r="DL87" s="33">
        <f t="shared" si="138"/>
        <v>364</v>
      </c>
      <c r="DM87" s="27" t="s">
        <v>0</v>
      </c>
      <c r="DN87" s="32" t="str">
        <f t="shared" si="139"/>
        <v>Franjo – Budi – OK Japetić – M45</v>
      </c>
      <c r="DO87" s="33">
        <f t="shared" si="140"/>
        <v>364</v>
      </c>
      <c r="DP87" s="27" t="s">
        <v>0</v>
      </c>
      <c r="DQ87" s="38">
        <f t="shared" si="141"/>
        <v>364</v>
      </c>
      <c r="DR87" s="33" cm="1">
        <f t="array" ref="DR87">IF(DQ87&lt;&gt;"",INDEX(regNatjecatelj_id,DQ87,0),IF(BF87&lt;&gt;"",BF87,""))</f>
        <v>1385</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7680</v>
      </c>
      <c r="EA87" s="53">
        <f t="shared" si="146"/>
        <v>835</v>
      </c>
      <c r="EB87" s="53">
        <f t="shared" si="147"/>
        <v>1385</v>
      </c>
      <c r="EC87" s="53">
        <f t="shared" si="148"/>
        <v>3456</v>
      </c>
      <c r="ED87" s="53">
        <f t="shared" si="149"/>
        <v>1</v>
      </c>
      <c r="EE87" s="53">
        <f t="shared" si="89"/>
        <v>1</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(7680,835,1385,3456,1,1,1,0,Null,Null,Null);</v>
      </c>
      <c r="EM87" s="27" t="s">
        <v>0</v>
      </c>
      <c r="EN87" s="14" t="str">
        <f t="shared" si="91"/>
        <v>UPDATE
	registar
SET
	potvrda = 1
WHERE
	imeprezime_id=1385
    	AND
	kategorijaliga_id = (SELECT 
                         	id
                         FROM
                         	kategorija_liga
                         WHERE
                         	kategorija_liga.kategorija_id = (SELECT kategorija_id FROM staza_kategorija WHERE id = 835)
                         		AND
                         	kategorija_liga.liga_id = 221)
		AND
	datum_od &lt;= '44850'
    	AND
    datum_do is Null;</v>
      </c>
      <c r="EO87" s="27" t="s">
        <v>0</v>
      </c>
      <c r="EP87" s="115" t="str">
        <f t="shared" si="155"/>
        <v xml:space="preserve">
INSERT INTO rezultat(id,stazakategorija_id,imeprezime_id,vrijeme_sec,status_id,registracija,uparivanje_id,originalstatus_id,imeprezimealias_id,klubalias_id,kategorijaalias_id) VALUES (7680,835,1385,3456,1,1,1,0,Null,Null,Null);
UPDATE
	registar
SET
	potvrda = 1
WHERE
	imeprezime_id=1385
    	AND
	kategorijaliga_id = (SELECT 
                         	id
                         FROM
                         	kategorija_liga
                         WHERE
                         	kategorija_liga.kategorija_id = (SELECT kategorija_id FROM staza_kategorija WHERE id = 835)
                         		AND
                         	kategorija_liga.liga_id = 221)
		AND
	datum_od &lt;= '44850'
    	AND
    datum_do is Null;</v>
      </c>
      <c r="EQ87" s="27" t="s">
        <v>0</v>
      </c>
    </row>
    <row r="88" spans="1:147" x14ac:dyDescent="0.25">
      <c r="A88" t="s">
        <v>0</v>
      </c>
      <c r="B88" s="32" t="str">
        <f>IF(csv!F78="","",TRIM(csv!T78))</f>
        <v>M45</v>
      </c>
      <c r="C88" s="21" t="s">
        <v>0</v>
      </c>
      <c r="D88" s="21" t="str">
        <f>IF(csv!F78="","",TRIM(csv!F78))</f>
        <v>Vladimir</v>
      </c>
      <c r="E88" s="21" t="str">
        <f>IF(csv!E78="","",TRIM(csv!E78))</f>
        <v>Trivunović</v>
      </c>
      <c r="F88" s="21" t="s">
        <v>0</v>
      </c>
      <c r="G88" s="53" t="str">
        <f>IF(csv!M78="","",TRIM(csv!M78))</f>
        <v>59:29</v>
      </c>
      <c r="H88" s="53" t="str">
        <f>IF(csv!N78="","",TRIM(csv!N78))</f>
        <v>0</v>
      </c>
      <c r="I88" s="21" t="s">
        <v>0</v>
      </c>
      <c r="J88" s="21" t="str">
        <f>IF(csv!P78="","",TRIM(csv!P78))</f>
        <v>KAP</v>
      </c>
      <c r="K88" s="21" t="str">
        <f>IF(csv!Q78="","",TRIM(csv!Q78))</f>
        <v>OK Kapela</v>
      </c>
      <c r="L88" s="21" t="s">
        <v>0</v>
      </c>
      <c r="M88" s="46" t="str">
        <f>IF(csv!R78="","",TRIM(csv!R78))</f>
        <v>CRO</v>
      </c>
      <c r="N88" s="27" t="s">
        <v>0</v>
      </c>
      <c r="O88" s="172" t="str">
        <f t="shared" si="92"/>
        <v>ok</v>
      </c>
      <c r="P88" s="27"/>
      <c r="Q88" s="32" t="str">
        <f t="shared" si="93"/>
        <v>M45</v>
      </c>
      <c r="R88" s="53">
        <f>IF(Q88="","",IF(COUNTIF(Q$12:Q87,Q88)=0,R87+1,R87))</f>
        <v>8</v>
      </c>
      <c r="S88" s="53">
        <f t="shared" si="94"/>
        <v>106</v>
      </c>
      <c r="T88" s="53">
        <f t="shared" si="95"/>
        <v>544</v>
      </c>
      <c r="U88" s="46" t="str">
        <f t="shared" si="96"/>
        <v>M45</v>
      </c>
      <c r="V88" s="27" t="s">
        <v>0</v>
      </c>
      <c r="W88" s="157" t="str">
        <f t="shared" si="97"/>
        <v>M45</v>
      </c>
      <c r="X88" s="207">
        <f t="shared" si="98"/>
        <v>835</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Vladimir</v>
      </c>
      <c r="AN88" s="21" t="str">
        <f t="shared" si="105"/>
        <v>Trivunović</v>
      </c>
      <c r="AO88" s="53">
        <f t="shared" si="106"/>
        <v>1126</v>
      </c>
      <c r="AP88" s="53" t="str">
        <f t="shared" si="107"/>
        <v/>
      </c>
      <c r="AQ88" s="21" t="str">
        <f t="shared" si="108"/>
        <v>Vladimir</v>
      </c>
      <c r="AR88" s="46" t="str">
        <f t="shared" si="109"/>
        <v>Trivunović</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Vladimir</v>
      </c>
      <c r="BI88" s="21" t="str">
        <f t="shared" si="115"/>
        <v>Trivunović</v>
      </c>
      <c r="BJ88" s="53" t="str">
        <f t="shared" si="116"/>
        <v/>
      </c>
      <c r="BK88" s="33">
        <f t="shared" si="117"/>
        <v>1126</v>
      </c>
      <c r="BL88" s="27" t="s">
        <v>0</v>
      </c>
      <c r="BM88" s="32" t="str">
        <f t="shared" si="118"/>
        <v>KAP</v>
      </c>
      <c r="BN88" s="21" t="str">
        <f t="shared" si="119"/>
        <v>OK Kapela</v>
      </c>
      <c r="BO88" s="53">
        <f t="shared" si="120"/>
        <v>5</v>
      </c>
      <c r="BP88" s="53" t="str">
        <f t="shared" si="81"/>
        <v/>
      </c>
      <c r="BQ88" s="21" t="str">
        <f t="shared" si="82"/>
        <v>OK Kapela</v>
      </c>
      <c r="BR88" s="21" t="str" cm="1">
        <f t="array" ref="BR88">IFERROR(""&amp;INDEX(regNatjecatelj_klub,DI88),"")</f>
        <v>OK Kapela</v>
      </c>
      <c r="BS88" s="66" t="str">
        <f t="shared" si="121"/>
        <v/>
      </c>
      <c r="BT88" s="46" t="str">
        <f t="shared" si="122"/>
        <v>OK Kapela</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Kapela</v>
      </c>
      <c r="CL88" s="210">
        <f>IF(BN88="","",IF(BT88&lt;&gt;BN88,INDEX(regKlub_id,MATCH(BT88,regKlub_naziv,0)),IF(AND(BO88&lt;&gt;"",BO88&lt;&gt;"NEMA"),BO88,IF(CF88&lt;&gt;"",CF88,IF(CB88&lt;&gt;"",CB88,IFERROR(INDEX(CL$12:CL87,MATCH(BN88,BN$12:BN87,0)),"GREŠKA"))))))</f>
        <v>5</v>
      </c>
      <c r="CM88" s="108" t="str">
        <f>IF(BP88="","",IF(BP88&lt;&gt;"NEMA",BP88,IF(CE88&lt;&gt;"",CE88,IFERROR(INDEX(CM$12:CM87,MATCH(BN88,BN$12:BN87,0)),""))))</f>
        <v/>
      </c>
      <c r="CN88" s="27" t="s">
        <v>0</v>
      </c>
      <c r="CO88" s="38" t="str">
        <f t="shared" si="129"/>
        <v>59:29</v>
      </c>
      <c r="CP88" s="53" t="str">
        <f t="shared" si="130"/>
        <v>0</v>
      </c>
      <c r="CQ88" s="164" t="str">
        <f t="shared" si="131"/>
        <v/>
      </c>
      <c r="CR88" s="165">
        <f t="shared" si="78"/>
        <v>3569</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Vladimir – Trivunović</v>
      </c>
      <c r="DI88" s="33">
        <f t="shared" si="136"/>
        <v>1313</v>
      </c>
      <c r="DJ88" s="27" t="s">
        <v>0</v>
      </c>
      <c r="DK88" s="32" t="str">
        <f t="shared" si="137"/>
        <v>Vladimir – Trivunović – OK Kapela</v>
      </c>
      <c r="DL88" s="33">
        <f t="shared" si="138"/>
        <v>1313</v>
      </c>
      <c r="DM88" s="27" t="s">
        <v>0</v>
      </c>
      <c r="DN88" s="32" t="str">
        <f t="shared" si="139"/>
        <v>Vladimir – Trivunović – OK Kapela – M45</v>
      </c>
      <c r="DO88" s="33">
        <f t="shared" si="140"/>
        <v>1313</v>
      </c>
      <c r="DP88" s="27" t="s">
        <v>0</v>
      </c>
      <c r="DQ88" s="38">
        <f t="shared" si="141"/>
        <v>1313</v>
      </c>
      <c r="DR88" s="33" cm="1">
        <f t="array" ref="DR88">IF(DQ88&lt;&gt;"",INDEX(regNatjecatelj_id,DQ88,0),IF(BF88&lt;&gt;"",BF88,""))</f>
        <v>1126</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7681</v>
      </c>
      <c r="EA88" s="53">
        <f t="shared" si="146"/>
        <v>835</v>
      </c>
      <c r="EB88" s="53">
        <f t="shared" si="147"/>
        <v>1126</v>
      </c>
      <c r="EC88" s="53">
        <f t="shared" si="148"/>
        <v>3569</v>
      </c>
      <c r="ED88" s="53">
        <f t="shared" si="149"/>
        <v>1</v>
      </c>
      <c r="EE88" s="53">
        <f t="shared" si="89"/>
        <v>1</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(7681,835,1126,3569,1,1,1,0,Null,Null,Null);</v>
      </c>
      <c r="EM88" s="27" t="s">
        <v>0</v>
      </c>
      <c r="EN88" s="14" t="str">
        <f t="shared" si="91"/>
        <v>UPDATE
	registar
SET
	potvrda = 1
WHERE
	imeprezime_id=1126
    	AND
	kategorijaliga_id = (SELECT 
                         	id
                         FROM
                         	kategorija_liga
                         WHERE
                         	kategorija_liga.kategorija_id = (SELECT kategorija_id FROM staza_kategorija WHERE id = 835)
                         		AND
                         	kategorija_liga.liga_id = 221)
		AND
	datum_od &lt;= '44850'
    	AND
    datum_do is Null;</v>
      </c>
      <c r="EO88" s="27" t="s">
        <v>0</v>
      </c>
      <c r="EP88" s="115" t="str">
        <f t="shared" si="155"/>
        <v xml:space="preserve">
INSERT INTO rezultat(id,stazakategorija_id,imeprezime_id,vrijeme_sec,status_id,registracija,uparivanje_id,originalstatus_id,imeprezimealias_id,klubalias_id,kategorijaalias_id) VALUES (7681,835,1126,3569,1,1,1,0,Null,Null,Null);
UPDATE
	registar
SET
	potvrda = 1
WHERE
	imeprezime_id=1126
    	AND
	kategorijaliga_id = (SELECT 
                         	id
                         FROM
                         	kategorija_liga
                         WHERE
                         	kategorija_liga.kategorija_id = (SELECT kategorija_id FROM staza_kategorija WHERE id = 835)
                         		AND
                         	kategorija_liga.liga_id = 221)
		AND
	datum_od &lt;= '44850'
    	AND
    datum_do is Null;</v>
      </c>
      <c r="EQ88" s="27" t="s">
        <v>0</v>
      </c>
    </row>
    <row r="89" spans="1:147" x14ac:dyDescent="0.25">
      <c r="A89" t="s">
        <v>0</v>
      </c>
      <c r="B89" s="32" t="str">
        <f>IF(csv!F79="","",TRIM(csv!T79))</f>
        <v>M45</v>
      </c>
      <c r="C89" s="21" t="s">
        <v>0</v>
      </c>
      <c r="D89" s="21" t="str">
        <f>IF(csv!F79="","",TRIM(csv!F79))</f>
        <v>Tihomir</v>
      </c>
      <c r="E89" s="21" t="str">
        <f>IF(csv!E79="","",TRIM(csv!E79))</f>
        <v>Salopek</v>
      </c>
      <c r="F89" s="21" t="s">
        <v>0</v>
      </c>
      <c r="G89" s="53" t="str">
        <f>IF(csv!M79="","",TRIM(csv!M79))</f>
        <v>61:13</v>
      </c>
      <c r="H89" s="53" t="str">
        <f>IF(csv!N79="","",TRIM(csv!N79))</f>
        <v>0</v>
      </c>
      <c r="I89" s="21" t="s">
        <v>0</v>
      </c>
      <c r="J89" s="21" t="str">
        <f>IF(csv!P79="","",TRIM(csv!P79))</f>
        <v>RIS</v>
      </c>
      <c r="K89" s="21" t="str">
        <f>IF(csv!Q79="","",TRIM(csv!Q79))</f>
        <v>OK Ris</v>
      </c>
      <c r="L89" s="21" t="s">
        <v>0</v>
      </c>
      <c r="M89" s="46" t="str">
        <f>IF(csv!R79="","",TRIM(csv!R79))</f>
        <v>CRO</v>
      </c>
      <c r="N89" s="27" t="s">
        <v>0</v>
      </c>
      <c r="O89" s="172" t="str">
        <f t="shared" si="92"/>
        <v>ok</v>
      </c>
      <c r="P89" s="27"/>
      <c r="Q89" s="32" t="str">
        <f t="shared" si="93"/>
        <v>M45</v>
      </c>
      <c r="R89" s="53">
        <f>IF(Q89="","",IF(COUNTIF(Q$12:Q88,Q89)=0,R88+1,R88))</f>
        <v>8</v>
      </c>
      <c r="S89" s="53">
        <f t="shared" si="94"/>
        <v>106</v>
      </c>
      <c r="T89" s="53">
        <f t="shared" si="95"/>
        <v>544</v>
      </c>
      <c r="U89" s="46" t="str">
        <f t="shared" si="96"/>
        <v>M45</v>
      </c>
      <c r="V89" s="27" t="s">
        <v>0</v>
      </c>
      <c r="W89" s="157" t="str">
        <f t="shared" si="97"/>
        <v>M45</v>
      </c>
      <c r="X89" s="207">
        <f t="shared" si="98"/>
        <v>835</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Tihomir</v>
      </c>
      <c r="AN89" s="21" t="str">
        <f t="shared" si="105"/>
        <v>Salopek</v>
      </c>
      <c r="AO89" s="53">
        <f t="shared" si="106"/>
        <v>1835</v>
      </c>
      <c r="AP89" s="53" t="str">
        <f t="shared" si="107"/>
        <v/>
      </c>
      <c r="AQ89" s="21" t="str">
        <f t="shared" si="108"/>
        <v>Tihomir</v>
      </c>
      <c r="AR89" s="46" t="str">
        <f t="shared" si="109"/>
        <v>Salopek</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Tihomir</v>
      </c>
      <c r="BI89" s="21" t="str">
        <f t="shared" si="115"/>
        <v>Salopek</v>
      </c>
      <c r="BJ89" s="53" t="str">
        <f t="shared" si="116"/>
        <v/>
      </c>
      <c r="BK89" s="33">
        <f t="shared" si="117"/>
        <v>1835</v>
      </c>
      <c r="BL89" s="27" t="s">
        <v>0</v>
      </c>
      <c r="BM89" s="32" t="str">
        <f t="shared" si="118"/>
        <v>RIS</v>
      </c>
      <c r="BN89" s="21" t="str">
        <f t="shared" si="119"/>
        <v>OK Ris</v>
      </c>
      <c r="BO89" s="53">
        <f t="shared" si="120"/>
        <v>9</v>
      </c>
      <c r="BP89" s="53" t="str">
        <f t="shared" si="81"/>
        <v/>
      </c>
      <c r="BQ89" s="21" t="str">
        <f t="shared" si="82"/>
        <v>OK Ris</v>
      </c>
      <c r="BR89" s="21" t="str" cm="1">
        <f t="array" ref="BR89">IFERROR(""&amp;INDEX(regNatjecatelj_klub,DI89),"")</f>
        <v>OK Ris</v>
      </c>
      <c r="BS89" s="66" t="str">
        <f t="shared" si="121"/>
        <v/>
      </c>
      <c r="BT89" s="46" t="str">
        <f t="shared" si="122"/>
        <v>OK Ris</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Ris</v>
      </c>
      <c r="CL89" s="210">
        <f>IF(BN89="","",IF(BT89&lt;&gt;BN89,INDEX(regKlub_id,MATCH(BT89,regKlub_naziv,0)),IF(AND(BO89&lt;&gt;"",BO89&lt;&gt;"NEMA"),BO89,IF(CF89&lt;&gt;"",CF89,IF(CB89&lt;&gt;"",CB89,IFERROR(INDEX(CL$12:CL88,MATCH(BN89,BN$12:BN88,0)),"GREŠKA"))))))</f>
        <v>9</v>
      </c>
      <c r="CM89" s="108" t="str">
        <f>IF(BP89="","",IF(BP89&lt;&gt;"NEMA",BP89,IF(CE89&lt;&gt;"",CE89,IFERROR(INDEX(CM$12:CM88,MATCH(BN89,BN$12:BN88,0)),""))))</f>
        <v/>
      </c>
      <c r="CN89" s="27" t="s">
        <v>0</v>
      </c>
      <c r="CO89" s="38" t="str">
        <f t="shared" si="129"/>
        <v>61:13</v>
      </c>
      <c r="CP89" s="53" t="str">
        <f t="shared" si="130"/>
        <v>0</v>
      </c>
      <c r="CQ89" s="164" t="str">
        <f t="shared" si="131"/>
        <v/>
      </c>
      <c r="CR89" s="165">
        <f t="shared" si="78"/>
        <v>3673</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Tihomir – Salopek</v>
      </c>
      <c r="DI89" s="33">
        <f t="shared" si="136"/>
        <v>1202</v>
      </c>
      <c r="DJ89" s="27" t="s">
        <v>0</v>
      </c>
      <c r="DK89" s="32" t="str">
        <f t="shared" si="137"/>
        <v>Tihomir – Salopek – OK Ris</v>
      </c>
      <c r="DL89" s="33">
        <f t="shared" si="138"/>
        <v>1202</v>
      </c>
      <c r="DM89" s="27" t="s">
        <v>0</v>
      </c>
      <c r="DN89" s="32" t="str">
        <f t="shared" si="139"/>
        <v>Tihomir – Salopek – OK Ris – M45</v>
      </c>
      <c r="DO89" s="33">
        <f t="shared" si="140"/>
        <v>1202</v>
      </c>
      <c r="DP89" s="27" t="s">
        <v>0</v>
      </c>
      <c r="DQ89" s="38">
        <f t="shared" si="141"/>
        <v>1202</v>
      </c>
      <c r="DR89" s="33" cm="1">
        <f t="array" ref="DR89">IF(DQ89&lt;&gt;"",INDEX(regNatjecatelj_id,DQ89,0),IF(BF89&lt;&gt;"",BF89,""))</f>
        <v>1835</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7682</v>
      </c>
      <c r="EA89" s="53">
        <f t="shared" si="146"/>
        <v>835</v>
      </c>
      <c r="EB89" s="53">
        <f t="shared" si="147"/>
        <v>1835</v>
      </c>
      <c r="EC89" s="53">
        <f t="shared" si="148"/>
        <v>3673</v>
      </c>
      <c r="ED89" s="53">
        <f t="shared" si="149"/>
        <v>1</v>
      </c>
      <c r="EE89" s="53">
        <f t="shared" si="89"/>
        <v>1</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(7682,835,1835,3673,1,1,1,0,Null,Null,Null);</v>
      </c>
      <c r="EM89" s="27" t="s">
        <v>0</v>
      </c>
      <c r="EN89" s="14" t="str">
        <f t="shared" si="91"/>
        <v>UPDATE
	registar
SET
	potvrda = 1
WHERE
	imeprezime_id=1835
    	AND
	kategorijaliga_id = (SELECT 
                         	id
                         FROM
                         	kategorija_liga
                         WHERE
                         	kategorija_liga.kategorija_id = (SELECT kategorija_id FROM staza_kategorija WHERE id = 835)
                         		AND
                         	kategorija_liga.liga_id = 221)
		AND
	datum_od &lt;= '44850'
    	AND
    datum_do is Null;</v>
      </c>
      <c r="EO89" s="27" t="s">
        <v>0</v>
      </c>
      <c r="EP89" s="115" t="str">
        <f t="shared" si="155"/>
        <v xml:space="preserve">
INSERT INTO rezultat(id,stazakategorija_id,imeprezime_id,vrijeme_sec,status_id,registracija,uparivanje_id,originalstatus_id,imeprezimealias_id,klubalias_id,kategorijaalias_id) VALUES (7682,835,1835,3673,1,1,1,0,Null,Null,Null);
UPDATE
	registar
SET
	potvrda = 1
WHERE
	imeprezime_id=1835
    	AND
	kategorijaliga_id = (SELECT 
                         	id
                         FROM
                         	kategorija_liga
                         WHERE
                         	kategorija_liga.kategorija_id = (SELECT kategorija_id FROM staza_kategorija WHERE id = 835)
                         		AND
                         	kategorija_liga.liga_id = 221)
		AND
	datum_od &lt;= '44850'
    	AND
    datum_do is Null;</v>
      </c>
      <c r="EQ89" s="27" t="s">
        <v>0</v>
      </c>
    </row>
    <row r="90" spans="1:147" x14ac:dyDescent="0.25">
      <c r="A90" t="s">
        <v>0</v>
      </c>
      <c r="B90" s="32" t="str">
        <f>IF(csv!F80="","",TRIM(csv!T80))</f>
        <v>M45</v>
      </c>
      <c r="C90" s="21" t="s">
        <v>0</v>
      </c>
      <c r="D90" s="21" t="str">
        <f>IF(csv!F80="","",TRIM(csv!F80))</f>
        <v>Mladen</v>
      </c>
      <c r="E90" s="21" t="str">
        <f>IF(csv!E80="","",TRIM(csv!E80))</f>
        <v>Vukmanović</v>
      </c>
      <c r="F90" s="21" t="s">
        <v>0</v>
      </c>
      <c r="G90" s="53" t="str">
        <f>IF(csv!M80="","",TRIM(csv!M80))</f>
        <v>67:15</v>
      </c>
      <c r="H90" s="53" t="str">
        <f>IF(csv!N80="","",TRIM(csv!N80))</f>
        <v>0</v>
      </c>
      <c r="I90" s="21" t="s">
        <v>0</v>
      </c>
      <c r="J90" s="21" t="str">
        <f>IF(csv!P80="","",TRIM(csv!P80))</f>
        <v>KAP</v>
      </c>
      <c r="K90" s="21" t="str">
        <f>IF(csv!Q80="","",TRIM(csv!Q80))</f>
        <v>OK Kapela</v>
      </c>
      <c r="L90" s="21" t="s">
        <v>0</v>
      </c>
      <c r="M90" s="46" t="str">
        <f>IF(csv!R80="","",TRIM(csv!R80))</f>
        <v>CRO</v>
      </c>
      <c r="N90" s="27" t="s">
        <v>0</v>
      </c>
      <c r="O90" s="172" t="str">
        <f t="shared" si="92"/>
        <v>ok</v>
      </c>
      <c r="P90" s="27"/>
      <c r="Q90" s="32" t="str">
        <f t="shared" si="93"/>
        <v>M45</v>
      </c>
      <c r="R90" s="53">
        <f>IF(Q90="","",IF(COUNTIF(Q$12:Q89,Q90)=0,R89+1,R89))</f>
        <v>8</v>
      </c>
      <c r="S90" s="53">
        <f t="shared" si="94"/>
        <v>106</v>
      </c>
      <c r="T90" s="53">
        <f t="shared" si="95"/>
        <v>544</v>
      </c>
      <c r="U90" s="46" t="str">
        <f t="shared" si="96"/>
        <v>M45</v>
      </c>
      <c r="V90" s="27" t="s">
        <v>0</v>
      </c>
      <c r="W90" s="157" t="str">
        <f t="shared" si="97"/>
        <v>M45</v>
      </c>
      <c r="X90" s="207">
        <f t="shared" si="98"/>
        <v>835</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Mladen</v>
      </c>
      <c r="AN90" s="21" t="str">
        <f t="shared" si="105"/>
        <v>Vukmanović</v>
      </c>
      <c r="AO90" s="53">
        <f t="shared" si="106"/>
        <v>1075</v>
      </c>
      <c r="AP90" s="53" t="str">
        <f t="shared" si="107"/>
        <v/>
      </c>
      <c r="AQ90" s="21" t="str">
        <f t="shared" si="108"/>
        <v>Mladen</v>
      </c>
      <c r="AR90" s="46" t="str">
        <f t="shared" si="109"/>
        <v>Vukmanović</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Mladen</v>
      </c>
      <c r="BI90" s="21" t="str">
        <f t="shared" si="115"/>
        <v>Vukmanović</v>
      </c>
      <c r="BJ90" s="53" t="str">
        <f t="shared" si="116"/>
        <v/>
      </c>
      <c r="BK90" s="33">
        <f t="shared" si="117"/>
        <v>1075</v>
      </c>
      <c r="BL90" s="27" t="s">
        <v>0</v>
      </c>
      <c r="BM90" s="32" t="str">
        <f t="shared" si="118"/>
        <v>KAP</v>
      </c>
      <c r="BN90" s="21" t="str">
        <f t="shared" si="119"/>
        <v>OK Kapela</v>
      </c>
      <c r="BO90" s="53">
        <f t="shared" si="120"/>
        <v>5</v>
      </c>
      <c r="BP90" s="53" t="str">
        <f t="shared" si="81"/>
        <v/>
      </c>
      <c r="BQ90" s="21" t="str">
        <f t="shared" si="82"/>
        <v>OK Kapela</v>
      </c>
      <c r="BR90" s="21" t="str" cm="1">
        <f t="array" ref="BR90">IFERROR(""&amp;INDEX(regNatjecatelj_klub,DI90),"")</f>
        <v>OK Kapela</v>
      </c>
      <c r="BS90" s="66" t="str">
        <f t="shared" si="121"/>
        <v/>
      </c>
      <c r="BT90" s="46" t="str">
        <f t="shared" si="122"/>
        <v>OK Kapela</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Kapela</v>
      </c>
      <c r="CL90" s="210">
        <f>IF(BN90="","",IF(BT90&lt;&gt;BN90,INDEX(regKlub_id,MATCH(BT90,regKlub_naziv,0)),IF(AND(BO90&lt;&gt;"",BO90&lt;&gt;"NEMA"),BO90,IF(CF90&lt;&gt;"",CF90,IF(CB90&lt;&gt;"",CB90,IFERROR(INDEX(CL$12:CL89,MATCH(BN90,BN$12:BN89,0)),"GREŠKA"))))))</f>
        <v>5</v>
      </c>
      <c r="CM90" s="108" t="str">
        <f>IF(BP90="","",IF(BP90&lt;&gt;"NEMA",BP90,IF(CE90&lt;&gt;"",CE90,IFERROR(INDEX(CM$12:CM89,MATCH(BN90,BN$12:BN89,0)),""))))</f>
        <v/>
      </c>
      <c r="CN90" s="27" t="s">
        <v>0</v>
      </c>
      <c r="CO90" s="38" t="str">
        <f t="shared" si="129"/>
        <v>67:15</v>
      </c>
      <c r="CP90" s="53" t="str">
        <f t="shared" si="130"/>
        <v>0</v>
      </c>
      <c r="CQ90" s="164" t="str">
        <f t="shared" si="131"/>
        <v/>
      </c>
      <c r="CR90" s="165">
        <f t="shared" si="78"/>
        <v>4035</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Mladen – Vukmanović</v>
      </c>
      <c r="DI90" s="33">
        <f t="shared" si="136"/>
        <v>923</v>
      </c>
      <c r="DJ90" s="27" t="s">
        <v>0</v>
      </c>
      <c r="DK90" s="32" t="str">
        <f t="shared" si="137"/>
        <v>Mladen – Vukmanović – OK Kapela</v>
      </c>
      <c r="DL90" s="33">
        <f t="shared" si="138"/>
        <v>923</v>
      </c>
      <c r="DM90" s="27" t="s">
        <v>0</v>
      </c>
      <c r="DN90" s="32" t="str">
        <f t="shared" si="139"/>
        <v>Mladen – Vukmanović – OK Kapela – M45</v>
      </c>
      <c r="DO90" s="33">
        <f t="shared" si="140"/>
        <v>923</v>
      </c>
      <c r="DP90" s="27" t="s">
        <v>0</v>
      </c>
      <c r="DQ90" s="38">
        <f t="shared" si="141"/>
        <v>923</v>
      </c>
      <c r="DR90" s="33" cm="1">
        <f t="array" ref="DR90">IF(DQ90&lt;&gt;"",INDEX(regNatjecatelj_id,DQ90,0),IF(BF90&lt;&gt;"",BF90,""))</f>
        <v>1075</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7683</v>
      </c>
      <c r="EA90" s="53">
        <f t="shared" si="146"/>
        <v>835</v>
      </c>
      <c r="EB90" s="53">
        <f t="shared" si="147"/>
        <v>1075</v>
      </c>
      <c r="EC90" s="53">
        <f t="shared" si="148"/>
        <v>4035</v>
      </c>
      <c r="ED90" s="53">
        <f t="shared" si="149"/>
        <v>1</v>
      </c>
      <c r="EE90" s="53">
        <f t="shared" si="89"/>
        <v>1</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(7683,835,1075,4035,1,1,1,0,Null,Null,Null);</v>
      </c>
      <c r="EM90" s="27" t="s">
        <v>0</v>
      </c>
      <c r="EN90" s="14" t="str">
        <f t="shared" si="91"/>
        <v>UPDATE
	registar
SET
	potvrda = 1
WHERE
	imeprezime_id=1075
    	AND
	kategorijaliga_id = (SELECT 
                         	id
                         FROM
                         	kategorija_liga
                         WHERE
                         	kategorija_liga.kategorija_id = (SELECT kategorija_id FROM staza_kategorija WHERE id = 835)
                         		AND
                         	kategorija_liga.liga_id = 221)
		AND
	datum_od &lt;= '44850'
    	AND
    datum_do is Null;</v>
      </c>
      <c r="EO90" s="27" t="s">
        <v>0</v>
      </c>
      <c r="EP90" s="115" t="str">
        <f t="shared" si="155"/>
        <v xml:space="preserve">
INSERT INTO rezultat(id,stazakategorija_id,imeprezime_id,vrijeme_sec,status_id,registracija,uparivanje_id,originalstatus_id,imeprezimealias_id,klubalias_id,kategorijaalias_id) VALUES (7683,835,1075,4035,1,1,1,0,Null,Null,Null);
UPDATE
	registar
SET
	potvrda = 1
WHERE
	imeprezime_id=1075
    	AND
	kategorijaliga_id = (SELECT 
                         	id
                         FROM
                         	kategorija_liga
                         WHERE
                         	kategorija_liga.kategorija_id = (SELECT kategorija_id FROM staza_kategorija WHERE id = 835)
                         		AND
                         	kategorija_liga.liga_id = 221)
		AND
	datum_od &lt;= '44850'
    	AND
    datum_do is Null;</v>
      </c>
      <c r="EQ90" s="27" t="s">
        <v>0</v>
      </c>
    </row>
    <row r="91" spans="1:147" x14ac:dyDescent="0.25">
      <c r="A91" t="s">
        <v>0</v>
      </c>
      <c r="B91" s="32" t="str">
        <f>IF(csv!F81="","",TRIM(csv!T81))</f>
        <v>M45</v>
      </c>
      <c r="C91" s="21" t="s">
        <v>0</v>
      </c>
      <c r="D91" s="21" t="str">
        <f>IF(csv!F81="","",TRIM(csv!F81))</f>
        <v>Željko</v>
      </c>
      <c r="E91" s="21" t="str">
        <f>IF(csv!E81="","",TRIM(csv!E81))</f>
        <v>Koščak</v>
      </c>
      <c r="F91" s="21" t="s">
        <v>0</v>
      </c>
      <c r="G91" s="53" t="str">
        <f>IF(csv!M81="","",TRIM(csv!M81))</f>
        <v>70:15</v>
      </c>
      <c r="H91" s="53" t="str">
        <f>IF(csv!N81="","",TRIM(csv!N81))</f>
        <v>0</v>
      </c>
      <c r="I91" s="21" t="s">
        <v>0</v>
      </c>
      <c r="J91" s="21" t="str">
        <f>IF(csv!P81="","",TRIM(csv!P81))</f>
        <v>OKM</v>
      </c>
      <c r="K91" s="21" t="str">
        <f>IF(csv!Q81="","",TRIM(csv!Q81))</f>
        <v>OK Medjimurje</v>
      </c>
      <c r="L91" s="21" t="s">
        <v>0</v>
      </c>
      <c r="M91" s="46" t="str">
        <f>IF(csv!R81="","",TRIM(csv!R81))</f>
        <v>CRO</v>
      </c>
      <c r="N91" s="27" t="s">
        <v>0</v>
      </c>
      <c r="O91" s="172" t="str">
        <f t="shared" si="92"/>
        <v>ok</v>
      </c>
      <c r="P91" s="27"/>
      <c r="Q91" s="32" t="str">
        <f t="shared" si="93"/>
        <v>M45</v>
      </c>
      <c r="R91" s="53">
        <f>IF(Q91="","",IF(COUNTIF(Q$12:Q90,Q91)=0,R90+1,R90))</f>
        <v>8</v>
      </c>
      <c r="S91" s="53">
        <f t="shared" si="94"/>
        <v>106</v>
      </c>
      <c r="T91" s="53">
        <f t="shared" si="95"/>
        <v>544</v>
      </c>
      <c r="U91" s="46" t="str">
        <f t="shared" si="96"/>
        <v>M45</v>
      </c>
      <c r="V91" s="27" t="s">
        <v>0</v>
      </c>
      <c r="W91" s="157" t="str">
        <f t="shared" si="97"/>
        <v>M45</v>
      </c>
      <c r="X91" s="207">
        <f t="shared" si="98"/>
        <v>835</v>
      </c>
      <c r="Y91" s="158" t="str">
        <f t="shared" si="79"/>
        <v/>
      </c>
      <c r="Z91" s="27" t="s">
        <v>0</v>
      </c>
      <c r="AA91" s="32" t="str">
        <f t="shared" si="99"/>
        <v>CRO</v>
      </c>
      <c r="AB91" s="53">
        <f t="shared" si="100"/>
        <v>1</v>
      </c>
      <c r="AC91" s="21" t="str">
        <f>IF(OR(AB91="",AB91&lt;&gt;"NEMA"),"",IF(IFERROR(MATCH(AA91,AA$12:AA90,0),0)&lt;&gt;0,"",AA91))</f>
        <v/>
      </c>
      <c r="AD91" s="46" t="str">
        <f>IF(AC91="","",MAX(AD$12:AD90)+1)</f>
        <v/>
      </c>
      <c r="AE91" s="27" t="s">
        <v>0</v>
      </c>
      <c r="AF91" s="84"/>
      <c r="AG91" s="27" t="s">
        <v>0</v>
      </c>
      <c r="AH91" s="14" t="str">
        <f t="shared" si="101"/>
        <v/>
      </c>
      <c r="AI91" s="27" t="s">
        <v>0</v>
      </c>
      <c r="AJ91" s="157" t="str">
        <f t="shared" si="102"/>
        <v>CRO</v>
      </c>
      <c r="AK91" s="108">
        <f t="shared" si="103"/>
        <v>1</v>
      </c>
      <c r="AL91" s="27"/>
      <c r="AM91" s="32" t="str">
        <f t="shared" si="104"/>
        <v>Željko</v>
      </c>
      <c r="AN91" s="21" t="str">
        <f t="shared" si="105"/>
        <v>Koščak</v>
      </c>
      <c r="AO91" s="53">
        <f t="shared" si="106"/>
        <v>1365</v>
      </c>
      <c r="AP91" s="53" t="str">
        <f t="shared" si="107"/>
        <v/>
      </c>
      <c r="AQ91" s="21" t="str">
        <f t="shared" si="108"/>
        <v>Željko</v>
      </c>
      <c r="AR91" s="46" t="str">
        <f t="shared" si="109"/>
        <v>Koščak</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Željko</v>
      </c>
      <c r="BI91" s="21" t="str">
        <f t="shared" si="115"/>
        <v>Koščak</v>
      </c>
      <c r="BJ91" s="53" t="str">
        <f t="shared" si="116"/>
        <v/>
      </c>
      <c r="BK91" s="33">
        <f t="shared" si="117"/>
        <v>1365</v>
      </c>
      <c r="BL91" s="27" t="s">
        <v>0</v>
      </c>
      <c r="BM91" s="32" t="str">
        <f t="shared" si="118"/>
        <v>OKM</v>
      </c>
      <c r="BN91" s="21" t="str">
        <f t="shared" si="119"/>
        <v>OK Medjimurje</v>
      </c>
      <c r="BO91" s="53" t="str">
        <f t="shared" si="120"/>
        <v>NEMA</v>
      </c>
      <c r="BP91" s="53">
        <f t="shared" si="81"/>
        <v>2</v>
      </c>
      <c r="BQ91" s="21" t="str">
        <f t="shared" si="82"/>
        <v>OK Međimurje</v>
      </c>
      <c r="BR91" s="21" t="str" cm="1">
        <f t="array" ref="BR91">IFERROR(""&amp;INDEX(regNatjecatelj_klub,DI91),"")</f>
        <v>OK Međimurje</v>
      </c>
      <c r="BS91" s="66" t="str">
        <f t="shared" si="121"/>
        <v/>
      </c>
      <c r="BT91" s="46" t="str">
        <f t="shared" si="122"/>
        <v>OK Međimurje</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OK Međimurje</v>
      </c>
      <c r="CL91" s="210">
        <f>IF(BN91="","",IF(BT91&lt;&gt;BN91,INDEX(regKlub_id,MATCH(BT91,regKlub_naziv,0)),IF(AND(BO91&lt;&gt;"",BO91&lt;&gt;"NEMA"),BO91,IF(CF91&lt;&gt;"",CF91,IF(CB91&lt;&gt;"",CB91,IFERROR(INDEX(CL$12:CL90,MATCH(BN91,BN$12:BN90,0)),"GREŠKA"))))))</f>
        <v>7</v>
      </c>
      <c r="CM91" s="108">
        <f>IF(BP91="","",IF(BP91&lt;&gt;"NEMA",BP91,IF(CE91&lt;&gt;"",CE91,IFERROR(INDEX(CM$12:CM90,MATCH(BN91,BN$12:BN90,0)),""))))</f>
        <v>2</v>
      </c>
      <c r="CN91" s="27" t="s">
        <v>0</v>
      </c>
      <c r="CO91" s="38" t="str">
        <f t="shared" si="129"/>
        <v>70:15</v>
      </c>
      <c r="CP91" s="53" t="str">
        <f t="shared" si="130"/>
        <v>0</v>
      </c>
      <c r="CQ91" s="164" t="str">
        <f t="shared" si="131"/>
        <v/>
      </c>
      <c r="CR91" s="165">
        <f t="shared" si="78"/>
        <v>4215</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Željko – Koščak</v>
      </c>
      <c r="DI91" s="33">
        <f t="shared" si="136"/>
        <v>1355</v>
      </c>
      <c r="DJ91" s="27" t="s">
        <v>0</v>
      </c>
      <c r="DK91" s="32" t="str">
        <f t="shared" si="137"/>
        <v>Željko – Koščak – OK Međimurje</v>
      </c>
      <c r="DL91" s="33">
        <f t="shared" si="138"/>
        <v>1355</v>
      </c>
      <c r="DM91" s="27" t="s">
        <v>0</v>
      </c>
      <c r="DN91" s="32" t="str">
        <f t="shared" si="139"/>
        <v>Željko – Koščak – OK Međimurje – M45</v>
      </c>
      <c r="DO91" s="33">
        <f t="shared" si="140"/>
        <v>1355</v>
      </c>
      <c r="DP91" s="27" t="s">
        <v>0</v>
      </c>
      <c r="DQ91" s="38">
        <f t="shared" si="141"/>
        <v>1355</v>
      </c>
      <c r="DR91" s="33" cm="1">
        <f t="array" ref="DR91">IF(DQ91&lt;&gt;"",INDEX(regNatjecatelj_id,DQ91,0),IF(BF91&lt;&gt;"",BF91,""))</f>
        <v>1365</v>
      </c>
      <c r="DS91" s="27" t="s">
        <v>0</v>
      </c>
      <c r="DT91" s="38" t="str">
        <f t="shared" si="142"/>
        <v>imepre</v>
      </c>
      <c r="DU91" s="53" t="str">
        <f t="shared" si="88"/>
        <v>klu(ali)</v>
      </c>
      <c r="DV91" s="53" t="str">
        <f t="shared" si="143"/>
        <v>kat</v>
      </c>
      <c r="DW91" s="53" t="str">
        <f t="shared" si="144"/>
        <v/>
      </c>
      <c r="DX91" s="46" t="str">
        <f t="shared" si="145"/>
        <v>imepre-klu(ali)-kat</v>
      </c>
      <c r="DY91" s="27" t="s">
        <v>0</v>
      </c>
      <c r="DZ91" s="38">
        <f>IF(AN91="","",MAX(DZ$12:DZ90)+1)</f>
        <v>7684</v>
      </c>
      <c r="EA91" s="53">
        <f t="shared" si="146"/>
        <v>835</v>
      </c>
      <c r="EB91" s="53">
        <f t="shared" si="147"/>
        <v>1365</v>
      </c>
      <c r="EC91" s="53">
        <f t="shared" si="148"/>
        <v>4215</v>
      </c>
      <c r="ED91" s="53">
        <f t="shared" si="149"/>
        <v>1</v>
      </c>
      <c r="EE91" s="53">
        <f t="shared" si="89"/>
        <v>1</v>
      </c>
      <c r="EF91" s="53">
        <f t="shared" si="150"/>
        <v>3</v>
      </c>
      <c r="EG91" s="53" t="str">
        <f t="shared" si="151"/>
        <v>0</v>
      </c>
      <c r="EH91" s="53" t="str">
        <f t="shared" si="90"/>
        <v/>
      </c>
      <c r="EI91" s="53">
        <f t="shared" si="152"/>
        <v>2</v>
      </c>
      <c r="EJ91" s="33" t="str">
        <f t="shared" si="153"/>
        <v/>
      </c>
      <c r="EK91" s="27" t="s">
        <v>0</v>
      </c>
      <c r="EL91" s="14" t="str">
        <f t="shared" si="154"/>
        <v>INSERT INTO rezultat(id,stazakategorija_id,imeprezime_id,vrijeme_sec,status_id,registracija,uparivanje_id,originalstatus_id,imeprezimealias_id,klubalias_id,kategorijaalias_id) VALUES (7684,835,1365,4215,1,1,3,0,Null,2,Null);</v>
      </c>
      <c r="EM91" s="27" t="s">
        <v>0</v>
      </c>
      <c r="EN91" s="14" t="str">
        <f t="shared" si="91"/>
        <v>UPDATE
	registar
SET
	potvrda = 1
WHERE
	imeprezime_id=1365
    	AND
	kategorijaliga_id = (SELECT 
                         	id
                         FROM
                         	kategorija_liga
                         WHERE
                         	kategorija_liga.kategorija_id = (SELECT kategorija_id FROM staza_kategorija WHERE id = 835)
                         		AND
                         	kategorija_liga.liga_id = 221)
		AND
	datum_od &lt;= '44850'
    	AND
    datum_do is Null;</v>
      </c>
      <c r="EO91" s="27" t="s">
        <v>0</v>
      </c>
      <c r="EP91" s="115" t="str">
        <f t="shared" si="155"/>
        <v xml:space="preserve">
INSERT INTO rezultat(id,stazakategorija_id,imeprezime_id,vrijeme_sec,status_id,registracija,uparivanje_id,originalstatus_id,imeprezimealias_id,klubalias_id,kategorijaalias_id) VALUES (7684,835,1365,4215,1,1,3,0,Null,2,Null);
UPDATE
	registar
SET
	potvrda = 1
WHERE
	imeprezime_id=1365
    	AND
	kategorijaliga_id = (SELECT 
                         	id
                         FROM
                         	kategorija_liga
                         WHERE
                         	kategorija_liga.kategorija_id = (SELECT kategorija_id FROM staza_kategorija WHERE id = 835)
                         		AND
                         	kategorija_liga.liga_id = 221)
		AND
	datum_od &lt;= '44850'
    	AND
    datum_do is Null;</v>
      </c>
      <c r="EQ91" s="27" t="s">
        <v>0</v>
      </c>
    </row>
    <row r="92" spans="1:147" x14ac:dyDescent="0.25">
      <c r="A92" t="s">
        <v>0</v>
      </c>
      <c r="B92" s="32" t="str">
        <f>IF(csv!F82="","",TRIM(csv!T82))</f>
        <v>M45</v>
      </c>
      <c r="C92" s="21" t="s">
        <v>0</v>
      </c>
      <c r="D92" s="21" t="str">
        <f>IF(csv!F82="","",TRIM(csv!F82))</f>
        <v>Bojan</v>
      </c>
      <c r="E92" s="21" t="str">
        <f>IF(csv!E82="","",TRIM(csv!E82))</f>
        <v>Vukelić</v>
      </c>
      <c r="F92" s="21" t="s">
        <v>0</v>
      </c>
      <c r="G92" s="53" t="str">
        <f>IF(csv!M82="","",TRIM(csv!M82))</f>
        <v>75:20</v>
      </c>
      <c r="H92" s="53" t="str">
        <f>IF(csv!N82="","",TRIM(csv!N82))</f>
        <v>0</v>
      </c>
      <c r="I92" s="21" t="s">
        <v>0</v>
      </c>
      <c r="J92" s="21" t="str">
        <f>IF(csv!P82="","",TRIM(csv!P82))</f>
        <v>MAK</v>
      </c>
      <c r="K92" s="21" t="str">
        <f>IF(csv!Q82="","",TRIM(csv!Q82))</f>
        <v>OK Maksimir</v>
      </c>
      <c r="L92" s="21" t="s">
        <v>0</v>
      </c>
      <c r="M92" s="46" t="str">
        <f>IF(csv!R82="","",TRIM(csv!R82))</f>
        <v>CRO</v>
      </c>
      <c r="N92" s="27" t="s">
        <v>0</v>
      </c>
      <c r="O92" s="172" t="str">
        <f t="shared" si="92"/>
        <v>ok</v>
      </c>
      <c r="P92" s="27"/>
      <c r="Q92" s="32" t="str">
        <f t="shared" si="93"/>
        <v>M45</v>
      </c>
      <c r="R92" s="53">
        <f>IF(Q92="","",IF(COUNTIF(Q$12:Q91,Q92)=0,R91+1,R91))</f>
        <v>8</v>
      </c>
      <c r="S92" s="53">
        <f t="shared" si="94"/>
        <v>106</v>
      </c>
      <c r="T92" s="53">
        <f t="shared" si="95"/>
        <v>544</v>
      </c>
      <c r="U92" s="46" t="str">
        <f t="shared" si="96"/>
        <v>M45</v>
      </c>
      <c r="V92" s="27" t="s">
        <v>0</v>
      </c>
      <c r="W92" s="157" t="str">
        <f t="shared" si="97"/>
        <v>M45</v>
      </c>
      <c r="X92" s="207">
        <f t="shared" si="98"/>
        <v>835</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Bojan</v>
      </c>
      <c r="AN92" s="21" t="str">
        <f t="shared" si="105"/>
        <v>Vukelić</v>
      </c>
      <c r="AO92" s="53">
        <f t="shared" si="106"/>
        <v>1313</v>
      </c>
      <c r="AP92" s="53" t="str">
        <f t="shared" si="107"/>
        <v/>
      </c>
      <c r="AQ92" s="21" t="str">
        <f t="shared" si="108"/>
        <v>Bojan</v>
      </c>
      <c r="AR92" s="46" t="str">
        <f t="shared" si="109"/>
        <v>Vukelić</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Bojan</v>
      </c>
      <c r="BI92" s="21" t="str">
        <f t="shared" si="115"/>
        <v>Vukelić</v>
      </c>
      <c r="BJ92" s="53" t="str">
        <f t="shared" si="116"/>
        <v/>
      </c>
      <c r="BK92" s="33">
        <f t="shared" si="117"/>
        <v>1313</v>
      </c>
      <c r="BL92" s="27" t="s">
        <v>0</v>
      </c>
      <c r="BM92" s="32" t="str">
        <f t="shared" si="118"/>
        <v>MAK</v>
      </c>
      <c r="BN92" s="21" t="str">
        <f t="shared" si="119"/>
        <v>OK Maksimir</v>
      </c>
      <c r="BO92" s="53">
        <f t="shared" si="120"/>
        <v>6</v>
      </c>
      <c r="BP92" s="53" t="str">
        <f t="shared" si="81"/>
        <v/>
      </c>
      <c r="BQ92" s="21" t="str">
        <f t="shared" si="82"/>
        <v>OK Maksimir</v>
      </c>
      <c r="BR92" s="21" t="str" cm="1">
        <f t="array" ref="BR92">IFERROR(""&amp;INDEX(regNatjecatelj_klub,DI92),"")</f>
        <v>OK Maksimir</v>
      </c>
      <c r="BS92" s="66" t="str">
        <f t="shared" si="121"/>
        <v/>
      </c>
      <c r="BT92" s="46" t="str">
        <f t="shared" si="122"/>
        <v>OK Maksimir</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Maksimir</v>
      </c>
      <c r="CL92" s="210">
        <f>IF(BN92="","",IF(BT92&lt;&gt;BN92,INDEX(regKlub_id,MATCH(BT92,regKlub_naziv,0)),IF(AND(BO92&lt;&gt;"",BO92&lt;&gt;"NEMA"),BO92,IF(CF92&lt;&gt;"",CF92,IF(CB92&lt;&gt;"",CB92,IFERROR(INDEX(CL$12:CL91,MATCH(BN92,BN$12:BN91,0)),"GREŠKA"))))))</f>
        <v>6</v>
      </c>
      <c r="CM92" s="108" t="str">
        <f>IF(BP92="","",IF(BP92&lt;&gt;"NEMA",BP92,IF(CE92&lt;&gt;"",CE92,IFERROR(INDEX(CM$12:CM91,MATCH(BN92,BN$12:BN91,0)),""))))</f>
        <v/>
      </c>
      <c r="CN92" s="27" t="s">
        <v>0</v>
      </c>
      <c r="CO92" s="38" t="str">
        <f t="shared" si="129"/>
        <v>75:20</v>
      </c>
      <c r="CP92" s="53" t="str">
        <f t="shared" si="130"/>
        <v>0</v>
      </c>
      <c r="CQ92" s="164" t="str">
        <f t="shared" si="131"/>
        <v/>
      </c>
      <c r="CR92" s="165">
        <f t="shared" si="78"/>
        <v>4520</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Bojan – Vukelić</v>
      </c>
      <c r="DI92" s="33">
        <f t="shared" si="136"/>
        <v>144</v>
      </c>
      <c r="DJ92" s="27" t="s">
        <v>0</v>
      </c>
      <c r="DK92" s="32" t="str">
        <f t="shared" si="137"/>
        <v>Bojan – Vukelić – OK Maksimir</v>
      </c>
      <c r="DL92" s="33">
        <f t="shared" si="138"/>
        <v>144</v>
      </c>
      <c r="DM92" s="27" t="s">
        <v>0</v>
      </c>
      <c r="DN92" s="32" t="str">
        <f t="shared" si="139"/>
        <v>Bojan – Vukelić – OK Maksimir – M45</v>
      </c>
      <c r="DO92" s="33">
        <f t="shared" si="140"/>
        <v>144</v>
      </c>
      <c r="DP92" s="27" t="s">
        <v>0</v>
      </c>
      <c r="DQ92" s="38">
        <f t="shared" si="141"/>
        <v>144</v>
      </c>
      <c r="DR92" s="33" cm="1">
        <f t="array" ref="DR92">IF(DQ92&lt;&gt;"",INDEX(regNatjecatelj_id,DQ92,0),IF(BF92&lt;&gt;"",BF92,""))</f>
        <v>1313</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7685</v>
      </c>
      <c r="EA92" s="53">
        <f t="shared" si="146"/>
        <v>835</v>
      </c>
      <c r="EB92" s="53">
        <f t="shared" si="147"/>
        <v>1313</v>
      </c>
      <c r="EC92" s="53">
        <f t="shared" si="148"/>
        <v>4520</v>
      </c>
      <c r="ED92" s="53">
        <f t="shared" si="149"/>
        <v>1</v>
      </c>
      <c r="EE92" s="53">
        <f t="shared" si="89"/>
        <v>1</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(7685,835,1313,4520,1,1,1,0,Null,Null,Null);</v>
      </c>
      <c r="EM92" s="27" t="s">
        <v>0</v>
      </c>
      <c r="EN92" s="14" t="str">
        <f t="shared" si="91"/>
        <v>UPDATE
	registar
SET
	potvrda = 1
WHERE
	imeprezime_id=1313
    	AND
	kategorijaliga_id = (SELECT 
                         	id
                         FROM
                         	kategorija_liga
                         WHERE
                         	kategorija_liga.kategorija_id = (SELECT kategorija_id FROM staza_kategorija WHERE id = 835)
                         		AND
                         	kategorija_liga.liga_id = 221)
		AND
	datum_od &lt;= '44850'
    	AND
    datum_do is Null;</v>
      </c>
      <c r="EO92" s="27" t="s">
        <v>0</v>
      </c>
      <c r="EP92" s="115" t="str">
        <f t="shared" si="155"/>
        <v xml:space="preserve">
INSERT INTO rezultat(id,stazakategorija_id,imeprezime_id,vrijeme_sec,status_id,registracija,uparivanje_id,originalstatus_id,imeprezimealias_id,klubalias_id,kategorijaalias_id) VALUES (7685,835,1313,4520,1,1,1,0,Null,Null,Null);
UPDATE
	registar
SET
	potvrda = 1
WHERE
	imeprezime_id=1313
    	AND
	kategorijaliga_id = (SELECT 
                         	id
                         FROM
                         	kategorija_liga
                         WHERE
                         	kategorija_liga.kategorija_id = (SELECT kategorija_id FROM staza_kategorija WHERE id = 835)
                         		AND
                         	kategorija_liga.liga_id = 221)
		AND
	datum_od &lt;= '44850'
    	AND
    datum_do is Null;</v>
      </c>
      <c r="EQ92" s="27" t="s">
        <v>0</v>
      </c>
    </row>
    <row r="93" spans="1:147" x14ac:dyDescent="0.25">
      <c r="A93" t="s">
        <v>0</v>
      </c>
      <c r="B93" s="32" t="str">
        <f>IF(csv!F83="","",TRIM(csv!T83))</f>
        <v>M45</v>
      </c>
      <c r="C93" s="21" t="s">
        <v>0</v>
      </c>
      <c r="D93" s="21" t="str">
        <f>IF(csv!F83="","",TRIM(csv!F83))</f>
        <v>Domagoj</v>
      </c>
      <c r="E93" s="21" t="str">
        <f>IF(csv!E83="","",TRIM(csv!E83))</f>
        <v>Pavlin</v>
      </c>
      <c r="F93" s="21" t="s">
        <v>0</v>
      </c>
      <c r="G93" s="53" t="str">
        <f>IF(csv!M83="","",TRIM(csv!M83))</f>
        <v>76:30</v>
      </c>
      <c r="H93" s="53" t="str">
        <f>IF(csv!N83="","",TRIM(csv!N83))</f>
        <v>0</v>
      </c>
      <c r="I93" s="21" t="s">
        <v>0</v>
      </c>
      <c r="J93" s="21" t="str">
        <f>IF(csv!P83="","",TRIM(csv!P83))</f>
        <v>VIH</v>
      </c>
      <c r="K93" s="21" t="str">
        <f>IF(csv!Q83="","",TRIM(csv!Q83))</f>
        <v>OK Vihor</v>
      </c>
      <c r="L93" s="21" t="s">
        <v>0</v>
      </c>
      <c r="M93" s="46" t="str">
        <f>IF(csv!R83="","",TRIM(csv!R83))</f>
        <v>CRO</v>
      </c>
      <c r="N93" s="27" t="s">
        <v>0</v>
      </c>
      <c r="O93" s="172" t="str">
        <f t="shared" si="92"/>
        <v>ok</v>
      </c>
      <c r="P93" s="27"/>
      <c r="Q93" s="32" t="str">
        <f t="shared" si="93"/>
        <v>M45</v>
      </c>
      <c r="R93" s="53">
        <f>IF(Q93="","",IF(COUNTIF(Q$12:Q92,Q93)=0,R92+1,R92))</f>
        <v>8</v>
      </c>
      <c r="S93" s="53">
        <f t="shared" si="94"/>
        <v>106</v>
      </c>
      <c r="T93" s="53">
        <f t="shared" si="95"/>
        <v>544</v>
      </c>
      <c r="U93" s="46" t="str">
        <f t="shared" si="96"/>
        <v>M45</v>
      </c>
      <c r="V93" s="27" t="s">
        <v>0</v>
      </c>
      <c r="W93" s="157" t="str">
        <f t="shared" si="97"/>
        <v>M45</v>
      </c>
      <c r="X93" s="207">
        <f t="shared" si="98"/>
        <v>835</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Domagoj</v>
      </c>
      <c r="AN93" s="21" t="str">
        <f t="shared" si="105"/>
        <v>Pavlin</v>
      </c>
      <c r="AO93" s="53">
        <f t="shared" si="106"/>
        <v>1237</v>
      </c>
      <c r="AP93" s="53" t="str">
        <f t="shared" si="107"/>
        <v/>
      </c>
      <c r="AQ93" s="21" t="str">
        <f t="shared" si="108"/>
        <v>Domagoj</v>
      </c>
      <c r="AR93" s="46" t="str">
        <f t="shared" si="109"/>
        <v>Pavlin</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Domagoj</v>
      </c>
      <c r="BI93" s="21" t="str">
        <f t="shared" si="115"/>
        <v>Pavlin</v>
      </c>
      <c r="BJ93" s="53" t="str">
        <f t="shared" si="116"/>
        <v/>
      </c>
      <c r="BK93" s="33">
        <f t="shared" si="117"/>
        <v>1237</v>
      </c>
      <c r="BL93" s="27" t="s">
        <v>0</v>
      </c>
      <c r="BM93" s="32" t="str">
        <f t="shared" si="118"/>
        <v>VIH</v>
      </c>
      <c r="BN93" s="21" t="str">
        <f t="shared" si="119"/>
        <v>OK Vihor</v>
      </c>
      <c r="BO93" s="53">
        <f t="shared" si="120"/>
        <v>12</v>
      </c>
      <c r="BP93" s="53" t="str">
        <f t="shared" si="81"/>
        <v/>
      </c>
      <c r="BQ93" s="21" t="str">
        <f t="shared" si="82"/>
        <v>OK Vihor</v>
      </c>
      <c r="BR93" s="21" t="str" cm="1">
        <f t="array" ref="BR93">IFERROR(""&amp;INDEX(regNatjecatelj_klub,DI93),"")</f>
        <v>OK Vihor</v>
      </c>
      <c r="BS93" s="66" t="str">
        <f t="shared" si="121"/>
        <v/>
      </c>
      <c r="BT93" s="46" t="str">
        <f t="shared" si="122"/>
        <v>OK Vihor</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Vihor</v>
      </c>
      <c r="CL93" s="210">
        <f>IF(BN93="","",IF(BT93&lt;&gt;BN93,INDEX(regKlub_id,MATCH(BT93,regKlub_naziv,0)),IF(AND(BO93&lt;&gt;"",BO93&lt;&gt;"NEMA"),BO93,IF(CF93&lt;&gt;"",CF93,IF(CB93&lt;&gt;"",CB93,IFERROR(INDEX(CL$12:CL92,MATCH(BN93,BN$12:BN92,0)),"GREŠKA"))))))</f>
        <v>12</v>
      </c>
      <c r="CM93" s="108" t="str">
        <f>IF(BP93="","",IF(BP93&lt;&gt;"NEMA",BP93,IF(CE93&lt;&gt;"",CE93,IFERROR(INDEX(CM$12:CM92,MATCH(BN93,BN$12:BN92,0)),""))))</f>
        <v/>
      </c>
      <c r="CN93" s="27" t="s">
        <v>0</v>
      </c>
      <c r="CO93" s="38" t="str">
        <f t="shared" si="129"/>
        <v>76:30</v>
      </c>
      <c r="CP93" s="53" t="str">
        <f t="shared" si="130"/>
        <v>0</v>
      </c>
      <c r="CQ93" s="164" t="str">
        <f t="shared" si="131"/>
        <v/>
      </c>
      <c r="CR93" s="165">
        <f t="shared" si="78"/>
        <v>4590</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Domagoj – Pavlin</v>
      </c>
      <c r="DI93" s="33">
        <f t="shared" si="136"/>
        <v>244</v>
      </c>
      <c r="DJ93" s="27" t="s">
        <v>0</v>
      </c>
      <c r="DK93" s="32" t="str">
        <f t="shared" si="137"/>
        <v>Domagoj – Pavlin – OK Vihor</v>
      </c>
      <c r="DL93" s="33">
        <f t="shared" si="138"/>
        <v>244</v>
      </c>
      <c r="DM93" s="27" t="s">
        <v>0</v>
      </c>
      <c r="DN93" s="32" t="str">
        <f t="shared" si="139"/>
        <v>Domagoj – Pavlin – OK Vihor – M45</v>
      </c>
      <c r="DO93" s="33">
        <f t="shared" si="140"/>
        <v>244</v>
      </c>
      <c r="DP93" s="27" t="s">
        <v>0</v>
      </c>
      <c r="DQ93" s="38">
        <f t="shared" si="141"/>
        <v>244</v>
      </c>
      <c r="DR93" s="33" cm="1">
        <f t="array" ref="DR93">IF(DQ93&lt;&gt;"",INDEX(regNatjecatelj_id,DQ93,0),IF(BF93&lt;&gt;"",BF93,""))</f>
        <v>1237</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7686</v>
      </c>
      <c r="EA93" s="53">
        <f t="shared" si="146"/>
        <v>835</v>
      </c>
      <c r="EB93" s="53">
        <f t="shared" si="147"/>
        <v>1237</v>
      </c>
      <c r="EC93" s="53">
        <f t="shared" si="148"/>
        <v>4590</v>
      </c>
      <c r="ED93" s="53">
        <f t="shared" si="149"/>
        <v>1</v>
      </c>
      <c r="EE93" s="53">
        <f t="shared" si="89"/>
        <v>1</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(7686,835,1237,4590,1,1,1,0,Null,Null,Null);</v>
      </c>
      <c r="EM93" s="27" t="s">
        <v>0</v>
      </c>
      <c r="EN93" s="14" t="str">
        <f t="shared" si="91"/>
        <v>UPDATE
	registar
SET
	potvrda = 1
WHERE
	imeprezime_id=1237
    	AND
	kategorijaliga_id = (SELECT 
                         	id
                         FROM
                         	kategorija_liga
                         WHERE
                         	kategorija_liga.kategorija_id = (SELECT kategorija_id FROM staza_kategorija WHERE id = 835)
                         		AND
                         	kategorija_liga.liga_id = 221)
		AND
	datum_od &lt;= '44850'
    	AND
    datum_do is Null;</v>
      </c>
      <c r="EO93" s="27" t="s">
        <v>0</v>
      </c>
      <c r="EP93" s="115" t="str">
        <f t="shared" si="155"/>
        <v xml:space="preserve">
INSERT INTO rezultat(id,stazakategorija_id,imeprezime_id,vrijeme_sec,status_id,registracija,uparivanje_id,originalstatus_id,imeprezimealias_id,klubalias_id,kategorijaalias_id) VALUES (7686,835,1237,4590,1,1,1,0,Null,Null,Null);
UPDATE
	registar
SET
	potvrda = 1
WHERE
	imeprezime_id=1237
    	AND
	kategorijaliga_id = (SELECT 
                         	id
                         FROM
                         	kategorija_liga
                         WHERE
                         	kategorija_liga.kategorija_id = (SELECT kategorija_id FROM staza_kategorija WHERE id = 835)
                         		AND
                         	kategorija_liga.liga_id = 221)
		AND
	datum_od &lt;= '44850'
    	AND
    datum_do is Null;</v>
      </c>
      <c r="EQ93" s="27" t="s">
        <v>0</v>
      </c>
    </row>
    <row r="94" spans="1:147" x14ac:dyDescent="0.25">
      <c r="A94" t="s">
        <v>0</v>
      </c>
      <c r="B94" s="32" t="str">
        <f>IF(csv!F84="","",TRIM(csv!T84))</f>
        <v>M45</v>
      </c>
      <c r="C94" s="21" t="s">
        <v>0</v>
      </c>
      <c r="D94" s="21" t="str">
        <f>IF(csv!F84="","",TRIM(csv!F84))</f>
        <v>Vlatko</v>
      </c>
      <c r="E94" s="21" t="str">
        <f>IF(csv!E84="","",TRIM(csv!E84))</f>
        <v>Tounec</v>
      </c>
      <c r="F94" s="21" t="s">
        <v>0</v>
      </c>
      <c r="G94" s="53" t="str">
        <f>IF(csv!M84="","",TRIM(csv!M84))</f>
        <v>77:33</v>
      </c>
      <c r="H94" s="53" t="str">
        <f>IF(csv!N84="","",TRIM(csv!N84))</f>
        <v>0</v>
      </c>
      <c r="I94" s="21" t="s">
        <v>0</v>
      </c>
      <c r="J94" s="21" t="str">
        <f>IF(csv!P84="","",TRIM(csv!P84))</f>
        <v>KAP</v>
      </c>
      <c r="K94" s="21" t="str">
        <f>IF(csv!Q84="","",TRIM(csv!Q84))</f>
        <v>OK Kapela</v>
      </c>
      <c r="L94" s="21" t="s">
        <v>0</v>
      </c>
      <c r="M94" s="46" t="str">
        <f>IF(csv!R84="","",TRIM(csv!R84))</f>
        <v>CRO</v>
      </c>
      <c r="N94" s="27" t="s">
        <v>0</v>
      </c>
      <c r="O94" s="172" t="str">
        <f t="shared" si="92"/>
        <v>ok</v>
      </c>
      <c r="P94" s="27"/>
      <c r="Q94" s="32" t="str">
        <f t="shared" si="93"/>
        <v>M45</v>
      </c>
      <c r="R94" s="53">
        <f>IF(Q94="","",IF(COUNTIF(Q$12:Q93,Q94)=0,R93+1,R93))</f>
        <v>8</v>
      </c>
      <c r="S94" s="53">
        <f t="shared" si="94"/>
        <v>106</v>
      </c>
      <c r="T94" s="53">
        <f t="shared" si="95"/>
        <v>544</v>
      </c>
      <c r="U94" s="46" t="str">
        <f t="shared" si="96"/>
        <v>M45</v>
      </c>
      <c r="V94" s="27" t="s">
        <v>0</v>
      </c>
      <c r="W94" s="157" t="str">
        <f t="shared" si="97"/>
        <v>M45</v>
      </c>
      <c r="X94" s="207">
        <f t="shared" si="98"/>
        <v>835</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Vlatko</v>
      </c>
      <c r="AN94" s="21" t="str">
        <f t="shared" si="105"/>
        <v>Tounec</v>
      </c>
      <c r="AO94" s="53">
        <f t="shared" si="106"/>
        <v>1072</v>
      </c>
      <c r="AP94" s="53" t="str">
        <f t="shared" si="107"/>
        <v/>
      </c>
      <c r="AQ94" s="21" t="str">
        <f t="shared" si="108"/>
        <v>Vlatko</v>
      </c>
      <c r="AR94" s="46" t="str">
        <f t="shared" si="109"/>
        <v>Tounec</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Vlatko</v>
      </c>
      <c r="BI94" s="21" t="str">
        <f t="shared" si="115"/>
        <v>Tounec</v>
      </c>
      <c r="BJ94" s="53" t="str">
        <f t="shared" si="116"/>
        <v/>
      </c>
      <c r="BK94" s="33">
        <f t="shared" si="117"/>
        <v>1072</v>
      </c>
      <c r="BL94" s="27" t="s">
        <v>0</v>
      </c>
      <c r="BM94" s="32" t="str">
        <f t="shared" si="118"/>
        <v>KAP</v>
      </c>
      <c r="BN94" s="21" t="str">
        <f t="shared" si="119"/>
        <v>OK Kapela</v>
      </c>
      <c r="BO94" s="53">
        <f t="shared" si="120"/>
        <v>5</v>
      </c>
      <c r="BP94" s="53" t="str">
        <f t="shared" si="81"/>
        <v/>
      </c>
      <c r="BQ94" s="21" t="str">
        <f t="shared" si="82"/>
        <v>OK Kapela</v>
      </c>
      <c r="BR94" s="21" t="str" cm="1">
        <f t="array" ref="BR94">IFERROR(""&amp;INDEX(regNatjecatelj_klub,DI94),"")</f>
        <v>OK Kapela</v>
      </c>
      <c r="BS94" s="66" t="str">
        <f t="shared" si="121"/>
        <v/>
      </c>
      <c r="BT94" s="46" t="str">
        <f t="shared" si="122"/>
        <v>OK Kapela</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Kapela</v>
      </c>
      <c r="CL94" s="210">
        <f>IF(BN94="","",IF(BT94&lt;&gt;BN94,INDEX(regKlub_id,MATCH(BT94,regKlub_naziv,0)),IF(AND(BO94&lt;&gt;"",BO94&lt;&gt;"NEMA"),BO94,IF(CF94&lt;&gt;"",CF94,IF(CB94&lt;&gt;"",CB94,IFERROR(INDEX(CL$12:CL93,MATCH(BN94,BN$12:BN93,0)),"GREŠKA"))))))</f>
        <v>5</v>
      </c>
      <c r="CM94" s="108" t="str">
        <f>IF(BP94="","",IF(BP94&lt;&gt;"NEMA",BP94,IF(CE94&lt;&gt;"",CE94,IFERROR(INDEX(CM$12:CM93,MATCH(BN94,BN$12:BN93,0)),""))))</f>
        <v/>
      </c>
      <c r="CN94" s="27" t="s">
        <v>0</v>
      </c>
      <c r="CO94" s="38" t="str">
        <f t="shared" si="129"/>
        <v>77:33</v>
      </c>
      <c r="CP94" s="53" t="str">
        <f t="shared" si="130"/>
        <v>0</v>
      </c>
      <c r="CQ94" s="164" t="str">
        <f t="shared" si="131"/>
        <v/>
      </c>
      <c r="CR94" s="165">
        <f t="shared" si="78"/>
        <v>4653</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Vlatko – Tounec</v>
      </c>
      <c r="DI94" s="33">
        <f t="shared" si="136"/>
        <v>1323</v>
      </c>
      <c r="DJ94" s="27" t="s">
        <v>0</v>
      </c>
      <c r="DK94" s="32" t="str">
        <f t="shared" si="137"/>
        <v>Vlatko – Tounec – OK Kapela</v>
      </c>
      <c r="DL94" s="33">
        <f t="shared" si="138"/>
        <v>1323</v>
      </c>
      <c r="DM94" s="27" t="s">
        <v>0</v>
      </c>
      <c r="DN94" s="32" t="str">
        <f t="shared" si="139"/>
        <v>Vlatko – Tounec – OK Kapela – M45</v>
      </c>
      <c r="DO94" s="33">
        <f t="shared" si="140"/>
        <v>1323</v>
      </c>
      <c r="DP94" s="27" t="s">
        <v>0</v>
      </c>
      <c r="DQ94" s="38">
        <f t="shared" si="141"/>
        <v>1323</v>
      </c>
      <c r="DR94" s="33" cm="1">
        <f t="array" ref="DR94">IF(DQ94&lt;&gt;"",INDEX(regNatjecatelj_id,DQ94,0),IF(BF94&lt;&gt;"",BF94,""))</f>
        <v>1072</v>
      </c>
      <c r="DS94" s="27" t="s">
        <v>0</v>
      </c>
      <c r="DT94" s="38" t="str">
        <f t="shared" si="142"/>
        <v>imepre</v>
      </c>
      <c r="DU94" s="53" t="str">
        <f t="shared" si="88"/>
        <v>klu</v>
      </c>
      <c r="DV94" s="53" t="str">
        <f t="shared" si="143"/>
        <v>kat</v>
      </c>
      <c r="DW94" s="53" t="str">
        <f t="shared" si="144"/>
        <v/>
      </c>
      <c r="DX94" s="46" t="str">
        <f t="shared" si="145"/>
        <v>imepre-klu-kat</v>
      </c>
      <c r="DY94" s="27" t="s">
        <v>0</v>
      </c>
      <c r="DZ94" s="38">
        <f>IF(AN94="","",MAX(DZ$12:DZ93)+1)</f>
        <v>7687</v>
      </c>
      <c r="EA94" s="53">
        <f t="shared" si="146"/>
        <v>835</v>
      </c>
      <c r="EB94" s="53">
        <f t="shared" si="147"/>
        <v>1072</v>
      </c>
      <c r="EC94" s="53">
        <f t="shared" si="148"/>
        <v>4653</v>
      </c>
      <c r="ED94" s="53">
        <f t="shared" si="149"/>
        <v>1</v>
      </c>
      <c r="EE94" s="53">
        <f t="shared" si="89"/>
        <v>1</v>
      </c>
      <c r="EF94" s="53">
        <f t="shared" si="150"/>
        <v>1</v>
      </c>
      <c r="EG94" s="53" t="str">
        <f t="shared" si="151"/>
        <v>0</v>
      </c>
      <c r="EH94" s="53" t="str">
        <f t="shared" si="90"/>
        <v/>
      </c>
      <c r="EI94" s="53" t="str">
        <f t="shared" si="152"/>
        <v/>
      </c>
      <c r="EJ94" s="33" t="str">
        <f t="shared" si="153"/>
        <v/>
      </c>
      <c r="EK94" s="27" t="s">
        <v>0</v>
      </c>
      <c r="EL94" s="14" t="str">
        <f t="shared" si="154"/>
        <v>INSERT INTO rezultat(id,stazakategorija_id,imeprezime_id,vrijeme_sec,status_id,registracija,uparivanje_id,originalstatus_id,imeprezimealias_id,klubalias_id,kategorijaalias_id) VALUES (7687,835,1072,4653,1,1,1,0,Null,Null,Null);</v>
      </c>
      <c r="EM94" s="27" t="s">
        <v>0</v>
      </c>
      <c r="EN94" s="14" t="str">
        <f t="shared" si="91"/>
        <v>UPDATE
	registar
SET
	potvrda = 1
WHERE
	imeprezime_id=1072
    	AND
	kategorijaliga_id = (SELECT 
                         	id
                         FROM
                         	kategorija_liga
                         WHERE
                         	kategorija_liga.kategorija_id = (SELECT kategorija_id FROM staza_kategorija WHERE id = 835)
                         		AND
                         	kategorija_liga.liga_id = 221)
		AND
	datum_od &lt;= '44850'
    	AND
    datum_do is Null;</v>
      </c>
      <c r="EO94" s="27" t="s">
        <v>0</v>
      </c>
      <c r="EP94" s="115" t="str">
        <f t="shared" si="155"/>
        <v xml:space="preserve">
INSERT INTO rezultat(id,stazakategorija_id,imeprezime_id,vrijeme_sec,status_id,registracija,uparivanje_id,originalstatus_id,imeprezimealias_id,klubalias_id,kategorijaalias_id) VALUES (7687,835,1072,4653,1,1,1,0,Null,Null,Null);
UPDATE
	registar
SET
	potvrda = 1
WHERE
	imeprezime_id=1072
    	AND
	kategorijaliga_id = (SELECT 
                         	id
                         FROM
                         	kategorija_liga
                         WHERE
                         	kategorija_liga.kategorija_id = (SELECT kategorija_id FROM staza_kategorija WHERE id = 835)
                         		AND
                         	kategorija_liga.liga_id = 221)
		AND
	datum_od &lt;= '44850'
    	AND
    datum_do is Null;</v>
      </c>
      <c r="EQ94" s="27" t="s">
        <v>0</v>
      </c>
    </row>
    <row r="95" spans="1:147" x14ac:dyDescent="0.25">
      <c r="A95" t="s">
        <v>0</v>
      </c>
      <c r="B95" s="32" t="str">
        <f>IF(csv!F85="","",TRIM(csv!T85))</f>
        <v>M45</v>
      </c>
      <c r="C95" s="21" t="s">
        <v>0</v>
      </c>
      <c r="D95" s="21" t="str">
        <f>IF(csv!F85="","",TRIM(csv!F85))</f>
        <v>Domagoj</v>
      </c>
      <c r="E95" s="21" t="str">
        <f>IF(csv!E85="","",TRIM(csv!E85))</f>
        <v>Šantić</v>
      </c>
      <c r="F95" s="21" t="s">
        <v>0</v>
      </c>
      <c r="G95" s="53" t="str">
        <f>IF(csv!M85="","",TRIM(csv!M85))</f>
        <v>79:12</v>
      </c>
      <c r="H95" s="53" t="str">
        <f>IF(csv!N85="","",TRIM(csv!N85))</f>
        <v>0</v>
      </c>
      <c r="I95" s="21" t="s">
        <v>0</v>
      </c>
      <c r="J95" s="21" t="str">
        <f>IF(csv!P85="","",TRIM(csv!P85))</f>
        <v>BJE</v>
      </c>
      <c r="K95" s="21" t="str">
        <f>IF(csv!Q85="","",TRIM(csv!Q85))</f>
        <v>OK Bjelovar</v>
      </c>
      <c r="L95" s="21" t="s">
        <v>0</v>
      </c>
      <c r="M95" s="46" t="str">
        <f>IF(csv!R85="","",TRIM(csv!R85))</f>
        <v>CRO</v>
      </c>
      <c r="N95" s="27" t="s">
        <v>0</v>
      </c>
      <c r="O95" s="172" t="str">
        <f t="shared" si="92"/>
        <v>ok</v>
      </c>
      <c r="P95" s="27"/>
      <c r="Q95" s="32" t="str">
        <f t="shared" si="93"/>
        <v>M45</v>
      </c>
      <c r="R95" s="53">
        <f>IF(Q95="","",IF(COUNTIF(Q$12:Q94,Q95)=0,R94+1,R94))</f>
        <v>8</v>
      </c>
      <c r="S95" s="53">
        <f t="shared" si="94"/>
        <v>106</v>
      </c>
      <c r="T95" s="53">
        <f t="shared" si="95"/>
        <v>544</v>
      </c>
      <c r="U95" s="46" t="str">
        <f t="shared" si="96"/>
        <v>M45</v>
      </c>
      <c r="V95" s="27" t="s">
        <v>0</v>
      </c>
      <c r="W95" s="157" t="str">
        <f t="shared" si="97"/>
        <v>M45</v>
      </c>
      <c r="X95" s="207">
        <f t="shared" si="98"/>
        <v>835</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Domagoj</v>
      </c>
      <c r="AN95" s="21" t="str">
        <f t="shared" si="105"/>
        <v>Šantić</v>
      </c>
      <c r="AO95" s="53">
        <f t="shared" si="106"/>
        <v>1266</v>
      </c>
      <c r="AP95" s="53" t="str">
        <f t="shared" si="107"/>
        <v/>
      </c>
      <c r="AQ95" s="21" t="str">
        <f t="shared" si="108"/>
        <v>Domagoj</v>
      </c>
      <c r="AR95" s="46" t="str">
        <f t="shared" si="109"/>
        <v>Šantić</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Domagoj</v>
      </c>
      <c r="BI95" s="21" t="str">
        <f t="shared" si="115"/>
        <v>Šantić</v>
      </c>
      <c r="BJ95" s="53" t="str">
        <f t="shared" si="116"/>
        <v/>
      </c>
      <c r="BK95" s="33">
        <f t="shared" si="117"/>
        <v>1266</v>
      </c>
      <c r="BL95" s="27" t="s">
        <v>0</v>
      </c>
      <c r="BM95" s="32" t="str">
        <f t="shared" si="118"/>
        <v>BJE</v>
      </c>
      <c r="BN95" s="21" t="str">
        <f t="shared" si="119"/>
        <v>OK Bjelovar</v>
      </c>
      <c r="BO95" s="53">
        <f t="shared" si="120"/>
        <v>1</v>
      </c>
      <c r="BP95" s="53" t="str">
        <f t="shared" si="81"/>
        <v/>
      </c>
      <c r="BQ95" s="21" t="str">
        <f t="shared" si="82"/>
        <v>OK Bjelovar</v>
      </c>
      <c r="BR95" s="21" t="str" cm="1">
        <f t="array" ref="BR95">IFERROR(""&amp;INDEX(regNatjecatelj_klub,DI95),"")</f>
        <v>OK Bjelovar</v>
      </c>
      <c r="BS95" s="66" t="str">
        <f t="shared" si="121"/>
        <v/>
      </c>
      <c r="BT95" s="46" t="str">
        <f t="shared" si="122"/>
        <v>OK Bjelovar</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Bjelovar</v>
      </c>
      <c r="CL95" s="210">
        <f>IF(BN95="","",IF(BT95&lt;&gt;BN95,INDEX(regKlub_id,MATCH(BT95,regKlub_naziv,0)),IF(AND(BO95&lt;&gt;"",BO95&lt;&gt;"NEMA"),BO95,IF(CF95&lt;&gt;"",CF95,IF(CB95&lt;&gt;"",CB95,IFERROR(INDEX(CL$12:CL94,MATCH(BN95,BN$12:BN94,0)),"GREŠKA"))))))</f>
        <v>1</v>
      </c>
      <c r="CM95" s="108" t="str">
        <f>IF(BP95="","",IF(BP95&lt;&gt;"NEMA",BP95,IF(CE95&lt;&gt;"",CE95,IFERROR(INDEX(CM$12:CM94,MATCH(BN95,BN$12:BN94,0)),""))))</f>
        <v/>
      </c>
      <c r="CN95" s="27" t="s">
        <v>0</v>
      </c>
      <c r="CO95" s="38" t="str">
        <f t="shared" si="129"/>
        <v>79:12</v>
      </c>
      <c r="CP95" s="53" t="str">
        <f t="shared" si="130"/>
        <v>0</v>
      </c>
      <c r="CQ95" s="164" t="str">
        <f t="shared" si="131"/>
        <v/>
      </c>
      <c r="CR95" s="165">
        <f t="shared" si="78"/>
        <v>4752</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Domagoj – Šantić</v>
      </c>
      <c r="DI95" s="33">
        <f t="shared" si="136"/>
        <v>247</v>
      </c>
      <c r="DJ95" s="27" t="s">
        <v>0</v>
      </c>
      <c r="DK95" s="32" t="str">
        <f t="shared" si="137"/>
        <v>Domagoj – Šantić – OK Bjelovar</v>
      </c>
      <c r="DL95" s="33">
        <f t="shared" si="138"/>
        <v>247</v>
      </c>
      <c r="DM95" s="27" t="s">
        <v>0</v>
      </c>
      <c r="DN95" s="32" t="str">
        <f t="shared" si="139"/>
        <v>Domagoj – Šantić – OK Bjelovar – M45</v>
      </c>
      <c r="DO95" s="33">
        <f t="shared" si="140"/>
        <v>247</v>
      </c>
      <c r="DP95" s="27" t="s">
        <v>0</v>
      </c>
      <c r="DQ95" s="38">
        <f t="shared" si="141"/>
        <v>247</v>
      </c>
      <c r="DR95" s="33" cm="1">
        <f t="array" ref="DR95">IF(DQ95&lt;&gt;"",INDEX(regNatjecatelj_id,DQ95,0),IF(BF95&lt;&gt;"",BF95,""))</f>
        <v>1266</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7688</v>
      </c>
      <c r="EA95" s="53">
        <f t="shared" si="146"/>
        <v>835</v>
      </c>
      <c r="EB95" s="53">
        <f t="shared" si="147"/>
        <v>1266</v>
      </c>
      <c r="EC95" s="53">
        <f t="shared" si="148"/>
        <v>4752</v>
      </c>
      <c r="ED95" s="53">
        <f t="shared" si="149"/>
        <v>1</v>
      </c>
      <c r="EE95" s="53">
        <f t="shared" si="89"/>
        <v>1</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(7688,835,1266,4752,1,1,1,0,Null,Null,Null);</v>
      </c>
      <c r="EM95" s="27" t="s">
        <v>0</v>
      </c>
      <c r="EN95" s="14" t="str">
        <f t="shared" si="91"/>
        <v>UPDATE
	registar
SET
	potvrda = 1
WHERE
	imeprezime_id=1266
    	AND
	kategorijaliga_id = (SELECT 
                         	id
                         FROM
                         	kategorija_liga
                         WHERE
                         	kategorija_liga.kategorija_id = (SELECT kategorija_id FROM staza_kategorija WHERE id = 835)
                         		AND
                         	kategorija_liga.liga_id = 221)
		AND
	datum_od &lt;= '44850'
    	AND
    datum_do is Null;</v>
      </c>
      <c r="EO95" s="27" t="s">
        <v>0</v>
      </c>
      <c r="EP95" s="115" t="str">
        <f t="shared" si="155"/>
        <v xml:space="preserve">
INSERT INTO rezultat(id,stazakategorija_id,imeprezime_id,vrijeme_sec,status_id,registracija,uparivanje_id,originalstatus_id,imeprezimealias_id,klubalias_id,kategorijaalias_id) VALUES (7688,835,1266,4752,1,1,1,0,Null,Null,Null);
UPDATE
	registar
SET
	potvrda = 1
WHERE
	imeprezime_id=1266
    	AND
	kategorijaliga_id = (SELECT 
                         	id
                         FROM
                         	kategorija_liga
                         WHERE
                         	kategorija_liga.kategorija_id = (SELECT kategorija_id FROM staza_kategorija WHERE id = 835)
                         		AND
                         	kategorija_liga.liga_id = 221)
		AND
	datum_od &lt;= '44850'
    	AND
    datum_do is Null;</v>
      </c>
      <c r="EQ95" s="27" t="s">
        <v>0</v>
      </c>
    </row>
    <row r="96" spans="1:147" x14ac:dyDescent="0.25">
      <c r="A96" t="s">
        <v>0</v>
      </c>
      <c r="B96" s="32" t="str">
        <f>IF(csv!F86="","",TRIM(csv!T86))</f>
        <v>M45</v>
      </c>
      <c r="C96" s="21" t="s">
        <v>0</v>
      </c>
      <c r="D96" s="21" t="str">
        <f>IF(csv!F86="","",TRIM(csv!F86))</f>
        <v>Tomislav</v>
      </c>
      <c r="E96" s="21" t="str">
        <f>IF(csv!E86="","",TRIM(csv!E86))</f>
        <v>Filipčić</v>
      </c>
      <c r="F96" s="21" t="s">
        <v>0</v>
      </c>
      <c r="G96" s="53" t="str">
        <f>IF(csv!M86="","",TRIM(csv!M86))</f>
        <v>80:05</v>
      </c>
      <c r="H96" s="53" t="str">
        <f>IF(csv!N86="","",TRIM(csv!N86))</f>
        <v>0</v>
      </c>
      <c r="I96" s="21" t="s">
        <v>0</v>
      </c>
      <c r="J96" s="21" t="str">
        <f>IF(csv!P86="","",TRIM(csv!P86))</f>
        <v>BJE</v>
      </c>
      <c r="K96" s="21" t="str">
        <f>IF(csv!Q86="","",TRIM(csv!Q86))</f>
        <v>OK Bjelovar</v>
      </c>
      <c r="L96" s="21" t="s">
        <v>0</v>
      </c>
      <c r="M96" s="46" t="str">
        <f>IF(csv!R86="","",TRIM(csv!R86))</f>
        <v>CRO</v>
      </c>
      <c r="N96" s="27" t="s">
        <v>0</v>
      </c>
      <c r="O96" s="172" t="str">
        <f t="shared" si="92"/>
        <v>ok</v>
      </c>
      <c r="P96" s="27"/>
      <c r="Q96" s="32" t="str">
        <f t="shared" si="93"/>
        <v>M45</v>
      </c>
      <c r="R96" s="53">
        <f>IF(Q96="","",IF(COUNTIF(Q$12:Q95,Q96)=0,R95+1,R95))</f>
        <v>8</v>
      </c>
      <c r="S96" s="53">
        <f t="shared" si="94"/>
        <v>106</v>
      </c>
      <c r="T96" s="53">
        <f t="shared" si="95"/>
        <v>544</v>
      </c>
      <c r="U96" s="46" t="str">
        <f t="shared" si="96"/>
        <v>M45</v>
      </c>
      <c r="V96" s="27" t="s">
        <v>0</v>
      </c>
      <c r="W96" s="157" t="str">
        <f t="shared" si="97"/>
        <v>M45</v>
      </c>
      <c r="X96" s="207">
        <f t="shared" si="98"/>
        <v>835</v>
      </c>
      <c r="Y96" s="158" t="str">
        <f t="shared" si="79"/>
        <v/>
      </c>
      <c r="Z96" s="27" t="s">
        <v>0</v>
      </c>
      <c r="AA96" s="32" t="str">
        <f t="shared" si="99"/>
        <v>CRO</v>
      </c>
      <c r="AB96" s="53">
        <f t="shared" si="100"/>
        <v>1</v>
      </c>
      <c r="AC96" s="21" t="str">
        <f>IF(OR(AB96="",AB96&lt;&gt;"NEMA"),"",IF(IFERROR(MATCH(AA96,AA$12:AA95,0),0)&lt;&gt;0,"",AA96))</f>
        <v/>
      </c>
      <c r="AD96" s="46" t="str">
        <f>IF(AC96="","",MAX(AD$12:AD95)+1)</f>
        <v/>
      </c>
      <c r="AE96" s="27" t="s">
        <v>0</v>
      </c>
      <c r="AF96" s="84"/>
      <c r="AG96" s="27" t="s">
        <v>0</v>
      </c>
      <c r="AH96" s="14" t="str">
        <f t="shared" si="101"/>
        <v/>
      </c>
      <c r="AI96" s="27" t="s">
        <v>0</v>
      </c>
      <c r="AJ96" s="157" t="str">
        <f t="shared" si="102"/>
        <v>CRO</v>
      </c>
      <c r="AK96" s="108">
        <f t="shared" si="103"/>
        <v>1</v>
      </c>
      <c r="AL96" s="27"/>
      <c r="AM96" s="32" t="str">
        <f t="shared" si="104"/>
        <v>Tomislav</v>
      </c>
      <c r="AN96" s="21" t="str">
        <f t="shared" si="105"/>
        <v>Filipčić</v>
      </c>
      <c r="AO96" s="53">
        <f t="shared" si="106"/>
        <v>2028</v>
      </c>
      <c r="AP96" s="53" t="str">
        <f t="shared" si="107"/>
        <v/>
      </c>
      <c r="AQ96" s="21" t="str">
        <f t="shared" si="108"/>
        <v>Tomislav</v>
      </c>
      <c r="AR96" s="46" t="str">
        <f t="shared" si="109"/>
        <v>Filipčić</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Tomislav</v>
      </c>
      <c r="BI96" s="21" t="str">
        <f t="shared" si="115"/>
        <v>Filipčić</v>
      </c>
      <c r="BJ96" s="53" t="str">
        <f t="shared" si="116"/>
        <v/>
      </c>
      <c r="BK96" s="33">
        <f t="shared" si="117"/>
        <v>2028</v>
      </c>
      <c r="BL96" s="27" t="s">
        <v>0</v>
      </c>
      <c r="BM96" s="32" t="str">
        <f t="shared" si="118"/>
        <v>BJE</v>
      </c>
      <c r="BN96" s="21" t="str">
        <f t="shared" si="119"/>
        <v>OK Bjelovar</v>
      </c>
      <c r="BO96" s="53">
        <f t="shared" si="120"/>
        <v>1</v>
      </c>
      <c r="BP96" s="53" t="str">
        <f t="shared" si="81"/>
        <v/>
      </c>
      <c r="BQ96" s="21" t="str">
        <f t="shared" si="82"/>
        <v>OK Bjelovar</v>
      </c>
      <c r="BR96" s="21" t="str" cm="1">
        <f t="array" ref="BR96">IFERROR(""&amp;INDEX(regNatjecatelj_klub,DI96),"")</f>
        <v>OK Bjelovar</v>
      </c>
      <c r="BS96" s="66" t="str">
        <f t="shared" si="121"/>
        <v/>
      </c>
      <c r="BT96" s="46" t="str">
        <f t="shared" si="122"/>
        <v>OK Bjelovar</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OK Bjelovar</v>
      </c>
      <c r="CL96" s="210">
        <f>IF(BN96="","",IF(BT96&lt;&gt;BN96,INDEX(regKlub_id,MATCH(BT96,regKlub_naziv,0)),IF(AND(BO96&lt;&gt;"",BO96&lt;&gt;"NEMA"),BO96,IF(CF96&lt;&gt;"",CF96,IF(CB96&lt;&gt;"",CB96,IFERROR(INDEX(CL$12:CL95,MATCH(BN96,BN$12:BN95,0)),"GREŠKA"))))))</f>
        <v>1</v>
      </c>
      <c r="CM96" s="108" t="str">
        <f>IF(BP96="","",IF(BP96&lt;&gt;"NEMA",BP96,IF(CE96&lt;&gt;"",CE96,IFERROR(INDEX(CM$12:CM95,MATCH(BN96,BN$12:BN95,0)),""))))</f>
        <v/>
      </c>
      <c r="CN96" s="27" t="s">
        <v>0</v>
      </c>
      <c r="CO96" s="38" t="str">
        <f t="shared" si="129"/>
        <v>80:05</v>
      </c>
      <c r="CP96" s="53" t="str">
        <f t="shared" si="130"/>
        <v>0</v>
      </c>
      <c r="CQ96" s="164" t="str">
        <f t="shared" si="131"/>
        <v/>
      </c>
      <c r="CR96" s="165">
        <f t="shared" si="78"/>
        <v>4805</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Tomislav – Filipčić</v>
      </c>
      <c r="DI96" s="33">
        <f t="shared" si="136"/>
        <v>1238</v>
      </c>
      <c r="DJ96" s="27" t="s">
        <v>0</v>
      </c>
      <c r="DK96" s="32" t="str">
        <f t="shared" si="137"/>
        <v>Tomislav – Filipčić – OK Bjelovar</v>
      </c>
      <c r="DL96" s="33">
        <f t="shared" si="138"/>
        <v>1238</v>
      </c>
      <c r="DM96" s="27" t="s">
        <v>0</v>
      </c>
      <c r="DN96" s="32" t="str">
        <f t="shared" si="139"/>
        <v>Tomislav – Filipčić – OK Bjelovar – M45</v>
      </c>
      <c r="DO96" s="33">
        <f t="shared" si="140"/>
        <v>1238</v>
      </c>
      <c r="DP96" s="27" t="s">
        <v>0</v>
      </c>
      <c r="DQ96" s="38">
        <f t="shared" si="141"/>
        <v>1238</v>
      </c>
      <c r="DR96" s="33" cm="1">
        <f t="array" ref="DR96">IF(DQ96&lt;&gt;"",INDEX(regNatjecatelj_id,DQ96,0),IF(BF96&lt;&gt;"",BF96,""))</f>
        <v>2028</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7689</v>
      </c>
      <c r="EA96" s="53">
        <f t="shared" si="146"/>
        <v>835</v>
      </c>
      <c r="EB96" s="53">
        <f t="shared" si="147"/>
        <v>2028</v>
      </c>
      <c r="EC96" s="53">
        <f t="shared" si="148"/>
        <v>4805</v>
      </c>
      <c r="ED96" s="53">
        <f t="shared" si="149"/>
        <v>1</v>
      </c>
      <c r="EE96" s="53">
        <f t="shared" si="89"/>
        <v>1</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(7689,835,2028,4805,1,1,1,0,Null,Null,Null);</v>
      </c>
      <c r="EM96" s="27" t="s">
        <v>0</v>
      </c>
      <c r="EN96" s="14" t="str">
        <f t="shared" si="91"/>
        <v>UPDATE
	registar
SET
	potvrda = 1
WHERE
	imeprezime_id=2028
    	AND
	kategorijaliga_id = (SELECT 
                         	id
                         FROM
                         	kategorija_liga
                         WHERE
                         	kategorija_liga.kategorija_id = (SELECT kategorija_id FROM staza_kategorija WHERE id = 835)
                         		AND
                         	kategorija_liga.liga_id = 221)
		AND
	datum_od &lt;= '44850'
    	AND
    datum_do is Null;</v>
      </c>
      <c r="EO96" s="27" t="s">
        <v>0</v>
      </c>
      <c r="EP96" s="115" t="str">
        <f t="shared" si="155"/>
        <v xml:space="preserve">
INSERT INTO rezultat(id,stazakategorija_id,imeprezime_id,vrijeme_sec,status_id,registracija,uparivanje_id,originalstatus_id,imeprezimealias_id,klubalias_id,kategorijaalias_id) VALUES (7689,835,2028,4805,1,1,1,0,Null,Null,Null);
UPDATE
	registar
SET
	potvrda = 1
WHERE
	imeprezime_id=2028
    	AND
	kategorijaliga_id = (SELECT 
                         	id
                         FROM
                         	kategorija_liga
                         WHERE
                         	kategorija_liga.kategorija_id = (SELECT kategorija_id FROM staza_kategorija WHERE id = 835)
                         		AND
                         	kategorija_liga.liga_id = 221)
		AND
	datum_od &lt;= '44850'
    	AND
    datum_do is Null;</v>
      </c>
      <c r="EQ96" s="27" t="s">
        <v>0</v>
      </c>
    </row>
    <row r="97" spans="1:147" x14ac:dyDescent="0.25">
      <c r="A97" t="s">
        <v>0</v>
      </c>
      <c r="B97" s="32" t="str">
        <f>IF(csv!F87="","",TRIM(csv!T87))</f>
        <v>M45</v>
      </c>
      <c r="C97" s="21" t="s">
        <v>0</v>
      </c>
      <c r="D97" s="21" t="str">
        <f>IF(csv!F87="","",TRIM(csv!F87))</f>
        <v>Siniša</v>
      </c>
      <c r="E97" s="21" t="str">
        <f>IF(csv!E87="","",TRIM(csv!E87))</f>
        <v>Mareković Car</v>
      </c>
      <c r="F97" s="21" t="s">
        <v>0</v>
      </c>
      <c r="G97" s="53" t="str">
        <f>IF(csv!M87="","",TRIM(csv!M87))</f>
        <v>102:27</v>
      </c>
      <c r="H97" s="53" t="str">
        <f>IF(csv!N87="","",TRIM(csv!N87))</f>
        <v>0</v>
      </c>
      <c r="I97" s="21" t="s">
        <v>0</v>
      </c>
      <c r="J97" s="21" t="str">
        <f>IF(csv!P87="","",TRIM(csv!P87))</f>
        <v>VIH</v>
      </c>
      <c r="K97" s="21" t="str">
        <f>IF(csv!Q87="","",TRIM(csv!Q87))</f>
        <v>OK Vihor</v>
      </c>
      <c r="L97" s="21" t="s">
        <v>0</v>
      </c>
      <c r="M97" s="46" t="str">
        <f>IF(csv!R87="","",TRIM(csv!R87))</f>
        <v>CRO</v>
      </c>
      <c r="N97" s="27" t="s">
        <v>0</v>
      </c>
      <c r="O97" s="172" t="str">
        <f t="shared" si="92"/>
        <v>ok</v>
      </c>
      <c r="P97" s="27"/>
      <c r="Q97" s="32" t="str">
        <f t="shared" si="93"/>
        <v>M45</v>
      </c>
      <c r="R97" s="53">
        <f>IF(Q97="","",IF(COUNTIF(Q$12:Q96,Q97)=0,R96+1,R96))</f>
        <v>8</v>
      </c>
      <c r="S97" s="53">
        <f t="shared" si="94"/>
        <v>106</v>
      </c>
      <c r="T97" s="53">
        <f t="shared" si="95"/>
        <v>544</v>
      </c>
      <c r="U97" s="46" t="str">
        <f t="shared" si="96"/>
        <v>M45</v>
      </c>
      <c r="V97" s="27" t="s">
        <v>0</v>
      </c>
      <c r="W97" s="157" t="str">
        <f t="shared" si="97"/>
        <v>M45</v>
      </c>
      <c r="X97" s="207">
        <f t="shared" si="98"/>
        <v>835</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Siniša</v>
      </c>
      <c r="AN97" s="21" t="str">
        <f t="shared" si="105"/>
        <v>Mareković Car</v>
      </c>
      <c r="AO97" s="53" t="str">
        <f t="shared" si="106"/>
        <v>NEMA</v>
      </c>
      <c r="AP97" s="53">
        <f t="shared" si="107"/>
        <v>1183</v>
      </c>
      <c r="AQ97" s="21" t="str">
        <f t="shared" si="108"/>
        <v>Siniša</v>
      </c>
      <c r="AR97" s="46" t="str">
        <f t="shared" si="109"/>
        <v>Mareković</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Siniša</v>
      </c>
      <c r="BI97" s="21" t="str">
        <f t="shared" si="115"/>
        <v>Mareković</v>
      </c>
      <c r="BJ97" s="53">
        <f t="shared" si="116"/>
        <v>1183</v>
      </c>
      <c r="BK97" s="33" t="str">
        <f t="shared" si="117"/>
        <v/>
      </c>
      <c r="BL97" s="27" t="s">
        <v>0</v>
      </c>
      <c r="BM97" s="32" t="str">
        <f t="shared" si="118"/>
        <v>VIH</v>
      </c>
      <c r="BN97" s="21" t="str">
        <f t="shared" si="119"/>
        <v>OK Vihor</v>
      </c>
      <c r="BO97" s="53">
        <f t="shared" si="120"/>
        <v>12</v>
      </c>
      <c r="BP97" s="53" t="str">
        <f t="shared" si="81"/>
        <v/>
      </c>
      <c r="BQ97" s="21" t="str">
        <f t="shared" si="82"/>
        <v>OK Vihor</v>
      </c>
      <c r="BR97" s="21" t="str" cm="1">
        <f t="array" ref="BR97">IFERROR(""&amp;INDEX(regNatjecatelj_klub,DI97),"")</f>
        <v>OK Vihor</v>
      </c>
      <c r="BS97" s="66" t="str">
        <f t="shared" si="121"/>
        <v/>
      </c>
      <c r="BT97" s="46" t="str">
        <f t="shared" si="122"/>
        <v>OK Vihor</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Vihor</v>
      </c>
      <c r="CL97" s="210">
        <f>IF(BN97="","",IF(BT97&lt;&gt;BN97,INDEX(regKlub_id,MATCH(BT97,regKlub_naziv,0)),IF(AND(BO97&lt;&gt;"",BO97&lt;&gt;"NEMA"),BO97,IF(CF97&lt;&gt;"",CF97,IF(CB97&lt;&gt;"",CB97,IFERROR(INDEX(CL$12:CL96,MATCH(BN97,BN$12:BN96,0)),"GREŠKA"))))))</f>
        <v>12</v>
      </c>
      <c r="CM97" s="108" t="str">
        <f>IF(BP97="","",IF(BP97&lt;&gt;"NEMA",BP97,IF(CE97&lt;&gt;"",CE97,IFERROR(INDEX(CM$12:CM96,MATCH(BN97,BN$12:BN96,0)),""))))</f>
        <v/>
      </c>
      <c r="CN97" s="27" t="s">
        <v>0</v>
      </c>
      <c r="CO97" s="38" t="str">
        <f t="shared" si="129"/>
        <v>102:27</v>
      </c>
      <c r="CP97" s="53" t="str">
        <f t="shared" si="130"/>
        <v>0</v>
      </c>
      <c r="CQ97" s="164" t="str">
        <f t="shared" si="131"/>
        <v/>
      </c>
      <c r="CR97" s="165">
        <f t="shared" si="78"/>
        <v>6147</v>
      </c>
      <c r="CS97" s="108">
        <f t="shared" si="83"/>
        <v>1</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Siniša – Mareković</v>
      </c>
      <c r="DI97" s="33">
        <f t="shared" si="136"/>
        <v>1145</v>
      </c>
      <c r="DJ97" s="27" t="s">
        <v>0</v>
      </c>
      <c r="DK97" s="32" t="str">
        <f t="shared" si="137"/>
        <v>Siniša – Mareković – OK Vihor</v>
      </c>
      <c r="DL97" s="33">
        <f t="shared" si="138"/>
        <v>1145</v>
      </c>
      <c r="DM97" s="27" t="s">
        <v>0</v>
      </c>
      <c r="DN97" s="32" t="str">
        <f t="shared" si="139"/>
        <v>Siniša – Mareković – OK Vihor – M45</v>
      </c>
      <c r="DO97" s="33">
        <f t="shared" si="140"/>
        <v>1145</v>
      </c>
      <c r="DP97" s="27" t="s">
        <v>0</v>
      </c>
      <c r="DQ97" s="38">
        <f t="shared" si="141"/>
        <v>1145</v>
      </c>
      <c r="DR97" s="33" cm="1">
        <f t="array" ref="DR97">IF(DQ97&lt;&gt;"",INDEX(regNatjecatelj_id,DQ97,0),IF(BF97&lt;&gt;"",BF97,""))</f>
        <v>1183</v>
      </c>
      <c r="DS97" s="27" t="s">
        <v>0</v>
      </c>
      <c r="DT97" s="38" t="str">
        <f t="shared" si="142"/>
        <v>imepre(ali)</v>
      </c>
      <c r="DU97" s="53" t="str">
        <f t="shared" si="88"/>
        <v>klu</v>
      </c>
      <c r="DV97" s="53" t="str">
        <f t="shared" si="143"/>
        <v>kat</v>
      </c>
      <c r="DW97" s="53" t="str">
        <f t="shared" si="144"/>
        <v/>
      </c>
      <c r="DX97" s="46" t="str">
        <f t="shared" si="145"/>
        <v>imepre(ali)-klu-kat</v>
      </c>
      <c r="DY97" s="27" t="s">
        <v>0</v>
      </c>
      <c r="DZ97" s="38">
        <f>IF(AN97="","",MAX(DZ$12:DZ96)+1)</f>
        <v>7690</v>
      </c>
      <c r="EA97" s="53">
        <f t="shared" si="146"/>
        <v>835</v>
      </c>
      <c r="EB97" s="53">
        <f t="shared" si="147"/>
        <v>1183</v>
      </c>
      <c r="EC97" s="53">
        <f t="shared" si="148"/>
        <v>6147</v>
      </c>
      <c r="ED97" s="53">
        <f t="shared" si="149"/>
        <v>1</v>
      </c>
      <c r="EE97" s="53">
        <f t="shared" si="89"/>
        <v>1</v>
      </c>
      <c r="EF97" s="53">
        <f t="shared" si="150"/>
        <v>7</v>
      </c>
      <c r="EG97" s="53" t="str">
        <f t="shared" si="151"/>
        <v>0</v>
      </c>
      <c r="EH97" s="53">
        <f t="shared" si="90"/>
        <v>35</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(7690,835,1183,6147,1,1,7,0,35,Null,Null);</v>
      </c>
      <c r="EM97" s="27" t="s">
        <v>0</v>
      </c>
      <c r="EN97" s="14" t="str">
        <f t="shared" si="91"/>
        <v>UPDATE
	registar
SET
	potvrda = 1
WHERE
	imeprezime_id=1183
    	AND
	kategorijaliga_id = (SELECT 
                         	id
                         FROM
                         	kategorija_liga
                         WHERE
                         	kategorija_liga.kategorija_id = (SELECT kategorija_id FROM staza_kategorija WHERE id = 835)
                         		AND
                         	kategorija_liga.liga_id = 221)
		AND
	datum_od &lt;= '44850'
    	AND
    datum_do is Null;</v>
      </c>
      <c r="EO97" s="27" t="s">
        <v>0</v>
      </c>
      <c r="EP97" s="115" t="str">
        <f t="shared" si="155"/>
        <v xml:space="preserve">
INSERT INTO rezultat(id,stazakategorija_id,imeprezime_id,vrijeme_sec,status_id,registracija,uparivanje_id,originalstatus_id,imeprezimealias_id,klubalias_id,kategorijaalias_id) VALUES (7690,835,1183,6147,1,1,7,0,35,Null,Null);
UPDATE
	registar
SET
	potvrda = 1
WHERE
	imeprezime_id=1183
    	AND
	kategorijaliga_id = (SELECT 
                         	id
                         FROM
                         	kategorija_liga
                         WHERE
                         	kategorija_liga.kategorija_id = (SELECT kategorija_id FROM staza_kategorija WHERE id = 835)
                         		AND
                         	kategorija_liga.liga_id = 221)
		AND
	datum_od &lt;= '44850'
    	AND
    datum_do is Null;</v>
      </c>
      <c r="EQ97" s="27" t="s">
        <v>0</v>
      </c>
    </row>
    <row r="98" spans="1:147" x14ac:dyDescent="0.25">
      <c r="A98" t="s">
        <v>0</v>
      </c>
      <c r="B98" s="32" t="str">
        <f>IF(csv!F88="","",TRIM(csv!T88))</f>
        <v>M45</v>
      </c>
      <c r="C98" s="21" t="s">
        <v>0</v>
      </c>
      <c r="D98" s="21" t="str">
        <f>IF(csv!F88="","",TRIM(csv!F88))</f>
        <v>Zdravko</v>
      </c>
      <c r="E98" s="21" t="str">
        <f>IF(csv!E88="","",TRIM(csv!E88))</f>
        <v>Tonković</v>
      </c>
      <c r="F98" s="21" t="s">
        <v>0</v>
      </c>
      <c r="G98" s="53" t="str">
        <f>IF(csv!M88="","",TRIM(csv!M88))</f>
        <v>116:31</v>
      </c>
      <c r="H98" s="53" t="str">
        <f>IF(csv!N88="","",TRIM(csv!N88))</f>
        <v>0</v>
      </c>
      <c r="I98" s="21" t="s">
        <v>0</v>
      </c>
      <c r="J98" s="21" t="str">
        <f>IF(csv!P88="","",TRIM(csv!P88))</f>
        <v>KAP</v>
      </c>
      <c r="K98" s="21" t="str">
        <f>IF(csv!Q88="","",TRIM(csv!Q88))</f>
        <v>OK Kapela</v>
      </c>
      <c r="L98" s="21" t="s">
        <v>0</v>
      </c>
      <c r="M98" s="46" t="str">
        <f>IF(csv!R88="","",TRIM(csv!R88))</f>
        <v>CRO</v>
      </c>
      <c r="N98" s="27" t="s">
        <v>0</v>
      </c>
      <c r="O98" s="172" t="str">
        <f t="shared" si="92"/>
        <v>ok</v>
      </c>
      <c r="P98" s="27"/>
      <c r="Q98" s="32" t="str">
        <f t="shared" si="93"/>
        <v>M45</v>
      </c>
      <c r="R98" s="53">
        <f>IF(Q98="","",IF(COUNTIF(Q$12:Q97,Q98)=0,R97+1,R97))</f>
        <v>8</v>
      </c>
      <c r="S98" s="53">
        <f t="shared" si="94"/>
        <v>106</v>
      </c>
      <c r="T98" s="53">
        <f t="shared" si="95"/>
        <v>544</v>
      </c>
      <c r="U98" s="46" t="str">
        <f t="shared" si="96"/>
        <v>M45</v>
      </c>
      <c r="V98" s="27" t="s">
        <v>0</v>
      </c>
      <c r="W98" s="157" t="str">
        <f t="shared" si="97"/>
        <v>M45</v>
      </c>
      <c r="X98" s="207">
        <f t="shared" si="98"/>
        <v>835</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Zdravko</v>
      </c>
      <c r="AN98" s="21" t="str">
        <f t="shared" si="105"/>
        <v>Tonković</v>
      </c>
      <c r="AO98" s="53">
        <f t="shared" si="106"/>
        <v>1420</v>
      </c>
      <c r="AP98" s="53" t="str">
        <f t="shared" si="107"/>
        <v/>
      </c>
      <c r="AQ98" s="21" t="str">
        <f t="shared" si="108"/>
        <v>Zdravko</v>
      </c>
      <c r="AR98" s="46" t="str">
        <f t="shared" si="109"/>
        <v>Tonković</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Zdravko</v>
      </c>
      <c r="BI98" s="21" t="str">
        <f t="shared" si="115"/>
        <v>Tonković</v>
      </c>
      <c r="BJ98" s="53" t="str">
        <f t="shared" si="116"/>
        <v/>
      </c>
      <c r="BK98" s="33">
        <f t="shared" si="117"/>
        <v>1420</v>
      </c>
      <c r="BL98" s="27" t="s">
        <v>0</v>
      </c>
      <c r="BM98" s="32" t="str">
        <f t="shared" si="118"/>
        <v>KAP</v>
      </c>
      <c r="BN98" s="21" t="str">
        <f t="shared" si="119"/>
        <v>OK Kapela</v>
      </c>
      <c r="BO98" s="53">
        <f t="shared" si="120"/>
        <v>5</v>
      </c>
      <c r="BP98" s="53" t="str">
        <f t="shared" si="81"/>
        <v/>
      </c>
      <c r="BQ98" s="21" t="str">
        <f t="shared" si="82"/>
        <v>OK Kapela</v>
      </c>
      <c r="BR98" s="21" t="str" cm="1">
        <f t="array" ref="BR98">IFERROR(""&amp;INDEX(regNatjecatelj_klub,DI98),"")</f>
        <v>OK Kapela</v>
      </c>
      <c r="BS98" s="66" t="str">
        <f t="shared" si="121"/>
        <v/>
      </c>
      <c r="BT98" s="46" t="str">
        <f t="shared" si="122"/>
        <v>OK Kapela</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Kapela</v>
      </c>
      <c r="CL98" s="210">
        <f>IF(BN98="","",IF(BT98&lt;&gt;BN98,INDEX(regKlub_id,MATCH(BT98,regKlub_naziv,0)),IF(AND(BO98&lt;&gt;"",BO98&lt;&gt;"NEMA"),BO98,IF(CF98&lt;&gt;"",CF98,IF(CB98&lt;&gt;"",CB98,IFERROR(INDEX(CL$12:CL97,MATCH(BN98,BN$12:BN97,0)),"GREŠKA"))))))</f>
        <v>5</v>
      </c>
      <c r="CM98" s="108" t="str">
        <f>IF(BP98="","",IF(BP98&lt;&gt;"NEMA",BP98,IF(CE98&lt;&gt;"",CE98,IFERROR(INDEX(CM$12:CM97,MATCH(BN98,BN$12:BN97,0)),""))))</f>
        <v/>
      </c>
      <c r="CN98" s="27" t="s">
        <v>0</v>
      </c>
      <c r="CO98" s="38" t="str">
        <f t="shared" si="129"/>
        <v>116:31</v>
      </c>
      <c r="CP98" s="53" t="str">
        <f t="shared" si="130"/>
        <v>0</v>
      </c>
      <c r="CQ98" s="164" t="str">
        <f t="shared" si="131"/>
        <v/>
      </c>
      <c r="CR98" s="165">
        <f t="shared" si="78"/>
        <v>6991</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Zdravko – Tonković</v>
      </c>
      <c r="DI98" s="33">
        <f t="shared" si="136"/>
        <v>1340</v>
      </c>
      <c r="DJ98" s="27" t="s">
        <v>0</v>
      </c>
      <c r="DK98" s="32" t="str">
        <f t="shared" si="137"/>
        <v>Zdravko – Tonković – OK Kapela</v>
      </c>
      <c r="DL98" s="33">
        <f t="shared" si="138"/>
        <v>1340</v>
      </c>
      <c r="DM98" s="27" t="s">
        <v>0</v>
      </c>
      <c r="DN98" s="32" t="str">
        <f t="shared" si="139"/>
        <v>Zdravko – Tonković – OK Kapela – M45</v>
      </c>
      <c r="DO98" s="33">
        <f t="shared" si="140"/>
        <v>1340</v>
      </c>
      <c r="DP98" s="27" t="s">
        <v>0</v>
      </c>
      <c r="DQ98" s="38">
        <f t="shared" si="141"/>
        <v>1340</v>
      </c>
      <c r="DR98" s="33" cm="1">
        <f t="array" ref="DR98">IF(DQ98&lt;&gt;"",INDEX(regNatjecatelj_id,DQ98,0),IF(BF98&lt;&gt;"",BF98,""))</f>
        <v>1420</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7691</v>
      </c>
      <c r="EA98" s="53">
        <f t="shared" si="146"/>
        <v>835</v>
      </c>
      <c r="EB98" s="53">
        <f t="shared" si="147"/>
        <v>1420</v>
      </c>
      <c r="EC98" s="53">
        <f t="shared" si="148"/>
        <v>6991</v>
      </c>
      <c r="ED98" s="53">
        <f t="shared" si="149"/>
        <v>1</v>
      </c>
      <c r="EE98" s="53">
        <f t="shared" si="89"/>
        <v>1</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(7691,835,1420,6991,1,1,1,0,Null,Null,Null);</v>
      </c>
      <c r="EM98" s="27" t="s">
        <v>0</v>
      </c>
      <c r="EN98" s="14" t="str">
        <f t="shared" si="91"/>
        <v>UPDATE
	registar
SET
	potvrda = 1
WHERE
	imeprezime_id=1420
    	AND
	kategorijaliga_id = (SELECT 
                         	id
                         FROM
                         	kategorija_liga
                         WHERE
                         	kategorija_liga.kategorija_id = (SELECT kategorija_id FROM staza_kategorija WHERE id = 835)
                         		AND
                         	kategorija_liga.liga_id = 221)
		AND
	datum_od &lt;= '44850'
    	AND
    datum_do is Null;</v>
      </c>
      <c r="EO98" s="27" t="s">
        <v>0</v>
      </c>
      <c r="EP98" s="115" t="str">
        <f t="shared" si="155"/>
        <v xml:space="preserve">
INSERT INTO rezultat(id,stazakategorija_id,imeprezime_id,vrijeme_sec,status_id,registracija,uparivanje_id,originalstatus_id,imeprezimealias_id,klubalias_id,kategorijaalias_id) VALUES (7691,835,1420,6991,1,1,1,0,Null,Null,Null);
UPDATE
	registar
SET
	potvrda = 1
WHERE
	imeprezime_id=1420
    	AND
	kategorijaliga_id = (SELECT 
                         	id
                         FROM
                         	kategorija_liga
                         WHERE
                         	kategorija_liga.kategorija_id = (SELECT kategorija_id FROM staza_kategorija WHERE id = 835)
                         		AND
                         	kategorija_liga.liga_id = 221)
		AND
	datum_od &lt;= '44850'
    	AND
    datum_do is Null;</v>
      </c>
      <c r="EQ98" s="27" t="s">
        <v>0</v>
      </c>
    </row>
    <row r="99" spans="1:147" x14ac:dyDescent="0.25">
      <c r="A99" t="s">
        <v>0</v>
      </c>
      <c r="B99" s="32" t="str">
        <f>IF(csv!F89="","",TRIM(csv!T89))</f>
        <v>M45</v>
      </c>
      <c r="C99" s="21" t="s">
        <v>0</v>
      </c>
      <c r="D99" s="21" t="str">
        <f>IF(csv!F89="","",TRIM(csv!F89))</f>
        <v>Vacant</v>
      </c>
      <c r="E99" s="21" t="str">
        <f>IF(csv!E89="","",TRIM(csv!E89))</f>
        <v/>
      </c>
      <c r="F99" s="21" t="s">
        <v>0</v>
      </c>
      <c r="G99" s="53" t="str">
        <f>IF(csv!M89="","",TRIM(csv!M89))</f>
        <v/>
      </c>
      <c r="H99" s="53" t="str">
        <f>IF(csv!N89="","",TRIM(csv!N89))</f>
        <v>0</v>
      </c>
      <c r="I99" s="21" t="s">
        <v>0</v>
      </c>
      <c r="J99" s="21" t="str">
        <f>IF(csv!P89="","",TRIM(csv!P89))</f>
        <v/>
      </c>
      <c r="K99" s="21" t="str">
        <f>IF(csv!Q89="","",TRIM(csv!Q89))</f>
        <v/>
      </c>
      <c r="L99" s="21" t="s">
        <v>0</v>
      </c>
      <c r="M99" s="46" t="str">
        <f>IF(csv!R89="","",TRIM(csv!R89))</f>
        <v/>
      </c>
      <c r="N99" s="27" t="s">
        <v>0</v>
      </c>
      <c r="O99" s="172" t="str">
        <f t="shared" si="92"/>
        <v/>
      </c>
      <c r="P99" s="27"/>
      <c r="Q99" s="32" t="str">
        <f t="shared" si="93"/>
        <v>M45</v>
      </c>
      <c r="R99" s="53">
        <f>IF(Q99="","",IF(COUNTIF(Q$12:Q98,Q99)=0,R98+1,R98))</f>
        <v>8</v>
      </c>
      <c r="S99" s="53">
        <f t="shared" si="94"/>
        <v>106</v>
      </c>
      <c r="T99" s="53">
        <f t="shared" si="95"/>
        <v>544</v>
      </c>
      <c r="U99" s="46" t="str">
        <f t="shared" si="96"/>
        <v>M45</v>
      </c>
      <c r="V99" s="27" t="s">
        <v>0</v>
      </c>
      <c r="W99" s="157" t="str">
        <f t="shared" si="97"/>
        <v/>
      </c>
      <c r="X99" s="207" t="str">
        <f t="shared" si="98"/>
        <v/>
      </c>
      <c r="Y99" s="158" t="str">
        <f t="shared" si="79"/>
        <v/>
      </c>
      <c r="Z99" s="27" t="s">
        <v>0</v>
      </c>
      <c r="AA99" s="32" t="str">
        <f t="shared" si="99"/>
        <v/>
      </c>
      <c r="AB99" s="53" t="str">
        <f t="shared" si="100"/>
        <v/>
      </c>
      <c r="AC99" s="21" t="str">
        <f>IF(OR(AB99="",AB99&lt;&gt;"NEMA"),"",IF(IFERROR(MATCH(AA99,AA$12:AA98,0),0)&lt;&gt;0,"",AA99))</f>
        <v/>
      </c>
      <c r="AD99" s="46" t="str">
        <f>IF(AC99="","",MAX(AD$12:AD98)+1)</f>
        <v/>
      </c>
      <c r="AE99" s="27" t="s">
        <v>0</v>
      </c>
      <c r="AF99" s="84"/>
      <c r="AG99" s="27" t="s">
        <v>0</v>
      </c>
      <c r="AH99" s="14" t="str">
        <f t="shared" si="101"/>
        <v/>
      </c>
      <c r="AI99" s="27" t="s">
        <v>0</v>
      </c>
      <c r="AJ99" s="157" t="str">
        <f t="shared" si="102"/>
        <v/>
      </c>
      <c r="AK99" s="108"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
      </c>
      <c r="CL99" s="210" t="str">
        <f>IF(BN99="","",IF(BT99&lt;&gt;BN99,INDEX(regKlub_id,MATCH(BT99,regKlub_naziv,0)),IF(AND(BO99&lt;&gt;"",BO99&lt;&gt;"NEMA"),BO99,IF(CF99&lt;&gt;"",CF99,IF(CB99&lt;&gt;"",CB99,IFERROR(INDEX(CL$12:CL98,MATCH(BN99,BN$12:BN98,0)),"GREŠKA"))))))</f>
        <v/>
      </c>
      <c r="CM99" s="108" t="str">
        <f>IF(BP99="","",IF(BP99&lt;&gt;"NEMA",BP99,IF(CE99&lt;&gt;"",CE99,IFERROR(INDEX(CM$12:CM98,MATCH(BN99,BN$12:BN98,0)),""))))</f>
        <v/>
      </c>
      <c r="CN99" s="27" t="s">
        <v>0</v>
      </c>
      <c r="CO99" s="38" t="str">
        <f t="shared" si="129"/>
        <v/>
      </c>
      <c r="CP99" s="53" t="str">
        <f t="shared" si="130"/>
        <v>0</v>
      </c>
      <c r="CQ99" s="164" t="str">
        <f t="shared" si="131"/>
        <v/>
      </c>
      <c r="CR99" s="165" t="str">
        <f t="shared" si="78"/>
        <v/>
      </c>
      <c r="CS99" s="108" t="str">
        <f t="shared" si="83"/>
        <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15" t="str">
        <f t="shared" si="155"/>
        <v/>
      </c>
      <c r="EQ99" s="27" t="s">
        <v>0</v>
      </c>
    </row>
    <row r="100" spans="1:147" x14ac:dyDescent="0.25">
      <c r="A100" t="s">
        <v>0</v>
      </c>
      <c r="B100" s="32" t="str">
        <f>IF(csv!F90="","",TRIM(csv!T90))</f>
        <v>M45</v>
      </c>
      <c r="C100" s="21" t="s">
        <v>0</v>
      </c>
      <c r="D100" s="21" t="str">
        <f>IF(csv!F90="","",TRIM(csv!F90))</f>
        <v>Marijan</v>
      </c>
      <c r="E100" s="21" t="str">
        <f>IF(csv!E90="","",TRIM(csv!E90))</f>
        <v>Bogović</v>
      </c>
      <c r="F100" s="21" t="s">
        <v>0</v>
      </c>
      <c r="G100" s="53" t="str">
        <f>IF(csv!M90="","",TRIM(csv!M90))</f>
        <v/>
      </c>
      <c r="H100" s="53" t="str">
        <f>IF(csv!N90="","",TRIM(csv!N90))</f>
        <v>2</v>
      </c>
      <c r="I100" s="21" t="s">
        <v>0</v>
      </c>
      <c r="J100" s="21" t="str">
        <f>IF(csv!P90="","",TRIM(csv!P90))</f>
        <v>JEL</v>
      </c>
      <c r="K100" s="21" t="str">
        <f>IF(csv!Q90="","",TRIM(csv!Q90))</f>
        <v>OK Jelen</v>
      </c>
      <c r="L100" s="21" t="s">
        <v>0</v>
      </c>
      <c r="M100" s="46" t="str">
        <f>IF(csv!R90="","",TRIM(csv!R90))</f>
        <v>CRO</v>
      </c>
      <c r="N100" s="27" t="s">
        <v>0</v>
      </c>
      <c r="O100" s="172" t="str">
        <f t="shared" si="92"/>
        <v>ok</v>
      </c>
      <c r="P100" s="27"/>
      <c r="Q100" s="32" t="str">
        <f t="shared" si="93"/>
        <v>M45</v>
      </c>
      <c r="R100" s="53">
        <f>IF(Q100="","",IF(COUNTIF(Q$12:Q99,Q100)=0,R99+1,R99))</f>
        <v>8</v>
      </c>
      <c r="S100" s="53">
        <f t="shared" si="94"/>
        <v>106</v>
      </c>
      <c r="T100" s="53">
        <f t="shared" si="95"/>
        <v>544</v>
      </c>
      <c r="U100" s="46" t="str">
        <f t="shared" si="96"/>
        <v>M45</v>
      </c>
      <c r="V100" s="27" t="s">
        <v>0</v>
      </c>
      <c r="W100" s="157" t="str">
        <f t="shared" si="97"/>
        <v>M45</v>
      </c>
      <c r="X100" s="207">
        <f t="shared" si="98"/>
        <v>835</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Marijan</v>
      </c>
      <c r="AN100" s="21" t="str">
        <f t="shared" si="105"/>
        <v>Bogović</v>
      </c>
      <c r="AO100" s="53">
        <f t="shared" si="106"/>
        <v>1559</v>
      </c>
      <c r="AP100" s="53" t="str">
        <f t="shared" si="107"/>
        <v/>
      </c>
      <c r="AQ100" s="21" t="str">
        <f t="shared" si="108"/>
        <v>Marijan</v>
      </c>
      <c r="AR100" s="46" t="str">
        <f t="shared" si="109"/>
        <v>Bogović</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Marijan</v>
      </c>
      <c r="BI100" s="21" t="str">
        <f t="shared" si="115"/>
        <v>Bogović</v>
      </c>
      <c r="BJ100" s="53" t="str">
        <f t="shared" si="116"/>
        <v/>
      </c>
      <c r="BK100" s="33">
        <f t="shared" si="117"/>
        <v>1559</v>
      </c>
      <c r="BL100" s="27" t="s">
        <v>0</v>
      </c>
      <c r="BM100" s="32" t="str">
        <f t="shared" si="118"/>
        <v>JEL</v>
      </c>
      <c r="BN100" s="21" t="str">
        <f t="shared" si="119"/>
        <v>OK Jelen</v>
      </c>
      <c r="BO100" s="53">
        <f t="shared" si="120"/>
        <v>4</v>
      </c>
      <c r="BP100" s="53" t="str">
        <f t="shared" si="81"/>
        <v/>
      </c>
      <c r="BQ100" s="21" t="str">
        <f t="shared" si="82"/>
        <v>OK Jelen</v>
      </c>
      <c r="BR100" s="21" t="str" cm="1">
        <f t="array" ref="BR100">IFERROR(""&amp;INDEX(regNatjecatelj_klub,DI100),"")</f>
        <v>OK Jelen</v>
      </c>
      <c r="BS100" s="66" t="str">
        <f t="shared" si="121"/>
        <v/>
      </c>
      <c r="BT100" s="46" t="str">
        <f t="shared" si="122"/>
        <v>OK Jelen</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Jelen</v>
      </c>
      <c r="CL100" s="210">
        <f>IF(BN100="","",IF(BT100&lt;&gt;BN100,INDEX(regKlub_id,MATCH(BT100,regKlub_naziv,0)),IF(AND(BO100&lt;&gt;"",BO100&lt;&gt;"NEMA"),BO100,IF(CF100&lt;&gt;"",CF100,IF(CB100&lt;&gt;"",CB100,IFERROR(INDEX(CL$12:CL99,MATCH(BN100,BN$12:BN99,0)),"GREŠKA"))))))</f>
        <v>4</v>
      </c>
      <c r="CM100" s="108" t="str">
        <f>IF(BP100="","",IF(BP100&lt;&gt;"NEMA",BP100,IF(CE100&lt;&gt;"",CE100,IFERROR(INDEX(CM$12:CM99,MATCH(BN100,BN$12:BN99,0)),""))))</f>
        <v/>
      </c>
      <c r="CN100" s="27" t="s">
        <v>0</v>
      </c>
      <c r="CO100" s="38" t="str">
        <f t="shared" si="129"/>
        <v/>
      </c>
      <c r="CP100" s="53" t="str">
        <f t="shared" si="130"/>
        <v>2</v>
      </c>
      <c r="CQ100" s="164" t="str">
        <f t="shared" si="131"/>
        <v/>
      </c>
      <c r="CR100" s="165" t="str">
        <f t="shared" si="78"/>
        <v/>
      </c>
      <c r="CS100" s="108">
        <f t="shared" si="83"/>
        <v>4</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Marijan – Bogović</v>
      </c>
      <c r="DI100" s="33">
        <f t="shared" si="136"/>
        <v>774</v>
      </c>
      <c r="DJ100" s="27" t="s">
        <v>0</v>
      </c>
      <c r="DK100" s="32" t="str">
        <f t="shared" si="137"/>
        <v>Marijan – Bogović – OK Jelen</v>
      </c>
      <c r="DL100" s="33">
        <f t="shared" si="138"/>
        <v>774</v>
      </c>
      <c r="DM100" s="27" t="s">
        <v>0</v>
      </c>
      <c r="DN100" s="32" t="str">
        <f t="shared" si="139"/>
        <v>Marijan – Bogović – OK Jelen – M45</v>
      </c>
      <c r="DO100" s="33">
        <f t="shared" si="140"/>
        <v>774</v>
      </c>
      <c r="DP100" s="27" t="s">
        <v>0</v>
      </c>
      <c r="DQ100" s="38">
        <f t="shared" si="141"/>
        <v>774</v>
      </c>
      <c r="DR100" s="33" cm="1">
        <f t="array" ref="DR100">IF(DQ100&lt;&gt;"",INDEX(regNatjecatelj_id,DQ100,0),IF(BF100&lt;&gt;"",BF100,""))</f>
        <v>1559</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7692</v>
      </c>
      <c r="EA100" s="53">
        <f t="shared" si="146"/>
        <v>835</v>
      </c>
      <c r="EB100" s="53">
        <f t="shared" si="147"/>
        <v>1559</v>
      </c>
      <c r="EC100" s="53" t="str">
        <f t="shared" si="148"/>
        <v/>
      </c>
      <c r="ED100" s="53">
        <f t="shared" si="149"/>
        <v>4</v>
      </c>
      <c r="EE100" s="53">
        <f t="shared" si="89"/>
        <v>1</v>
      </c>
      <c r="EF100" s="53">
        <f t="shared" si="150"/>
        <v>1</v>
      </c>
      <c r="EG100" s="53" t="str">
        <f t="shared" si="151"/>
        <v>2</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(7692,835,1559,Null,4,1,1,2,Null,Null,Null);</v>
      </c>
      <c r="EM100" s="27" t="s">
        <v>0</v>
      </c>
      <c r="EN100" s="14" t="str">
        <f t="shared" si="91"/>
        <v>UPDATE
	registar
SET
	potvrda = 1
WHERE
	imeprezime_id=1559
    	AND
	kategorijaliga_id = (SELECT 
                         	id
                         FROM
                         	kategorija_liga
                         WHERE
                         	kategorija_liga.kategorija_id = (SELECT kategorija_id FROM staza_kategorija WHERE id = 835)
                         		AND
                         	kategorija_liga.liga_id = 221)
		AND
	datum_od &lt;= '44850'
    	AND
    datum_do is Null;</v>
      </c>
      <c r="EO100" s="27" t="s">
        <v>0</v>
      </c>
      <c r="EP100" s="115" t="str">
        <f t="shared" si="155"/>
        <v xml:space="preserve">
INSERT INTO rezultat(id,stazakategorija_id,imeprezime_id,vrijeme_sec,status_id,registracija,uparivanje_id,originalstatus_id,imeprezimealias_id,klubalias_id,kategorijaalias_id) VALUES (7692,835,1559,Null,4,1,1,2,Null,Null,Null);
UPDATE
	registar
SET
	potvrda = 1
WHERE
	imeprezime_id=1559
    	AND
	kategorijaliga_id = (SELECT 
                         	id
                         FROM
                         	kategorija_liga
                         WHERE
                         	kategorija_liga.kategorija_id = (SELECT kategorija_id FROM staza_kategorija WHERE id = 835)
                         		AND
                         	kategorija_liga.liga_id = 221)
		AND
	datum_od &lt;= '44850'
    	AND
    datum_do is Null;</v>
      </c>
      <c r="EQ100" s="27" t="s">
        <v>0</v>
      </c>
    </row>
    <row r="101" spans="1:147" x14ac:dyDescent="0.25">
      <c r="A101" t="s">
        <v>0</v>
      </c>
      <c r="B101" s="32" t="str">
        <f>IF(csv!F91="","",TRIM(csv!T91))</f>
        <v>M45</v>
      </c>
      <c r="C101" s="21" t="s">
        <v>0</v>
      </c>
      <c r="D101" s="21" t="str">
        <f>IF(csv!F91="","",TRIM(csv!F91))</f>
        <v>Vacant</v>
      </c>
      <c r="E101" s="21" t="str">
        <f>IF(csv!E91="","",TRIM(csv!E91))</f>
        <v/>
      </c>
      <c r="F101" s="21" t="s">
        <v>0</v>
      </c>
      <c r="G101" s="53" t="str">
        <f>IF(csv!M91="","",TRIM(csv!M91))</f>
        <v/>
      </c>
      <c r="H101" s="53" t="str">
        <f>IF(csv!N91="","",TRIM(csv!N91))</f>
        <v>0</v>
      </c>
      <c r="I101" s="21" t="s">
        <v>0</v>
      </c>
      <c r="J101" s="21" t="str">
        <f>IF(csv!P91="","",TRIM(csv!P91))</f>
        <v/>
      </c>
      <c r="K101" s="21" t="str">
        <f>IF(csv!Q91="","",TRIM(csv!Q91))</f>
        <v/>
      </c>
      <c r="L101" s="21" t="s">
        <v>0</v>
      </c>
      <c r="M101" s="46" t="str">
        <f>IF(csv!R91="","",TRIM(csv!R91))</f>
        <v/>
      </c>
      <c r="N101" s="27" t="s">
        <v>0</v>
      </c>
      <c r="O101" s="172" t="str">
        <f t="shared" si="92"/>
        <v/>
      </c>
      <c r="P101" s="27"/>
      <c r="Q101" s="32" t="str">
        <f t="shared" si="93"/>
        <v>M45</v>
      </c>
      <c r="R101" s="53">
        <f>IF(Q101="","",IF(COUNTIF(Q$12:Q100,Q101)=0,R100+1,R100))</f>
        <v>8</v>
      </c>
      <c r="S101" s="53">
        <f t="shared" si="94"/>
        <v>106</v>
      </c>
      <c r="T101" s="53">
        <f t="shared" si="95"/>
        <v>544</v>
      </c>
      <c r="U101" s="46" t="str">
        <f t="shared" si="96"/>
        <v>M45</v>
      </c>
      <c r="V101" s="27" t="s">
        <v>0</v>
      </c>
      <c r="W101" s="157" t="str">
        <f t="shared" si="97"/>
        <v/>
      </c>
      <c r="X101" s="207" t="str">
        <f t="shared" si="98"/>
        <v/>
      </c>
      <c r="Y101" s="158" t="str">
        <f t="shared" si="79"/>
        <v/>
      </c>
      <c r="Z101" s="27" t="s">
        <v>0</v>
      </c>
      <c r="AA101" s="32" t="str">
        <f t="shared" si="99"/>
        <v/>
      </c>
      <c r="AB101" s="53" t="str">
        <f t="shared" si="100"/>
        <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
      </c>
      <c r="AK101" s="108" t="str">
        <f t="shared" si="103"/>
        <v/>
      </c>
      <c r="AL101" s="27"/>
      <c r="AM101" s="32" t="str">
        <f t="shared" si="104"/>
        <v/>
      </c>
      <c r="AN101" s="21" t="str">
        <f t="shared" si="105"/>
        <v/>
      </c>
      <c r="AO101" s="53" t="str">
        <f t="shared" si="106"/>
        <v/>
      </c>
      <c r="AP101" s="53" t="str">
        <f t="shared" si="107"/>
        <v/>
      </c>
      <c r="AQ101" s="21" t="str">
        <f t="shared" si="108"/>
        <v/>
      </c>
      <c r="AR101" s="46" t="str">
        <f t="shared" si="109"/>
        <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
      </c>
      <c r="BI101" s="21" t="str">
        <f t="shared" si="115"/>
        <v/>
      </c>
      <c r="BJ101" s="53" t="str">
        <f t="shared" si="116"/>
        <v/>
      </c>
      <c r="BK101" s="33" t="str">
        <f t="shared" si="117"/>
        <v/>
      </c>
      <c r="BL101" s="27" t="s">
        <v>0</v>
      </c>
      <c r="BM101" s="32" t="str">
        <f t="shared" si="118"/>
        <v/>
      </c>
      <c r="BN101" s="21" t="str">
        <f t="shared" si="119"/>
        <v/>
      </c>
      <c r="BO101" s="53" t="str">
        <f t="shared" si="120"/>
        <v/>
      </c>
      <c r="BP101" s="53" t="str">
        <f t="shared" si="81"/>
        <v/>
      </c>
      <c r="BQ101" s="21" t="str">
        <f t="shared" si="82"/>
        <v/>
      </c>
      <c r="BR101" s="21" t="str" cm="1">
        <f t="array" ref="BR101">IFERROR(""&amp;INDEX(regNatjecatelj_klub,DI101),"")</f>
        <v/>
      </c>
      <c r="BS101" s="66" t="str">
        <f t="shared" si="121"/>
        <v/>
      </c>
      <c r="BT101" s="46" t="str">
        <f t="shared" si="122"/>
        <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
      </c>
      <c r="CL101" s="210" t="str">
        <f>IF(BN101="","",IF(BT101&lt;&gt;BN101,INDEX(regKlub_id,MATCH(BT101,regKlub_naziv,0)),IF(AND(BO101&lt;&gt;"",BO101&lt;&gt;"NEMA"),BO101,IF(CF101&lt;&gt;"",CF101,IF(CB101&lt;&gt;"",CB101,IFERROR(INDEX(CL$12:CL100,MATCH(BN101,BN$12:BN100,0)),"GREŠKA"))))))</f>
        <v/>
      </c>
      <c r="CM101" s="108" t="str">
        <f>IF(BP101="","",IF(BP101&lt;&gt;"NEMA",BP101,IF(CE101&lt;&gt;"",CE101,IFERROR(INDEX(CM$12:CM100,MATCH(BN101,BN$12:BN100,0)),""))))</f>
        <v/>
      </c>
      <c r="CN101" s="27" t="s">
        <v>0</v>
      </c>
      <c r="CO101" s="38" t="str">
        <f t="shared" si="129"/>
        <v/>
      </c>
      <c r="CP101" s="53" t="str">
        <f t="shared" si="130"/>
        <v>0</v>
      </c>
      <c r="CQ101" s="164" t="str">
        <f t="shared" si="131"/>
        <v/>
      </c>
      <c r="CR101" s="165" t="str">
        <f t="shared" si="78"/>
        <v/>
      </c>
      <c r="CS101" s="108" t="str">
        <f t="shared" si="83"/>
        <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
      </c>
      <c r="DI101" s="33" t="str">
        <f t="shared" si="136"/>
        <v/>
      </c>
      <c r="DJ101" s="27" t="s">
        <v>0</v>
      </c>
      <c r="DK101" s="32" t="str">
        <f t="shared" si="137"/>
        <v/>
      </c>
      <c r="DL101" s="33" t="str">
        <f t="shared" si="138"/>
        <v/>
      </c>
      <c r="DM101" s="27" t="s">
        <v>0</v>
      </c>
      <c r="DN101" s="32" t="str">
        <f t="shared" si="139"/>
        <v/>
      </c>
      <c r="DO101" s="33" t="str">
        <f t="shared" si="140"/>
        <v/>
      </c>
      <c r="DP101" s="27" t="s">
        <v>0</v>
      </c>
      <c r="DQ101" s="38" t="str">
        <f t="shared" si="141"/>
        <v/>
      </c>
      <c r="DR101" s="33" t="str" cm="1">
        <f t="array" ref="DR101">IF(DQ101&lt;&gt;"",INDEX(regNatjecatelj_id,DQ101,0),IF(BF101&lt;&gt;"",BF101,""))</f>
        <v/>
      </c>
      <c r="DS101" s="27" t="s">
        <v>0</v>
      </c>
      <c r="DT101" s="38" t="str">
        <f t="shared" si="142"/>
        <v/>
      </c>
      <c r="DU101" s="53" t="str">
        <f t="shared" si="88"/>
        <v/>
      </c>
      <c r="DV101" s="53" t="str">
        <f t="shared" si="143"/>
        <v/>
      </c>
      <c r="DW101" s="53" t="str">
        <f t="shared" si="144"/>
        <v/>
      </c>
      <c r="DX101" s="46" t="str">
        <f t="shared" si="145"/>
        <v/>
      </c>
      <c r="DY101" s="27" t="s">
        <v>0</v>
      </c>
      <c r="DZ101" s="38" t="str">
        <f>IF(AN101="","",MAX(DZ$12:DZ100)+1)</f>
        <v/>
      </c>
      <c r="EA101" s="53" t="str">
        <f t="shared" si="146"/>
        <v/>
      </c>
      <c r="EB101" s="53" t="str">
        <f t="shared" si="147"/>
        <v/>
      </c>
      <c r="EC101" s="53" t="str">
        <f t="shared" si="148"/>
        <v/>
      </c>
      <c r="ED101" s="53" t="str">
        <f t="shared" si="149"/>
        <v/>
      </c>
      <c r="EE101" s="53" t="str">
        <f t="shared" si="89"/>
        <v/>
      </c>
      <c r="EF101" s="53" t="str">
        <f t="shared" si="150"/>
        <v/>
      </c>
      <c r="EG101" s="53" t="str">
        <f t="shared" si="151"/>
        <v/>
      </c>
      <c r="EH101" s="53" t="str">
        <f t="shared" si="90"/>
        <v/>
      </c>
      <c r="EI101" s="53" t="str">
        <f t="shared" si="152"/>
        <v/>
      </c>
      <c r="EJ101" s="33" t="str">
        <f t="shared" si="153"/>
        <v/>
      </c>
      <c r="EK101" s="27" t="s">
        <v>0</v>
      </c>
      <c r="EL101" s="14" t="str">
        <f t="shared" si="154"/>
        <v/>
      </c>
      <c r="EM101" s="27" t="s">
        <v>0</v>
      </c>
      <c r="EN101" s="14" t="str">
        <f t="shared" si="91"/>
        <v/>
      </c>
      <c r="EO101" s="27" t="s">
        <v>0</v>
      </c>
      <c r="EP101" s="115" t="str">
        <f t="shared" si="155"/>
        <v/>
      </c>
      <c r="EQ101" s="27" t="s">
        <v>0</v>
      </c>
    </row>
    <row r="102" spans="1:147" x14ac:dyDescent="0.25">
      <c r="A102" t="s">
        <v>0</v>
      </c>
      <c r="B102" s="32" t="str">
        <f>IF(csv!F92="","",TRIM(csv!T92))</f>
        <v>M55</v>
      </c>
      <c r="C102" s="21" t="s">
        <v>0</v>
      </c>
      <c r="D102" s="21" t="str">
        <f>IF(csv!F92="","",TRIM(csv!F92))</f>
        <v>Darko</v>
      </c>
      <c r="E102" s="21" t="str">
        <f>IF(csv!E92="","",TRIM(csv!E92))</f>
        <v>Merunka</v>
      </c>
      <c r="F102" s="21" t="s">
        <v>0</v>
      </c>
      <c r="G102" s="53" t="str">
        <f>IF(csv!M92="","",TRIM(csv!M92))</f>
        <v>41:26</v>
      </c>
      <c r="H102" s="53" t="str">
        <f>IF(csv!N92="","",TRIM(csv!N92))</f>
        <v>0</v>
      </c>
      <c r="I102" s="21" t="s">
        <v>0</v>
      </c>
      <c r="J102" s="21" t="str">
        <f>IF(csv!P92="","",TRIM(csv!P92))</f>
        <v>MAK</v>
      </c>
      <c r="K102" s="21" t="str">
        <f>IF(csv!Q92="","",TRIM(csv!Q92))</f>
        <v>OK Maksimir</v>
      </c>
      <c r="L102" s="21" t="s">
        <v>0</v>
      </c>
      <c r="M102" s="46" t="str">
        <f>IF(csv!R92="","",TRIM(csv!R92))</f>
        <v>CRO</v>
      </c>
      <c r="N102" s="27" t="s">
        <v>0</v>
      </c>
      <c r="O102" s="172" t="str">
        <f t="shared" si="92"/>
        <v>ok</v>
      </c>
      <c r="P102" s="27"/>
      <c r="Q102" s="32" t="str">
        <f t="shared" si="93"/>
        <v>M55</v>
      </c>
      <c r="R102" s="53">
        <f>IF(Q102="","",IF(COUNTIF(Q$12:Q101,Q102)=0,R101+1,R101))</f>
        <v>9</v>
      </c>
      <c r="S102" s="53">
        <f t="shared" si="94"/>
        <v>105</v>
      </c>
      <c r="T102" s="53">
        <f t="shared" si="95"/>
        <v>543</v>
      </c>
      <c r="U102" s="46" t="str">
        <f t="shared" si="96"/>
        <v>M55</v>
      </c>
      <c r="V102" s="27" t="s">
        <v>0</v>
      </c>
      <c r="W102" s="157" t="str">
        <f t="shared" si="97"/>
        <v>M55</v>
      </c>
      <c r="X102" s="207">
        <f t="shared" si="98"/>
        <v>836</v>
      </c>
      <c r="Y102" s="158" t="str">
        <f t="shared" si="79"/>
        <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Darko</v>
      </c>
      <c r="AN102" s="21" t="str">
        <f t="shared" si="105"/>
        <v>Merunka</v>
      </c>
      <c r="AO102" s="53">
        <f t="shared" si="106"/>
        <v>1562</v>
      </c>
      <c r="AP102" s="53" t="str">
        <f t="shared" si="107"/>
        <v/>
      </c>
      <c r="AQ102" s="21" t="str">
        <f t="shared" si="108"/>
        <v>Darko</v>
      </c>
      <c r="AR102" s="46" t="str">
        <f t="shared" si="109"/>
        <v>Merunka</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Darko</v>
      </c>
      <c r="BI102" s="21" t="str">
        <f t="shared" si="115"/>
        <v>Merunka</v>
      </c>
      <c r="BJ102" s="53" t="str">
        <f t="shared" si="116"/>
        <v/>
      </c>
      <c r="BK102" s="33">
        <f t="shared" si="117"/>
        <v>1562</v>
      </c>
      <c r="BL102" s="27" t="s">
        <v>0</v>
      </c>
      <c r="BM102" s="32" t="str">
        <f t="shared" si="118"/>
        <v>MAK</v>
      </c>
      <c r="BN102" s="21" t="str">
        <f t="shared" si="119"/>
        <v>OK Maksimir</v>
      </c>
      <c r="BO102" s="53">
        <f t="shared" si="120"/>
        <v>6</v>
      </c>
      <c r="BP102" s="53" t="str">
        <f t="shared" si="81"/>
        <v/>
      </c>
      <c r="BQ102" s="21" t="str">
        <f t="shared" si="82"/>
        <v>OK Maksimir</v>
      </c>
      <c r="BR102" s="21" t="str" cm="1">
        <f t="array" ref="BR102">IFERROR(""&amp;INDEX(regNatjecatelj_klub,DI102),"")</f>
        <v>OK Maksimir</v>
      </c>
      <c r="BS102" s="66" t="str">
        <f t="shared" si="121"/>
        <v/>
      </c>
      <c r="BT102" s="46" t="str">
        <f t="shared" si="122"/>
        <v>OK Maksimir</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Maksimir</v>
      </c>
      <c r="CL102" s="210">
        <f>IF(BN102="","",IF(BT102&lt;&gt;BN102,INDEX(regKlub_id,MATCH(BT102,regKlub_naziv,0)),IF(AND(BO102&lt;&gt;"",BO102&lt;&gt;"NEMA"),BO102,IF(CF102&lt;&gt;"",CF102,IF(CB102&lt;&gt;"",CB102,IFERROR(INDEX(CL$12:CL101,MATCH(BN102,BN$12:BN101,0)),"GREŠKA"))))))</f>
        <v>6</v>
      </c>
      <c r="CM102" s="108" t="str">
        <f>IF(BP102="","",IF(BP102&lt;&gt;"NEMA",BP102,IF(CE102&lt;&gt;"",CE102,IFERROR(INDEX(CM$12:CM101,MATCH(BN102,BN$12:BN101,0)),""))))</f>
        <v/>
      </c>
      <c r="CN102" s="27" t="s">
        <v>0</v>
      </c>
      <c r="CO102" s="38" t="str">
        <f t="shared" si="129"/>
        <v>41:26</v>
      </c>
      <c r="CP102" s="53" t="str">
        <f t="shared" si="130"/>
        <v>0</v>
      </c>
      <c r="CQ102" s="164" t="str">
        <f t="shared" si="131"/>
        <v/>
      </c>
      <c r="CR102" s="165">
        <f t="shared" si="78"/>
        <v>2486</v>
      </c>
      <c r="CS102" s="108">
        <f t="shared" si="83"/>
        <v>1</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Darko – Merunka</v>
      </c>
      <c r="DI102" s="33">
        <f t="shared" si="136"/>
        <v>222</v>
      </c>
      <c r="DJ102" s="27" t="s">
        <v>0</v>
      </c>
      <c r="DK102" s="32" t="str">
        <f t="shared" si="137"/>
        <v>Darko – Merunka – OK Maksimir</v>
      </c>
      <c r="DL102" s="33">
        <f t="shared" si="138"/>
        <v>222</v>
      </c>
      <c r="DM102" s="27" t="s">
        <v>0</v>
      </c>
      <c r="DN102" s="32" t="str">
        <f t="shared" si="139"/>
        <v>Darko – Merunka – OK Maksimir – M55</v>
      </c>
      <c r="DO102" s="33">
        <f t="shared" si="140"/>
        <v>222</v>
      </c>
      <c r="DP102" s="27" t="s">
        <v>0</v>
      </c>
      <c r="DQ102" s="38">
        <f t="shared" si="141"/>
        <v>222</v>
      </c>
      <c r="DR102" s="33" cm="1">
        <f t="array" ref="DR102">IF(DQ102&lt;&gt;"",INDEX(regNatjecatelj_id,DQ102,0),IF(BF102&lt;&gt;"",BF102,""))</f>
        <v>1562</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7693</v>
      </c>
      <c r="EA102" s="53">
        <f t="shared" si="146"/>
        <v>836</v>
      </c>
      <c r="EB102" s="53">
        <f t="shared" si="147"/>
        <v>1562</v>
      </c>
      <c r="EC102" s="53">
        <f t="shared" si="148"/>
        <v>2486</v>
      </c>
      <c r="ED102" s="53">
        <f t="shared" si="149"/>
        <v>1</v>
      </c>
      <c r="EE102" s="53">
        <f t="shared" si="89"/>
        <v>1</v>
      </c>
      <c r="EF102" s="53">
        <f t="shared" si="150"/>
        <v>1</v>
      </c>
      <c r="EG102" s="53" t="str">
        <f t="shared" si="151"/>
        <v>0</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(7693,836,1562,2486,1,1,1,0,Null,Null,Null);</v>
      </c>
      <c r="EM102" s="27" t="s">
        <v>0</v>
      </c>
      <c r="EN102" s="14" t="str">
        <f t="shared" si="91"/>
        <v>UPDATE
	registar
SET
	potvrda = 1
WHERE
	imeprezime_id=1562
    	AND
	kategorijaliga_id = (SELECT 
                         	id
                         FROM
                         	kategorija_liga
                         WHERE
                         	kategorija_liga.kategorija_id = (SELECT kategorija_id FROM staza_kategorija WHERE id = 836)
                         		AND
                         	kategorija_liga.liga_id = 221)
		AND
	datum_od &lt;= '44850'
    	AND
    datum_do is Null;</v>
      </c>
      <c r="EO102" s="27" t="s">
        <v>0</v>
      </c>
      <c r="EP102" s="115" t="str">
        <f t="shared" si="155"/>
        <v xml:space="preserve">
INSERT INTO rezultat(id,stazakategorija_id,imeprezime_id,vrijeme_sec,status_id,registracija,uparivanje_id,originalstatus_id,imeprezimealias_id,klubalias_id,kategorijaalias_id) VALUES (7693,836,1562,2486,1,1,1,0,Null,Null,Null);
UPDATE
	registar
SET
	potvrda = 1
WHERE
	imeprezime_id=1562
    	AND
	kategorijaliga_id = (SELECT 
                         	id
                         FROM
                         	kategorija_liga
                         WHERE
                         	kategorija_liga.kategorija_id = (SELECT kategorija_id FROM staza_kategorija WHERE id = 836)
                         		AND
                         	kategorija_liga.liga_id = 221)
		AND
	datum_od &lt;= '44850'
    	AND
    datum_do is Null;</v>
      </c>
      <c r="EQ102" s="27" t="s">
        <v>0</v>
      </c>
    </row>
    <row r="103" spans="1:147" x14ac:dyDescent="0.25">
      <c r="A103" t="s">
        <v>0</v>
      </c>
      <c r="B103" s="32" t="str">
        <f>IF(csv!F93="","",TRIM(csv!T93))</f>
        <v>M55</v>
      </c>
      <c r="C103" s="21" t="s">
        <v>0</v>
      </c>
      <c r="D103" s="21" t="str">
        <f>IF(csv!F93="","",TRIM(csv!F93))</f>
        <v>Dario</v>
      </c>
      <c r="E103" s="21" t="str">
        <f>IF(csv!E93="","",TRIM(csv!E93))</f>
        <v>Štambuk</v>
      </c>
      <c r="F103" s="21" t="s">
        <v>0</v>
      </c>
      <c r="G103" s="53" t="str">
        <f>IF(csv!M93="","",TRIM(csv!M93))</f>
        <v>42:12</v>
      </c>
      <c r="H103" s="53" t="str">
        <f>IF(csv!N93="","",TRIM(csv!N93))</f>
        <v>0</v>
      </c>
      <c r="I103" s="21" t="s">
        <v>0</v>
      </c>
      <c r="J103" s="21" t="str">
        <f>IF(csv!P93="","",TRIM(csv!P93))</f>
        <v>IME</v>
      </c>
      <c r="K103" s="21" t="str">
        <f>IF(csv!Q93="","",TRIM(csv!Q93))</f>
        <v>OK Ivan Merz</v>
      </c>
      <c r="L103" s="21" t="s">
        <v>0</v>
      </c>
      <c r="M103" s="46" t="str">
        <f>IF(csv!R93="","",TRIM(csv!R93))</f>
        <v>CRO</v>
      </c>
      <c r="N103" s="27" t="s">
        <v>0</v>
      </c>
      <c r="O103" s="172" t="str">
        <f t="shared" si="92"/>
        <v>ok</v>
      </c>
      <c r="P103" s="27"/>
      <c r="Q103" s="32" t="str">
        <f t="shared" si="93"/>
        <v>M55</v>
      </c>
      <c r="R103" s="53">
        <f>IF(Q103="","",IF(COUNTIF(Q$12:Q102,Q103)=0,R102+1,R102))</f>
        <v>9</v>
      </c>
      <c r="S103" s="53">
        <f t="shared" si="94"/>
        <v>105</v>
      </c>
      <c r="T103" s="53">
        <f t="shared" si="95"/>
        <v>543</v>
      </c>
      <c r="U103" s="46" t="str">
        <f t="shared" si="96"/>
        <v>M55</v>
      </c>
      <c r="V103" s="27" t="s">
        <v>0</v>
      </c>
      <c r="W103" s="157" t="str">
        <f t="shared" si="97"/>
        <v>M55</v>
      </c>
      <c r="X103" s="207">
        <f t="shared" si="98"/>
        <v>836</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Dario</v>
      </c>
      <c r="AN103" s="21" t="str">
        <f t="shared" si="105"/>
        <v>Štambuk</v>
      </c>
      <c r="AO103" s="53">
        <f t="shared" si="106"/>
        <v>1563</v>
      </c>
      <c r="AP103" s="53" t="str">
        <f t="shared" si="107"/>
        <v/>
      </c>
      <c r="AQ103" s="21" t="str">
        <f t="shared" si="108"/>
        <v>Dario</v>
      </c>
      <c r="AR103" s="46" t="str">
        <f t="shared" si="109"/>
        <v>Štambuk</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Dario</v>
      </c>
      <c r="BI103" s="21" t="str">
        <f t="shared" si="115"/>
        <v>Štambuk</v>
      </c>
      <c r="BJ103" s="53" t="str">
        <f t="shared" si="116"/>
        <v/>
      </c>
      <c r="BK103" s="33">
        <f t="shared" si="117"/>
        <v>1563</v>
      </c>
      <c r="BL103" s="27" t="s">
        <v>0</v>
      </c>
      <c r="BM103" s="32" t="str">
        <f t="shared" si="118"/>
        <v>IME</v>
      </c>
      <c r="BN103" s="21" t="str">
        <f t="shared" si="119"/>
        <v>OK Ivan Merz</v>
      </c>
      <c r="BO103" s="53">
        <f t="shared" si="120"/>
        <v>2</v>
      </c>
      <c r="BP103" s="53" t="str">
        <f t="shared" si="81"/>
        <v/>
      </c>
      <c r="BQ103" s="21" t="str">
        <f t="shared" si="82"/>
        <v>OK Ivan Merz</v>
      </c>
      <c r="BR103" s="21" t="str" cm="1">
        <f t="array" ref="BR103">IFERROR(""&amp;INDEX(regNatjecatelj_klub,DI103),"")</f>
        <v>OK Ivan Merz</v>
      </c>
      <c r="BS103" s="66" t="str">
        <f t="shared" si="121"/>
        <v/>
      </c>
      <c r="BT103" s="46" t="str">
        <f t="shared" si="122"/>
        <v>OK Ivan Merz</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Ivan Merz</v>
      </c>
      <c r="CL103" s="210">
        <f>IF(BN103="","",IF(BT103&lt;&gt;BN103,INDEX(regKlub_id,MATCH(BT103,regKlub_naziv,0)),IF(AND(BO103&lt;&gt;"",BO103&lt;&gt;"NEMA"),BO103,IF(CF103&lt;&gt;"",CF103,IF(CB103&lt;&gt;"",CB103,IFERROR(INDEX(CL$12:CL102,MATCH(BN103,BN$12:BN102,0)),"GREŠKA"))))))</f>
        <v>2</v>
      </c>
      <c r="CM103" s="108" t="str">
        <f>IF(BP103="","",IF(BP103&lt;&gt;"NEMA",BP103,IF(CE103&lt;&gt;"",CE103,IFERROR(INDEX(CM$12:CM102,MATCH(BN103,BN$12:BN102,0)),""))))</f>
        <v/>
      </c>
      <c r="CN103" s="27" t="s">
        <v>0</v>
      </c>
      <c r="CO103" s="38" t="str">
        <f t="shared" si="129"/>
        <v>42:12</v>
      </c>
      <c r="CP103" s="53" t="str">
        <f t="shared" si="130"/>
        <v>0</v>
      </c>
      <c r="CQ103" s="164" t="str">
        <f t="shared" si="131"/>
        <v/>
      </c>
      <c r="CR103" s="165">
        <f t="shared" si="78"/>
        <v>2532</v>
      </c>
      <c r="CS103" s="108">
        <f t="shared" si="83"/>
        <v>1</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Dario – Štambuk</v>
      </c>
      <c r="DI103" s="33">
        <f t="shared" si="136"/>
        <v>215</v>
      </c>
      <c r="DJ103" s="27" t="s">
        <v>0</v>
      </c>
      <c r="DK103" s="32" t="str">
        <f t="shared" si="137"/>
        <v>Dario – Štambuk – OK Ivan Merz</v>
      </c>
      <c r="DL103" s="33">
        <f t="shared" si="138"/>
        <v>215</v>
      </c>
      <c r="DM103" s="27" t="s">
        <v>0</v>
      </c>
      <c r="DN103" s="32" t="str">
        <f t="shared" si="139"/>
        <v>Dario – Štambuk – OK Ivan Merz – M55</v>
      </c>
      <c r="DO103" s="33">
        <f t="shared" si="140"/>
        <v>215</v>
      </c>
      <c r="DP103" s="27" t="s">
        <v>0</v>
      </c>
      <c r="DQ103" s="38">
        <f t="shared" si="141"/>
        <v>215</v>
      </c>
      <c r="DR103" s="33" cm="1">
        <f t="array" ref="DR103">IF(DQ103&lt;&gt;"",INDEX(regNatjecatelj_id,DQ103,0),IF(BF103&lt;&gt;"",BF103,""))</f>
        <v>1563</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7694</v>
      </c>
      <c r="EA103" s="53">
        <f t="shared" si="146"/>
        <v>836</v>
      </c>
      <c r="EB103" s="53">
        <f t="shared" si="147"/>
        <v>1563</v>
      </c>
      <c r="EC103" s="53">
        <f t="shared" si="148"/>
        <v>2532</v>
      </c>
      <c r="ED103" s="53">
        <f t="shared" si="149"/>
        <v>1</v>
      </c>
      <c r="EE103" s="53">
        <f t="shared" si="89"/>
        <v>1</v>
      </c>
      <c r="EF103" s="53">
        <f t="shared" si="150"/>
        <v>1</v>
      </c>
      <c r="EG103" s="53" t="str">
        <f t="shared" si="151"/>
        <v>0</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(7694,836,1563,2532,1,1,1,0,Null,Null,Null);</v>
      </c>
      <c r="EM103" s="27" t="s">
        <v>0</v>
      </c>
      <c r="EN103" s="14" t="str">
        <f t="shared" si="91"/>
        <v>UPDATE
	registar
SET
	potvrda = 1
WHERE
	imeprezime_id=1563
    	AND
	kategorijaliga_id = (SELECT 
                         	id
                         FROM
                         	kategorija_liga
                         WHERE
                         	kategorija_liga.kategorija_id = (SELECT kategorija_id FROM staza_kategorija WHERE id = 836)
                         		AND
                         	kategorija_liga.liga_id = 221)
		AND
	datum_od &lt;= '44850'
    	AND
    datum_do is Null;</v>
      </c>
      <c r="EO103" s="27" t="s">
        <v>0</v>
      </c>
      <c r="EP103" s="115" t="str">
        <f t="shared" si="155"/>
        <v xml:space="preserve">
INSERT INTO rezultat(id,stazakategorija_id,imeprezime_id,vrijeme_sec,status_id,registracija,uparivanje_id,originalstatus_id,imeprezimealias_id,klubalias_id,kategorijaalias_id) VALUES (7694,836,1563,2532,1,1,1,0,Null,Null,Null);
UPDATE
	registar
SET
	potvrda = 1
WHERE
	imeprezime_id=1563
    	AND
	kategorijaliga_id = (SELECT 
                         	id
                         FROM
                         	kategorija_liga
                         WHERE
                         	kategorija_liga.kategorija_id = (SELECT kategorija_id FROM staza_kategorija WHERE id = 836)
                         		AND
                         	kategorija_liga.liga_id = 221)
		AND
	datum_od &lt;= '44850'
    	AND
    datum_do is Null;</v>
      </c>
      <c r="EQ103" s="27" t="s">
        <v>0</v>
      </c>
    </row>
    <row r="104" spans="1:147" x14ac:dyDescent="0.25">
      <c r="A104" t="s">
        <v>0</v>
      </c>
      <c r="B104" s="32" t="str">
        <f>IF(csv!F94="","",TRIM(csv!T94))</f>
        <v>M55</v>
      </c>
      <c r="C104" s="21" t="s">
        <v>0</v>
      </c>
      <c r="D104" s="21" t="str">
        <f>IF(csv!F94="","",TRIM(csv!F94))</f>
        <v>Mile</v>
      </c>
      <c r="E104" s="21" t="str">
        <f>IF(csv!E94="","",TRIM(csv!E94))</f>
        <v>Mioković</v>
      </c>
      <c r="F104" s="21" t="s">
        <v>0</v>
      </c>
      <c r="G104" s="53" t="str">
        <f>IF(csv!M94="","",TRIM(csv!M94))</f>
        <v>55:44</v>
      </c>
      <c r="H104" s="53" t="str">
        <f>IF(csv!N94="","",TRIM(csv!N94))</f>
        <v>0</v>
      </c>
      <c r="I104" s="21" t="s">
        <v>0</v>
      </c>
      <c r="J104" s="21" t="str">
        <f>IF(csv!P94="","",TRIM(csv!P94))</f>
        <v>KAP</v>
      </c>
      <c r="K104" s="21" t="str">
        <f>IF(csv!Q94="","",TRIM(csv!Q94))</f>
        <v>OK Kapela</v>
      </c>
      <c r="L104" s="21" t="s">
        <v>0</v>
      </c>
      <c r="M104" s="46" t="str">
        <f>IF(csv!R94="","",TRIM(csv!R94))</f>
        <v>CRO</v>
      </c>
      <c r="N104" s="27" t="s">
        <v>0</v>
      </c>
      <c r="O104" s="172" t="str">
        <f t="shared" si="92"/>
        <v>ok</v>
      </c>
      <c r="P104" s="27"/>
      <c r="Q104" s="32" t="str">
        <f t="shared" si="93"/>
        <v>M55</v>
      </c>
      <c r="R104" s="53">
        <f>IF(Q104="","",IF(COUNTIF(Q$12:Q103,Q104)=0,R103+1,R103))</f>
        <v>9</v>
      </c>
      <c r="S104" s="53">
        <f t="shared" si="94"/>
        <v>105</v>
      </c>
      <c r="T104" s="53">
        <f t="shared" si="95"/>
        <v>543</v>
      </c>
      <c r="U104" s="46" t="str">
        <f t="shared" si="96"/>
        <v>M55</v>
      </c>
      <c r="V104" s="27" t="s">
        <v>0</v>
      </c>
      <c r="W104" s="157" t="str">
        <f t="shared" si="97"/>
        <v>M55</v>
      </c>
      <c r="X104" s="207">
        <f t="shared" si="98"/>
        <v>836</v>
      </c>
      <c r="Y104" s="158" t="str">
        <f t="shared" si="79"/>
        <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Mile</v>
      </c>
      <c r="AN104" s="21" t="str">
        <f t="shared" si="105"/>
        <v>Mioković</v>
      </c>
      <c r="AO104" s="53">
        <f t="shared" si="106"/>
        <v>1430</v>
      </c>
      <c r="AP104" s="53" t="str">
        <f t="shared" si="107"/>
        <v/>
      </c>
      <c r="AQ104" s="21" t="str">
        <f t="shared" si="108"/>
        <v>Mile</v>
      </c>
      <c r="AR104" s="46" t="str">
        <f t="shared" si="109"/>
        <v>Mioković</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Mile</v>
      </c>
      <c r="BI104" s="21" t="str">
        <f t="shared" si="115"/>
        <v>Mioković</v>
      </c>
      <c r="BJ104" s="53" t="str">
        <f t="shared" si="116"/>
        <v/>
      </c>
      <c r="BK104" s="33">
        <f t="shared" si="117"/>
        <v>1430</v>
      </c>
      <c r="BL104" s="27" t="s">
        <v>0</v>
      </c>
      <c r="BM104" s="32" t="str">
        <f t="shared" si="118"/>
        <v>KAP</v>
      </c>
      <c r="BN104" s="21" t="str">
        <f t="shared" si="119"/>
        <v>OK Kapela</v>
      </c>
      <c r="BO104" s="53">
        <f t="shared" si="120"/>
        <v>5</v>
      </c>
      <c r="BP104" s="53" t="str">
        <f t="shared" si="81"/>
        <v/>
      </c>
      <c r="BQ104" s="21" t="str">
        <f t="shared" si="82"/>
        <v>OK Kapela</v>
      </c>
      <c r="BR104" s="21" t="str" cm="1">
        <f t="array" ref="BR104">IFERROR(""&amp;INDEX(regNatjecatelj_klub,DI104),"")</f>
        <v>OK Kapela</v>
      </c>
      <c r="BS104" s="66" t="str">
        <f t="shared" si="121"/>
        <v/>
      </c>
      <c r="BT104" s="46" t="str">
        <f t="shared" si="122"/>
        <v>OK Kapela</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Kapela</v>
      </c>
      <c r="CL104" s="210">
        <f>IF(BN104="","",IF(BT104&lt;&gt;BN104,INDEX(regKlub_id,MATCH(BT104,regKlub_naziv,0)),IF(AND(BO104&lt;&gt;"",BO104&lt;&gt;"NEMA"),BO104,IF(CF104&lt;&gt;"",CF104,IF(CB104&lt;&gt;"",CB104,IFERROR(INDEX(CL$12:CL103,MATCH(BN104,BN$12:BN103,0)),"GREŠKA"))))))</f>
        <v>5</v>
      </c>
      <c r="CM104" s="108" t="str">
        <f>IF(BP104="","",IF(BP104&lt;&gt;"NEMA",BP104,IF(CE104&lt;&gt;"",CE104,IFERROR(INDEX(CM$12:CM103,MATCH(BN104,BN$12:BN103,0)),""))))</f>
        <v/>
      </c>
      <c r="CN104" s="27" t="s">
        <v>0</v>
      </c>
      <c r="CO104" s="38" t="str">
        <f t="shared" si="129"/>
        <v>55:44</v>
      </c>
      <c r="CP104" s="53" t="str">
        <f t="shared" si="130"/>
        <v>0</v>
      </c>
      <c r="CQ104" s="164" t="str">
        <f t="shared" si="131"/>
        <v/>
      </c>
      <c r="CR104" s="165">
        <f t="shared" si="78"/>
        <v>3344</v>
      </c>
      <c r="CS104" s="108">
        <f t="shared" si="83"/>
        <v>1</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Mile – Mioković</v>
      </c>
      <c r="DI104" s="33">
        <f t="shared" si="136"/>
        <v>889</v>
      </c>
      <c r="DJ104" s="27" t="s">
        <v>0</v>
      </c>
      <c r="DK104" s="32" t="str">
        <f t="shared" si="137"/>
        <v>Mile – Mioković – OK Kapela</v>
      </c>
      <c r="DL104" s="33">
        <f t="shared" si="138"/>
        <v>889</v>
      </c>
      <c r="DM104" s="27" t="s">
        <v>0</v>
      </c>
      <c r="DN104" s="32" t="str">
        <f t="shared" si="139"/>
        <v>Mile – Mioković – OK Kapela – M55</v>
      </c>
      <c r="DO104" s="33">
        <f t="shared" si="140"/>
        <v>889</v>
      </c>
      <c r="DP104" s="27" t="s">
        <v>0</v>
      </c>
      <c r="DQ104" s="38">
        <f t="shared" si="141"/>
        <v>889</v>
      </c>
      <c r="DR104" s="33" cm="1">
        <f t="array" ref="DR104">IF(DQ104&lt;&gt;"",INDEX(regNatjecatelj_id,DQ104,0),IF(BF104&lt;&gt;"",BF104,""))</f>
        <v>1430</v>
      </c>
      <c r="DS104" s="27" t="s">
        <v>0</v>
      </c>
      <c r="DT104" s="38" t="str">
        <f t="shared" si="142"/>
        <v>imepre</v>
      </c>
      <c r="DU104" s="53" t="str">
        <f t="shared" si="88"/>
        <v>klu</v>
      </c>
      <c r="DV104" s="53" t="str">
        <f t="shared" si="143"/>
        <v>kat</v>
      </c>
      <c r="DW104" s="53" t="str">
        <f t="shared" si="144"/>
        <v/>
      </c>
      <c r="DX104" s="46" t="str">
        <f t="shared" si="145"/>
        <v>imepre-klu-kat</v>
      </c>
      <c r="DY104" s="27" t="s">
        <v>0</v>
      </c>
      <c r="DZ104" s="38">
        <f>IF(AN104="","",MAX(DZ$12:DZ103)+1)</f>
        <v>7695</v>
      </c>
      <c r="EA104" s="53">
        <f t="shared" si="146"/>
        <v>836</v>
      </c>
      <c r="EB104" s="53">
        <f t="shared" si="147"/>
        <v>1430</v>
      </c>
      <c r="EC104" s="53">
        <f t="shared" si="148"/>
        <v>3344</v>
      </c>
      <c r="ED104" s="53">
        <f t="shared" si="149"/>
        <v>1</v>
      </c>
      <c r="EE104" s="53">
        <f t="shared" si="89"/>
        <v>1</v>
      </c>
      <c r="EF104" s="53">
        <f t="shared" si="150"/>
        <v>1</v>
      </c>
      <c r="EG104" s="53" t="str">
        <f t="shared" si="151"/>
        <v>0</v>
      </c>
      <c r="EH104" s="53" t="str">
        <f t="shared" si="90"/>
        <v/>
      </c>
      <c r="EI104" s="53" t="str">
        <f t="shared" si="152"/>
        <v/>
      </c>
      <c r="EJ104" s="33" t="str">
        <f t="shared" si="153"/>
        <v/>
      </c>
      <c r="EK104" s="27" t="s">
        <v>0</v>
      </c>
      <c r="EL104" s="14" t="str">
        <f t="shared" si="154"/>
        <v>INSERT INTO rezultat(id,stazakategorija_id,imeprezime_id,vrijeme_sec,status_id,registracija,uparivanje_id,originalstatus_id,imeprezimealias_id,klubalias_id,kategorijaalias_id) VALUES (7695,836,1430,3344,1,1,1,0,Null,Null,Null);</v>
      </c>
      <c r="EM104" s="27" t="s">
        <v>0</v>
      </c>
      <c r="EN104" s="14" t="str">
        <f t="shared" si="91"/>
        <v>UPDATE
	registar
SET
	potvrda = 1
WHERE
	imeprezime_id=1430
    	AND
	kategorijaliga_id = (SELECT 
                         	id
                         FROM
                         	kategorija_liga
                         WHERE
                         	kategorija_liga.kategorija_id = (SELECT kategorija_id FROM staza_kategorija WHERE id = 836)
                         		AND
                         	kategorija_liga.liga_id = 221)
		AND
	datum_od &lt;= '44850'
    	AND
    datum_do is Null;</v>
      </c>
      <c r="EO104" s="27" t="s">
        <v>0</v>
      </c>
      <c r="EP104" s="115" t="str">
        <f t="shared" si="155"/>
        <v xml:space="preserve">
INSERT INTO rezultat(id,stazakategorija_id,imeprezime_id,vrijeme_sec,status_id,registracija,uparivanje_id,originalstatus_id,imeprezimealias_id,klubalias_id,kategorijaalias_id) VALUES (7695,836,1430,3344,1,1,1,0,Null,Null,Null);
UPDATE
	registar
SET
	potvrda = 1
WHERE
	imeprezime_id=1430
    	AND
	kategorijaliga_id = (SELECT 
                         	id
                         FROM
                         	kategorija_liga
                         WHERE
                         	kategorija_liga.kategorija_id = (SELECT kategorija_id FROM staza_kategorija WHERE id = 836)
                         		AND
                         	kategorija_liga.liga_id = 221)
		AND
	datum_od &lt;= '44850'
    	AND
    datum_do is Null;</v>
      </c>
      <c r="EQ104" s="27" t="s">
        <v>0</v>
      </c>
    </row>
    <row r="105" spans="1:147" x14ac:dyDescent="0.25">
      <c r="A105" t="s">
        <v>0</v>
      </c>
      <c r="B105" s="32" t="str">
        <f>IF(csv!F95="","",TRIM(csv!T95))</f>
        <v>M55</v>
      </c>
      <c r="C105" s="21" t="s">
        <v>0</v>
      </c>
      <c r="D105" s="21" t="str">
        <f>IF(csv!F95="","",TRIM(csv!F95))</f>
        <v>Karlo</v>
      </c>
      <c r="E105" s="21" t="str">
        <f>IF(csv!E95="","",TRIM(csv!E95))</f>
        <v>Gobec</v>
      </c>
      <c r="F105" s="21" t="s">
        <v>0</v>
      </c>
      <c r="G105" s="53" t="str">
        <f>IF(csv!M95="","",TRIM(csv!M95))</f>
        <v>57:08</v>
      </c>
      <c r="H105" s="53" t="str">
        <f>IF(csv!N95="","",TRIM(csv!N95))</f>
        <v>0</v>
      </c>
      <c r="I105" s="21" t="s">
        <v>0</v>
      </c>
      <c r="J105" s="21" t="str">
        <f>IF(csv!P95="","",TRIM(csv!P95))</f>
        <v>VIH</v>
      </c>
      <c r="K105" s="21" t="str">
        <f>IF(csv!Q95="","",TRIM(csv!Q95))</f>
        <v>OK Vihor</v>
      </c>
      <c r="L105" s="21" t="s">
        <v>0</v>
      </c>
      <c r="M105" s="46" t="str">
        <f>IF(csv!R95="","",TRIM(csv!R95))</f>
        <v>CRO</v>
      </c>
      <c r="N105" s="27" t="s">
        <v>0</v>
      </c>
      <c r="O105" s="172" t="str">
        <f t="shared" si="92"/>
        <v>ok</v>
      </c>
      <c r="P105" s="27"/>
      <c r="Q105" s="32" t="str">
        <f t="shared" si="93"/>
        <v>M55</v>
      </c>
      <c r="R105" s="53">
        <f>IF(Q105="","",IF(COUNTIF(Q$12:Q104,Q105)=0,R104+1,R104))</f>
        <v>9</v>
      </c>
      <c r="S105" s="53">
        <f t="shared" si="94"/>
        <v>105</v>
      </c>
      <c r="T105" s="53">
        <f t="shared" si="95"/>
        <v>543</v>
      </c>
      <c r="U105" s="46" t="str">
        <f t="shared" si="96"/>
        <v>M55</v>
      </c>
      <c r="V105" s="27" t="s">
        <v>0</v>
      </c>
      <c r="W105" s="157" t="str">
        <f t="shared" si="97"/>
        <v>M55</v>
      </c>
      <c r="X105" s="207">
        <f t="shared" si="98"/>
        <v>836</v>
      </c>
      <c r="Y105" s="158" t="str">
        <f t="shared" si="79"/>
        <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Karlo</v>
      </c>
      <c r="AN105" s="21" t="str">
        <f t="shared" si="105"/>
        <v>Gobec</v>
      </c>
      <c r="AO105" s="53">
        <f t="shared" si="106"/>
        <v>1494</v>
      </c>
      <c r="AP105" s="53" t="str">
        <f t="shared" si="107"/>
        <v/>
      </c>
      <c r="AQ105" s="21" t="str">
        <f t="shared" si="108"/>
        <v>Karlo</v>
      </c>
      <c r="AR105" s="46" t="str">
        <f t="shared" si="109"/>
        <v>Gobec</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Karlo</v>
      </c>
      <c r="BI105" s="21" t="str">
        <f t="shared" si="115"/>
        <v>Gobec</v>
      </c>
      <c r="BJ105" s="53" t="str">
        <f t="shared" si="116"/>
        <v/>
      </c>
      <c r="BK105" s="33">
        <f t="shared" si="117"/>
        <v>1494</v>
      </c>
      <c r="BL105" s="27" t="s">
        <v>0</v>
      </c>
      <c r="BM105" s="32" t="str">
        <f t="shared" si="118"/>
        <v>VIH</v>
      </c>
      <c r="BN105" s="21" t="str">
        <f t="shared" si="119"/>
        <v>OK Vihor</v>
      </c>
      <c r="BO105" s="53">
        <f t="shared" si="120"/>
        <v>12</v>
      </c>
      <c r="BP105" s="53" t="str">
        <f t="shared" si="81"/>
        <v/>
      </c>
      <c r="BQ105" s="21" t="str">
        <f t="shared" si="82"/>
        <v>OK Vihor</v>
      </c>
      <c r="BR105" s="21" t="str" cm="1">
        <f t="array" ref="BR105">IFERROR(""&amp;INDEX(regNatjecatelj_klub,DI105),"")</f>
        <v>OK Vihor</v>
      </c>
      <c r="BS105" s="66" t="str">
        <f t="shared" si="121"/>
        <v/>
      </c>
      <c r="BT105" s="46" t="str">
        <f t="shared" si="122"/>
        <v>OK Vihor</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Vihor</v>
      </c>
      <c r="CL105" s="210">
        <f>IF(BN105="","",IF(BT105&lt;&gt;BN105,INDEX(regKlub_id,MATCH(BT105,regKlub_naziv,0)),IF(AND(BO105&lt;&gt;"",BO105&lt;&gt;"NEMA"),BO105,IF(CF105&lt;&gt;"",CF105,IF(CB105&lt;&gt;"",CB105,IFERROR(INDEX(CL$12:CL104,MATCH(BN105,BN$12:BN104,0)),"GREŠKA"))))))</f>
        <v>12</v>
      </c>
      <c r="CM105" s="108" t="str">
        <f>IF(BP105="","",IF(BP105&lt;&gt;"NEMA",BP105,IF(CE105&lt;&gt;"",CE105,IFERROR(INDEX(CM$12:CM104,MATCH(BN105,BN$12:BN104,0)),""))))</f>
        <v/>
      </c>
      <c r="CN105" s="27" t="s">
        <v>0</v>
      </c>
      <c r="CO105" s="38" t="str">
        <f t="shared" si="129"/>
        <v>57:08</v>
      </c>
      <c r="CP105" s="53" t="str">
        <f t="shared" si="130"/>
        <v>0</v>
      </c>
      <c r="CQ105" s="164" t="str">
        <f t="shared" si="131"/>
        <v/>
      </c>
      <c r="CR105" s="165">
        <f t="shared" si="78"/>
        <v>3428</v>
      </c>
      <c r="CS105" s="108">
        <f t="shared" si="83"/>
        <v>1</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Karlo – Gobec</v>
      </c>
      <c r="DI105" s="33">
        <f t="shared" si="136"/>
        <v>631</v>
      </c>
      <c r="DJ105" s="27" t="s">
        <v>0</v>
      </c>
      <c r="DK105" s="32" t="str">
        <f t="shared" si="137"/>
        <v>Karlo – Gobec – OK Vihor</v>
      </c>
      <c r="DL105" s="33">
        <f t="shared" si="138"/>
        <v>631</v>
      </c>
      <c r="DM105" s="27" t="s">
        <v>0</v>
      </c>
      <c r="DN105" s="32" t="str">
        <f t="shared" si="139"/>
        <v>Karlo – Gobec – OK Vihor – M55</v>
      </c>
      <c r="DO105" s="33">
        <f t="shared" si="140"/>
        <v>631</v>
      </c>
      <c r="DP105" s="27" t="s">
        <v>0</v>
      </c>
      <c r="DQ105" s="38">
        <f t="shared" si="141"/>
        <v>631</v>
      </c>
      <c r="DR105" s="33" cm="1">
        <f t="array" ref="DR105">IF(DQ105&lt;&gt;"",INDEX(regNatjecatelj_id,DQ105,0),IF(BF105&lt;&gt;"",BF105,""))</f>
        <v>1494</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7696</v>
      </c>
      <c r="EA105" s="53">
        <f t="shared" si="146"/>
        <v>836</v>
      </c>
      <c r="EB105" s="53">
        <f t="shared" si="147"/>
        <v>1494</v>
      </c>
      <c r="EC105" s="53">
        <f t="shared" si="148"/>
        <v>3428</v>
      </c>
      <c r="ED105" s="53">
        <f t="shared" si="149"/>
        <v>1</v>
      </c>
      <c r="EE105" s="53">
        <f t="shared" si="89"/>
        <v>1</v>
      </c>
      <c r="EF105" s="53">
        <f t="shared" si="150"/>
        <v>1</v>
      </c>
      <c r="EG105" s="53" t="str">
        <f t="shared" si="151"/>
        <v>0</v>
      </c>
      <c r="EH105" s="53" t="str">
        <f t="shared" si="90"/>
        <v/>
      </c>
      <c r="EI105" s="53" t="str">
        <f t="shared" si="152"/>
        <v/>
      </c>
      <c r="EJ105" s="33" t="str">
        <f t="shared" si="153"/>
        <v/>
      </c>
      <c r="EK105" s="27" t="s">
        <v>0</v>
      </c>
      <c r="EL105" s="14" t="str">
        <f t="shared" si="154"/>
        <v>INSERT INTO rezultat(id,stazakategorija_id,imeprezime_id,vrijeme_sec,status_id,registracija,uparivanje_id,originalstatus_id,imeprezimealias_id,klubalias_id,kategorijaalias_id) VALUES (7696,836,1494,3428,1,1,1,0,Null,Null,Null);</v>
      </c>
      <c r="EM105" s="27" t="s">
        <v>0</v>
      </c>
      <c r="EN105" s="14" t="str">
        <f t="shared" si="91"/>
        <v>UPDATE
	registar
SET
	potvrda = 1
WHERE
	imeprezime_id=1494
    	AND
	kategorijaliga_id = (SELECT 
                         	id
                         FROM
                         	kategorija_liga
                         WHERE
                         	kategorija_liga.kategorija_id = (SELECT kategorija_id FROM staza_kategorija WHERE id = 836)
                         		AND
                         	kategorija_liga.liga_id = 221)
		AND
	datum_od &lt;= '44850'
    	AND
    datum_do is Null;</v>
      </c>
      <c r="EO105" s="27" t="s">
        <v>0</v>
      </c>
      <c r="EP105" s="115" t="str">
        <f t="shared" si="155"/>
        <v xml:space="preserve">
INSERT INTO rezultat(id,stazakategorija_id,imeprezime_id,vrijeme_sec,status_id,registracija,uparivanje_id,originalstatus_id,imeprezimealias_id,klubalias_id,kategorijaalias_id) VALUES (7696,836,1494,3428,1,1,1,0,Null,Null,Null);
UPDATE
	registar
SET
	potvrda = 1
WHERE
	imeprezime_id=1494
    	AND
	kategorijaliga_id = (SELECT 
                         	id
                         FROM
                         	kategorija_liga
                         WHERE
                         	kategorija_liga.kategorija_id = (SELECT kategorija_id FROM staza_kategorija WHERE id = 836)
                         		AND
                         	kategorija_liga.liga_id = 221)
		AND
	datum_od &lt;= '44850'
    	AND
    datum_do is Null;</v>
      </c>
      <c r="EQ105" s="27" t="s">
        <v>0</v>
      </c>
    </row>
    <row r="106" spans="1:147" ht="15.75" thickBot="1" x14ac:dyDescent="0.3">
      <c r="A106" t="s">
        <v>0</v>
      </c>
      <c r="B106" s="32" t="str">
        <f>IF(csv!F96="","",TRIM(csv!T96))</f>
        <v>M55</v>
      </c>
      <c r="C106" s="21" t="s">
        <v>0</v>
      </c>
      <c r="D106" s="21" t="str">
        <f>IF(csv!F96="","",TRIM(csv!F96))</f>
        <v>Petar</v>
      </c>
      <c r="E106" s="21" t="str">
        <f>IF(csv!E96="","",TRIM(csv!E96))</f>
        <v>Strmečki</v>
      </c>
      <c r="F106" s="21" t="s">
        <v>0</v>
      </c>
      <c r="G106" s="53" t="str">
        <f>IF(csv!M96="","",TRIM(csv!M96))</f>
        <v>57:39</v>
      </c>
      <c r="H106" s="53" t="str">
        <f>IF(csv!N96="","",TRIM(csv!N96))</f>
        <v>0</v>
      </c>
      <c r="I106" s="21" t="s">
        <v>0</v>
      </c>
      <c r="J106" s="21" t="str">
        <f>IF(csv!P96="","",TRIM(csv!P96))</f>
        <v>MAK</v>
      </c>
      <c r="K106" s="21" t="str">
        <f>IF(csv!Q96="","",TRIM(csv!Q96))</f>
        <v>OK Maksimir</v>
      </c>
      <c r="L106" s="21" t="s">
        <v>0</v>
      </c>
      <c r="M106" s="46" t="str">
        <f>IF(csv!R96="","",TRIM(csv!R96))</f>
        <v>CRO</v>
      </c>
      <c r="N106" s="27" t="s">
        <v>0</v>
      </c>
      <c r="O106" s="172" t="str">
        <f t="shared" si="92"/>
        <v>ok</v>
      </c>
      <c r="P106" s="27"/>
      <c r="Q106" s="32" t="str">
        <f t="shared" si="93"/>
        <v>M55</v>
      </c>
      <c r="R106" s="53">
        <f>IF(Q106="","",IF(COUNTIF(Q$12:Q105,Q106)=0,R105+1,R105))</f>
        <v>9</v>
      </c>
      <c r="S106" s="53">
        <f t="shared" si="94"/>
        <v>105</v>
      </c>
      <c r="T106" s="53">
        <f t="shared" si="95"/>
        <v>543</v>
      </c>
      <c r="U106" s="46" t="str">
        <f t="shared" si="96"/>
        <v>M55</v>
      </c>
      <c r="V106" s="27" t="s">
        <v>0</v>
      </c>
      <c r="W106" s="157" t="str">
        <f t="shared" si="97"/>
        <v>M55</v>
      </c>
      <c r="X106" s="207">
        <f t="shared" si="98"/>
        <v>836</v>
      </c>
      <c r="Y106" s="158" t="str">
        <f t="shared" si="79"/>
        <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Petar</v>
      </c>
      <c r="AN106" s="21" t="str">
        <f t="shared" si="105"/>
        <v>Strmečki</v>
      </c>
      <c r="AO106" s="53">
        <f t="shared" si="106"/>
        <v>1257</v>
      </c>
      <c r="AP106" s="53" t="str">
        <f t="shared" si="107"/>
        <v/>
      </c>
      <c r="AQ106" s="21" t="str">
        <f t="shared" si="108"/>
        <v>Petar</v>
      </c>
      <c r="AR106" s="46" t="str">
        <f t="shared" si="109"/>
        <v>Strmečki</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Petar</v>
      </c>
      <c r="BI106" s="21" t="str">
        <f t="shared" si="115"/>
        <v>Strmečki</v>
      </c>
      <c r="BJ106" s="53" t="str">
        <f t="shared" si="116"/>
        <v/>
      </c>
      <c r="BK106" s="33">
        <f t="shared" si="117"/>
        <v>1257</v>
      </c>
      <c r="BL106" s="27" t="s">
        <v>0</v>
      </c>
      <c r="BM106" s="32" t="str">
        <f t="shared" si="118"/>
        <v>MAK</v>
      </c>
      <c r="BN106" s="21" t="str">
        <f t="shared" si="119"/>
        <v>OK Maksimir</v>
      </c>
      <c r="BO106" s="53">
        <f t="shared" si="120"/>
        <v>6</v>
      </c>
      <c r="BP106" s="53" t="str">
        <f t="shared" si="81"/>
        <v/>
      </c>
      <c r="BQ106" s="21" t="str">
        <f t="shared" si="82"/>
        <v>OK Maksimir</v>
      </c>
      <c r="BR106" s="193" t="str" cm="1">
        <f t="array" ref="BR106">IFERROR(""&amp;INDEX(regNatjecatelj_klub,DI106),"")</f>
        <v>OK Maksimir</v>
      </c>
      <c r="BS106" s="66" t="str">
        <f t="shared" si="121"/>
        <v/>
      </c>
      <c r="BT106" s="46" t="str">
        <f t="shared" si="122"/>
        <v>OK Maksimir</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Maksimir</v>
      </c>
      <c r="CL106" s="210">
        <f>IF(BN106="","",IF(BT106&lt;&gt;BN106,INDEX(regKlub_id,MATCH(BT106,regKlub_naziv,0)),IF(AND(BO106&lt;&gt;"",BO106&lt;&gt;"NEMA"),BO106,IF(CF106&lt;&gt;"",CF106,IF(CB106&lt;&gt;"",CB106,IFERROR(INDEX(CL$12:CL105,MATCH(BN106,BN$12:BN105,0)),"GREŠKA"))))))</f>
        <v>6</v>
      </c>
      <c r="CM106" s="108" t="str">
        <f>IF(BP106="","",IF(BP106&lt;&gt;"NEMA",BP106,IF(CE106&lt;&gt;"",CE106,IFERROR(INDEX(CM$12:CM105,MATCH(BN106,BN$12:BN105,0)),""))))</f>
        <v/>
      </c>
      <c r="CN106" s="27" t="s">
        <v>0</v>
      </c>
      <c r="CO106" s="38" t="str">
        <f t="shared" si="129"/>
        <v>57:39</v>
      </c>
      <c r="CP106" s="53" t="str">
        <f t="shared" si="130"/>
        <v>0</v>
      </c>
      <c r="CQ106" s="164" t="str">
        <f t="shared" si="131"/>
        <v/>
      </c>
      <c r="CR106" s="165">
        <f t="shared" si="78"/>
        <v>3459</v>
      </c>
      <c r="CS106" s="108">
        <f t="shared" si="83"/>
        <v>1</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Petar – Strmečki</v>
      </c>
      <c r="DI106" s="33">
        <f t="shared" si="136"/>
        <v>1027</v>
      </c>
      <c r="DJ106" s="27" t="s">
        <v>0</v>
      </c>
      <c r="DK106" s="32" t="str">
        <f t="shared" si="137"/>
        <v>Petar – Strmečki – OK Maksimir</v>
      </c>
      <c r="DL106" s="33">
        <f t="shared" si="138"/>
        <v>1027</v>
      </c>
      <c r="DM106" s="27" t="s">
        <v>0</v>
      </c>
      <c r="DN106" s="32" t="str">
        <f t="shared" si="139"/>
        <v>Petar – Strmečki – OK Maksimir – M55</v>
      </c>
      <c r="DO106" s="33">
        <f t="shared" si="140"/>
        <v>1027</v>
      </c>
      <c r="DP106" s="27" t="s">
        <v>0</v>
      </c>
      <c r="DQ106" s="38">
        <f t="shared" si="141"/>
        <v>1027</v>
      </c>
      <c r="DR106" s="33" cm="1">
        <f t="array" ref="DR106">IF(DQ106&lt;&gt;"",INDEX(regNatjecatelj_id,DQ106,0),IF(BF106&lt;&gt;"",BF106,""))</f>
        <v>1257</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7697</v>
      </c>
      <c r="EA106" s="53">
        <f t="shared" si="146"/>
        <v>836</v>
      </c>
      <c r="EB106" s="53">
        <f t="shared" si="147"/>
        <v>1257</v>
      </c>
      <c r="EC106" s="53">
        <f t="shared" si="148"/>
        <v>3459</v>
      </c>
      <c r="ED106" s="53">
        <f t="shared" si="149"/>
        <v>1</v>
      </c>
      <c r="EE106" s="53">
        <f t="shared" si="89"/>
        <v>1</v>
      </c>
      <c r="EF106" s="53">
        <f t="shared" si="150"/>
        <v>1</v>
      </c>
      <c r="EG106" s="53" t="str">
        <f t="shared" si="151"/>
        <v>0</v>
      </c>
      <c r="EH106" s="53" t="str">
        <f t="shared" si="90"/>
        <v/>
      </c>
      <c r="EI106" s="53" t="str">
        <f t="shared" si="152"/>
        <v/>
      </c>
      <c r="EJ106" s="33" t="str">
        <f t="shared" si="153"/>
        <v/>
      </c>
      <c r="EK106" s="27" t="s">
        <v>0</v>
      </c>
      <c r="EL106" s="14" t="str">
        <f t="shared" si="154"/>
        <v>INSERT INTO rezultat(id,stazakategorija_id,imeprezime_id,vrijeme_sec,status_id,registracija,uparivanje_id,originalstatus_id,imeprezimealias_id,klubalias_id,kategorijaalias_id) VALUES (7697,836,1257,3459,1,1,1,0,Null,Null,Null);</v>
      </c>
      <c r="EM106" s="27" t="s">
        <v>0</v>
      </c>
      <c r="EN106" s="14" t="str">
        <f t="shared" si="91"/>
        <v>UPDATE
	registar
SET
	potvrda = 1
WHERE
	imeprezime_id=1257
    	AND
	kategorijaliga_id = (SELECT 
                         	id
                         FROM
                         	kategorija_liga
                         WHERE
                         	kategorija_liga.kategorija_id = (SELECT kategorija_id FROM staza_kategorija WHERE id = 836)
                         		AND
                         	kategorija_liga.liga_id = 221)
		AND
	datum_od &lt;= '44850'
    	AND
    datum_do is Null;</v>
      </c>
      <c r="EO106" s="27" t="s">
        <v>0</v>
      </c>
      <c r="EP106" s="115" t="str">
        <f t="shared" si="155"/>
        <v xml:space="preserve">
INSERT INTO rezultat(id,stazakategorija_id,imeprezime_id,vrijeme_sec,status_id,registracija,uparivanje_id,originalstatus_id,imeprezimealias_id,klubalias_id,kategorijaalias_id) VALUES (7697,836,1257,3459,1,1,1,0,Null,Null,Null);
UPDATE
	registar
SET
	potvrda = 1
WHERE
	imeprezime_id=1257
    	AND
	kategorijaliga_id = (SELECT 
                         	id
                         FROM
                         	kategorija_liga
                         WHERE
                         	kategorija_liga.kategorija_id = (SELECT kategorija_id FROM staza_kategorija WHERE id = 836)
                         		AND
                         	kategorija_liga.liga_id = 221)
		AND
	datum_od &lt;= '44850'
    	AND
    datum_do is Null;</v>
      </c>
      <c r="EQ106" s="27" t="s">
        <v>0</v>
      </c>
    </row>
    <row r="107" spans="1:147" ht="15.75" thickBot="1" x14ac:dyDescent="0.3">
      <c r="A107" t="s">
        <v>0</v>
      </c>
      <c r="B107" s="32" t="str">
        <f>IF(csv!F97="","",TRIM(csv!T97))</f>
        <v>M55</v>
      </c>
      <c r="C107" s="21" t="s">
        <v>0</v>
      </c>
      <c r="D107" s="21" t="str">
        <f>IF(csv!F97="","",TRIM(csv!F97))</f>
        <v>Saša</v>
      </c>
      <c r="E107" s="21" t="str">
        <f>IF(csv!E97="","",TRIM(csv!E97))</f>
        <v>Horvat</v>
      </c>
      <c r="F107" s="21" t="s">
        <v>0</v>
      </c>
      <c r="G107" s="53" t="str">
        <f>IF(csv!M97="","",TRIM(csv!M97))</f>
        <v>57:59</v>
      </c>
      <c r="H107" s="53" t="str">
        <f>IF(csv!N97="","",TRIM(csv!N97))</f>
        <v>0</v>
      </c>
      <c r="I107" s="21" t="s">
        <v>0</v>
      </c>
      <c r="J107" s="21" t="str">
        <f>IF(csv!P97="","",TRIM(csv!P97))</f>
        <v>MAK</v>
      </c>
      <c r="K107" s="21" t="str">
        <f>IF(csv!Q97="","",TRIM(csv!Q97))</f>
        <v>OK Maksimir</v>
      </c>
      <c r="L107" s="21" t="s">
        <v>0</v>
      </c>
      <c r="M107" s="46" t="str">
        <f>IF(csv!R97="","",TRIM(csv!R97))</f>
        <v>CRO</v>
      </c>
      <c r="N107" s="27" t="s">
        <v>0</v>
      </c>
      <c r="O107" s="172" t="str">
        <f t="shared" si="92"/>
        <v>ok</v>
      </c>
      <c r="P107" s="27"/>
      <c r="Q107" s="32" t="str">
        <f t="shared" si="93"/>
        <v>M55</v>
      </c>
      <c r="R107" s="53">
        <f>IF(Q107="","",IF(COUNTIF(Q$12:Q106,Q107)=0,R106+1,R106))</f>
        <v>9</v>
      </c>
      <c r="S107" s="53">
        <f t="shared" si="94"/>
        <v>105</v>
      </c>
      <c r="T107" s="53">
        <f t="shared" si="95"/>
        <v>543</v>
      </c>
      <c r="U107" s="46" t="str">
        <f t="shared" si="96"/>
        <v>M55</v>
      </c>
      <c r="V107" s="27" t="s">
        <v>0</v>
      </c>
      <c r="W107" s="157" t="str">
        <f t="shared" si="97"/>
        <v>M55</v>
      </c>
      <c r="X107" s="207">
        <f t="shared" si="98"/>
        <v>836</v>
      </c>
      <c r="Y107" s="158" t="str">
        <f t="shared" si="79"/>
        <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Saša</v>
      </c>
      <c r="AN107" s="21" t="str">
        <f t="shared" si="105"/>
        <v>Horvat</v>
      </c>
      <c r="AO107" s="53">
        <f t="shared" si="106"/>
        <v>1399</v>
      </c>
      <c r="AP107" s="53" t="str">
        <f t="shared" si="107"/>
        <v/>
      </c>
      <c r="AQ107" s="21" t="str">
        <f t="shared" si="108"/>
        <v>Saša</v>
      </c>
      <c r="AR107" s="46" t="str">
        <f t="shared" si="109"/>
        <v>Horvat</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Saša</v>
      </c>
      <c r="BI107" s="21" t="str">
        <f t="shared" si="115"/>
        <v>Horvat</v>
      </c>
      <c r="BJ107" s="53" t="str">
        <f t="shared" si="116"/>
        <v/>
      </c>
      <c r="BK107" s="33">
        <f t="shared" si="117"/>
        <v>1399</v>
      </c>
      <c r="BL107" s="27" t="s">
        <v>0</v>
      </c>
      <c r="BM107" s="32" t="str">
        <f t="shared" si="118"/>
        <v>MAK</v>
      </c>
      <c r="BN107" s="21" t="str">
        <f t="shared" si="119"/>
        <v>OK Maksimir</v>
      </c>
      <c r="BO107" s="53">
        <f t="shared" si="120"/>
        <v>6</v>
      </c>
      <c r="BP107" s="53" t="str">
        <f t="shared" si="81"/>
        <v/>
      </c>
      <c r="BQ107" s="412" t="str">
        <f t="shared" si="82"/>
        <v>OK Maksimir</v>
      </c>
      <c r="BR107" s="414" t="s">
        <v>383</v>
      </c>
      <c r="BS107" s="413" t="str">
        <f t="shared" si="121"/>
        <v/>
      </c>
      <c r="BT107" s="46" t="str">
        <f t="shared" si="122"/>
        <v>OK Maksimir</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Maksimir</v>
      </c>
      <c r="CL107" s="210">
        <f>IF(BN107="","",IF(BT107&lt;&gt;BN107,INDEX(regKlub_id,MATCH(BT107,regKlub_naziv,0)),IF(AND(BO107&lt;&gt;"",BO107&lt;&gt;"NEMA"),BO107,IF(CF107&lt;&gt;"",CF107,IF(CB107&lt;&gt;"",CB107,IFERROR(INDEX(CL$12:CL106,MATCH(BN107,BN$12:BN106,0)),"GREŠKA"))))))</f>
        <v>6</v>
      </c>
      <c r="CM107" s="108" t="str">
        <f>IF(BP107="","",IF(BP107&lt;&gt;"NEMA",BP107,IF(CE107&lt;&gt;"",CE107,IFERROR(INDEX(CM$12:CM106,MATCH(BN107,BN$12:BN106,0)),""))))</f>
        <v/>
      </c>
      <c r="CN107" s="27" t="s">
        <v>0</v>
      </c>
      <c r="CO107" s="38" t="str">
        <f t="shared" si="129"/>
        <v>57:59</v>
      </c>
      <c r="CP107" s="53" t="str">
        <f t="shared" si="130"/>
        <v>0</v>
      </c>
      <c r="CQ107" s="164" t="str">
        <f t="shared" si="131"/>
        <v/>
      </c>
      <c r="CR107" s="165">
        <f t="shared" si="78"/>
        <v>3479</v>
      </c>
      <c r="CS107" s="108">
        <f t="shared" si="83"/>
        <v>1</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Saša – Horvat</v>
      </c>
      <c r="DI107" s="33">
        <f t="shared" si="136"/>
        <v>1130</v>
      </c>
      <c r="DJ107" s="27" t="s">
        <v>0</v>
      </c>
      <c r="DK107" s="32" t="str">
        <f t="shared" si="137"/>
        <v>Saša – Horvat – OK Maksimir</v>
      </c>
      <c r="DL107" s="33">
        <f t="shared" si="138"/>
        <v>1131</v>
      </c>
      <c r="DM107" s="27" t="s">
        <v>0</v>
      </c>
      <c r="DN107" s="32" t="str">
        <f t="shared" si="139"/>
        <v>Saša – Horvat – OK Maksimir – M55</v>
      </c>
      <c r="DO107" s="33">
        <f t="shared" si="140"/>
        <v>1131</v>
      </c>
      <c r="DP107" s="27" t="s">
        <v>0</v>
      </c>
      <c r="DQ107" s="38">
        <f t="shared" si="141"/>
        <v>1131</v>
      </c>
      <c r="DR107" s="33" cm="1">
        <f t="array" ref="DR107">IF(DQ107&lt;&gt;"",INDEX(regNatjecatelj_id,DQ107,0),IF(BF107&lt;&gt;"",BF107,""))</f>
        <v>1109</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7698</v>
      </c>
      <c r="EA107" s="53">
        <f t="shared" si="146"/>
        <v>836</v>
      </c>
      <c r="EB107" s="53">
        <f t="shared" si="147"/>
        <v>1109</v>
      </c>
      <c r="EC107" s="53">
        <f t="shared" si="148"/>
        <v>3479</v>
      </c>
      <c r="ED107" s="53">
        <f t="shared" si="149"/>
        <v>1</v>
      </c>
      <c r="EE107" s="53">
        <f t="shared" si="89"/>
        <v>1</v>
      </c>
      <c r="EF107" s="53">
        <f t="shared" si="150"/>
        <v>1</v>
      </c>
      <c r="EG107" s="53" t="str">
        <f t="shared" si="151"/>
        <v>0</v>
      </c>
      <c r="EH107" s="53" t="str">
        <f t="shared" si="90"/>
        <v/>
      </c>
      <c r="EI107" s="53" t="str">
        <f t="shared" si="152"/>
        <v/>
      </c>
      <c r="EJ107" s="33" t="str">
        <f t="shared" si="153"/>
        <v/>
      </c>
      <c r="EK107" s="27" t="s">
        <v>0</v>
      </c>
      <c r="EL107" s="14" t="str">
        <f t="shared" si="154"/>
        <v>INSERT INTO rezultat(id,stazakategorija_id,imeprezime_id,vrijeme_sec,status_id,registracija,uparivanje_id,originalstatus_id,imeprezimealias_id,klubalias_id,kategorijaalias_id) VALUES (7698,836,1109,3479,1,1,1,0,Null,Null,Null);</v>
      </c>
      <c r="EM107" s="27" t="s">
        <v>0</v>
      </c>
      <c r="EN107" s="14" t="str">
        <f t="shared" si="91"/>
        <v>UPDATE
	registar
SET
	potvrda = 1
WHERE
	imeprezime_id=1109
    	AND
	kategorijaliga_id = (SELECT 
                         	id
                         FROM
                         	kategorija_liga
                         WHERE
                         	kategorija_liga.kategorija_id = (SELECT kategorija_id FROM staza_kategorija WHERE id = 836)
                         		AND
                         	kategorija_liga.liga_id = 221)
		AND
	datum_od &lt;= '44850'
    	AND
    datum_do is Null;</v>
      </c>
      <c r="EO107" s="27" t="s">
        <v>0</v>
      </c>
      <c r="EP107" s="115" t="str">
        <f t="shared" si="155"/>
        <v xml:space="preserve">
INSERT INTO rezultat(id,stazakategorija_id,imeprezime_id,vrijeme_sec,status_id,registracija,uparivanje_id,originalstatus_id,imeprezimealias_id,klubalias_id,kategorijaalias_id) VALUES (7698,836,1109,3479,1,1,1,0,Null,Null,Null);
UPDATE
	registar
SET
	potvrda = 1
WHERE
	imeprezime_id=1109
    	AND
	kategorijaliga_id = (SELECT 
                         	id
                         FROM
                         	kategorija_liga
                         WHERE
                         	kategorija_liga.kategorija_id = (SELECT kategorija_id FROM staza_kategorija WHERE id = 836)
                         		AND
                         	kategorija_liga.liga_id = 221)
		AND
	datum_od &lt;= '44850'
    	AND
    datum_do is Null;</v>
      </c>
      <c r="EQ107" s="27" t="s">
        <v>0</v>
      </c>
    </row>
    <row r="108" spans="1:147" x14ac:dyDescent="0.25">
      <c r="A108" t="s">
        <v>0</v>
      </c>
      <c r="B108" s="32" t="str">
        <f>IF(csv!F98="","",TRIM(csv!T98))</f>
        <v>M55</v>
      </c>
      <c r="C108" s="21" t="s">
        <v>0</v>
      </c>
      <c r="D108" s="21" t="str">
        <f>IF(csv!F98="","",TRIM(csv!F98))</f>
        <v>Mladen</v>
      </c>
      <c r="E108" s="21" t="str">
        <f>IF(csv!E98="","",TRIM(csv!E98))</f>
        <v>Jelić</v>
      </c>
      <c r="F108" s="21" t="s">
        <v>0</v>
      </c>
      <c r="G108" s="53" t="str">
        <f>IF(csv!M98="","",TRIM(csv!M98))</f>
        <v>61:44</v>
      </c>
      <c r="H108" s="53" t="str">
        <f>IF(csv!N98="","",TRIM(csv!N98))</f>
        <v>0</v>
      </c>
      <c r="I108" s="21" t="s">
        <v>0</v>
      </c>
      <c r="J108" s="21" t="str">
        <f>IF(csv!P98="","",TRIM(csv!P98))</f>
        <v>KAP</v>
      </c>
      <c r="K108" s="21" t="str">
        <f>IF(csv!Q98="","",TRIM(csv!Q98))</f>
        <v>OK Kapela</v>
      </c>
      <c r="L108" s="21" t="s">
        <v>0</v>
      </c>
      <c r="M108" s="46" t="str">
        <f>IF(csv!R98="","",TRIM(csv!R98))</f>
        <v>CRO</v>
      </c>
      <c r="N108" s="27" t="s">
        <v>0</v>
      </c>
      <c r="O108" s="172" t="str">
        <f t="shared" si="92"/>
        <v>ok</v>
      </c>
      <c r="P108" s="27"/>
      <c r="Q108" s="32" t="str">
        <f t="shared" si="93"/>
        <v>M55</v>
      </c>
      <c r="R108" s="53">
        <f>IF(Q108="","",IF(COUNTIF(Q$12:Q107,Q108)=0,R107+1,R107))</f>
        <v>9</v>
      </c>
      <c r="S108" s="53">
        <f t="shared" si="94"/>
        <v>105</v>
      </c>
      <c r="T108" s="53">
        <f t="shared" si="95"/>
        <v>543</v>
      </c>
      <c r="U108" s="46" t="str">
        <f t="shared" si="96"/>
        <v>M55</v>
      </c>
      <c r="V108" s="27" t="s">
        <v>0</v>
      </c>
      <c r="W108" s="157" t="str">
        <f t="shared" si="97"/>
        <v>M55</v>
      </c>
      <c r="X108" s="207">
        <f t="shared" si="98"/>
        <v>836</v>
      </c>
      <c r="Y108" s="158" t="str">
        <f t="shared" si="79"/>
        <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Mladen</v>
      </c>
      <c r="AN108" s="21" t="str">
        <f t="shared" si="105"/>
        <v>Jelić</v>
      </c>
      <c r="AO108" s="53">
        <f t="shared" si="106"/>
        <v>1188</v>
      </c>
      <c r="AP108" s="53" t="str">
        <f t="shared" si="107"/>
        <v/>
      </c>
      <c r="AQ108" s="21" t="str">
        <f t="shared" si="108"/>
        <v>Mladen</v>
      </c>
      <c r="AR108" s="46" t="str">
        <f t="shared" si="109"/>
        <v>Jelić</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Mladen</v>
      </c>
      <c r="BI108" s="21" t="str">
        <f t="shared" si="115"/>
        <v>Jelić</v>
      </c>
      <c r="BJ108" s="53" t="str">
        <f t="shared" si="116"/>
        <v/>
      </c>
      <c r="BK108" s="33">
        <f t="shared" si="117"/>
        <v>1188</v>
      </c>
      <c r="BL108" s="27" t="s">
        <v>0</v>
      </c>
      <c r="BM108" s="32" t="str">
        <f t="shared" si="118"/>
        <v>KAP</v>
      </c>
      <c r="BN108" s="21" t="str">
        <f t="shared" si="119"/>
        <v>OK Kapela</v>
      </c>
      <c r="BO108" s="53">
        <f t="shared" si="120"/>
        <v>5</v>
      </c>
      <c r="BP108" s="53" t="str">
        <f t="shared" si="81"/>
        <v/>
      </c>
      <c r="BQ108" s="21" t="str">
        <f t="shared" si="82"/>
        <v>OK Kapela</v>
      </c>
      <c r="BR108" s="194" t="str" cm="1">
        <f t="array" ref="BR108">IFERROR(""&amp;INDEX(regNatjecatelj_klub,DI108),"")</f>
        <v>OK Kapela</v>
      </c>
      <c r="BS108" s="66" t="str">
        <f t="shared" si="121"/>
        <v/>
      </c>
      <c r="BT108" s="46" t="str">
        <f t="shared" si="122"/>
        <v>OK Kapela</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Kapela</v>
      </c>
      <c r="CL108" s="210">
        <f>IF(BN108="","",IF(BT108&lt;&gt;BN108,INDEX(regKlub_id,MATCH(BT108,regKlub_naziv,0)),IF(AND(BO108&lt;&gt;"",BO108&lt;&gt;"NEMA"),BO108,IF(CF108&lt;&gt;"",CF108,IF(CB108&lt;&gt;"",CB108,IFERROR(INDEX(CL$12:CL107,MATCH(BN108,BN$12:BN107,0)),"GREŠKA"))))))</f>
        <v>5</v>
      </c>
      <c r="CM108" s="108" t="str">
        <f>IF(BP108="","",IF(BP108&lt;&gt;"NEMA",BP108,IF(CE108&lt;&gt;"",CE108,IFERROR(INDEX(CM$12:CM107,MATCH(BN108,BN$12:BN107,0)),""))))</f>
        <v/>
      </c>
      <c r="CN108" s="27" t="s">
        <v>0</v>
      </c>
      <c r="CO108" s="38" t="str">
        <f t="shared" si="129"/>
        <v>61:44</v>
      </c>
      <c r="CP108" s="53" t="str">
        <f t="shared" si="130"/>
        <v>0</v>
      </c>
      <c r="CQ108" s="164" t="str">
        <f t="shared" si="131"/>
        <v/>
      </c>
      <c r="CR108" s="165">
        <f t="shared" si="78"/>
        <v>3704</v>
      </c>
      <c r="CS108" s="108">
        <f t="shared" si="83"/>
        <v>1</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Mladen – Jelić</v>
      </c>
      <c r="DI108" s="33">
        <f t="shared" si="136"/>
        <v>921</v>
      </c>
      <c r="DJ108" s="27" t="s">
        <v>0</v>
      </c>
      <c r="DK108" s="32" t="str">
        <f t="shared" si="137"/>
        <v>Mladen – Jelić – OK Kapela</v>
      </c>
      <c r="DL108" s="33">
        <f t="shared" si="138"/>
        <v>921</v>
      </c>
      <c r="DM108" s="27" t="s">
        <v>0</v>
      </c>
      <c r="DN108" s="32" t="str">
        <f t="shared" si="139"/>
        <v>Mladen – Jelić – OK Kapela – M55</v>
      </c>
      <c r="DO108" s="33">
        <f t="shared" si="140"/>
        <v>921</v>
      </c>
      <c r="DP108" s="27" t="s">
        <v>0</v>
      </c>
      <c r="DQ108" s="38">
        <f t="shared" si="141"/>
        <v>921</v>
      </c>
      <c r="DR108" s="33" cm="1">
        <f t="array" ref="DR108">IF(DQ108&lt;&gt;"",INDEX(regNatjecatelj_id,DQ108,0),IF(BF108&lt;&gt;"",BF108,""))</f>
        <v>1188</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7699</v>
      </c>
      <c r="EA108" s="53">
        <f t="shared" si="146"/>
        <v>836</v>
      </c>
      <c r="EB108" s="53">
        <f t="shared" si="147"/>
        <v>1188</v>
      </c>
      <c r="EC108" s="53">
        <f t="shared" si="148"/>
        <v>3704</v>
      </c>
      <c r="ED108" s="53">
        <f t="shared" si="149"/>
        <v>1</v>
      </c>
      <c r="EE108" s="53">
        <f t="shared" si="89"/>
        <v>1</v>
      </c>
      <c r="EF108" s="53">
        <f t="shared" si="150"/>
        <v>1</v>
      </c>
      <c r="EG108" s="53" t="str">
        <f t="shared" si="151"/>
        <v>0</v>
      </c>
      <c r="EH108" s="53" t="str">
        <f t="shared" si="90"/>
        <v/>
      </c>
      <c r="EI108" s="53" t="str">
        <f t="shared" si="152"/>
        <v/>
      </c>
      <c r="EJ108" s="33" t="str">
        <f t="shared" si="153"/>
        <v/>
      </c>
      <c r="EK108" s="27" t="s">
        <v>0</v>
      </c>
      <c r="EL108" s="14" t="str">
        <f t="shared" si="154"/>
        <v>INSERT INTO rezultat(id,stazakategorija_id,imeprezime_id,vrijeme_sec,status_id,registracija,uparivanje_id,originalstatus_id,imeprezimealias_id,klubalias_id,kategorijaalias_id) VALUES (7699,836,1188,3704,1,1,1,0,Null,Null,Null);</v>
      </c>
      <c r="EM108" s="27" t="s">
        <v>0</v>
      </c>
      <c r="EN108" s="14" t="str">
        <f t="shared" si="91"/>
        <v>UPDATE
	registar
SET
	potvrda = 1
WHERE
	imeprezime_id=1188
    	AND
	kategorijaliga_id = (SELECT 
                         	id
                         FROM
                         	kategorija_liga
                         WHERE
                         	kategorija_liga.kategorija_id = (SELECT kategorija_id FROM staza_kategorija WHERE id = 836)
                         		AND
                         	kategorija_liga.liga_id = 221)
		AND
	datum_od &lt;= '44850'
    	AND
    datum_do is Null;</v>
      </c>
      <c r="EO108" s="27" t="s">
        <v>0</v>
      </c>
      <c r="EP108" s="115" t="str">
        <f t="shared" si="155"/>
        <v xml:space="preserve">
INSERT INTO rezultat(id,stazakategorija_id,imeprezime_id,vrijeme_sec,status_id,registracija,uparivanje_id,originalstatus_id,imeprezimealias_id,klubalias_id,kategorijaalias_id) VALUES (7699,836,1188,3704,1,1,1,0,Null,Null,Null);
UPDATE
	registar
SET
	potvrda = 1
WHERE
	imeprezime_id=1188
    	AND
	kategorijaliga_id = (SELECT 
                         	id
                         FROM
                         	kategorija_liga
                         WHERE
                         	kategorija_liga.kategorija_id = (SELECT kategorija_id FROM staza_kategorija WHERE id = 836)
                         		AND
                         	kategorija_liga.liga_id = 221)
		AND
	datum_od &lt;= '44850'
    	AND
    datum_do is Null;</v>
      </c>
      <c r="EQ108" s="27" t="s">
        <v>0</v>
      </c>
    </row>
    <row r="109" spans="1:147" x14ac:dyDescent="0.25">
      <c r="A109" t="s">
        <v>0</v>
      </c>
      <c r="B109" s="32" t="str">
        <f>IF(csv!F99="","",TRIM(csv!T99))</f>
        <v>M55</v>
      </c>
      <c r="C109" s="21" t="s">
        <v>0</v>
      </c>
      <c r="D109" s="21" t="str">
        <f>IF(csv!F99="","",TRIM(csv!F99))</f>
        <v>Zdravko</v>
      </c>
      <c r="E109" s="21" t="str">
        <f>IF(csv!E99="","",TRIM(csv!E99))</f>
        <v>Šaflin</v>
      </c>
      <c r="F109" s="21" t="s">
        <v>0</v>
      </c>
      <c r="G109" s="53" t="str">
        <f>IF(csv!M99="","",TRIM(csv!M99))</f>
        <v>66:40</v>
      </c>
      <c r="H109" s="53" t="str">
        <f>IF(csv!N99="","",TRIM(csv!N99))</f>
        <v>0</v>
      </c>
      <c r="I109" s="21" t="s">
        <v>0</v>
      </c>
      <c r="J109" s="21" t="str">
        <f>IF(csv!P99="","",TRIM(csv!P99))</f>
        <v>JEL</v>
      </c>
      <c r="K109" s="21" t="str">
        <f>IF(csv!Q99="","",TRIM(csv!Q99))</f>
        <v>OK Jelen</v>
      </c>
      <c r="L109" s="21" t="s">
        <v>0</v>
      </c>
      <c r="M109" s="46" t="str">
        <f>IF(csv!R99="","",TRIM(csv!R99))</f>
        <v>CRO</v>
      </c>
      <c r="N109" s="27" t="s">
        <v>0</v>
      </c>
      <c r="O109" s="172" t="str">
        <f t="shared" si="92"/>
        <v>ok</v>
      </c>
      <c r="P109" s="27"/>
      <c r="Q109" s="32" t="str">
        <f t="shared" si="93"/>
        <v>M55</v>
      </c>
      <c r="R109" s="53">
        <f>IF(Q109="","",IF(COUNTIF(Q$12:Q108,Q109)=0,R108+1,R108))</f>
        <v>9</v>
      </c>
      <c r="S109" s="53">
        <f t="shared" si="94"/>
        <v>105</v>
      </c>
      <c r="T109" s="53">
        <f t="shared" si="95"/>
        <v>543</v>
      </c>
      <c r="U109" s="46" t="str">
        <f t="shared" si="96"/>
        <v>M55</v>
      </c>
      <c r="V109" s="27" t="s">
        <v>0</v>
      </c>
      <c r="W109" s="157" t="str">
        <f t="shared" si="97"/>
        <v>M55</v>
      </c>
      <c r="X109" s="207">
        <f t="shared" si="98"/>
        <v>836</v>
      </c>
      <c r="Y109" s="158" t="str">
        <f t="shared" si="79"/>
        <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Zdravko</v>
      </c>
      <c r="AN109" s="21" t="str">
        <f t="shared" si="105"/>
        <v>Šaflin</v>
      </c>
      <c r="AO109" s="53">
        <f t="shared" si="106"/>
        <v>1505</v>
      </c>
      <c r="AP109" s="53" t="str">
        <f t="shared" si="107"/>
        <v/>
      </c>
      <c r="AQ109" s="21" t="str">
        <f t="shared" si="108"/>
        <v>Zdravko</v>
      </c>
      <c r="AR109" s="46" t="str">
        <f t="shared" si="109"/>
        <v>Šaflin</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Zdravko</v>
      </c>
      <c r="BI109" s="21" t="str">
        <f t="shared" si="115"/>
        <v>Šaflin</v>
      </c>
      <c r="BJ109" s="53" t="str">
        <f t="shared" si="116"/>
        <v/>
      </c>
      <c r="BK109" s="33">
        <f t="shared" si="117"/>
        <v>1505</v>
      </c>
      <c r="BL109" s="27" t="s">
        <v>0</v>
      </c>
      <c r="BM109" s="32" t="str">
        <f t="shared" si="118"/>
        <v>JEL</v>
      </c>
      <c r="BN109" s="21" t="str">
        <f t="shared" si="119"/>
        <v>OK Jelen</v>
      </c>
      <c r="BO109" s="53">
        <f t="shared" si="120"/>
        <v>4</v>
      </c>
      <c r="BP109" s="53" t="str">
        <f t="shared" si="81"/>
        <v/>
      </c>
      <c r="BQ109" s="21" t="str">
        <f t="shared" si="82"/>
        <v>OK Jelen</v>
      </c>
      <c r="BR109" s="21" t="str" cm="1">
        <f t="array" ref="BR109">IFERROR(""&amp;INDEX(regNatjecatelj_klub,DI109),"")</f>
        <v>OK Jelen</v>
      </c>
      <c r="BS109" s="66" t="str">
        <f t="shared" si="121"/>
        <v/>
      </c>
      <c r="BT109" s="46" t="str">
        <f t="shared" si="122"/>
        <v>OK Jelen</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Jelen</v>
      </c>
      <c r="CL109" s="210">
        <f>IF(BN109="","",IF(BT109&lt;&gt;BN109,INDEX(regKlub_id,MATCH(BT109,regKlub_naziv,0)),IF(AND(BO109&lt;&gt;"",BO109&lt;&gt;"NEMA"),BO109,IF(CF109&lt;&gt;"",CF109,IF(CB109&lt;&gt;"",CB109,IFERROR(INDEX(CL$12:CL108,MATCH(BN109,BN$12:BN108,0)),"GREŠKA"))))))</f>
        <v>4</v>
      </c>
      <c r="CM109" s="108" t="str">
        <f>IF(BP109="","",IF(BP109&lt;&gt;"NEMA",BP109,IF(CE109&lt;&gt;"",CE109,IFERROR(INDEX(CM$12:CM108,MATCH(BN109,BN$12:BN108,0)),""))))</f>
        <v/>
      </c>
      <c r="CN109" s="27" t="s">
        <v>0</v>
      </c>
      <c r="CO109" s="38" t="str">
        <f t="shared" si="129"/>
        <v>66:40</v>
      </c>
      <c r="CP109" s="53" t="str">
        <f t="shared" si="130"/>
        <v>0</v>
      </c>
      <c r="CQ109" s="164" t="str">
        <f t="shared" si="131"/>
        <v/>
      </c>
      <c r="CR109" s="165">
        <f t="shared" si="78"/>
        <v>4000</v>
      </c>
      <c r="CS109" s="108">
        <f t="shared" si="83"/>
        <v>1</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Zdravko – Šaflin</v>
      </c>
      <c r="DI109" s="33">
        <f t="shared" si="136"/>
        <v>1342</v>
      </c>
      <c r="DJ109" s="27" t="s">
        <v>0</v>
      </c>
      <c r="DK109" s="32" t="str">
        <f t="shared" si="137"/>
        <v>Zdravko – Šaflin – OK Jelen</v>
      </c>
      <c r="DL109" s="33">
        <f t="shared" si="138"/>
        <v>1342</v>
      </c>
      <c r="DM109" s="27" t="s">
        <v>0</v>
      </c>
      <c r="DN109" s="32" t="str">
        <f t="shared" si="139"/>
        <v>Zdravko – Šaflin – OK Jelen – M55</v>
      </c>
      <c r="DO109" s="33">
        <f t="shared" si="140"/>
        <v>1342</v>
      </c>
      <c r="DP109" s="27" t="s">
        <v>0</v>
      </c>
      <c r="DQ109" s="38">
        <f t="shared" si="141"/>
        <v>1342</v>
      </c>
      <c r="DR109" s="33" cm="1">
        <f t="array" ref="DR109">IF(DQ109&lt;&gt;"",INDEX(regNatjecatelj_id,DQ109,0),IF(BF109&lt;&gt;"",BF109,""))</f>
        <v>1505</v>
      </c>
      <c r="DS109" s="27" t="s">
        <v>0</v>
      </c>
      <c r="DT109" s="38" t="str">
        <f t="shared" si="142"/>
        <v>imepre</v>
      </c>
      <c r="DU109" s="53" t="str">
        <f t="shared" si="88"/>
        <v>klu</v>
      </c>
      <c r="DV109" s="53" t="str">
        <f t="shared" si="143"/>
        <v>kat</v>
      </c>
      <c r="DW109" s="53" t="str">
        <f t="shared" si="144"/>
        <v/>
      </c>
      <c r="DX109" s="46" t="str">
        <f t="shared" si="145"/>
        <v>imepre-klu-kat</v>
      </c>
      <c r="DY109" s="27" t="s">
        <v>0</v>
      </c>
      <c r="DZ109" s="38">
        <f>IF(AN109="","",MAX(DZ$12:DZ108)+1)</f>
        <v>7700</v>
      </c>
      <c r="EA109" s="53">
        <f t="shared" si="146"/>
        <v>836</v>
      </c>
      <c r="EB109" s="53">
        <f t="shared" si="147"/>
        <v>1505</v>
      </c>
      <c r="EC109" s="53">
        <f t="shared" si="148"/>
        <v>4000</v>
      </c>
      <c r="ED109" s="53">
        <f t="shared" si="149"/>
        <v>1</v>
      </c>
      <c r="EE109" s="53">
        <f t="shared" si="89"/>
        <v>1</v>
      </c>
      <c r="EF109" s="53">
        <f t="shared" si="150"/>
        <v>1</v>
      </c>
      <c r="EG109" s="53" t="str">
        <f t="shared" si="151"/>
        <v>0</v>
      </c>
      <c r="EH109" s="53" t="str">
        <f t="shared" si="90"/>
        <v/>
      </c>
      <c r="EI109" s="53" t="str">
        <f t="shared" si="152"/>
        <v/>
      </c>
      <c r="EJ109" s="33" t="str">
        <f t="shared" si="153"/>
        <v/>
      </c>
      <c r="EK109" s="27" t="s">
        <v>0</v>
      </c>
      <c r="EL109" s="14" t="str">
        <f t="shared" si="154"/>
        <v>INSERT INTO rezultat(id,stazakategorija_id,imeprezime_id,vrijeme_sec,status_id,registracija,uparivanje_id,originalstatus_id,imeprezimealias_id,klubalias_id,kategorijaalias_id) VALUES (7700,836,1505,4000,1,1,1,0,Null,Null,Null);</v>
      </c>
      <c r="EM109" s="27" t="s">
        <v>0</v>
      </c>
      <c r="EN109" s="14" t="str">
        <f t="shared" si="91"/>
        <v>UPDATE
	registar
SET
	potvrda = 1
WHERE
	imeprezime_id=1505
    	AND
	kategorijaliga_id = (SELECT 
                         	id
                         FROM
                         	kategorija_liga
                         WHERE
                         	kategorija_liga.kategorija_id = (SELECT kategorija_id FROM staza_kategorija WHERE id = 836)
                         		AND
                         	kategorija_liga.liga_id = 221)
		AND
	datum_od &lt;= '44850'
    	AND
    datum_do is Null;</v>
      </c>
      <c r="EO109" s="27" t="s">
        <v>0</v>
      </c>
      <c r="EP109" s="115" t="str">
        <f t="shared" si="155"/>
        <v xml:space="preserve">
INSERT INTO rezultat(id,stazakategorija_id,imeprezime_id,vrijeme_sec,status_id,registracija,uparivanje_id,originalstatus_id,imeprezimealias_id,klubalias_id,kategorijaalias_id) VALUES (7700,836,1505,4000,1,1,1,0,Null,Null,Null);
UPDATE
	registar
SET
	potvrda = 1
WHERE
	imeprezime_id=1505
    	AND
	kategorijaliga_id = (SELECT 
                         	id
                         FROM
                         	kategorija_liga
                         WHERE
                         	kategorija_liga.kategorija_id = (SELECT kategorija_id FROM staza_kategorija WHERE id = 836)
                         		AND
                         	kategorija_liga.liga_id = 221)
		AND
	datum_od &lt;= '44850'
    	AND
    datum_do is Null;</v>
      </c>
      <c r="EQ109" s="27" t="s">
        <v>0</v>
      </c>
    </row>
    <row r="110" spans="1:147" x14ac:dyDescent="0.25">
      <c r="A110" t="s">
        <v>0</v>
      </c>
      <c r="B110" s="32" t="str">
        <f>IF(csv!F100="","",TRIM(csv!T100))</f>
        <v>M55</v>
      </c>
      <c r="C110" s="21" t="s">
        <v>0</v>
      </c>
      <c r="D110" s="21" t="str">
        <f>IF(csv!F100="","",TRIM(csv!F100))</f>
        <v>Miroslav</v>
      </c>
      <c r="E110" s="21" t="str">
        <f>IF(csv!E100="","",TRIM(csv!E100))</f>
        <v>Besten</v>
      </c>
      <c r="F110" s="21" t="s">
        <v>0</v>
      </c>
      <c r="G110" s="53" t="str">
        <f>IF(csv!M100="","",TRIM(csv!M100))</f>
        <v>69:27</v>
      </c>
      <c r="H110" s="53" t="str">
        <f>IF(csv!N100="","",TRIM(csv!N100))</f>
        <v>0</v>
      </c>
      <c r="I110" s="21" t="s">
        <v>0</v>
      </c>
      <c r="J110" s="21" t="str">
        <f>IF(csv!P100="","",TRIM(csv!P100))</f>
        <v>JEL</v>
      </c>
      <c r="K110" s="21" t="str">
        <f>IF(csv!Q100="","",TRIM(csv!Q100))</f>
        <v>OK Jelen</v>
      </c>
      <c r="L110" s="21" t="s">
        <v>0</v>
      </c>
      <c r="M110" s="46" t="str">
        <f>IF(csv!R100="","",TRIM(csv!R100))</f>
        <v>CRO</v>
      </c>
      <c r="N110" s="27" t="s">
        <v>0</v>
      </c>
      <c r="O110" s="172" t="str">
        <f t="shared" si="92"/>
        <v>ok</v>
      </c>
      <c r="P110" s="27"/>
      <c r="Q110" s="32" t="str">
        <f t="shared" si="93"/>
        <v>M55</v>
      </c>
      <c r="R110" s="53">
        <f>IF(Q110="","",IF(COUNTIF(Q$12:Q109,Q110)=0,R109+1,R109))</f>
        <v>9</v>
      </c>
      <c r="S110" s="53">
        <f t="shared" si="94"/>
        <v>105</v>
      </c>
      <c r="T110" s="53">
        <f t="shared" si="95"/>
        <v>543</v>
      </c>
      <c r="U110" s="46" t="str">
        <f t="shared" si="96"/>
        <v>M55</v>
      </c>
      <c r="V110" s="27" t="s">
        <v>0</v>
      </c>
      <c r="W110" s="157" t="str">
        <f t="shared" si="97"/>
        <v>M55</v>
      </c>
      <c r="X110" s="207">
        <f t="shared" si="98"/>
        <v>836</v>
      </c>
      <c r="Y110" s="158" t="str">
        <f t="shared" si="79"/>
        <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Miroslav</v>
      </c>
      <c r="AN110" s="21" t="str">
        <f t="shared" si="105"/>
        <v>Besten</v>
      </c>
      <c r="AO110" s="53">
        <f t="shared" si="106"/>
        <v>1133</v>
      </c>
      <c r="AP110" s="53" t="str">
        <f t="shared" si="107"/>
        <v/>
      </c>
      <c r="AQ110" s="21" t="str">
        <f t="shared" si="108"/>
        <v>Miroslav</v>
      </c>
      <c r="AR110" s="46" t="str">
        <f t="shared" si="109"/>
        <v>Besten</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Miroslav</v>
      </c>
      <c r="BI110" s="21" t="str">
        <f t="shared" si="115"/>
        <v>Besten</v>
      </c>
      <c r="BJ110" s="53" t="str">
        <f t="shared" si="116"/>
        <v/>
      </c>
      <c r="BK110" s="33">
        <f t="shared" si="117"/>
        <v>1133</v>
      </c>
      <c r="BL110" s="27" t="s">
        <v>0</v>
      </c>
      <c r="BM110" s="32" t="str">
        <f t="shared" si="118"/>
        <v>JEL</v>
      </c>
      <c r="BN110" s="21" t="str">
        <f t="shared" si="119"/>
        <v>OK Jelen</v>
      </c>
      <c r="BO110" s="53">
        <f t="shared" si="120"/>
        <v>4</v>
      </c>
      <c r="BP110" s="53" t="str">
        <f t="shared" si="81"/>
        <v/>
      </c>
      <c r="BQ110" s="21" t="str">
        <f t="shared" si="82"/>
        <v>OK Jelen</v>
      </c>
      <c r="BR110" s="21" t="str" cm="1">
        <f t="array" ref="BR110">IFERROR(""&amp;INDEX(regNatjecatelj_klub,DI110),"")</f>
        <v>OK Jelen</v>
      </c>
      <c r="BS110" s="66" t="str">
        <f t="shared" si="121"/>
        <v/>
      </c>
      <c r="BT110" s="46" t="str">
        <f t="shared" si="122"/>
        <v>OK Jelen</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Jelen</v>
      </c>
      <c r="CL110" s="210">
        <f>IF(BN110="","",IF(BT110&lt;&gt;BN110,INDEX(regKlub_id,MATCH(BT110,regKlub_naziv,0)),IF(AND(BO110&lt;&gt;"",BO110&lt;&gt;"NEMA"),BO110,IF(CF110&lt;&gt;"",CF110,IF(CB110&lt;&gt;"",CB110,IFERROR(INDEX(CL$12:CL109,MATCH(BN110,BN$12:BN109,0)),"GREŠKA"))))))</f>
        <v>4</v>
      </c>
      <c r="CM110" s="108" t="str">
        <f>IF(BP110="","",IF(BP110&lt;&gt;"NEMA",BP110,IF(CE110&lt;&gt;"",CE110,IFERROR(INDEX(CM$12:CM109,MATCH(BN110,BN$12:BN109,0)),""))))</f>
        <v/>
      </c>
      <c r="CN110" s="27" t="s">
        <v>0</v>
      </c>
      <c r="CO110" s="38" t="str">
        <f t="shared" si="129"/>
        <v>69:27</v>
      </c>
      <c r="CP110" s="53" t="str">
        <f t="shared" si="130"/>
        <v>0</v>
      </c>
      <c r="CQ110" s="164" t="str">
        <f t="shared" si="131"/>
        <v/>
      </c>
      <c r="CR110" s="165">
        <f t="shared" si="78"/>
        <v>4167</v>
      </c>
      <c r="CS110" s="108">
        <f t="shared" si="83"/>
        <v>1</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Miroslav – Besten</v>
      </c>
      <c r="DI110" s="33">
        <f t="shared" si="136"/>
        <v>911</v>
      </c>
      <c r="DJ110" s="27" t="s">
        <v>0</v>
      </c>
      <c r="DK110" s="32" t="str">
        <f t="shared" si="137"/>
        <v>Miroslav – Besten – OK Jelen</v>
      </c>
      <c r="DL110" s="33">
        <f t="shared" si="138"/>
        <v>911</v>
      </c>
      <c r="DM110" s="27" t="s">
        <v>0</v>
      </c>
      <c r="DN110" s="32" t="str">
        <f t="shared" si="139"/>
        <v>Miroslav – Besten – OK Jelen – M55</v>
      </c>
      <c r="DO110" s="33">
        <f t="shared" si="140"/>
        <v>911</v>
      </c>
      <c r="DP110" s="27" t="s">
        <v>0</v>
      </c>
      <c r="DQ110" s="38">
        <f t="shared" si="141"/>
        <v>911</v>
      </c>
      <c r="DR110" s="33" cm="1">
        <f t="array" ref="DR110">IF(DQ110&lt;&gt;"",INDEX(regNatjecatelj_id,DQ110,0),IF(BF110&lt;&gt;"",BF110,""))</f>
        <v>1133</v>
      </c>
      <c r="DS110" s="27" t="s">
        <v>0</v>
      </c>
      <c r="DT110" s="38" t="str">
        <f t="shared" si="142"/>
        <v>imepre</v>
      </c>
      <c r="DU110" s="53" t="str">
        <f t="shared" si="88"/>
        <v>klu</v>
      </c>
      <c r="DV110" s="53" t="str">
        <f t="shared" si="143"/>
        <v>kat</v>
      </c>
      <c r="DW110" s="53" t="str">
        <f t="shared" si="144"/>
        <v/>
      </c>
      <c r="DX110" s="46" t="str">
        <f t="shared" si="145"/>
        <v>imepre-klu-kat</v>
      </c>
      <c r="DY110" s="27" t="s">
        <v>0</v>
      </c>
      <c r="DZ110" s="38">
        <f>IF(AN110="","",MAX(DZ$12:DZ109)+1)</f>
        <v>7701</v>
      </c>
      <c r="EA110" s="53">
        <f t="shared" si="146"/>
        <v>836</v>
      </c>
      <c r="EB110" s="53">
        <f t="shared" si="147"/>
        <v>1133</v>
      </c>
      <c r="EC110" s="53">
        <f t="shared" si="148"/>
        <v>4167</v>
      </c>
      <c r="ED110" s="53">
        <f t="shared" si="149"/>
        <v>1</v>
      </c>
      <c r="EE110" s="53">
        <f t="shared" si="89"/>
        <v>1</v>
      </c>
      <c r="EF110" s="53">
        <f t="shared" si="150"/>
        <v>1</v>
      </c>
      <c r="EG110" s="53" t="str">
        <f t="shared" si="151"/>
        <v>0</v>
      </c>
      <c r="EH110" s="53" t="str">
        <f t="shared" si="90"/>
        <v/>
      </c>
      <c r="EI110" s="53" t="str">
        <f t="shared" si="152"/>
        <v/>
      </c>
      <c r="EJ110" s="33" t="str">
        <f t="shared" si="153"/>
        <v/>
      </c>
      <c r="EK110" s="27" t="s">
        <v>0</v>
      </c>
      <c r="EL110" s="14" t="str">
        <f t="shared" si="154"/>
        <v>INSERT INTO rezultat(id,stazakategorija_id,imeprezime_id,vrijeme_sec,status_id,registracija,uparivanje_id,originalstatus_id,imeprezimealias_id,klubalias_id,kategorijaalias_id) VALUES (7701,836,1133,4167,1,1,1,0,Null,Null,Null);</v>
      </c>
      <c r="EM110" s="27" t="s">
        <v>0</v>
      </c>
      <c r="EN110" s="14" t="str">
        <f t="shared" si="91"/>
        <v>UPDATE
	registar
SET
	potvrda = 1
WHERE
	imeprezime_id=1133
    	AND
	kategorijaliga_id = (SELECT 
                         	id
                         FROM
                         	kategorija_liga
                         WHERE
                         	kategorija_liga.kategorija_id = (SELECT kategorija_id FROM staza_kategorija WHERE id = 836)
                         		AND
                         	kategorija_liga.liga_id = 221)
		AND
	datum_od &lt;= '44850'
    	AND
    datum_do is Null;</v>
      </c>
      <c r="EO110" s="27" t="s">
        <v>0</v>
      </c>
      <c r="EP110" s="115" t="str">
        <f t="shared" si="155"/>
        <v xml:space="preserve">
INSERT INTO rezultat(id,stazakategorija_id,imeprezime_id,vrijeme_sec,status_id,registracija,uparivanje_id,originalstatus_id,imeprezimealias_id,klubalias_id,kategorijaalias_id) VALUES (7701,836,1133,4167,1,1,1,0,Null,Null,Null);
UPDATE
	registar
SET
	potvrda = 1
WHERE
	imeprezime_id=1133
    	AND
	kategorijaliga_id = (SELECT 
                         	id
                         FROM
                         	kategorija_liga
                         WHERE
                         	kategorija_liga.kategorija_id = (SELECT kategorija_id FROM staza_kategorija WHERE id = 836)
                         		AND
                         	kategorija_liga.liga_id = 221)
		AND
	datum_od &lt;= '44850'
    	AND
    datum_do is Null;</v>
      </c>
      <c r="EQ110" s="27" t="s">
        <v>0</v>
      </c>
    </row>
    <row r="111" spans="1:147" x14ac:dyDescent="0.25">
      <c r="A111" t="s">
        <v>0</v>
      </c>
      <c r="B111" s="32" t="str">
        <f>IF(csv!F101="","",TRIM(csv!T101))</f>
        <v>M55</v>
      </c>
      <c r="C111" s="21" t="s">
        <v>0</v>
      </c>
      <c r="D111" s="21" t="str">
        <f>IF(csv!F101="","",TRIM(csv!F101))</f>
        <v>Rafael</v>
      </c>
      <c r="E111" s="21" t="str">
        <f>IF(csv!E101="","",TRIM(csv!E101))</f>
        <v>Sandalj</v>
      </c>
      <c r="F111" s="21" t="s">
        <v>0</v>
      </c>
      <c r="G111" s="53" t="str">
        <f>IF(csv!M101="","",TRIM(csv!M101))</f>
        <v>70:04</v>
      </c>
      <c r="H111" s="53" t="str">
        <f>IF(csv!N101="","",TRIM(csv!N101))</f>
        <v>0</v>
      </c>
      <c r="I111" s="21" t="s">
        <v>0</v>
      </c>
      <c r="J111" s="21" t="str">
        <f>IF(csv!P101="","",TRIM(csv!P101))</f>
        <v>JAP</v>
      </c>
      <c r="K111" s="21" t="str">
        <f>IF(csv!Q101="","",TRIM(csv!Q101))</f>
        <v>OK Japetić</v>
      </c>
      <c r="L111" s="21" t="s">
        <v>0</v>
      </c>
      <c r="M111" s="46" t="str">
        <f>IF(csv!R101="","",TRIM(csv!R101))</f>
        <v>CRO</v>
      </c>
      <c r="N111" s="27" t="s">
        <v>0</v>
      </c>
      <c r="O111" s="172" t="str">
        <f t="shared" si="92"/>
        <v>ok</v>
      </c>
      <c r="P111" s="27"/>
      <c r="Q111" s="32" t="str">
        <f t="shared" si="93"/>
        <v>M55</v>
      </c>
      <c r="R111" s="53">
        <f>IF(Q111="","",IF(COUNTIF(Q$12:Q110,Q111)=0,R110+1,R110))</f>
        <v>9</v>
      </c>
      <c r="S111" s="53">
        <f t="shared" si="94"/>
        <v>105</v>
      </c>
      <c r="T111" s="53">
        <f t="shared" si="95"/>
        <v>543</v>
      </c>
      <c r="U111" s="46" t="str">
        <f t="shared" si="96"/>
        <v>M55</v>
      </c>
      <c r="V111" s="27" t="s">
        <v>0</v>
      </c>
      <c r="W111" s="157" t="str">
        <f t="shared" si="97"/>
        <v>M55</v>
      </c>
      <c r="X111" s="207">
        <f t="shared" si="98"/>
        <v>836</v>
      </c>
      <c r="Y111" s="158" t="str">
        <f t="shared" si="79"/>
        <v/>
      </c>
      <c r="Z111" s="27" t="s">
        <v>0</v>
      </c>
      <c r="AA111" s="32" t="str">
        <f t="shared" si="99"/>
        <v>CRO</v>
      </c>
      <c r="AB111" s="53">
        <f t="shared" si="100"/>
        <v>1</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CRO</v>
      </c>
      <c r="AK111" s="108">
        <f t="shared" si="103"/>
        <v>1</v>
      </c>
      <c r="AL111" s="27"/>
      <c r="AM111" s="32" t="str">
        <f t="shared" si="104"/>
        <v>Rafael</v>
      </c>
      <c r="AN111" s="21" t="str">
        <f t="shared" si="105"/>
        <v>Sandalj</v>
      </c>
      <c r="AO111" s="53">
        <f t="shared" si="106"/>
        <v>2039</v>
      </c>
      <c r="AP111" s="53" t="str">
        <f t="shared" si="107"/>
        <v/>
      </c>
      <c r="AQ111" s="21" t="str">
        <f t="shared" si="108"/>
        <v>Rafael</v>
      </c>
      <c r="AR111" s="46" t="str">
        <f t="shared" si="109"/>
        <v>Sandalj</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Rafael</v>
      </c>
      <c r="BI111" s="21" t="str">
        <f t="shared" si="115"/>
        <v>Sandalj</v>
      </c>
      <c r="BJ111" s="53" t="str">
        <f t="shared" si="116"/>
        <v/>
      </c>
      <c r="BK111" s="33">
        <f t="shared" si="117"/>
        <v>2039</v>
      </c>
      <c r="BL111" s="27" t="s">
        <v>0</v>
      </c>
      <c r="BM111" s="32" t="str">
        <f t="shared" si="118"/>
        <v>JAP</v>
      </c>
      <c r="BN111" s="21" t="str">
        <f t="shared" si="119"/>
        <v>OK Japetić</v>
      </c>
      <c r="BO111" s="53">
        <f t="shared" si="120"/>
        <v>3</v>
      </c>
      <c r="BP111" s="53" t="str">
        <f t="shared" si="81"/>
        <v/>
      </c>
      <c r="BQ111" s="21" t="str">
        <f t="shared" si="82"/>
        <v>OK Japetić</v>
      </c>
      <c r="BR111" s="21" t="str" cm="1">
        <f t="array" ref="BR111">IFERROR(""&amp;INDEX(regNatjecatelj_klub,DI111),"")</f>
        <v>OK Japetić</v>
      </c>
      <c r="BS111" s="66" t="str">
        <f t="shared" si="121"/>
        <v/>
      </c>
      <c r="BT111" s="46" t="str">
        <f t="shared" si="122"/>
        <v>OK Japetić</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OK Japetić</v>
      </c>
      <c r="CL111" s="210">
        <f>IF(BN111="","",IF(BT111&lt;&gt;BN111,INDEX(regKlub_id,MATCH(BT111,regKlub_naziv,0)),IF(AND(BO111&lt;&gt;"",BO111&lt;&gt;"NEMA"),BO111,IF(CF111&lt;&gt;"",CF111,IF(CB111&lt;&gt;"",CB111,IFERROR(INDEX(CL$12:CL110,MATCH(BN111,BN$12:BN110,0)),"GREŠKA"))))))</f>
        <v>3</v>
      </c>
      <c r="CM111" s="108" t="str">
        <f>IF(BP111="","",IF(BP111&lt;&gt;"NEMA",BP111,IF(CE111&lt;&gt;"",CE111,IFERROR(INDEX(CM$12:CM110,MATCH(BN111,BN$12:BN110,0)),""))))</f>
        <v/>
      </c>
      <c r="CN111" s="27" t="s">
        <v>0</v>
      </c>
      <c r="CO111" s="38" t="str">
        <f t="shared" si="129"/>
        <v>70:04</v>
      </c>
      <c r="CP111" s="53" t="str">
        <f t="shared" si="130"/>
        <v>0</v>
      </c>
      <c r="CQ111" s="164" t="str">
        <f t="shared" si="131"/>
        <v/>
      </c>
      <c r="CR111" s="165">
        <f t="shared" si="78"/>
        <v>4204</v>
      </c>
      <c r="CS111" s="108">
        <f t="shared" si="83"/>
        <v>1</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Rafael – Sandalj</v>
      </c>
      <c r="DI111" s="33">
        <f t="shared" si="136"/>
        <v>1061</v>
      </c>
      <c r="DJ111" s="27" t="s">
        <v>0</v>
      </c>
      <c r="DK111" s="32" t="str">
        <f t="shared" si="137"/>
        <v>Rafael – Sandalj – OK Japetić</v>
      </c>
      <c r="DL111" s="33">
        <f t="shared" si="138"/>
        <v>1061</v>
      </c>
      <c r="DM111" s="27" t="s">
        <v>0</v>
      </c>
      <c r="DN111" s="32" t="str">
        <f t="shared" si="139"/>
        <v>Rafael – Sandalj – OK Japetić – M55</v>
      </c>
      <c r="DO111" s="33">
        <f t="shared" si="140"/>
        <v>1061</v>
      </c>
      <c r="DP111" s="27" t="s">
        <v>0</v>
      </c>
      <c r="DQ111" s="38">
        <f t="shared" si="141"/>
        <v>1061</v>
      </c>
      <c r="DR111" s="33" cm="1">
        <f t="array" ref="DR111">IF(DQ111&lt;&gt;"",INDEX(regNatjecatelj_id,DQ111,0),IF(BF111&lt;&gt;"",BF111,""))</f>
        <v>2039</v>
      </c>
      <c r="DS111" s="27" t="s">
        <v>0</v>
      </c>
      <c r="DT111" s="38" t="str">
        <f t="shared" si="142"/>
        <v>imepre</v>
      </c>
      <c r="DU111" s="53" t="str">
        <f t="shared" si="88"/>
        <v>klu</v>
      </c>
      <c r="DV111" s="53" t="str">
        <f t="shared" si="143"/>
        <v>kat</v>
      </c>
      <c r="DW111" s="53" t="str">
        <f t="shared" si="144"/>
        <v/>
      </c>
      <c r="DX111" s="46" t="str">
        <f t="shared" si="145"/>
        <v>imepre-klu-kat</v>
      </c>
      <c r="DY111" s="27" t="s">
        <v>0</v>
      </c>
      <c r="DZ111" s="38">
        <f>IF(AN111="","",MAX(DZ$12:DZ110)+1)</f>
        <v>7702</v>
      </c>
      <c r="EA111" s="53">
        <f t="shared" si="146"/>
        <v>836</v>
      </c>
      <c r="EB111" s="53">
        <f t="shared" si="147"/>
        <v>2039</v>
      </c>
      <c r="EC111" s="53">
        <f t="shared" si="148"/>
        <v>4204</v>
      </c>
      <c r="ED111" s="53">
        <f t="shared" si="149"/>
        <v>1</v>
      </c>
      <c r="EE111" s="53">
        <f t="shared" si="89"/>
        <v>1</v>
      </c>
      <c r="EF111" s="53">
        <f t="shared" si="150"/>
        <v>1</v>
      </c>
      <c r="EG111" s="53" t="str">
        <f t="shared" si="151"/>
        <v>0</v>
      </c>
      <c r="EH111" s="53" t="str">
        <f t="shared" si="90"/>
        <v/>
      </c>
      <c r="EI111" s="53" t="str">
        <f t="shared" si="152"/>
        <v/>
      </c>
      <c r="EJ111" s="33" t="str">
        <f t="shared" si="153"/>
        <v/>
      </c>
      <c r="EK111" s="27" t="s">
        <v>0</v>
      </c>
      <c r="EL111" s="14" t="str">
        <f t="shared" si="154"/>
        <v>INSERT INTO rezultat(id,stazakategorija_id,imeprezime_id,vrijeme_sec,status_id,registracija,uparivanje_id,originalstatus_id,imeprezimealias_id,klubalias_id,kategorijaalias_id) VALUES (7702,836,2039,4204,1,1,1,0,Null,Null,Null);</v>
      </c>
      <c r="EM111" s="27" t="s">
        <v>0</v>
      </c>
      <c r="EN111" s="14" t="str">
        <f t="shared" si="91"/>
        <v>UPDATE
	registar
SET
	potvrda = 1
WHERE
	imeprezime_id=2039
    	AND
	kategorijaliga_id = (SELECT 
                         	id
                         FROM
                         	kategorija_liga
                         WHERE
                         	kategorija_liga.kategorija_id = (SELECT kategorija_id FROM staza_kategorija WHERE id = 836)
                         		AND
                         	kategorija_liga.liga_id = 221)
		AND
	datum_od &lt;= '44850'
    	AND
    datum_do is Null;</v>
      </c>
      <c r="EO111" s="27" t="s">
        <v>0</v>
      </c>
      <c r="EP111" s="115" t="str">
        <f t="shared" si="155"/>
        <v xml:space="preserve">
INSERT INTO rezultat(id,stazakategorija_id,imeprezime_id,vrijeme_sec,status_id,registracija,uparivanje_id,originalstatus_id,imeprezimealias_id,klubalias_id,kategorijaalias_id) VALUES (7702,836,2039,4204,1,1,1,0,Null,Null,Null);
UPDATE
	registar
SET
	potvrda = 1
WHERE
	imeprezime_id=2039
    	AND
	kategorijaliga_id = (SELECT 
                         	id
                         FROM
                         	kategorija_liga
                         WHERE
                         	kategorija_liga.kategorija_id = (SELECT kategorija_id FROM staza_kategorija WHERE id = 836)
                         		AND
                         	kategorija_liga.liga_id = 221)
		AND
	datum_od &lt;= '44850'
    	AND
    datum_do is Null;</v>
      </c>
      <c r="EQ111" s="27" t="s">
        <v>0</v>
      </c>
    </row>
    <row r="112" spans="1:147" x14ac:dyDescent="0.25">
      <c r="A112" t="s">
        <v>0</v>
      </c>
      <c r="B112" s="32" t="str">
        <f>IF(csv!F102="","",TRIM(csv!T102))</f>
        <v>M55</v>
      </c>
      <c r="C112" s="21" t="s">
        <v>0</v>
      </c>
      <c r="D112" s="21" t="str">
        <f>IF(csv!F102="","",TRIM(csv!F102))</f>
        <v>Mile</v>
      </c>
      <c r="E112" s="21" t="str">
        <f>IF(csv!E102="","",TRIM(csv!E102))</f>
        <v>Boban</v>
      </c>
      <c r="F112" s="21" t="s">
        <v>0</v>
      </c>
      <c r="G112" s="53" t="str">
        <f>IF(csv!M102="","",TRIM(csv!M102))</f>
        <v>72:51</v>
      </c>
      <c r="H112" s="53" t="str">
        <f>IF(csv!N102="","",TRIM(csv!N102))</f>
        <v>0</v>
      </c>
      <c r="I112" s="21" t="s">
        <v>0</v>
      </c>
      <c r="J112" s="21" t="str">
        <f>IF(csv!P102="","",TRIM(csv!P102))</f>
        <v>IME</v>
      </c>
      <c r="K112" s="21" t="str">
        <f>IF(csv!Q102="","",TRIM(csv!Q102))</f>
        <v>OK Ivan Merz</v>
      </c>
      <c r="L112" s="21" t="s">
        <v>0</v>
      </c>
      <c r="M112" s="46" t="str">
        <f>IF(csv!R102="","",TRIM(csv!R102))</f>
        <v>CRO</v>
      </c>
      <c r="N112" s="27" t="s">
        <v>0</v>
      </c>
      <c r="O112" s="172" t="str">
        <f t="shared" si="92"/>
        <v>ok</v>
      </c>
      <c r="P112" s="27"/>
      <c r="Q112" s="32" t="str">
        <f t="shared" si="93"/>
        <v>M55</v>
      </c>
      <c r="R112" s="53">
        <f>IF(Q112="","",IF(COUNTIF(Q$12:Q111,Q112)=0,R111+1,R111))</f>
        <v>9</v>
      </c>
      <c r="S112" s="53">
        <f t="shared" si="94"/>
        <v>105</v>
      </c>
      <c r="T112" s="53">
        <f t="shared" si="95"/>
        <v>543</v>
      </c>
      <c r="U112" s="46" t="str">
        <f t="shared" si="96"/>
        <v>M55</v>
      </c>
      <c r="V112" s="27" t="s">
        <v>0</v>
      </c>
      <c r="W112" s="157" t="str">
        <f t="shared" si="97"/>
        <v>M55</v>
      </c>
      <c r="X112" s="207">
        <f t="shared" si="98"/>
        <v>836</v>
      </c>
      <c r="Y112" s="158" t="str">
        <f t="shared" si="79"/>
        <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Mile</v>
      </c>
      <c r="AN112" s="21" t="str">
        <f t="shared" si="105"/>
        <v>Boban</v>
      </c>
      <c r="AO112" s="53">
        <f t="shared" si="106"/>
        <v>1427</v>
      </c>
      <c r="AP112" s="53" t="str">
        <f t="shared" si="107"/>
        <v/>
      </c>
      <c r="AQ112" s="21" t="str">
        <f t="shared" si="108"/>
        <v>Mile</v>
      </c>
      <c r="AR112" s="46" t="str">
        <f t="shared" si="109"/>
        <v>Boban</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Mile</v>
      </c>
      <c r="BI112" s="21" t="str">
        <f t="shared" si="115"/>
        <v>Boban</v>
      </c>
      <c r="BJ112" s="53" t="str">
        <f t="shared" si="116"/>
        <v/>
      </c>
      <c r="BK112" s="33">
        <f t="shared" si="117"/>
        <v>1427</v>
      </c>
      <c r="BL112" s="27" t="s">
        <v>0</v>
      </c>
      <c r="BM112" s="32" t="str">
        <f t="shared" si="118"/>
        <v>IME</v>
      </c>
      <c r="BN112" s="21" t="str">
        <f t="shared" si="119"/>
        <v>OK Ivan Merz</v>
      </c>
      <c r="BO112" s="53">
        <f t="shared" si="120"/>
        <v>2</v>
      </c>
      <c r="BP112" s="53" t="str">
        <f t="shared" si="81"/>
        <v/>
      </c>
      <c r="BQ112" s="21" t="str">
        <f t="shared" si="82"/>
        <v>OK Ivan Merz</v>
      </c>
      <c r="BR112" s="21" t="str" cm="1">
        <f t="array" ref="BR112">IFERROR(""&amp;INDEX(regNatjecatelj_klub,DI112),"")</f>
        <v>OK Ivan Merz</v>
      </c>
      <c r="BS112" s="66" t="str">
        <f t="shared" si="121"/>
        <v/>
      </c>
      <c r="BT112" s="46" t="str">
        <f t="shared" si="122"/>
        <v>OK Ivan Merz</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Ivan Merz</v>
      </c>
      <c r="CL112" s="210">
        <f>IF(BN112="","",IF(BT112&lt;&gt;BN112,INDEX(regKlub_id,MATCH(BT112,regKlub_naziv,0)),IF(AND(BO112&lt;&gt;"",BO112&lt;&gt;"NEMA"),BO112,IF(CF112&lt;&gt;"",CF112,IF(CB112&lt;&gt;"",CB112,IFERROR(INDEX(CL$12:CL111,MATCH(BN112,BN$12:BN111,0)),"GREŠKA"))))))</f>
        <v>2</v>
      </c>
      <c r="CM112" s="108" t="str">
        <f>IF(BP112="","",IF(BP112&lt;&gt;"NEMA",BP112,IF(CE112&lt;&gt;"",CE112,IFERROR(INDEX(CM$12:CM111,MATCH(BN112,BN$12:BN111,0)),""))))</f>
        <v/>
      </c>
      <c r="CN112" s="27" t="s">
        <v>0</v>
      </c>
      <c r="CO112" s="38" t="str">
        <f t="shared" si="129"/>
        <v>72:51</v>
      </c>
      <c r="CP112" s="53" t="str">
        <f t="shared" si="130"/>
        <v>0</v>
      </c>
      <c r="CQ112" s="164" t="str">
        <f t="shared" si="131"/>
        <v/>
      </c>
      <c r="CR112" s="165">
        <f t="shared" si="78"/>
        <v>4371</v>
      </c>
      <c r="CS112" s="108">
        <f t="shared" si="83"/>
        <v>1</v>
      </c>
      <c r="CT112" s="27" t="s">
        <v>0</v>
      </c>
      <c r="CU112" s="224" t="str">
        <f t="shared" si="132"/>
        <v xml:space="preserve">
</v>
      </c>
      <c r="CV112" s="27" t="s">
        <v>0</v>
      </c>
      <c r="CW112" s="184" t="str">
        <f t="shared" si="84"/>
        <v/>
      </c>
      <c r="CX112" t="s">
        <v>0</v>
      </c>
      <c r="CY112" s="86" t="str">
        <f t="shared" si="85"/>
        <v>M</v>
      </c>
      <c r="CZ112" t="s">
        <v>0</v>
      </c>
      <c r="DA112" s="32" t="str">
        <f t="shared" si="86"/>
        <v/>
      </c>
      <c r="DB112" s="46" t="str">
        <f t="shared" si="87"/>
        <v/>
      </c>
      <c r="DC112" t="s">
        <v>0</v>
      </c>
      <c r="DD112" s="14" t="str">
        <f t="shared" si="133"/>
        <v/>
      </c>
      <c r="DE112" s="27" t="s">
        <v>0</v>
      </c>
      <c r="DF112" s="14" t="str">
        <f t="shared" si="134"/>
        <v/>
      </c>
      <c r="DG112" s="27" t="s">
        <v>0</v>
      </c>
      <c r="DH112" s="32" t="str">
        <f t="shared" si="135"/>
        <v>Mile – Boban</v>
      </c>
      <c r="DI112" s="33">
        <f t="shared" si="136"/>
        <v>890</v>
      </c>
      <c r="DJ112" s="27" t="s">
        <v>0</v>
      </c>
      <c r="DK112" s="32" t="str">
        <f t="shared" si="137"/>
        <v>Mile – Boban – OK Ivan Merz</v>
      </c>
      <c r="DL112" s="33">
        <f t="shared" si="138"/>
        <v>890</v>
      </c>
      <c r="DM112" s="27" t="s">
        <v>0</v>
      </c>
      <c r="DN112" s="32" t="str">
        <f t="shared" si="139"/>
        <v>Mile – Boban – OK Ivan Merz – M55</v>
      </c>
      <c r="DO112" s="33">
        <f t="shared" si="140"/>
        <v>890</v>
      </c>
      <c r="DP112" s="27" t="s">
        <v>0</v>
      </c>
      <c r="DQ112" s="38">
        <f t="shared" si="141"/>
        <v>890</v>
      </c>
      <c r="DR112" s="33" cm="1">
        <f t="array" ref="DR112">IF(DQ112&lt;&gt;"",INDEX(regNatjecatelj_id,DQ112,0),IF(BF112&lt;&gt;"",BF112,""))</f>
        <v>1427</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7703</v>
      </c>
      <c r="EA112" s="53">
        <f t="shared" si="146"/>
        <v>836</v>
      </c>
      <c r="EB112" s="53">
        <f t="shared" si="147"/>
        <v>1427</v>
      </c>
      <c r="EC112" s="53">
        <f t="shared" si="148"/>
        <v>4371</v>
      </c>
      <c r="ED112" s="53">
        <f t="shared" si="149"/>
        <v>1</v>
      </c>
      <c r="EE112" s="53">
        <f t="shared" si="89"/>
        <v>1</v>
      </c>
      <c r="EF112" s="53">
        <f t="shared" si="150"/>
        <v>1</v>
      </c>
      <c r="EG112" s="53" t="str">
        <f t="shared" si="151"/>
        <v>0</v>
      </c>
      <c r="EH112" s="53" t="str">
        <f t="shared" si="90"/>
        <v/>
      </c>
      <c r="EI112" s="53" t="str">
        <f t="shared" si="152"/>
        <v/>
      </c>
      <c r="EJ112" s="33" t="str">
        <f t="shared" si="153"/>
        <v/>
      </c>
      <c r="EK112" s="27" t="s">
        <v>0</v>
      </c>
      <c r="EL112" s="14" t="str">
        <f t="shared" si="154"/>
        <v>INSERT INTO rezultat(id,stazakategorija_id,imeprezime_id,vrijeme_sec,status_id,registracija,uparivanje_id,originalstatus_id,imeprezimealias_id,klubalias_id,kategorijaalias_id) VALUES (7703,836,1427,4371,1,1,1,0,Null,Null,Null);</v>
      </c>
      <c r="EM112" s="27" t="s">
        <v>0</v>
      </c>
      <c r="EN112" s="14" t="str">
        <f t="shared" si="91"/>
        <v>UPDATE
	registar
SET
	potvrda = 1
WHERE
	imeprezime_id=1427
    	AND
	kategorijaliga_id = (SELECT 
                         	id
                         FROM
                         	kategorija_liga
                         WHERE
                         	kategorija_liga.kategorija_id = (SELECT kategorija_id FROM staza_kategorija WHERE id = 836)
                         		AND
                         	kategorija_liga.liga_id = 221)
		AND
	datum_od &lt;= '44850'
    	AND
    datum_do is Null;</v>
      </c>
      <c r="EO112" s="27" t="s">
        <v>0</v>
      </c>
      <c r="EP112" s="115" t="str">
        <f t="shared" si="155"/>
        <v xml:space="preserve">
INSERT INTO rezultat(id,stazakategorija_id,imeprezime_id,vrijeme_sec,status_id,registracija,uparivanje_id,originalstatus_id,imeprezimealias_id,klubalias_id,kategorijaalias_id) VALUES (7703,836,1427,4371,1,1,1,0,Null,Null,Null);
UPDATE
	registar
SET
	potvrda = 1
WHERE
	imeprezime_id=1427
    	AND
	kategorijaliga_id = (SELECT 
                         	id
                         FROM
                         	kategorija_liga
                         WHERE
                         	kategorija_liga.kategorija_id = (SELECT kategorija_id FROM staza_kategorija WHERE id = 836)
                         		AND
                         	kategorija_liga.liga_id = 221)
		AND
	datum_od &lt;= '44850'
    	AND
    datum_do is Null;</v>
      </c>
      <c r="EQ112" s="27" t="s">
        <v>0</v>
      </c>
    </row>
    <row r="113" spans="1:147" x14ac:dyDescent="0.25">
      <c r="A113" t="s">
        <v>0</v>
      </c>
      <c r="B113" s="32" t="str">
        <f>IF(csv!F103="","",TRIM(csv!T103))</f>
        <v>M55</v>
      </c>
      <c r="C113" s="21" t="s">
        <v>0</v>
      </c>
      <c r="D113" s="21" t="str">
        <f>IF(csv!F103="","",TRIM(csv!F103))</f>
        <v>Predrag</v>
      </c>
      <c r="E113" s="21" t="str">
        <f>IF(csv!E103="","",TRIM(csv!E103))</f>
        <v>Labaš</v>
      </c>
      <c r="F113" s="21" t="s">
        <v>0</v>
      </c>
      <c r="G113" s="53" t="str">
        <f>IF(csv!M103="","",TRIM(csv!M103))</f>
        <v>160:57</v>
      </c>
      <c r="H113" s="53" t="str">
        <f>IF(csv!N103="","",TRIM(csv!N103))</f>
        <v>0</v>
      </c>
      <c r="I113" s="21" t="s">
        <v>0</v>
      </c>
      <c r="J113" s="21" t="str">
        <f>IF(csv!P103="","",TRIM(csv!P103))</f>
        <v>VAR</v>
      </c>
      <c r="K113" s="21" t="str">
        <f>IF(csv!Q103="","",TRIM(csv!Q103))</f>
        <v>OK Varaždin</v>
      </c>
      <c r="L113" s="21" t="s">
        <v>0</v>
      </c>
      <c r="M113" s="46" t="str">
        <f>IF(csv!R103="","",TRIM(csv!R103))</f>
        <v>CRO</v>
      </c>
      <c r="N113" s="27" t="s">
        <v>0</v>
      </c>
      <c r="O113" s="172" t="str">
        <f t="shared" si="92"/>
        <v>ok</v>
      </c>
      <c r="P113" s="27"/>
      <c r="Q113" s="32" t="str">
        <f t="shared" si="93"/>
        <v>M55</v>
      </c>
      <c r="R113" s="53">
        <f>IF(Q113="","",IF(COUNTIF(Q$12:Q112,Q113)=0,R112+1,R112))</f>
        <v>9</v>
      </c>
      <c r="S113" s="53">
        <f t="shared" si="94"/>
        <v>105</v>
      </c>
      <c r="T113" s="53">
        <f t="shared" si="95"/>
        <v>543</v>
      </c>
      <c r="U113" s="46" t="str">
        <f t="shared" si="96"/>
        <v>M55</v>
      </c>
      <c r="V113" s="27" t="s">
        <v>0</v>
      </c>
      <c r="W113" s="157" t="str">
        <f t="shared" si="97"/>
        <v>M55</v>
      </c>
      <c r="X113" s="207">
        <f t="shared" si="98"/>
        <v>836</v>
      </c>
      <c r="Y113" s="158" t="str">
        <f t="shared" si="79"/>
        <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Predrag</v>
      </c>
      <c r="AN113" s="21" t="str">
        <f t="shared" si="105"/>
        <v>Labaš</v>
      </c>
      <c r="AO113" s="53">
        <f t="shared" si="106"/>
        <v>1274</v>
      </c>
      <c r="AP113" s="53" t="str">
        <f t="shared" si="107"/>
        <v/>
      </c>
      <c r="AQ113" s="21" t="str">
        <f t="shared" si="108"/>
        <v>Predrag</v>
      </c>
      <c r="AR113" s="46" t="str">
        <f t="shared" si="109"/>
        <v>Labaš</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Predrag</v>
      </c>
      <c r="BI113" s="21" t="str">
        <f t="shared" si="115"/>
        <v>Labaš</v>
      </c>
      <c r="BJ113" s="53" t="str">
        <f t="shared" si="116"/>
        <v/>
      </c>
      <c r="BK113" s="33">
        <f t="shared" si="117"/>
        <v>1274</v>
      </c>
      <c r="BL113" s="27" t="s">
        <v>0</v>
      </c>
      <c r="BM113" s="32" t="str">
        <f t="shared" si="118"/>
        <v>VAR</v>
      </c>
      <c r="BN113" s="21" t="str">
        <f t="shared" si="119"/>
        <v>OK Varaždin</v>
      </c>
      <c r="BO113" s="53">
        <f t="shared" si="120"/>
        <v>11</v>
      </c>
      <c r="BP113" s="53" t="str">
        <f t="shared" si="81"/>
        <v/>
      </c>
      <c r="BQ113" s="21" t="str">
        <f t="shared" si="82"/>
        <v>OK Varaždin</v>
      </c>
      <c r="BR113" s="21" t="str" cm="1">
        <f t="array" ref="BR113">IFERROR(""&amp;INDEX(regNatjecatelj_klub,DI113),"")</f>
        <v>OK Varaždin</v>
      </c>
      <c r="BS113" s="66" t="str">
        <f t="shared" si="121"/>
        <v/>
      </c>
      <c r="BT113" s="46" t="str">
        <f t="shared" si="122"/>
        <v>OK Varaždin</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Varaždin</v>
      </c>
      <c r="CL113" s="210">
        <f>IF(BN113="","",IF(BT113&lt;&gt;BN113,INDEX(regKlub_id,MATCH(BT113,regKlub_naziv,0)),IF(AND(BO113&lt;&gt;"",BO113&lt;&gt;"NEMA"),BO113,IF(CF113&lt;&gt;"",CF113,IF(CB113&lt;&gt;"",CB113,IFERROR(INDEX(CL$12:CL112,MATCH(BN113,BN$12:BN112,0)),"GREŠKA"))))))</f>
        <v>11</v>
      </c>
      <c r="CM113" s="108" t="str">
        <f>IF(BP113="","",IF(BP113&lt;&gt;"NEMA",BP113,IF(CE113&lt;&gt;"",CE113,IFERROR(INDEX(CM$12:CM112,MATCH(BN113,BN$12:BN112,0)),""))))</f>
        <v/>
      </c>
      <c r="CN113" s="27" t="s">
        <v>0</v>
      </c>
      <c r="CO113" s="38" t="str">
        <f t="shared" si="129"/>
        <v>160:57</v>
      </c>
      <c r="CP113" s="53" t="str">
        <f t="shared" si="130"/>
        <v>0</v>
      </c>
      <c r="CQ113" s="164" t="str">
        <f t="shared" si="131"/>
        <v/>
      </c>
      <c r="CR113" s="165">
        <f t="shared" si="78"/>
        <v>9657</v>
      </c>
      <c r="CS113" s="108">
        <f t="shared" si="83"/>
        <v>1</v>
      </c>
      <c r="CT113" s="27" t="s">
        <v>0</v>
      </c>
      <c r="CU113" s="224" t="str">
        <f t="shared" si="132"/>
        <v xml:space="preserve">
</v>
      </c>
      <c r="CV113" s="27" t="s">
        <v>0</v>
      </c>
      <c r="CW113" s="184" t="str">
        <f t="shared" si="84"/>
        <v/>
      </c>
      <c r="CX113" t="s">
        <v>0</v>
      </c>
      <c r="CY113" s="86" t="str">
        <f t="shared" si="85"/>
        <v>M</v>
      </c>
      <c r="CZ113" t="s">
        <v>0</v>
      </c>
      <c r="DA113" s="32" t="str">
        <f t="shared" si="86"/>
        <v/>
      </c>
      <c r="DB113" s="46" t="str">
        <f t="shared" si="87"/>
        <v/>
      </c>
      <c r="DC113" t="s">
        <v>0</v>
      </c>
      <c r="DD113" s="14" t="str">
        <f t="shared" si="133"/>
        <v/>
      </c>
      <c r="DE113" s="27" t="s">
        <v>0</v>
      </c>
      <c r="DF113" s="14" t="str">
        <f t="shared" si="134"/>
        <v/>
      </c>
      <c r="DG113" s="27" t="s">
        <v>0</v>
      </c>
      <c r="DH113" s="32" t="str">
        <f t="shared" si="135"/>
        <v>Predrag – Labaš</v>
      </c>
      <c r="DI113" s="33">
        <f t="shared" si="136"/>
        <v>1056</v>
      </c>
      <c r="DJ113" s="27" t="s">
        <v>0</v>
      </c>
      <c r="DK113" s="32" t="str">
        <f t="shared" si="137"/>
        <v>Predrag – Labaš – OK Varaždin</v>
      </c>
      <c r="DL113" s="33">
        <f t="shared" si="138"/>
        <v>1056</v>
      </c>
      <c r="DM113" s="27" t="s">
        <v>0</v>
      </c>
      <c r="DN113" s="32" t="str">
        <f t="shared" si="139"/>
        <v>Predrag – Labaš – OK Varaždin – M55</v>
      </c>
      <c r="DO113" s="33">
        <f t="shared" si="140"/>
        <v>1056</v>
      </c>
      <c r="DP113" s="27" t="s">
        <v>0</v>
      </c>
      <c r="DQ113" s="38">
        <f t="shared" si="141"/>
        <v>1056</v>
      </c>
      <c r="DR113" s="33" cm="1">
        <f t="array" ref="DR113">IF(DQ113&lt;&gt;"",INDEX(regNatjecatelj_id,DQ113,0),IF(BF113&lt;&gt;"",BF113,""))</f>
        <v>1274</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7704</v>
      </c>
      <c r="EA113" s="53">
        <f t="shared" si="146"/>
        <v>836</v>
      </c>
      <c r="EB113" s="53">
        <f t="shared" si="147"/>
        <v>1274</v>
      </c>
      <c r="EC113" s="53">
        <f t="shared" si="148"/>
        <v>9657</v>
      </c>
      <c r="ED113" s="53">
        <f t="shared" si="149"/>
        <v>1</v>
      </c>
      <c r="EE113" s="53">
        <f t="shared" si="89"/>
        <v>1</v>
      </c>
      <c r="EF113" s="53">
        <f t="shared" si="150"/>
        <v>1</v>
      </c>
      <c r="EG113" s="53" t="str">
        <f t="shared" si="151"/>
        <v>0</v>
      </c>
      <c r="EH113" s="53" t="str">
        <f t="shared" si="90"/>
        <v/>
      </c>
      <c r="EI113" s="53" t="str">
        <f t="shared" si="152"/>
        <v/>
      </c>
      <c r="EJ113" s="33" t="str">
        <f t="shared" si="153"/>
        <v/>
      </c>
      <c r="EK113" s="27" t="s">
        <v>0</v>
      </c>
      <c r="EL113" s="14" t="str">
        <f t="shared" si="154"/>
        <v>INSERT INTO rezultat(id,stazakategorija_id,imeprezime_id,vrijeme_sec,status_id,registracija,uparivanje_id,originalstatus_id,imeprezimealias_id,klubalias_id,kategorijaalias_id) VALUES (7704,836,1274,9657,1,1,1,0,Null,Null,Null);</v>
      </c>
      <c r="EM113" s="27" t="s">
        <v>0</v>
      </c>
      <c r="EN113" s="14" t="str">
        <f t="shared" si="91"/>
        <v>UPDATE
	registar
SET
	potvrda = 1
WHERE
	imeprezime_id=1274
    	AND
	kategorijaliga_id = (SELECT 
                         	id
                         FROM
                         	kategorija_liga
                         WHERE
                         	kategorija_liga.kategorija_id = (SELECT kategorija_id FROM staza_kategorija WHERE id = 836)
                         		AND
                         	kategorija_liga.liga_id = 221)
		AND
	datum_od &lt;= '44850'
    	AND
    datum_do is Null;</v>
      </c>
      <c r="EO113" s="27" t="s">
        <v>0</v>
      </c>
      <c r="EP113" s="115" t="str">
        <f t="shared" si="155"/>
        <v xml:space="preserve">
INSERT INTO rezultat(id,stazakategorija_id,imeprezime_id,vrijeme_sec,status_id,registracija,uparivanje_id,originalstatus_id,imeprezimealias_id,klubalias_id,kategorijaalias_id) VALUES (7704,836,1274,9657,1,1,1,0,Null,Null,Null);
UPDATE
	registar
SET
	potvrda = 1
WHERE
	imeprezime_id=1274
    	AND
	kategorijaliga_id = (SELECT 
                         	id
                         FROM
                         	kategorija_liga
                         WHERE
                         	kategorija_liga.kategorija_id = (SELECT kategorija_id FROM staza_kategorija WHERE id = 836)
                         		AND
                         	kategorija_liga.liga_id = 221)
		AND
	datum_od &lt;= '44850'
    	AND
    datum_do is Null;</v>
      </c>
      <c r="EQ113" s="27" t="s">
        <v>0</v>
      </c>
    </row>
    <row r="114" spans="1:147" x14ac:dyDescent="0.25">
      <c r="A114" t="s">
        <v>0</v>
      </c>
      <c r="B114" s="32" t="str">
        <f>IF(csv!F104="","",TRIM(csv!T104))</f>
        <v>M55</v>
      </c>
      <c r="C114" s="21" t="s">
        <v>0</v>
      </c>
      <c r="D114" s="21" t="str">
        <f>IF(csv!F104="","",TRIM(csv!F104))</f>
        <v>Ivo</v>
      </c>
      <c r="E114" s="21" t="str">
        <f>IF(csv!E104="","",TRIM(csv!E104))</f>
        <v>Lukačić</v>
      </c>
      <c r="F114" s="21" t="s">
        <v>0</v>
      </c>
      <c r="G114" s="53" t="str">
        <f>IF(csv!M104="","",TRIM(csv!M104))</f>
        <v>69:33</v>
      </c>
      <c r="H114" s="53" t="str">
        <f>IF(csv!N104="","",TRIM(csv!N104))</f>
        <v>3</v>
      </c>
      <c r="I114" s="21" t="s">
        <v>0</v>
      </c>
      <c r="J114" s="21" t="str">
        <f>IF(csv!P104="","",TRIM(csv!P104))</f>
        <v>MAK</v>
      </c>
      <c r="K114" s="21" t="str">
        <f>IF(csv!Q104="","",TRIM(csv!Q104))</f>
        <v>OK Maksimir</v>
      </c>
      <c r="L114" s="21" t="s">
        <v>0</v>
      </c>
      <c r="M114" s="46" t="str">
        <f>IF(csv!R104="","",TRIM(csv!R104))</f>
        <v>CRO</v>
      </c>
      <c r="N114" s="27" t="s">
        <v>0</v>
      </c>
      <c r="O114" s="172" t="str">
        <f t="shared" si="92"/>
        <v>ok</v>
      </c>
      <c r="P114" s="27"/>
      <c r="Q114" s="32" t="str">
        <f t="shared" si="93"/>
        <v>M55</v>
      </c>
      <c r="R114" s="53">
        <f>IF(Q114="","",IF(COUNTIF(Q$12:Q113,Q114)=0,R113+1,R113))</f>
        <v>9</v>
      </c>
      <c r="S114" s="53">
        <f t="shared" si="94"/>
        <v>105</v>
      </c>
      <c r="T114" s="53">
        <f t="shared" si="95"/>
        <v>543</v>
      </c>
      <c r="U114" s="46" t="str">
        <f t="shared" si="96"/>
        <v>M55</v>
      </c>
      <c r="V114" s="27" t="s">
        <v>0</v>
      </c>
      <c r="W114" s="157" t="str">
        <f t="shared" si="97"/>
        <v>M55</v>
      </c>
      <c r="X114" s="207">
        <f t="shared" si="98"/>
        <v>836</v>
      </c>
      <c r="Y114" s="158" t="str">
        <f t="shared" si="79"/>
        <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Ivo</v>
      </c>
      <c r="AN114" s="21" t="str">
        <f t="shared" si="105"/>
        <v>Lukačić</v>
      </c>
      <c r="AO114" s="53">
        <f t="shared" si="106"/>
        <v>1952</v>
      </c>
      <c r="AP114" s="53" t="str">
        <f t="shared" si="107"/>
        <v/>
      </c>
      <c r="AQ114" s="21" t="str">
        <f t="shared" si="108"/>
        <v>Ivo</v>
      </c>
      <c r="AR114" s="46" t="str">
        <f t="shared" si="109"/>
        <v>Lukačić</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Ivo</v>
      </c>
      <c r="BI114" s="21" t="str">
        <f t="shared" si="115"/>
        <v>Lukačić</v>
      </c>
      <c r="BJ114" s="53" t="str">
        <f t="shared" si="116"/>
        <v/>
      </c>
      <c r="BK114" s="33">
        <f t="shared" si="117"/>
        <v>1952</v>
      </c>
      <c r="BL114" s="27" t="s">
        <v>0</v>
      </c>
      <c r="BM114" s="32" t="str">
        <f t="shared" si="118"/>
        <v>MAK</v>
      </c>
      <c r="BN114" s="21" t="str">
        <f t="shared" si="119"/>
        <v>OK Maksimir</v>
      </c>
      <c r="BO114" s="53">
        <f t="shared" si="120"/>
        <v>6</v>
      </c>
      <c r="BP114" s="53" t="str">
        <f t="shared" si="81"/>
        <v/>
      </c>
      <c r="BQ114" s="21" t="str">
        <f t="shared" si="82"/>
        <v>OK Maksimir</v>
      </c>
      <c r="BR114" s="21" t="str" cm="1">
        <f t="array" ref="BR114">IFERROR(""&amp;INDEX(regNatjecatelj_klub,DI114),"")</f>
        <v/>
      </c>
      <c r="BS114" s="66" t="str">
        <f t="shared" si="121"/>
        <v/>
      </c>
      <c r="BT114" s="46" t="str">
        <f t="shared" si="122"/>
        <v>OK Maksimir</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Maksimir</v>
      </c>
      <c r="CL114" s="210">
        <f>IF(BN114="","",IF(BT114&lt;&gt;BN114,INDEX(regKlub_id,MATCH(BT114,regKlub_naziv,0)),IF(AND(BO114&lt;&gt;"",BO114&lt;&gt;"NEMA"),BO114,IF(CF114&lt;&gt;"",CF114,IF(CB114&lt;&gt;"",CB114,IFERROR(INDEX(CL$12:CL113,MATCH(BN114,BN$12:BN113,0)),"GREŠKA"))))))</f>
        <v>6</v>
      </c>
      <c r="CM114" s="108" t="str">
        <f>IF(BP114="","",IF(BP114&lt;&gt;"NEMA",BP114,IF(CE114&lt;&gt;"",CE114,IFERROR(INDEX(CM$12:CM113,MATCH(BN114,BN$12:BN113,0)),""))))</f>
        <v/>
      </c>
      <c r="CN114" s="27" t="s">
        <v>0</v>
      </c>
      <c r="CO114" s="38" t="str">
        <f t="shared" si="129"/>
        <v>69:33</v>
      </c>
      <c r="CP114" s="53" t="str">
        <f t="shared" si="130"/>
        <v>3</v>
      </c>
      <c r="CQ114" s="164" t="str">
        <f t="shared" si="131"/>
        <v/>
      </c>
      <c r="CR114" s="165">
        <f t="shared" si="78"/>
        <v>4173</v>
      </c>
      <c r="CS114" s="108">
        <f t="shared" si="83"/>
        <v>3</v>
      </c>
      <c r="CT114" s="27" t="s">
        <v>0</v>
      </c>
      <c r="CU114" s="224" t="str">
        <f t="shared" si="132"/>
        <v xml:space="preserve">
</v>
      </c>
      <c r="CV114" s="27" t="s">
        <v>0</v>
      </c>
      <c r="CW114" s="184" t="str">
        <f t="shared" si="84"/>
        <v/>
      </c>
      <c r="CX114" t="s">
        <v>0</v>
      </c>
      <c r="CY114" s="86" t="str">
        <f t="shared" si="85"/>
        <v>M</v>
      </c>
      <c r="CZ114" t="s">
        <v>0</v>
      </c>
      <c r="DA114" s="32" t="str">
        <f t="shared" si="86"/>
        <v/>
      </c>
      <c r="DB114" s="46" t="str">
        <f t="shared" si="87"/>
        <v/>
      </c>
      <c r="DC114" t="s">
        <v>0</v>
      </c>
      <c r="DD114" s="14" t="str">
        <f t="shared" si="133"/>
        <v/>
      </c>
      <c r="DE114" s="27" t="s">
        <v>0</v>
      </c>
      <c r="DF114" s="14" t="str">
        <f t="shared" si="134"/>
        <v/>
      </c>
      <c r="DG114" s="27" t="s">
        <v>0</v>
      </c>
      <c r="DH114" s="32" t="str">
        <f t="shared" si="135"/>
        <v>Ivo – Lukačić</v>
      </c>
      <c r="DI114" s="33">
        <f t="shared" si="136"/>
        <v>537</v>
      </c>
      <c r="DJ114" s="27" t="s">
        <v>0</v>
      </c>
      <c r="DK114" s="32" t="str">
        <f t="shared" si="137"/>
        <v>Ivo – Lukačić – OK Maksimir</v>
      </c>
      <c r="DL114" s="33" t="str">
        <f t="shared" si="138"/>
        <v>NEMA</v>
      </c>
      <c r="DM114" s="27" t="s">
        <v>0</v>
      </c>
      <c r="DN114" s="32" t="str">
        <f t="shared" si="139"/>
        <v>Ivo – Lukačić – OK Maksimir – M55</v>
      </c>
      <c r="DO114" s="33" t="str">
        <f t="shared" si="140"/>
        <v>NEMA</v>
      </c>
      <c r="DP114" s="27" t="s">
        <v>0</v>
      </c>
      <c r="DQ114" s="38">
        <f t="shared" si="141"/>
        <v>537</v>
      </c>
      <c r="DR114" s="33" cm="1">
        <f t="array" ref="DR114">IF(DQ114&lt;&gt;"",INDEX(regNatjecatelj_id,DQ114,0),IF(BF114&lt;&gt;"",BF114,""))</f>
        <v>1952</v>
      </c>
      <c r="DS114" s="27" t="s">
        <v>0</v>
      </c>
      <c r="DT114" s="38" t="str">
        <f t="shared" si="142"/>
        <v>imepre</v>
      </c>
      <c r="DU114" s="53" t="str">
        <f t="shared" si="88"/>
        <v>klu</v>
      </c>
      <c r="DV114" s="53" t="str">
        <f t="shared" si="143"/>
        <v>kat</v>
      </c>
      <c r="DW114" s="53" t="str">
        <f t="shared" si="144"/>
        <v/>
      </c>
      <c r="DX114" s="46" t="str">
        <f t="shared" si="145"/>
        <v>imepre-klu-kat</v>
      </c>
      <c r="DY114" s="27" t="s">
        <v>0</v>
      </c>
      <c r="DZ114" s="38">
        <f>IF(AN114="","",MAX(DZ$12:DZ113)+1)</f>
        <v>7705</v>
      </c>
      <c r="EA114" s="53">
        <f t="shared" si="146"/>
        <v>836</v>
      </c>
      <c r="EB114" s="53">
        <f t="shared" si="147"/>
        <v>1952</v>
      </c>
      <c r="EC114" s="53">
        <f t="shared" si="148"/>
        <v>4173</v>
      </c>
      <c r="ED114" s="53">
        <f t="shared" si="149"/>
        <v>3</v>
      </c>
      <c r="EE114" s="53">
        <f t="shared" si="89"/>
        <v>0</v>
      </c>
      <c r="EF114" s="53">
        <f t="shared" si="150"/>
        <v>1</v>
      </c>
      <c r="EG114" s="53" t="str">
        <f t="shared" si="151"/>
        <v>3</v>
      </c>
      <c r="EH114" s="53" t="str">
        <f t="shared" si="90"/>
        <v/>
      </c>
      <c r="EI114" s="53" t="str">
        <f t="shared" si="152"/>
        <v/>
      </c>
      <c r="EJ114" s="33" t="str">
        <f t="shared" si="153"/>
        <v/>
      </c>
      <c r="EK114" s="27" t="s">
        <v>0</v>
      </c>
      <c r="EL114" s="14" t="str">
        <f t="shared" si="154"/>
        <v>INSERT INTO rezultat(id,stazakategorija_id,imeprezime_id,vrijeme_sec,status_id,registracija,uparivanje_id,originalstatus_id,imeprezimealias_id,klubalias_id,kategorijaalias_id) VALUES (7705,836,1952,4173,3,0,1,3,Null,Null,Null);</v>
      </c>
      <c r="EM114" s="27" t="s">
        <v>0</v>
      </c>
      <c r="EN114" s="14" t="str">
        <f t="shared" si="91"/>
        <v/>
      </c>
      <c r="EO114" s="27" t="s">
        <v>0</v>
      </c>
      <c r="EP114" s="115" t="str">
        <f t="shared" si="155"/>
        <v xml:space="preserve">
INSERT INTO rezultat(id,stazakategorija_id,imeprezime_id,vrijeme_sec,status_id,registracija,uparivanje_id,originalstatus_id,imeprezimealias_id,klubalias_id,kategorijaalias_id) VALUES (7705,836,1952,4173,3,0,1,3,Null,Null,Null);</v>
      </c>
      <c r="EQ114" s="27" t="s">
        <v>0</v>
      </c>
    </row>
    <row r="115" spans="1:147" x14ac:dyDescent="0.25">
      <c r="A115" t="s">
        <v>0</v>
      </c>
      <c r="B115" s="32" t="str">
        <f>IF(csv!F105="","",TRIM(csv!T105))</f>
        <v>M55</v>
      </c>
      <c r="C115" s="21" t="s">
        <v>0</v>
      </c>
      <c r="D115" s="21" t="str">
        <f>IF(csv!F105="","",TRIM(csv!F105))</f>
        <v>Vacant</v>
      </c>
      <c r="E115" s="21" t="str">
        <f>IF(csv!E105="","",TRIM(csv!E105))</f>
        <v/>
      </c>
      <c r="F115" s="21" t="s">
        <v>0</v>
      </c>
      <c r="G115" s="53" t="str">
        <f>IF(csv!M105="","",TRIM(csv!M105))</f>
        <v/>
      </c>
      <c r="H115" s="53" t="str">
        <f>IF(csv!N105="","",TRIM(csv!N105))</f>
        <v>0</v>
      </c>
      <c r="I115" s="21" t="s">
        <v>0</v>
      </c>
      <c r="J115" s="21" t="str">
        <f>IF(csv!P105="","",TRIM(csv!P105))</f>
        <v/>
      </c>
      <c r="K115" s="21" t="str">
        <f>IF(csv!Q105="","",TRIM(csv!Q105))</f>
        <v/>
      </c>
      <c r="L115" s="21" t="s">
        <v>0</v>
      </c>
      <c r="M115" s="46" t="str">
        <f>IF(csv!R105="","",TRIM(csv!R105))</f>
        <v/>
      </c>
      <c r="N115" s="27" t="s">
        <v>0</v>
      </c>
      <c r="O115" s="172" t="str">
        <f t="shared" si="92"/>
        <v/>
      </c>
      <c r="P115" s="27"/>
      <c r="Q115" s="32" t="str">
        <f t="shared" si="93"/>
        <v>M55</v>
      </c>
      <c r="R115" s="53">
        <f>IF(Q115="","",IF(COUNTIF(Q$12:Q114,Q115)=0,R114+1,R114))</f>
        <v>9</v>
      </c>
      <c r="S115" s="53">
        <f t="shared" si="94"/>
        <v>105</v>
      </c>
      <c r="T115" s="53">
        <f t="shared" si="95"/>
        <v>543</v>
      </c>
      <c r="U115" s="46" t="str">
        <f t="shared" si="96"/>
        <v>M55</v>
      </c>
      <c r="V115" s="27" t="s">
        <v>0</v>
      </c>
      <c r="W115" s="157" t="str">
        <f t="shared" si="97"/>
        <v/>
      </c>
      <c r="X115" s="207" t="str">
        <f t="shared" si="98"/>
        <v/>
      </c>
      <c r="Y115" s="158" t="str">
        <f t="shared" si="79"/>
        <v/>
      </c>
      <c r="Z115" s="27" t="s">
        <v>0</v>
      </c>
      <c r="AA115" s="32" t="str">
        <f t="shared" si="99"/>
        <v/>
      </c>
      <c r="AB115" s="53" t="str">
        <f t="shared" si="100"/>
        <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
      </c>
      <c r="AK115" s="108" t="str">
        <f t="shared" si="103"/>
        <v/>
      </c>
      <c r="AL115" s="27"/>
      <c r="AM115" s="32" t="str">
        <f t="shared" si="104"/>
        <v/>
      </c>
      <c r="AN115" s="21" t="str">
        <f t="shared" si="105"/>
        <v/>
      </c>
      <c r="AO115" s="53" t="str">
        <f t="shared" si="106"/>
        <v/>
      </c>
      <c r="AP115" s="53" t="str">
        <f t="shared" si="107"/>
        <v/>
      </c>
      <c r="AQ115" s="21" t="str">
        <f t="shared" si="108"/>
        <v/>
      </c>
      <c r="AR115" s="46" t="str">
        <f t="shared" si="109"/>
        <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
      </c>
      <c r="BI115" s="21" t="str">
        <f t="shared" si="115"/>
        <v/>
      </c>
      <c r="BJ115" s="53" t="str">
        <f t="shared" si="116"/>
        <v/>
      </c>
      <c r="BK115" s="33" t="str">
        <f t="shared" si="117"/>
        <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
      </c>
      <c r="BS115" s="66" t="str">
        <f t="shared" si="121"/>
        <v/>
      </c>
      <c r="BT115" s="46" t="str">
        <f t="shared" si="122"/>
        <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
      </c>
      <c r="CL115" s="210" t="str">
        <f>IF(BN115="","",IF(BT115&lt;&gt;BN115,INDEX(regKlub_id,MATCH(BT115,regKlub_naziv,0)),IF(AND(BO115&lt;&gt;"",BO115&lt;&gt;"NEMA"),BO115,IF(CF115&lt;&gt;"",CF115,IF(CB115&lt;&gt;"",CB115,IFERROR(INDEX(CL$12:CL114,MATCH(BN115,BN$12:BN114,0)),"GREŠKA"))))))</f>
        <v/>
      </c>
      <c r="CM115" s="108" t="str">
        <f>IF(BP115="","",IF(BP115&lt;&gt;"NEMA",BP115,IF(CE115&lt;&gt;"",CE115,IFERROR(INDEX(CM$12:CM114,MATCH(BN115,BN$12:BN114,0)),""))))</f>
        <v/>
      </c>
      <c r="CN115" s="27" t="s">
        <v>0</v>
      </c>
      <c r="CO115" s="38" t="str">
        <f t="shared" si="129"/>
        <v/>
      </c>
      <c r="CP115" s="53" t="str">
        <f t="shared" si="130"/>
        <v>0</v>
      </c>
      <c r="CQ115" s="164" t="str">
        <f t="shared" si="131"/>
        <v/>
      </c>
      <c r="CR115" s="165" t="str">
        <f t="shared" si="78"/>
        <v/>
      </c>
      <c r="CS115" s="108" t="str">
        <f t="shared" si="83"/>
        <v/>
      </c>
      <c r="CT115" s="27" t="s">
        <v>0</v>
      </c>
      <c r="CU115" s="224" t="str">
        <f t="shared" si="132"/>
        <v xml:space="preserve">
</v>
      </c>
      <c r="CV115" s="27" t="s">
        <v>0</v>
      </c>
      <c r="CW115" s="184" t="str">
        <f t="shared" si="84"/>
        <v/>
      </c>
      <c r="CX115" t="s">
        <v>0</v>
      </c>
      <c r="CY115" s="86" t="str">
        <f t="shared" si="85"/>
        <v>M</v>
      </c>
      <c r="CZ115" t="s">
        <v>0</v>
      </c>
      <c r="DA115" s="32" t="str">
        <f t="shared" si="86"/>
        <v/>
      </c>
      <c r="DB115" s="46" t="str">
        <f t="shared" si="87"/>
        <v/>
      </c>
      <c r="DC115" t="s">
        <v>0</v>
      </c>
      <c r="DD115" s="14" t="str">
        <f t="shared" si="133"/>
        <v/>
      </c>
      <c r="DE115" s="27" t="s">
        <v>0</v>
      </c>
      <c r="DF115" s="14" t="str">
        <f t="shared" si="134"/>
        <v/>
      </c>
      <c r="DG115" s="27" t="s">
        <v>0</v>
      </c>
      <c r="DH115" s="32" t="str">
        <f t="shared" si="135"/>
        <v/>
      </c>
      <c r="DI115" s="33" t="str">
        <f t="shared" si="136"/>
        <v/>
      </c>
      <c r="DJ115" s="27" t="s">
        <v>0</v>
      </c>
      <c r="DK115" s="32" t="str">
        <f t="shared" si="137"/>
        <v/>
      </c>
      <c r="DL115" s="33" t="str">
        <f t="shared" si="138"/>
        <v/>
      </c>
      <c r="DM115" s="27" t="s">
        <v>0</v>
      </c>
      <c r="DN115" s="32" t="str">
        <f t="shared" si="139"/>
        <v/>
      </c>
      <c r="DO115" s="33" t="str">
        <f t="shared" si="140"/>
        <v/>
      </c>
      <c r="DP115" s="27" t="s">
        <v>0</v>
      </c>
      <c r="DQ115" s="38" t="str">
        <f t="shared" si="141"/>
        <v/>
      </c>
      <c r="DR115" s="33" t="str" cm="1">
        <f t="array" ref="DR115">IF(DQ115&lt;&gt;"",INDEX(regNatjecatelj_id,DQ115,0),IF(BF115&lt;&gt;"",BF115,""))</f>
        <v/>
      </c>
      <c r="DS115" s="27" t="s">
        <v>0</v>
      </c>
      <c r="DT115" s="38" t="str">
        <f t="shared" si="142"/>
        <v/>
      </c>
      <c r="DU115" s="53" t="str">
        <f t="shared" si="88"/>
        <v/>
      </c>
      <c r="DV115" s="53" t="str">
        <f t="shared" si="143"/>
        <v/>
      </c>
      <c r="DW115" s="53" t="str">
        <f t="shared" si="144"/>
        <v/>
      </c>
      <c r="DX115" s="46" t="str">
        <f t="shared" si="145"/>
        <v/>
      </c>
      <c r="DY115" s="27" t="s">
        <v>0</v>
      </c>
      <c r="DZ115" s="38" t="str">
        <f>IF(AN115="","",MAX(DZ$12:DZ114)+1)</f>
        <v/>
      </c>
      <c r="EA115" s="53" t="str">
        <f t="shared" si="146"/>
        <v/>
      </c>
      <c r="EB115" s="53" t="str">
        <f t="shared" si="147"/>
        <v/>
      </c>
      <c r="EC115" s="53" t="str">
        <f t="shared" si="148"/>
        <v/>
      </c>
      <c r="ED115" s="53" t="str">
        <f t="shared" si="149"/>
        <v/>
      </c>
      <c r="EE115" s="53" t="str">
        <f t="shared" si="89"/>
        <v/>
      </c>
      <c r="EF115" s="53" t="str">
        <f t="shared" si="150"/>
        <v/>
      </c>
      <c r="EG115" s="53" t="str">
        <f t="shared" si="151"/>
        <v/>
      </c>
      <c r="EH115" s="53" t="str">
        <f t="shared" si="90"/>
        <v/>
      </c>
      <c r="EI115" s="53" t="str">
        <f t="shared" si="152"/>
        <v/>
      </c>
      <c r="EJ115" s="33" t="str">
        <f t="shared" si="153"/>
        <v/>
      </c>
      <c r="EK115" s="27" t="s">
        <v>0</v>
      </c>
      <c r="EL115" s="14" t="str">
        <f t="shared" si="154"/>
        <v/>
      </c>
      <c r="EM115" s="27" t="s">
        <v>0</v>
      </c>
      <c r="EN115" s="14" t="str">
        <f t="shared" si="91"/>
        <v/>
      </c>
      <c r="EO115" s="27" t="s">
        <v>0</v>
      </c>
      <c r="EP115" s="115" t="str">
        <f t="shared" si="155"/>
        <v/>
      </c>
      <c r="EQ115" s="27" t="s">
        <v>0</v>
      </c>
    </row>
    <row r="116" spans="1:147" x14ac:dyDescent="0.25">
      <c r="A116" t="s">
        <v>0</v>
      </c>
      <c r="B116" s="32" t="str">
        <f>IF(csv!F106="","",TRIM(csv!T106))</f>
        <v>M55</v>
      </c>
      <c r="C116" s="21" t="s">
        <v>0</v>
      </c>
      <c r="D116" s="21" t="str">
        <f>IF(csv!F106="","",TRIM(csv!F106))</f>
        <v>Vacant</v>
      </c>
      <c r="E116" s="21" t="str">
        <f>IF(csv!E106="","",TRIM(csv!E106))</f>
        <v/>
      </c>
      <c r="F116" s="21" t="s">
        <v>0</v>
      </c>
      <c r="G116" s="53" t="str">
        <f>IF(csv!M106="","",TRIM(csv!M106))</f>
        <v/>
      </c>
      <c r="H116" s="53" t="str">
        <f>IF(csv!N106="","",TRIM(csv!N106))</f>
        <v>0</v>
      </c>
      <c r="I116" s="21" t="s">
        <v>0</v>
      </c>
      <c r="J116" s="21" t="str">
        <f>IF(csv!P106="","",TRIM(csv!P106))</f>
        <v/>
      </c>
      <c r="K116" s="21" t="str">
        <f>IF(csv!Q106="","",TRIM(csv!Q106))</f>
        <v/>
      </c>
      <c r="L116" s="21" t="s">
        <v>0</v>
      </c>
      <c r="M116" s="46" t="str">
        <f>IF(csv!R106="","",TRIM(csv!R106))</f>
        <v/>
      </c>
      <c r="N116" s="27" t="s">
        <v>0</v>
      </c>
      <c r="O116" s="172" t="str">
        <f t="shared" si="92"/>
        <v/>
      </c>
      <c r="P116" s="27"/>
      <c r="Q116" s="32" t="str">
        <f t="shared" si="93"/>
        <v>M55</v>
      </c>
      <c r="R116" s="53">
        <f>IF(Q116="","",IF(COUNTIF(Q$12:Q115,Q116)=0,R115+1,R115))</f>
        <v>9</v>
      </c>
      <c r="S116" s="53">
        <f t="shared" si="94"/>
        <v>105</v>
      </c>
      <c r="T116" s="53">
        <f t="shared" si="95"/>
        <v>543</v>
      </c>
      <c r="U116" s="46" t="str">
        <f t="shared" si="96"/>
        <v>M55</v>
      </c>
      <c r="V116" s="27" t="s">
        <v>0</v>
      </c>
      <c r="W116" s="157" t="str">
        <f t="shared" si="97"/>
        <v/>
      </c>
      <c r="X116" s="207" t="str">
        <f t="shared" si="98"/>
        <v/>
      </c>
      <c r="Y116" s="158" t="str">
        <f t="shared" si="79"/>
        <v/>
      </c>
      <c r="Z116" s="27" t="s">
        <v>0</v>
      </c>
      <c r="AA116" s="32" t="str">
        <f t="shared" si="99"/>
        <v/>
      </c>
      <c r="AB116" s="53" t="str">
        <f t="shared" si="100"/>
        <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
      </c>
      <c r="AK116" s="108" t="str">
        <f t="shared" si="103"/>
        <v/>
      </c>
      <c r="AL116" s="27"/>
      <c r="AM116" s="32" t="str">
        <f t="shared" si="104"/>
        <v/>
      </c>
      <c r="AN116" s="21" t="str">
        <f t="shared" si="105"/>
        <v/>
      </c>
      <c r="AO116" s="53" t="str">
        <f t="shared" si="106"/>
        <v/>
      </c>
      <c r="AP116" s="53" t="str">
        <f t="shared" si="107"/>
        <v/>
      </c>
      <c r="AQ116" s="21" t="str">
        <f t="shared" si="108"/>
        <v/>
      </c>
      <c r="AR116" s="46" t="str">
        <f t="shared" si="109"/>
        <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
      </c>
      <c r="BI116" s="21" t="str">
        <f t="shared" si="115"/>
        <v/>
      </c>
      <c r="BJ116" s="53" t="str">
        <f t="shared" si="116"/>
        <v/>
      </c>
      <c r="BK116" s="33" t="str">
        <f t="shared" si="117"/>
        <v/>
      </c>
      <c r="BL116" s="27" t="s">
        <v>0</v>
      </c>
      <c r="BM116" s="32" t="str">
        <f t="shared" si="118"/>
        <v/>
      </c>
      <c r="BN116" s="21" t="str">
        <f t="shared" si="119"/>
        <v/>
      </c>
      <c r="BO116" s="53" t="str">
        <f t="shared" si="120"/>
        <v/>
      </c>
      <c r="BP116" s="53" t="str">
        <f t="shared" si="81"/>
        <v/>
      </c>
      <c r="BQ116" s="21" t="str">
        <f t="shared" si="82"/>
        <v/>
      </c>
      <c r="BR116" s="21" t="str" cm="1">
        <f t="array" ref="BR116">IFERROR(""&amp;INDEX(regNatjecatelj_klub,DI116),"")</f>
        <v/>
      </c>
      <c r="BS116" s="66" t="str">
        <f t="shared" si="121"/>
        <v/>
      </c>
      <c r="BT116" s="46" t="str">
        <f t="shared" si="122"/>
        <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
      </c>
      <c r="CL116" s="210" t="str">
        <f>IF(BN116="","",IF(BT116&lt;&gt;BN116,INDEX(regKlub_id,MATCH(BT116,regKlub_naziv,0)),IF(AND(BO116&lt;&gt;"",BO116&lt;&gt;"NEMA"),BO116,IF(CF116&lt;&gt;"",CF116,IF(CB116&lt;&gt;"",CB116,IFERROR(INDEX(CL$12:CL115,MATCH(BN116,BN$12:BN115,0)),"GREŠKA"))))))</f>
        <v/>
      </c>
      <c r="CM116" s="108" t="str">
        <f>IF(BP116="","",IF(BP116&lt;&gt;"NEMA",BP116,IF(CE116&lt;&gt;"",CE116,IFERROR(INDEX(CM$12:CM115,MATCH(BN116,BN$12:BN115,0)),""))))</f>
        <v/>
      </c>
      <c r="CN116" s="27" t="s">
        <v>0</v>
      </c>
      <c r="CO116" s="38" t="str">
        <f t="shared" si="129"/>
        <v/>
      </c>
      <c r="CP116" s="53" t="str">
        <f t="shared" si="130"/>
        <v>0</v>
      </c>
      <c r="CQ116" s="164" t="str">
        <f t="shared" si="131"/>
        <v/>
      </c>
      <c r="CR116" s="165" t="str">
        <f t="shared" si="78"/>
        <v/>
      </c>
      <c r="CS116" s="108" t="str">
        <f t="shared" si="83"/>
        <v/>
      </c>
      <c r="CT116" s="27" t="s">
        <v>0</v>
      </c>
      <c r="CU116" s="224" t="str">
        <f t="shared" si="132"/>
        <v xml:space="preserve">
</v>
      </c>
      <c r="CV116" s="27" t="s">
        <v>0</v>
      </c>
      <c r="CW116" s="184" t="str">
        <f t="shared" si="84"/>
        <v/>
      </c>
      <c r="CX116" t="s">
        <v>0</v>
      </c>
      <c r="CY116" s="86" t="str">
        <f t="shared" si="85"/>
        <v>M</v>
      </c>
      <c r="CZ116" t="s">
        <v>0</v>
      </c>
      <c r="DA116" s="32" t="str">
        <f t="shared" si="86"/>
        <v/>
      </c>
      <c r="DB116" s="46" t="str">
        <f t="shared" si="87"/>
        <v/>
      </c>
      <c r="DC116" t="s">
        <v>0</v>
      </c>
      <c r="DD116" s="14" t="str">
        <f t="shared" si="133"/>
        <v/>
      </c>
      <c r="DE116" s="27" t="s">
        <v>0</v>
      </c>
      <c r="DF116" s="14" t="str">
        <f t="shared" si="134"/>
        <v/>
      </c>
      <c r="DG116" s="27" t="s">
        <v>0</v>
      </c>
      <c r="DH116" s="32" t="str">
        <f t="shared" si="135"/>
        <v/>
      </c>
      <c r="DI116" s="33" t="str">
        <f t="shared" si="136"/>
        <v/>
      </c>
      <c r="DJ116" s="27" t="s">
        <v>0</v>
      </c>
      <c r="DK116" s="32" t="str">
        <f t="shared" si="137"/>
        <v/>
      </c>
      <c r="DL116" s="33" t="str">
        <f t="shared" si="138"/>
        <v/>
      </c>
      <c r="DM116" s="27" t="s">
        <v>0</v>
      </c>
      <c r="DN116" s="32" t="str">
        <f t="shared" si="139"/>
        <v/>
      </c>
      <c r="DO116" s="33" t="str">
        <f t="shared" si="140"/>
        <v/>
      </c>
      <c r="DP116" s="27" t="s">
        <v>0</v>
      </c>
      <c r="DQ116" s="38" t="str">
        <f t="shared" si="141"/>
        <v/>
      </c>
      <c r="DR116" s="33" t="str" cm="1">
        <f t="array" ref="DR116">IF(DQ116&lt;&gt;"",INDEX(regNatjecatelj_id,DQ116,0),IF(BF116&lt;&gt;"",BF116,""))</f>
        <v/>
      </c>
      <c r="DS116" s="27" t="s">
        <v>0</v>
      </c>
      <c r="DT116" s="38" t="str">
        <f t="shared" si="142"/>
        <v/>
      </c>
      <c r="DU116" s="53" t="str">
        <f t="shared" si="88"/>
        <v/>
      </c>
      <c r="DV116" s="53" t="str">
        <f t="shared" si="143"/>
        <v/>
      </c>
      <c r="DW116" s="53" t="str">
        <f t="shared" si="144"/>
        <v/>
      </c>
      <c r="DX116" s="46" t="str">
        <f t="shared" si="145"/>
        <v/>
      </c>
      <c r="DY116" s="27" t="s">
        <v>0</v>
      </c>
      <c r="DZ116" s="38" t="str">
        <f>IF(AN116="","",MAX(DZ$12:DZ115)+1)</f>
        <v/>
      </c>
      <c r="EA116" s="53" t="str">
        <f t="shared" si="146"/>
        <v/>
      </c>
      <c r="EB116" s="53" t="str">
        <f t="shared" si="147"/>
        <v/>
      </c>
      <c r="EC116" s="53" t="str">
        <f t="shared" si="148"/>
        <v/>
      </c>
      <c r="ED116" s="53" t="str">
        <f t="shared" si="149"/>
        <v/>
      </c>
      <c r="EE116" s="53" t="str">
        <f t="shared" si="89"/>
        <v/>
      </c>
      <c r="EF116" s="53" t="str">
        <f t="shared" si="150"/>
        <v/>
      </c>
      <c r="EG116" s="53" t="str">
        <f t="shared" si="151"/>
        <v/>
      </c>
      <c r="EH116" s="53" t="str">
        <f t="shared" si="90"/>
        <v/>
      </c>
      <c r="EI116" s="53" t="str">
        <f t="shared" si="152"/>
        <v/>
      </c>
      <c r="EJ116" s="33" t="str">
        <f t="shared" si="153"/>
        <v/>
      </c>
      <c r="EK116" s="27" t="s">
        <v>0</v>
      </c>
      <c r="EL116" s="14" t="str">
        <f t="shared" si="154"/>
        <v/>
      </c>
      <c r="EM116" s="27" t="s">
        <v>0</v>
      </c>
      <c r="EN116" s="14" t="str">
        <f t="shared" si="91"/>
        <v/>
      </c>
      <c r="EO116" s="27" t="s">
        <v>0</v>
      </c>
      <c r="EP116" s="115" t="str">
        <f t="shared" si="155"/>
        <v/>
      </c>
      <c r="EQ116" s="27" t="s">
        <v>0</v>
      </c>
    </row>
    <row r="117" spans="1:147" x14ac:dyDescent="0.25">
      <c r="A117" t="s">
        <v>0</v>
      </c>
      <c r="B117" s="32" t="str">
        <f>IF(csv!F107="","",TRIM(csv!T107))</f>
        <v>M65</v>
      </c>
      <c r="C117" s="21" t="s">
        <v>0</v>
      </c>
      <c r="D117" s="21" t="str">
        <f>IF(csv!F107="","",TRIM(csv!F107))</f>
        <v>Ivica</v>
      </c>
      <c r="E117" s="21" t="str">
        <f>IF(csv!E107="","",TRIM(csv!E107))</f>
        <v>Mesić</v>
      </c>
      <c r="F117" s="21" t="s">
        <v>0</v>
      </c>
      <c r="G117" s="53" t="str">
        <f>IF(csv!M107="","",TRIM(csv!M107))</f>
        <v>43:02</v>
      </c>
      <c r="H117" s="53" t="str">
        <f>IF(csv!N107="","",TRIM(csv!N107))</f>
        <v>0</v>
      </c>
      <c r="I117" s="21" t="s">
        <v>0</v>
      </c>
      <c r="J117" s="21" t="str">
        <f>IF(csv!P107="","",TRIM(csv!P107))</f>
        <v>VIH</v>
      </c>
      <c r="K117" s="21" t="str">
        <f>IF(csv!Q107="","",TRIM(csv!Q107))</f>
        <v>OK Vihor</v>
      </c>
      <c r="L117" s="21" t="s">
        <v>0</v>
      </c>
      <c r="M117" s="46" t="str">
        <f>IF(csv!R107="","",TRIM(csv!R107))</f>
        <v>CRO</v>
      </c>
      <c r="N117" s="27" t="s">
        <v>0</v>
      </c>
      <c r="O117" s="172" t="str">
        <f t="shared" si="92"/>
        <v>ok</v>
      </c>
      <c r="P117" s="27"/>
      <c r="Q117" s="32" t="str">
        <f t="shared" si="93"/>
        <v>M65</v>
      </c>
      <c r="R117" s="53">
        <f>IF(Q117="","",IF(COUNTIF(Q$12:Q116,Q117)=0,R116+1,R116))</f>
        <v>10</v>
      </c>
      <c r="S117" s="53">
        <f t="shared" si="94"/>
        <v>104</v>
      </c>
      <c r="T117" s="53">
        <f t="shared" si="95"/>
        <v>542</v>
      </c>
      <c r="U117" s="46" t="str">
        <f t="shared" si="96"/>
        <v>M70 – M65</v>
      </c>
      <c r="V117" s="27" t="s">
        <v>0</v>
      </c>
      <c r="W117" s="157" t="str">
        <f t="shared" si="97"/>
        <v>M65</v>
      </c>
      <c r="X117" s="207">
        <f t="shared" si="98"/>
        <v>837</v>
      </c>
      <c r="Y117" s="158" t="str">
        <f t="shared" si="79"/>
        <v/>
      </c>
      <c r="Z117" s="27" t="s">
        <v>0</v>
      </c>
      <c r="AA117" s="32" t="str">
        <f t="shared" si="99"/>
        <v>CRO</v>
      </c>
      <c r="AB117" s="53">
        <f t="shared" si="100"/>
        <v>1</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CRO</v>
      </c>
      <c r="AK117" s="108">
        <f t="shared" si="103"/>
        <v>1</v>
      </c>
      <c r="AL117" s="27"/>
      <c r="AM117" s="32" t="str">
        <f t="shared" si="104"/>
        <v>Ivica</v>
      </c>
      <c r="AN117" s="21" t="str">
        <f t="shared" si="105"/>
        <v>Mesić</v>
      </c>
      <c r="AO117" s="53">
        <f t="shared" si="106"/>
        <v>1548</v>
      </c>
      <c r="AP117" s="53" t="str">
        <f t="shared" si="107"/>
        <v/>
      </c>
      <c r="AQ117" s="21" t="str">
        <f t="shared" si="108"/>
        <v>Ivica</v>
      </c>
      <c r="AR117" s="46" t="str">
        <f t="shared" si="109"/>
        <v>Mesić</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Ivica</v>
      </c>
      <c r="BI117" s="21" t="str">
        <f t="shared" si="115"/>
        <v>Mesić</v>
      </c>
      <c r="BJ117" s="53" t="str">
        <f t="shared" si="116"/>
        <v/>
      </c>
      <c r="BK117" s="33">
        <f t="shared" si="117"/>
        <v>1548</v>
      </c>
      <c r="BL117" s="27" t="s">
        <v>0</v>
      </c>
      <c r="BM117" s="32" t="str">
        <f t="shared" si="118"/>
        <v>VIH</v>
      </c>
      <c r="BN117" s="21" t="str">
        <f t="shared" si="119"/>
        <v>OK Vihor</v>
      </c>
      <c r="BO117" s="53">
        <f t="shared" si="120"/>
        <v>12</v>
      </c>
      <c r="BP117" s="53" t="str">
        <f t="shared" si="81"/>
        <v/>
      </c>
      <c r="BQ117" s="21" t="str">
        <f t="shared" si="82"/>
        <v>OK Vihor</v>
      </c>
      <c r="BR117" s="21" t="str" cm="1">
        <f t="array" ref="BR117">IFERROR(""&amp;INDEX(regNatjecatelj_klub,DI117),"")</f>
        <v>OK Vihor</v>
      </c>
      <c r="BS117" s="66" t="str">
        <f t="shared" si="121"/>
        <v/>
      </c>
      <c r="BT117" s="46" t="str">
        <f t="shared" si="122"/>
        <v>OK Vihor</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OK Vihor</v>
      </c>
      <c r="CL117" s="210">
        <f>IF(BN117="","",IF(BT117&lt;&gt;BN117,INDEX(regKlub_id,MATCH(BT117,regKlub_naziv,0)),IF(AND(BO117&lt;&gt;"",BO117&lt;&gt;"NEMA"),BO117,IF(CF117&lt;&gt;"",CF117,IF(CB117&lt;&gt;"",CB117,IFERROR(INDEX(CL$12:CL116,MATCH(BN117,BN$12:BN116,0)),"GREŠKA"))))))</f>
        <v>12</v>
      </c>
      <c r="CM117" s="108" t="str">
        <f>IF(BP117="","",IF(BP117&lt;&gt;"NEMA",BP117,IF(CE117&lt;&gt;"",CE117,IFERROR(INDEX(CM$12:CM116,MATCH(BN117,BN$12:BN116,0)),""))))</f>
        <v/>
      </c>
      <c r="CN117" s="27" t="s">
        <v>0</v>
      </c>
      <c r="CO117" s="38" t="str">
        <f t="shared" si="129"/>
        <v>43:02</v>
      </c>
      <c r="CP117" s="53" t="str">
        <f t="shared" si="130"/>
        <v>0</v>
      </c>
      <c r="CQ117" s="164" t="str">
        <f t="shared" si="131"/>
        <v/>
      </c>
      <c r="CR117" s="165">
        <f t="shared" si="78"/>
        <v>2582</v>
      </c>
      <c r="CS117" s="108">
        <f t="shared" si="83"/>
        <v>1</v>
      </c>
      <c r="CT117" s="27" t="s">
        <v>0</v>
      </c>
      <c r="CU117" s="224" t="str">
        <f t="shared" si="132"/>
        <v xml:space="preserve">
</v>
      </c>
      <c r="CV117" s="27" t="s">
        <v>0</v>
      </c>
      <c r="CW117" s="184" t="str">
        <f t="shared" si="84"/>
        <v/>
      </c>
      <c r="CX117" t="s">
        <v>0</v>
      </c>
      <c r="CY117" s="86" t="str">
        <f t="shared" si="85"/>
        <v>M</v>
      </c>
      <c r="CZ117" t="s">
        <v>0</v>
      </c>
      <c r="DA117" s="32" t="str">
        <f t="shared" si="86"/>
        <v/>
      </c>
      <c r="DB117" s="46" t="str">
        <f t="shared" si="87"/>
        <v/>
      </c>
      <c r="DC117" t="s">
        <v>0</v>
      </c>
      <c r="DD117" s="14" t="str">
        <f t="shared" si="133"/>
        <v/>
      </c>
      <c r="DE117" s="27" t="s">
        <v>0</v>
      </c>
      <c r="DF117" s="14" t="str">
        <f t="shared" si="134"/>
        <v/>
      </c>
      <c r="DG117" s="27" t="s">
        <v>0</v>
      </c>
      <c r="DH117" s="32" t="str">
        <f t="shared" si="135"/>
        <v>Ivica – Mesić</v>
      </c>
      <c r="DI117" s="33">
        <f t="shared" si="136"/>
        <v>533</v>
      </c>
      <c r="DJ117" s="27" t="s">
        <v>0</v>
      </c>
      <c r="DK117" s="32" t="str">
        <f t="shared" si="137"/>
        <v>Ivica – Mesić – OK Vihor</v>
      </c>
      <c r="DL117" s="33">
        <f t="shared" si="138"/>
        <v>533</v>
      </c>
      <c r="DM117" s="27" t="s">
        <v>0</v>
      </c>
      <c r="DN117" s="32" t="str">
        <f t="shared" si="139"/>
        <v>Ivica – Mesić – OK Vihor – M65</v>
      </c>
      <c r="DO117" s="33">
        <f t="shared" si="140"/>
        <v>533</v>
      </c>
      <c r="DP117" s="27" t="s">
        <v>0</v>
      </c>
      <c r="DQ117" s="38">
        <f t="shared" si="141"/>
        <v>533</v>
      </c>
      <c r="DR117" s="33" cm="1">
        <f t="array" ref="DR117">IF(DQ117&lt;&gt;"",INDEX(regNatjecatelj_id,DQ117,0),IF(BF117&lt;&gt;"",BF117,""))</f>
        <v>1548</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7706</v>
      </c>
      <c r="EA117" s="53">
        <f t="shared" si="146"/>
        <v>837</v>
      </c>
      <c r="EB117" s="53">
        <f t="shared" si="147"/>
        <v>1548</v>
      </c>
      <c r="EC117" s="53">
        <f t="shared" si="148"/>
        <v>2582</v>
      </c>
      <c r="ED117" s="53">
        <f t="shared" si="149"/>
        <v>1</v>
      </c>
      <c r="EE117" s="53">
        <f t="shared" si="89"/>
        <v>1</v>
      </c>
      <c r="EF117" s="53">
        <f t="shared" si="150"/>
        <v>1</v>
      </c>
      <c r="EG117" s="53" t="str">
        <f t="shared" si="151"/>
        <v>0</v>
      </c>
      <c r="EH117" s="53" t="str">
        <f t="shared" si="90"/>
        <v/>
      </c>
      <c r="EI117" s="53" t="str">
        <f t="shared" si="152"/>
        <v/>
      </c>
      <c r="EJ117" s="33" t="str">
        <f t="shared" si="153"/>
        <v/>
      </c>
      <c r="EK117" s="27" t="s">
        <v>0</v>
      </c>
      <c r="EL117" s="14" t="str">
        <f t="shared" si="154"/>
        <v>INSERT INTO rezultat(id,stazakategorija_id,imeprezime_id,vrijeme_sec,status_id,registracija,uparivanje_id,originalstatus_id,imeprezimealias_id,klubalias_id,kategorijaalias_id) VALUES (7706,837,1548,2582,1,1,1,0,Null,Null,Null);</v>
      </c>
      <c r="EM117" s="27" t="s">
        <v>0</v>
      </c>
      <c r="EN117" s="14" t="str">
        <f t="shared" si="91"/>
        <v>UPDATE
	registar
SET
	potvrda = 1
WHERE
	imeprezime_id=1548
    	AND
	kategorijaliga_id = (SELECT 
                         	id
                         FROM
                         	kategorija_liga
                         WHERE
                         	kategorija_liga.kategorija_id = (SELECT kategorija_id FROM staza_kategorija WHERE id = 837)
                         		AND
                         	kategorija_liga.liga_id = 221)
		AND
	datum_od &lt;= '44850'
    	AND
    datum_do is Null;</v>
      </c>
      <c r="EO117" s="27" t="s">
        <v>0</v>
      </c>
      <c r="EP117" s="115" t="str">
        <f t="shared" si="155"/>
        <v xml:space="preserve">
INSERT INTO rezultat(id,stazakategorija_id,imeprezime_id,vrijeme_sec,status_id,registracija,uparivanje_id,originalstatus_id,imeprezimealias_id,klubalias_id,kategorijaalias_id) VALUES (7706,837,1548,2582,1,1,1,0,Null,Null,Null);
UPDATE
	registar
SET
	potvrda = 1
WHERE
	imeprezime_id=1548
    	AND
	kategorijaliga_id = (SELECT 
                         	id
                         FROM
                         	kategorija_liga
                         WHERE
                         	kategorija_liga.kategorija_id = (SELECT kategorija_id FROM staza_kategorija WHERE id = 837)
                         		AND
                         	kategorija_liga.liga_id = 221)
		AND
	datum_od &lt;= '44850'
    	AND
    datum_do is Null;</v>
      </c>
      <c r="EQ117" s="27" t="s">
        <v>0</v>
      </c>
    </row>
    <row r="118" spans="1:147" x14ac:dyDescent="0.25">
      <c r="A118" t="s">
        <v>0</v>
      </c>
      <c r="B118" s="32" t="str">
        <f>IF(csv!F108="","",TRIM(csv!T108))</f>
        <v>M65</v>
      </c>
      <c r="C118" s="21" t="s">
        <v>0</v>
      </c>
      <c r="D118" s="21" t="str">
        <f>IF(csv!F108="","",TRIM(csv!F108))</f>
        <v>Vacant</v>
      </c>
      <c r="E118" s="21" t="str">
        <f>IF(csv!E108="","",TRIM(csv!E108))</f>
        <v/>
      </c>
      <c r="F118" s="21" t="s">
        <v>0</v>
      </c>
      <c r="G118" s="53" t="str">
        <f>IF(csv!M108="","",TRIM(csv!M108))</f>
        <v/>
      </c>
      <c r="H118" s="53" t="str">
        <f>IF(csv!N108="","",TRIM(csv!N108))</f>
        <v>0</v>
      </c>
      <c r="I118" s="21" t="s">
        <v>0</v>
      </c>
      <c r="J118" s="21" t="str">
        <f>IF(csv!P108="","",TRIM(csv!P108))</f>
        <v/>
      </c>
      <c r="K118" s="21" t="str">
        <f>IF(csv!Q108="","",TRIM(csv!Q108))</f>
        <v/>
      </c>
      <c r="L118" s="21" t="s">
        <v>0</v>
      </c>
      <c r="M118" s="46" t="str">
        <f>IF(csv!R108="","",TRIM(csv!R108))</f>
        <v/>
      </c>
      <c r="N118" s="27" t="s">
        <v>0</v>
      </c>
      <c r="O118" s="172" t="str">
        <f t="shared" si="92"/>
        <v/>
      </c>
      <c r="P118" s="27"/>
      <c r="Q118" s="32" t="str">
        <f t="shared" si="93"/>
        <v>M65</v>
      </c>
      <c r="R118" s="53">
        <f>IF(Q118="","",IF(COUNTIF(Q$12:Q117,Q118)=0,R117+1,R117))</f>
        <v>10</v>
      </c>
      <c r="S118" s="53">
        <f t="shared" si="94"/>
        <v>104</v>
      </c>
      <c r="T118" s="53">
        <f t="shared" si="95"/>
        <v>542</v>
      </c>
      <c r="U118" s="46" t="str">
        <f t="shared" si="96"/>
        <v>M70 – M65</v>
      </c>
      <c r="V118" s="27" t="s">
        <v>0</v>
      </c>
      <c r="W118" s="157" t="str">
        <f t="shared" si="97"/>
        <v/>
      </c>
      <c r="X118" s="207" t="str">
        <f t="shared" si="98"/>
        <v/>
      </c>
      <c r="Y118" s="158" t="str">
        <f t="shared" si="79"/>
        <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
      </c>
      <c r="AN118" s="21" t="str">
        <f t="shared" si="105"/>
        <v/>
      </c>
      <c r="AO118" s="53" t="str">
        <f t="shared" si="106"/>
        <v/>
      </c>
      <c r="AP118" s="53" t="str">
        <f t="shared" si="107"/>
        <v/>
      </c>
      <c r="AQ118" s="21" t="str">
        <f t="shared" si="108"/>
        <v/>
      </c>
      <c r="AR118" s="46" t="str">
        <f t="shared" si="109"/>
        <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
      </c>
      <c r="BI118" s="21" t="str">
        <f t="shared" si="115"/>
        <v/>
      </c>
      <c r="BJ118" s="53" t="str">
        <f t="shared" si="116"/>
        <v/>
      </c>
      <c r="BK118" s="33" t="str">
        <f t="shared" si="117"/>
        <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53" t="str">
        <f t="shared" si="130"/>
        <v>0</v>
      </c>
      <c r="CQ118" s="164" t="str">
        <f t="shared" si="131"/>
        <v/>
      </c>
      <c r="CR118" s="165" t="str">
        <f t="shared" si="78"/>
        <v/>
      </c>
      <c r="CS118" s="108" t="str">
        <f t="shared" si="83"/>
        <v/>
      </c>
      <c r="CT118" s="27" t="s">
        <v>0</v>
      </c>
      <c r="CU118" s="224" t="str">
        <f t="shared" si="132"/>
        <v xml:space="preserve">
</v>
      </c>
      <c r="CV118" s="27" t="s">
        <v>0</v>
      </c>
      <c r="CW118" s="184" t="str">
        <f t="shared" si="84"/>
        <v/>
      </c>
      <c r="CX118" t="s">
        <v>0</v>
      </c>
      <c r="CY118" s="86" t="str">
        <f t="shared" si="85"/>
        <v>M</v>
      </c>
      <c r="CZ118" t="s">
        <v>0</v>
      </c>
      <c r="DA118" s="32" t="str">
        <f t="shared" si="86"/>
        <v/>
      </c>
      <c r="DB118" s="46" t="str">
        <f t="shared" si="87"/>
        <v/>
      </c>
      <c r="DC118" t="s">
        <v>0</v>
      </c>
      <c r="DD118" s="14" t="str">
        <f t="shared" si="133"/>
        <v/>
      </c>
      <c r="DE118" s="27" t="s">
        <v>0</v>
      </c>
      <c r="DF118" s="14" t="str">
        <f t="shared" si="134"/>
        <v/>
      </c>
      <c r="DG118" s="27" t="s">
        <v>0</v>
      </c>
      <c r="DH118" s="32" t="str">
        <f t="shared" si="135"/>
        <v/>
      </c>
      <c r="DI118" s="33" t="str">
        <f t="shared" si="136"/>
        <v/>
      </c>
      <c r="DJ118" s="27" t="s">
        <v>0</v>
      </c>
      <c r="DK118" s="32" t="str">
        <f t="shared" si="137"/>
        <v/>
      </c>
      <c r="DL118" s="33" t="str">
        <f t="shared" si="138"/>
        <v/>
      </c>
      <c r="DM118" s="27" t="s">
        <v>0</v>
      </c>
      <c r="DN118" s="32" t="str">
        <f t="shared" si="139"/>
        <v/>
      </c>
      <c r="DO118" s="33" t="str">
        <f t="shared" si="140"/>
        <v/>
      </c>
      <c r="DP118" s="27" t="s">
        <v>0</v>
      </c>
      <c r="DQ118" s="38" t="str">
        <f t="shared" si="141"/>
        <v/>
      </c>
      <c r="DR118" s="33" t="str" cm="1">
        <f t="array" ref="DR118">IF(DQ118&lt;&gt;"",INDEX(regNatjecatelj_id,DQ118,0),IF(BF118&lt;&gt;"",BF118,""))</f>
        <v/>
      </c>
      <c r="DS118" s="27" t="s">
        <v>0</v>
      </c>
      <c r="DT118" s="38" t="str">
        <f t="shared" si="142"/>
        <v/>
      </c>
      <c r="DU118" s="53" t="str">
        <f t="shared" si="88"/>
        <v/>
      </c>
      <c r="DV118" s="53" t="str">
        <f t="shared" si="143"/>
        <v/>
      </c>
      <c r="DW118" s="53" t="str">
        <f t="shared" si="144"/>
        <v/>
      </c>
      <c r="DX118" s="46" t="str">
        <f t="shared" si="145"/>
        <v/>
      </c>
      <c r="DY118" s="27" t="s">
        <v>0</v>
      </c>
      <c r="DZ118" s="38" t="str">
        <f>IF(AN118="","",MAX(DZ$12:DZ117)+1)</f>
        <v/>
      </c>
      <c r="EA118" s="53" t="str">
        <f t="shared" si="146"/>
        <v/>
      </c>
      <c r="EB118" s="53" t="str">
        <f t="shared" si="147"/>
        <v/>
      </c>
      <c r="EC118" s="53" t="str">
        <f t="shared" si="148"/>
        <v/>
      </c>
      <c r="ED118" s="53" t="str">
        <f t="shared" si="149"/>
        <v/>
      </c>
      <c r="EE118" s="53" t="str">
        <f t="shared" si="89"/>
        <v/>
      </c>
      <c r="EF118" s="53" t="str">
        <f t="shared" si="150"/>
        <v/>
      </c>
      <c r="EG118" s="53" t="str">
        <f t="shared" si="151"/>
        <v/>
      </c>
      <c r="EH118" s="53" t="str">
        <f t="shared" si="90"/>
        <v/>
      </c>
      <c r="EI118" s="53" t="str">
        <f t="shared" si="152"/>
        <v/>
      </c>
      <c r="EJ118" s="33" t="str">
        <f t="shared" si="153"/>
        <v/>
      </c>
      <c r="EK118" s="27" t="s">
        <v>0</v>
      </c>
      <c r="EL118" s="14" t="str">
        <f t="shared" si="154"/>
        <v/>
      </c>
      <c r="EM118" s="27" t="s">
        <v>0</v>
      </c>
      <c r="EN118" s="14" t="str">
        <f t="shared" si="91"/>
        <v/>
      </c>
      <c r="EO118" s="27" t="s">
        <v>0</v>
      </c>
      <c r="EP118" s="115" t="str">
        <f t="shared" si="155"/>
        <v/>
      </c>
      <c r="EQ118" s="27" t="s">
        <v>0</v>
      </c>
    </row>
    <row r="119" spans="1:147" x14ac:dyDescent="0.25">
      <c r="A119" t="s">
        <v>0</v>
      </c>
      <c r="B119" s="32" t="str">
        <f>IF(csv!F109="","",TRIM(csv!T109))</f>
        <v>M70</v>
      </c>
      <c r="C119" s="21" t="s">
        <v>0</v>
      </c>
      <c r="D119" s="21" t="str">
        <f>IF(csv!F109="","",TRIM(csv!F109))</f>
        <v>Ivan</v>
      </c>
      <c r="E119" s="21" t="str">
        <f>IF(csv!E109="","",TRIM(csv!E109))</f>
        <v>Pongrac</v>
      </c>
      <c r="F119" s="21" t="s">
        <v>0</v>
      </c>
      <c r="G119" s="53" t="str">
        <f>IF(csv!M109="","",TRIM(csv!M109))</f>
        <v>33:37</v>
      </c>
      <c r="H119" s="53" t="str">
        <f>IF(csv!N109="","",TRIM(csv!N109))</f>
        <v>0</v>
      </c>
      <c r="I119" s="21" t="s">
        <v>0</v>
      </c>
      <c r="J119" s="21" t="str">
        <f>IF(csv!P109="","",TRIM(csv!P109))</f>
        <v>JAP</v>
      </c>
      <c r="K119" s="21" t="str">
        <f>IF(csv!Q109="","",TRIM(csv!Q109))</f>
        <v>OK Japetić</v>
      </c>
      <c r="L119" s="21" t="s">
        <v>0</v>
      </c>
      <c r="M119" s="46" t="str">
        <f>IF(csv!R109="","",TRIM(csv!R109))</f>
        <v>CRO</v>
      </c>
      <c r="N119" s="27" t="s">
        <v>0</v>
      </c>
      <c r="O119" s="172" t="str">
        <f t="shared" si="92"/>
        <v>ok</v>
      </c>
      <c r="P119" s="27"/>
      <c r="Q119" s="32" t="str">
        <f t="shared" si="93"/>
        <v>M70</v>
      </c>
      <c r="R119" s="53">
        <f>IF(Q119="","",IF(COUNTIF(Q$12:Q118,Q119)=0,R118+1,R118))</f>
        <v>11</v>
      </c>
      <c r="S119" s="53">
        <f t="shared" si="94"/>
        <v>103</v>
      </c>
      <c r="T119" s="53">
        <f t="shared" si="95"/>
        <v>542</v>
      </c>
      <c r="U119" s="46" t="str">
        <f t="shared" si="96"/>
        <v>M70 – M65</v>
      </c>
      <c r="V119" s="27" t="s">
        <v>0</v>
      </c>
      <c r="W119" s="157" t="str">
        <f t="shared" si="97"/>
        <v>M70</v>
      </c>
      <c r="X119" s="207">
        <f t="shared" si="98"/>
        <v>838</v>
      </c>
      <c r="Y119" s="158" t="str">
        <f t="shared" si="79"/>
        <v/>
      </c>
      <c r="Z119" s="27" t="s">
        <v>0</v>
      </c>
      <c r="AA119" s="32" t="str">
        <f t="shared" si="99"/>
        <v>CRO</v>
      </c>
      <c r="AB119" s="53">
        <f t="shared" si="100"/>
        <v>1</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CRO</v>
      </c>
      <c r="AK119" s="108">
        <f t="shared" si="103"/>
        <v>1</v>
      </c>
      <c r="AL119" s="27"/>
      <c r="AM119" s="32" t="str">
        <f t="shared" si="104"/>
        <v>Ivan</v>
      </c>
      <c r="AN119" s="21" t="str">
        <f t="shared" si="105"/>
        <v>Pongrac</v>
      </c>
      <c r="AO119" s="53">
        <f t="shared" si="106"/>
        <v>1484</v>
      </c>
      <c r="AP119" s="53" t="str">
        <f t="shared" si="107"/>
        <v/>
      </c>
      <c r="AQ119" s="21" t="str">
        <f t="shared" si="108"/>
        <v>Ivan</v>
      </c>
      <c r="AR119" s="46" t="str">
        <f t="shared" si="109"/>
        <v>Pongrac</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Ivan</v>
      </c>
      <c r="BI119" s="21" t="str">
        <f t="shared" si="115"/>
        <v>Pongrac</v>
      </c>
      <c r="BJ119" s="53" t="str">
        <f t="shared" si="116"/>
        <v/>
      </c>
      <c r="BK119" s="33">
        <f t="shared" si="117"/>
        <v>1484</v>
      </c>
      <c r="BL119" s="27" t="s">
        <v>0</v>
      </c>
      <c r="BM119" s="32" t="str">
        <f t="shared" si="118"/>
        <v>JAP</v>
      </c>
      <c r="BN119" s="21" t="str">
        <f t="shared" si="119"/>
        <v>OK Japetić</v>
      </c>
      <c r="BO119" s="53">
        <f t="shared" si="120"/>
        <v>3</v>
      </c>
      <c r="BP119" s="53" t="str">
        <f t="shared" si="81"/>
        <v/>
      </c>
      <c r="BQ119" s="21" t="str">
        <f t="shared" si="82"/>
        <v>OK Japetić</v>
      </c>
      <c r="BR119" s="21" t="str" cm="1">
        <f t="array" ref="BR119">IFERROR(""&amp;INDEX(regNatjecatelj_klub,DI119),"")</f>
        <v>OK Japetić</v>
      </c>
      <c r="BS119" s="66" t="str">
        <f t="shared" si="121"/>
        <v/>
      </c>
      <c r="BT119" s="46" t="str">
        <f t="shared" si="122"/>
        <v>OK Japetić</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OK Japetić</v>
      </c>
      <c r="CL119" s="210">
        <f>IF(BN119="","",IF(BT119&lt;&gt;BN119,INDEX(regKlub_id,MATCH(BT119,regKlub_naziv,0)),IF(AND(BO119&lt;&gt;"",BO119&lt;&gt;"NEMA"),BO119,IF(CF119&lt;&gt;"",CF119,IF(CB119&lt;&gt;"",CB119,IFERROR(INDEX(CL$12:CL118,MATCH(BN119,BN$12:BN118,0)),"GREŠKA"))))))</f>
        <v>3</v>
      </c>
      <c r="CM119" s="108" t="str">
        <f>IF(BP119="","",IF(BP119&lt;&gt;"NEMA",BP119,IF(CE119&lt;&gt;"",CE119,IFERROR(INDEX(CM$12:CM118,MATCH(BN119,BN$12:BN118,0)),""))))</f>
        <v/>
      </c>
      <c r="CN119" s="27" t="s">
        <v>0</v>
      </c>
      <c r="CO119" s="38" t="str">
        <f t="shared" si="129"/>
        <v>33:37</v>
      </c>
      <c r="CP119" s="53" t="str">
        <f t="shared" si="130"/>
        <v>0</v>
      </c>
      <c r="CQ119" s="164" t="str">
        <f t="shared" si="131"/>
        <v/>
      </c>
      <c r="CR119" s="165">
        <f t="shared" si="78"/>
        <v>2017</v>
      </c>
      <c r="CS119" s="108">
        <f t="shared" si="83"/>
        <v>1</v>
      </c>
      <c r="CT119" s="27" t="s">
        <v>0</v>
      </c>
      <c r="CU119" s="224" t="str">
        <f t="shared" si="132"/>
        <v xml:space="preserve">
</v>
      </c>
      <c r="CV119" s="27" t="s">
        <v>0</v>
      </c>
      <c r="CW119" s="184" t="str">
        <f t="shared" si="84"/>
        <v/>
      </c>
      <c r="CX119" t="s">
        <v>0</v>
      </c>
      <c r="CY119" s="86" t="str">
        <f t="shared" si="85"/>
        <v>M</v>
      </c>
      <c r="CZ119" t="s">
        <v>0</v>
      </c>
      <c r="DA119" s="32" t="str">
        <f t="shared" si="86"/>
        <v/>
      </c>
      <c r="DB119" s="46" t="str">
        <f t="shared" si="87"/>
        <v/>
      </c>
      <c r="DC119" t="s">
        <v>0</v>
      </c>
      <c r="DD119" s="14" t="str">
        <f t="shared" si="133"/>
        <v/>
      </c>
      <c r="DE119" s="27" t="s">
        <v>0</v>
      </c>
      <c r="DF119" s="14" t="str">
        <f t="shared" si="134"/>
        <v/>
      </c>
      <c r="DG119" s="27" t="s">
        <v>0</v>
      </c>
      <c r="DH119" s="32" t="str">
        <f t="shared" si="135"/>
        <v>Ivan – Pongrac</v>
      </c>
      <c r="DI119" s="33">
        <f t="shared" si="136"/>
        <v>502</v>
      </c>
      <c r="DJ119" s="27" t="s">
        <v>0</v>
      </c>
      <c r="DK119" s="32" t="str">
        <f t="shared" si="137"/>
        <v>Ivan – Pongrac – OK Japetić</v>
      </c>
      <c r="DL119" s="33">
        <f t="shared" si="138"/>
        <v>502</v>
      </c>
      <c r="DM119" s="27" t="s">
        <v>0</v>
      </c>
      <c r="DN119" s="32" t="str">
        <f t="shared" si="139"/>
        <v>Ivan – Pongrac – OK Japetić – M70</v>
      </c>
      <c r="DO119" s="33">
        <f t="shared" si="140"/>
        <v>502</v>
      </c>
      <c r="DP119" s="27" t="s">
        <v>0</v>
      </c>
      <c r="DQ119" s="38">
        <f t="shared" si="141"/>
        <v>502</v>
      </c>
      <c r="DR119" s="33" cm="1">
        <f t="array" ref="DR119">IF(DQ119&lt;&gt;"",INDEX(regNatjecatelj_id,DQ119,0),IF(BF119&lt;&gt;"",BF119,""))</f>
        <v>1484</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7707</v>
      </c>
      <c r="EA119" s="53">
        <f t="shared" si="146"/>
        <v>838</v>
      </c>
      <c r="EB119" s="53">
        <f t="shared" si="147"/>
        <v>1484</v>
      </c>
      <c r="EC119" s="53">
        <f t="shared" si="148"/>
        <v>2017</v>
      </c>
      <c r="ED119" s="53">
        <f t="shared" si="149"/>
        <v>1</v>
      </c>
      <c r="EE119" s="53">
        <f t="shared" si="89"/>
        <v>1</v>
      </c>
      <c r="EF119" s="53">
        <f t="shared" si="150"/>
        <v>1</v>
      </c>
      <c r="EG119" s="53" t="str">
        <f t="shared" si="151"/>
        <v>0</v>
      </c>
      <c r="EH119" s="53" t="str">
        <f t="shared" si="90"/>
        <v/>
      </c>
      <c r="EI119" s="53" t="str">
        <f t="shared" si="152"/>
        <v/>
      </c>
      <c r="EJ119" s="33" t="str">
        <f t="shared" si="153"/>
        <v/>
      </c>
      <c r="EK119" s="27" t="s">
        <v>0</v>
      </c>
      <c r="EL119" s="14" t="str">
        <f t="shared" si="154"/>
        <v>INSERT INTO rezultat(id,stazakategorija_id,imeprezime_id,vrijeme_sec,status_id,registracija,uparivanje_id,originalstatus_id,imeprezimealias_id,klubalias_id,kategorijaalias_id) VALUES (7707,838,1484,2017,1,1,1,0,Null,Null,Null);</v>
      </c>
      <c r="EM119" s="27" t="s">
        <v>0</v>
      </c>
      <c r="EN119" s="14" t="str">
        <f t="shared" si="91"/>
        <v>UPDATE
	registar
SET
	potvrda = 1
WHERE
	imeprezime_id=1484
    	AND
	kategorijaliga_id = (SELECT 
                         	id
                         FROM
                         	kategorija_liga
                         WHERE
                         	kategorija_liga.kategorija_id = (SELECT kategorija_id FROM staza_kategorija WHERE id = 838)
                         		AND
                         	kategorija_liga.liga_id = 221)
		AND
	datum_od &lt;= '44850'
    	AND
    datum_do is Null;</v>
      </c>
      <c r="EO119" s="27" t="s">
        <v>0</v>
      </c>
      <c r="EP119" s="115" t="str">
        <f t="shared" si="155"/>
        <v xml:space="preserve">
INSERT INTO rezultat(id,stazakategorija_id,imeprezime_id,vrijeme_sec,status_id,registracija,uparivanje_id,originalstatus_id,imeprezimealias_id,klubalias_id,kategorijaalias_id) VALUES (7707,838,1484,2017,1,1,1,0,Null,Null,Null);
UPDATE
	registar
SET
	potvrda = 1
WHERE
	imeprezime_id=1484
    	AND
	kategorijaliga_id = (SELECT 
                         	id
                         FROM
                         	kategorija_liga
                         WHERE
                         	kategorija_liga.kategorija_id = (SELECT kategorija_id FROM staza_kategorija WHERE id = 838)
                         		AND
                         	kategorija_liga.liga_id = 221)
		AND
	datum_od &lt;= '44850'
    	AND
    datum_do is Null;</v>
      </c>
      <c r="EQ119" s="27" t="s">
        <v>0</v>
      </c>
    </row>
    <row r="120" spans="1:147" x14ac:dyDescent="0.25">
      <c r="A120" t="s">
        <v>0</v>
      </c>
      <c r="B120" s="32" t="str">
        <f>IF(csv!F110="","",TRIM(csv!T110))</f>
        <v>M70</v>
      </c>
      <c r="C120" s="21" t="s">
        <v>0</v>
      </c>
      <c r="D120" s="21" t="str">
        <f>IF(csv!F110="","",TRIM(csv!F110))</f>
        <v>Milan</v>
      </c>
      <c r="E120" s="21" t="str">
        <f>IF(csv!E110="","",TRIM(csv!E110))</f>
        <v>Turkalj</v>
      </c>
      <c r="F120" s="21" t="s">
        <v>0</v>
      </c>
      <c r="G120" s="53" t="str">
        <f>IF(csv!M110="","",TRIM(csv!M110))</f>
        <v>55:34</v>
      </c>
      <c r="H120" s="53" t="str">
        <f>IF(csv!N110="","",TRIM(csv!N110))</f>
        <v>0</v>
      </c>
      <c r="I120" s="21" t="s">
        <v>0</v>
      </c>
      <c r="J120" s="21" t="str">
        <f>IF(csv!P110="","",TRIM(csv!P110))</f>
        <v>VAR</v>
      </c>
      <c r="K120" s="21" t="str">
        <f>IF(csv!Q110="","",TRIM(csv!Q110))</f>
        <v>OK Varaždin</v>
      </c>
      <c r="L120" s="21" t="s">
        <v>0</v>
      </c>
      <c r="M120" s="46" t="str">
        <f>IF(csv!R110="","",TRIM(csv!R110))</f>
        <v>CRO</v>
      </c>
      <c r="N120" s="27" t="s">
        <v>0</v>
      </c>
      <c r="O120" s="172" t="str">
        <f t="shared" si="92"/>
        <v>ok</v>
      </c>
      <c r="P120" s="27"/>
      <c r="Q120" s="32" t="str">
        <f t="shared" si="93"/>
        <v>M70</v>
      </c>
      <c r="R120" s="53">
        <f>IF(Q120="","",IF(COUNTIF(Q$12:Q119,Q120)=0,R119+1,R119))</f>
        <v>11</v>
      </c>
      <c r="S120" s="53">
        <f t="shared" si="94"/>
        <v>103</v>
      </c>
      <c r="T120" s="53">
        <f t="shared" si="95"/>
        <v>542</v>
      </c>
      <c r="U120" s="46" t="str">
        <f t="shared" si="96"/>
        <v>M70 – M65</v>
      </c>
      <c r="V120" s="27" t="s">
        <v>0</v>
      </c>
      <c r="W120" s="157" t="str">
        <f t="shared" si="97"/>
        <v>M70</v>
      </c>
      <c r="X120" s="207">
        <f t="shared" si="98"/>
        <v>838</v>
      </c>
      <c r="Y120" s="158" t="str">
        <f t="shared" si="79"/>
        <v/>
      </c>
      <c r="Z120" s="27" t="s">
        <v>0</v>
      </c>
      <c r="AA120" s="32" t="str">
        <f t="shared" si="99"/>
        <v>CRO</v>
      </c>
      <c r="AB120" s="53">
        <f t="shared" si="100"/>
        <v>1</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CRO</v>
      </c>
      <c r="AK120" s="108">
        <f t="shared" si="103"/>
        <v>1</v>
      </c>
      <c r="AL120" s="27"/>
      <c r="AM120" s="32" t="str">
        <f t="shared" si="104"/>
        <v>Milan</v>
      </c>
      <c r="AN120" s="21" t="str">
        <f t="shared" si="105"/>
        <v>Turkalj</v>
      </c>
      <c r="AO120" s="53">
        <f t="shared" si="106"/>
        <v>1568</v>
      </c>
      <c r="AP120" s="53" t="str">
        <f t="shared" si="107"/>
        <v/>
      </c>
      <c r="AQ120" s="21" t="str">
        <f t="shared" si="108"/>
        <v>Milan</v>
      </c>
      <c r="AR120" s="46" t="str">
        <f t="shared" si="109"/>
        <v>Turkalj</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Milan</v>
      </c>
      <c r="BI120" s="21" t="str">
        <f t="shared" si="115"/>
        <v>Turkalj</v>
      </c>
      <c r="BJ120" s="53" t="str">
        <f t="shared" si="116"/>
        <v/>
      </c>
      <c r="BK120" s="33">
        <f t="shared" si="117"/>
        <v>1568</v>
      </c>
      <c r="BL120" s="27" t="s">
        <v>0</v>
      </c>
      <c r="BM120" s="32" t="str">
        <f t="shared" si="118"/>
        <v>VAR</v>
      </c>
      <c r="BN120" s="21" t="str">
        <f t="shared" si="119"/>
        <v>OK Varaždin</v>
      </c>
      <c r="BO120" s="53">
        <f t="shared" si="120"/>
        <v>11</v>
      </c>
      <c r="BP120" s="53" t="str">
        <f t="shared" si="81"/>
        <v/>
      </c>
      <c r="BQ120" s="21" t="str">
        <f t="shared" si="82"/>
        <v>OK Varaždin</v>
      </c>
      <c r="BR120" s="21" t="str" cm="1">
        <f t="array" ref="BR120">IFERROR(""&amp;INDEX(regNatjecatelj_klub,DI120),"")</f>
        <v>OK Varaždin</v>
      </c>
      <c r="BS120" s="66" t="str">
        <f t="shared" si="121"/>
        <v/>
      </c>
      <c r="BT120" s="46" t="str">
        <f t="shared" si="122"/>
        <v>OK Varaždin</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OK Varaždin</v>
      </c>
      <c r="CL120" s="210">
        <f>IF(BN120="","",IF(BT120&lt;&gt;BN120,INDEX(regKlub_id,MATCH(BT120,regKlub_naziv,0)),IF(AND(BO120&lt;&gt;"",BO120&lt;&gt;"NEMA"),BO120,IF(CF120&lt;&gt;"",CF120,IF(CB120&lt;&gt;"",CB120,IFERROR(INDEX(CL$12:CL119,MATCH(BN120,BN$12:BN119,0)),"GREŠKA"))))))</f>
        <v>11</v>
      </c>
      <c r="CM120" s="108" t="str">
        <f>IF(BP120="","",IF(BP120&lt;&gt;"NEMA",BP120,IF(CE120&lt;&gt;"",CE120,IFERROR(INDEX(CM$12:CM119,MATCH(BN120,BN$12:BN119,0)),""))))</f>
        <v/>
      </c>
      <c r="CN120" s="27" t="s">
        <v>0</v>
      </c>
      <c r="CO120" s="38" t="str">
        <f t="shared" si="129"/>
        <v>55:34</v>
      </c>
      <c r="CP120" s="53" t="str">
        <f t="shared" si="130"/>
        <v>0</v>
      </c>
      <c r="CQ120" s="164" t="str">
        <f t="shared" si="131"/>
        <v/>
      </c>
      <c r="CR120" s="165">
        <f t="shared" si="78"/>
        <v>3334</v>
      </c>
      <c r="CS120" s="108">
        <f t="shared" si="83"/>
        <v>1</v>
      </c>
      <c r="CT120" s="27" t="s">
        <v>0</v>
      </c>
      <c r="CU120" s="224" t="str">
        <f t="shared" si="132"/>
        <v xml:space="preserve">
</v>
      </c>
      <c r="CV120" s="27" t="s">
        <v>0</v>
      </c>
      <c r="CW120" s="184" t="str">
        <f t="shared" si="84"/>
        <v/>
      </c>
      <c r="CX120" t="s">
        <v>0</v>
      </c>
      <c r="CY120" s="86" t="str">
        <f t="shared" si="85"/>
        <v>M</v>
      </c>
      <c r="CZ120" t="s">
        <v>0</v>
      </c>
      <c r="DA120" s="32" t="str">
        <f t="shared" si="86"/>
        <v/>
      </c>
      <c r="DB120" s="46" t="str">
        <f t="shared" si="87"/>
        <v/>
      </c>
      <c r="DC120" t="s">
        <v>0</v>
      </c>
      <c r="DD120" s="14" t="str">
        <f t="shared" si="133"/>
        <v/>
      </c>
      <c r="DE120" s="27" t="s">
        <v>0</v>
      </c>
      <c r="DF120" s="14" t="str">
        <f t="shared" si="134"/>
        <v/>
      </c>
      <c r="DG120" s="27" t="s">
        <v>0</v>
      </c>
      <c r="DH120" s="32" t="str">
        <f t="shared" si="135"/>
        <v>Milan – Turkalj</v>
      </c>
      <c r="DI120" s="33">
        <f t="shared" si="136"/>
        <v>888</v>
      </c>
      <c r="DJ120" s="27" t="s">
        <v>0</v>
      </c>
      <c r="DK120" s="32" t="str">
        <f t="shared" si="137"/>
        <v>Milan – Turkalj – OK Varaždin</v>
      </c>
      <c r="DL120" s="33">
        <f t="shared" si="138"/>
        <v>888</v>
      </c>
      <c r="DM120" s="27" t="s">
        <v>0</v>
      </c>
      <c r="DN120" s="32" t="str">
        <f t="shared" si="139"/>
        <v>Milan – Turkalj – OK Varaždin – M70</v>
      </c>
      <c r="DO120" s="33">
        <f t="shared" si="140"/>
        <v>888</v>
      </c>
      <c r="DP120" s="27" t="s">
        <v>0</v>
      </c>
      <c r="DQ120" s="38">
        <f t="shared" si="141"/>
        <v>888</v>
      </c>
      <c r="DR120" s="33" cm="1">
        <f t="array" ref="DR120">IF(DQ120&lt;&gt;"",INDEX(regNatjecatelj_id,DQ120,0),IF(BF120&lt;&gt;"",BF120,""))</f>
        <v>1568</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7708</v>
      </c>
      <c r="EA120" s="53">
        <f t="shared" si="146"/>
        <v>838</v>
      </c>
      <c r="EB120" s="53">
        <f t="shared" si="147"/>
        <v>1568</v>
      </c>
      <c r="EC120" s="53">
        <f t="shared" si="148"/>
        <v>3334</v>
      </c>
      <c r="ED120" s="53">
        <f t="shared" si="149"/>
        <v>1</v>
      </c>
      <c r="EE120" s="53">
        <f t="shared" si="89"/>
        <v>1</v>
      </c>
      <c r="EF120" s="53">
        <f t="shared" si="150"/>
        <v>1</v>
      </c>
      <c r="EG120" s="53" t="str">
        <f t="shared" si="151"/>
        <v>0</v>
      </c>
      <c r="EH120" s="53" t="str">
        <f t="shared" si="90"/>
        <v/>
      </c>
      <c r="EI120" s="53" t="str">
        <f t="shared" si="152"/>
        <v/>
      </c>
      <c r="EJ120" s="33" t="str">
        <f t="shared" si="153"/>
        <v/>
      </c>
      <c r="EK120" s="27" t="s">
        <v>0</v>
      </c>
      <c r="EL120" s="14" t="str">
        <f t="shared" si="154"/>
        <v>INSERT INTO rezultat(id,stazakategorija_id,imeprezime_id,vrijeme_sec,status_id,registracija,uparivanje_id,originalstatus_id,imeprezimealias_id,klubalias_id,kategorijaalias_id) VALUES (7708,838,1568,3334,1,1,1,0,Null,Null,Null);</v>
      </c>
      <c r="EM120" s="27" t="s">
        <v>0</v>
      </c>
      <c r="EN120" s="14" t="str">
        <f t="shared" si="91"/>
        <v>UPDATE
	registar
SET
	potvrda = 1
WHERE
	imeprezime_id=1568
    	AND
	kategorijaliga_id = (SELECT 
                         	id
                         FROM
                         	kategorija_liga
                         WHERE
                         	kategorija_liga.kategorija_id = (SELECT kategorija_id FROM staza_kategorija WHERE id = 838)
                         		AND
                         	kategorija_liga.liga_id = 221)
		AND
	datum_od &lt;= '44850'
    	AND
    datum_do is Null;</v>
      </c>
      <c r="EO120" s="27" t="s">
        <v>0</v>
      </c>
      <c r="EP120" s="115" t="str">
        <f t="shared" si="155"/>
        <v xml:space="preserve">
INSERT INTO rezultat(id,stazakategorija_id,imeprezime_id,vrijeme_sec,status_id,registracija,uparivanje_id,originalstatus_id,imeprezimealias_id,klubalias_id,kategorijaalias_id) VALUES (7708,838,1568,3334,1,1,1,0,Null,Null,Null);
UPDATE
	registar
SET
	potvrda = 1
WHERE
	imeprezime_id=1568
    	AND
	kategorijaliga_id = (SELECT 
                         	id
                         FROM
                         	kategorija_liga
                         WHERE
                         	kategorija_liga.kategorija_id = (SELECT kategorija_id FROM staza_kategorija WHERE id = 838)
                         		AND
                         	kategorija_liga.liga_id = 221)
		AND
	datum_od &lt;= '44850'
    	AND
    datum_do is Null;</v>
      </c>
      <c r="EQ120" s="27" t="s">
        <v>0</v>
      </c>
    </row>
    <row r="121" spans="1:147" x14ac:dyDescent="0.25">
      <c r="A121" t="s">
        <v>0</v>
      </c>
      <c r="B121" s="32" t="str">
        <f>IF(csv!F111="","",TRIM(csv!T111))</f>
        <v>M70</v>
      </c>
      <c r="C121" s="21" t="s">
        <v>0</v>
      </c>
      <c r="D121" s="21" t="str">
        <f>IF(csv!F111="","",TRIM(csv!F111))</f>
        <v>Željko</v>
      </c>
      <c r="E121" s="21" t="str">
        <f>IF(csv!E111="","",TRIM(csv!E111))</f>
        <v>Ulip</v>
      </c>
      <c r="F121" s="21" t="s">
        <v>0</v>
      </c>
      <c r="G121" s="53" t="str">
        <f>IF(csv!M111="","",TRIM(csv!M111))</f>
        <v>55:49</v>
      </c>
      <c r="H121" s="53" t="str">
        <f>IF(csv!N111="","",TRIM(csv!N111))</f>
        <v>0</v>
      </c>
      <c r="I121" s="21" t="s">
        <v>0</v>
      </c>
      <c r="J121" s="21" t="str">
        <f>IF(csv!P111="","",TRIM(csv!P111))</f>
        <v>MAK</v>
      </c>
      <c r="K121" s="21" t="str">
        <f>IF(csv!Q111="","",TRIM(csv!Q111))</f>
        <v>OK Maksimir</v>
      </c>
      <c r="L121" s="21" t="s">
        <v>0</v>
      </c>
      <c r="M121" s="46" t="str">
        <f>IF(csv!R111="","",TRIM(csv!R111))</f>
        <v>CRO</v>
      </c>
      <c r="N121" s="27" t="s">
        <v>0</v>
      </c>
      <c r="O121" s="172" t="str">
        <f t="shared" si="92"/>
        <v>ok</v>
      </c>
      <c r="P121" s="27"/>
      <c r="Q121" s="32" t="str">
        <f t="shared" si="93"/>
        <v>M70</v>
      </c>
      <c r="R121" s="53">
        <f>IF(Q121="","",IF(COUNTIF(Q$12:Q120,Q121)=0,R120+1,R120))</f>
        <v>11</v>
      </c>
      <c r="S121" s="53">
        <f t="shared" si="94"/>
        <v>103</v>
      </c>
      <c r="T121" s="53">
        <f t="shared" si="95"/>
        <v>542</v>
      </c>
      <c r="U121" s="46" t="str">
        <f t="shared" si="96"/>
        <v>M70 – M65</v>
      </c>
      <c r="V121" s="27" t="s">
        <v>0</v>
      </c>
      <c r="W121" s="157" t="str">
        <f t="shared" si="97"/>
        <v>M70</v>
      </c>
      <c r="X121" s="207">
        <f t="shared" si="98"/>
        <v>838</v>
      </c>
      <c r="Y121" s="158" t="str">
        <f t="shared" si="79"/>
        <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Željko</v>
      </c>
      <c r="AN121" s="21" t="str">
        <f t="shared" si="105"/>
        <v>Ulip</v>
      </c>
      <c r="AO121" s="53">
        <f t="shared" si="106"/>
        <v>1556</v>
      </c>
      <c r="AP121" s="53" t="str">
        <f t="shared" si="107"/>
        <v/>
      </c>
      <c r="AQ121" s="21" t="str">
        <f t="shared" si="108"/>
        <v>Željko</v>
      </c>
      <c r="AR121" s="46" t="str">
        <f t="shared" si="109"/>
        <v>Ulip</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Željko</v>
      </c>
      <c r="BI121" s="21" t="str">
        <f t="shared" si="115"/>
        <v>Ulip</v>
      </c>
      <c r="BJ121" s="53" t="str">
        <f t="shared" si="116"/>
        <v/>
      </c>
      <c r="BK121" s="33">
        <f t="shared" si="117"/>
        <v>1556</v>
      </c>
      <c r="BL121" s="27" t="s">
        <v>0</v>
      </c>
      <c r="BM121" s="32" t="str">
        <f t="shared" si="118"/>
        <v>MAK</v>
      </c>
      <c r="BN121" s="21" t="str">
        <f t="shared" si="119"/>
        <v>OK Maksimir</v>
      </c>
      <c r="BO121" s="53">
        <f t="shared" si="120"/>
        <v>6</v>
      </c>
      <c r="BP121" s="53" t="str">
        <f t="shared" si="81"/>
        <v/>
      </c>
      <c r="BQ121" s="21" t="str">
        <f t="shared" si="82"/>
        <v>OK Maksimir</v>
      </c>
      <c r="BR121" s="21" t="str" cm="1">
        <f t="array" ref="BR121">IFERROR(""&amp;INDEX(regNatjecatelj_klub,DI121),"")</f>
        <v>OK Maksimir</v>
      </c>
      <c r="BS121" s="66" t="str">
        <f t="shared" si="121"/>
        <v/>
      </c>
      <c r="BT121" s="46" t="str">
        <f t="shared" si="122"/>
        <v>OK Maksimir</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Maksimir</v>
      </c>
      <c r="CL121" s="210">
        <f>IF(BN121="","",IF(BT121&lt;&gt;BN121,INDEX(regKlub_id,MATCH(BT121,regKlub_naziv,0)),IF(AND(BO121&lt;&gt;"",BO121&lt;&gt;"NEMA"),BO121,IF(CF121&lt;&gt;"",CF121,IF(CB121&lt;&gt;"",CB121,IFERROR(INDEX(CL$12:CL120,MATCH(BN121,BN$12:BN120,0)),"GREŠKA"))))))</f>
        <v>6</v>
      </c>
      <c r="CM121" s="108" t="str">
        <f>IF(BP121="","",IF(BP121&lt;&gt;"NEMA",BP121,IF(CE121&lt;&gt;"",CE121,IFERROR(INDEX(CM$12:CM120,MATCH(BN121,BN$12:BN120,0)),""))))</f>
        <v/>
      </c>
      <c r="CN121" s="27" t="s">
        <v>0</v>
      </c>
      <c r="CO121" s="38" t="str">
        <f t="shared" si="129"/>
        <v>55:49</v>
      </c>
      <c r="CP121" s="53" t="str">
        <f t="shared" si="130"/>
        <v>0</v>
      </c>
      <c r="CQ121" s="164" t="str">
        <f t="shared" si="131"/>
        <v/>
      </c>
      <c r="CR121" s="165">
        <f t="shared" ref="CR121:CR184" si="156">IF(CO121="","",IF(VALUE(LEFT(CO121,SEARCH(":",CO121)-1))&gt;999,59999,VALUE(LEFT(CO121,SEARCH(":",CO121)-1))*60+VALUE(RIGHT(CO121,2))))</f>
        <v>3349</v>
      </c>
      <c r="CS121" s="108">
        <f t="shared" si="83"/>
        <v>1</v>
      </c>
      <c r="CT121" s="27" t="s">
        <v>0</v>
      </c>
      <c r="CU121" s="224" t="str">
        <f t="shared" si="132"/>
        <v xml:space="preserve">
</v>
      </c>
      <c r="CV121" s="27" t="s">
        <v>0</v>
      </c>
      <c r="CW121" s="184" t="str">
        <f t="shared" si="84"/>
        <v/>
      </c>
      <c r="CX121" t="s">
        <v>0</v>
      </c>
      <c r="CY121" s="86" t="str">
        <f t="shared" si="85"/>
        <v>M</v>
      </c>
      <c r="CZ121" t="s">
        <v>0</v>
      </c>
      <c r="DA121" s="32" t="str">
        <f t="shared" si="86"/>
        <v/>
      </c>
      <c r="DB121" s="46" t="str">
        <f t="shared" si="87"/>
        <v/>
      </c>
      <c r="DC121" t="s">
        <v>0</v>
      </c>
      <c r="DD121" s="14" t="str">
        <f t="shared" si="133"/>
        <v/>
      </c>
      <c r="DE121" s="27" t="s">
        <v>0</v>
      </c>
      <c r="DF121" s="14" t="str">
        <f t="shared" si="134"/>
        <v/>
      </c>
      <c r="DG121" s="27" t="s">
        <v>0</v>
      </c>
      <c r="DH121" s="32" t="str">
        <f t="shared" si="135"/>
        <v>Željko – Ulip</v>
      </c>
      <c r="DI121" s="33">
        <f t="shared" si="136"/>
        <v>1354</v>
      </c>
      <c r="DJ121" s="27" t="s">
        <v>0</v>
      </c>
      <c r="DK121" s="32" t="str">
        <f t="shared" si="137"/>
        <v>Željko – Ulip – OK Maksimir</v>
      </c>
      <c r="DL121" s="33">
        <f t="shared" si="138"/>
        <v>1354</v>
      </c>
      <c r="DM121" s="27" t="s">
        <v>0</v>
      </c>
      <c r="DN121" s="32" t="str">
        <f t="shared" si="139"/>
        <v>Željko – Ulip – OK Maksimir – M70</v>
      </c>
      <c r="DO121" s="33">
        <f t="shared" si="140"/>
        <v>1354</v>
      </c>
      <c r="DP121" s="27" t="s">
        <v>0</v>
      </c>
      <c r="DQ121" s="38">
        <f t="shared" si="141"/>
        <v>1354</v>
      </c>
      <c r="DR121" s="33" cm="1">
        <f t="array" ref="DR121">IF(DQ121&lt;&gt;"",INDEX(regNatjecatelj_id,DQ121,0),IF(BF121&lt;&gt;"",BF121,""))</f>
        <v>1556</v>
      </c>
      <c r="DS121" s="27" t="s">
        <v>0</v>
      </c>
      <c r="DT121" s="38" t="str">
        <f t="shared" si="142"/>
        <v>imepre</v>
      </c>
      <c r="DU121" s="53" t="str">
        <f t="shared" si="88"/>
        <v>klu</v>
      </c>
      <c r="DV121" s="53" t="str">
        <f t="shared" si="143"/>
        <v>kat</v>
      </c>
      <c r="DW121" s="53" t="str">
        <f t="shared" si="144"/>
        <v/>
      </c>
      <c r="DX121" s="46" t="str">
        <f t="shared" si="145"/>
        <v>imepre-klu-kat</v>
      </c>
      <c r="DY121" s="27" t="s">
        <v>0</v>
      </c>
      <c r="DZ121" s="38">
        <f>IF(AN121="","",MAX(DZ$12:DZ120)+1)</f>
        <v>7709</v>
      </c>
      <c r="EA121" s="53">
        <f t="shared" si="146"/>
        <v>838</v>
      </c>
      <c r="EB121" s="53">
        <f t="shared" si="147"/>
        <v>1556</v>
      </c>
      <c r="EC121" s="53">
        <f t="shared" si="148"/>
        <v>3349</v>
      </c>
      <c r="ED121" s="53">
        <f t="shared" si="149"/>
        <v>1</v>
      </c>
      <c r="EE121" s="53">
        <f t="shared" si="89"/>
        <v>1</v>
      </c>
      <c r="EF121" s="53">
        <f t="shared" si="150"/>
        <v>1</v>
      </c>
      <c r="EG121" s="53" t="str">
        <f t="shared" si="151"/>
        <v>0</v>
      </c>
      <c r="EH121" s="53" t="str">
        <f t="shared" si="90"/>
        <v/>
      </c>
      <c r="EI121" s="53" t="str">
        <f t="shared" si="152"/>
        <v/>
      </c>
      <c r="EJ121" s="33" t="str">
        <f t="shared" si="153"/>
        <v/>
      </c>
      <c r="EK121" s="27" t="s">
        <v>0</v>
      </c>
      <c r="EL121" s="14" t="str">
        <f t="shared" si="154"/>
        <v>INSERT INTO rezultat(id,stazakategorija_id,imeprezime_id,vrijeme_sec,status_id,registracija,uparivanje_id,originalstatus_id,imeprezimealias_id,klubalias_id,kategorijaalias_id) VALUES (7709,838,1556,3349,1,1,1,0,Null,Null,Null);</v>
      </c>
      <c r="EM121" s="27" t="s">
        <v>0</v>
      </c>
      <c r="EN121" s="14" t="str">
        <f t="shared" si="91"/>
        <v>UPDATE
	registar
SET
	potvrda = 1
WHERE
	imeprezime_id=1556
    	AND
	kategorijaliga_id = (SELECT 
                         	id
                         FROM
                         	kategorija_liga
                         WHERE
                         	kategorija_liga.kategorija_id = (SELECT kategorija_id FROM staza_kategorija WHERE id = 838)
                         		AND
                         	kategorija_liga.liga_id = 221)
		AND
	datum_od &lt;= '44850'
    	AND
    datum_do is Null;</v>
      </c>
      <c r="EO121" s="27" t="s">
        <v>0</v>
      </c>
      <c r="EP121" s="115" t="str">
        <f t="shared" si="155"/>
        <v xml:space="preserve">
INSERT INTO rezultat(id,stazakategorija_id,imeprezime_id,vrijeme_sec,status_id,registracija,uparivanje_id,originalstatus_id,imeprezimealias_id,klubalias_id,kategorijaalias_id) VALUES (7709,838,1556,3349,1,1,1,0,Null,Null,Null);
UPDATE
	registar
SET
	potvrda = 1
WHERE
	imeprezime_id=1556
    	AND
	kategorijaliga_id = (SELECT 
                         	id
                         FROM
                         	kategorija_liga
                         WHERE
                         	kategorija_liga.kategorija_id = (SELECT kategorija_id FROM staza_kategorija WHERE id = 838)
                         		AND
                         	kategorija_liga.liga_id = 221)
		AND
	datum_od &lt;= '44850'
    	AND
    datum_do is Null;</v>
      </c>
      <c r="EQ121" s="27" t="s">
        <v>0</v>
      </c>
    </row>
    <row r="122" spans="1:147" x14ac:dyDescent="0.25">
      <c r="A122" t="s">
        <v>0</v>
      </c>
      <c r="B122" s="32" t="str">
        <f>IF(csv!F112="","",TRIM(csv!T112))</f>
        <v>M70</v>
      </c>
      <c r="C122" s="21" t="s">
        <v>0</v>
      </c>
      <c r="D122" s="21" t="str">
        <f>IF(csv!F112="","",TRIM(csv!F112))</f>
        <v>Radovan</v>
      </c>
      <c r="E122" s="21" t="str">
        <f>IF(csv!E112="","",TRIM(csv!E112))</f>
        <v>Čepelak</v>
      </c>
      <c r="F122" s="21" t="s">
        <v>0</v>
      </c>
      <c r="G122" s="53" t="str">
        <f>IF(csv!M112="","",TRIM(csv!M112))</f>
        <v>112:31</v>
      </c>
      <c r="H122" s="53" t="str">
        <f>IF(csv!N112="","",TRIM(csv!N112))</f>
        <v>0</v>
      </c>
      <c r="I122" s="21" t="s">
        <v>0</v>
      </c>
      <c r="J122" s="21" t="str">
        <f>IF(csv!P112="","",TRIM(csv!P112))</f>
        <v>MAK</v>
      </c>
      <c r="K122" s="21" t="str">
        <f>IF(csv!Q112="","",TRIM(csv!Q112))</f>
        <v>OK Maksimir</v>
      </c>
      <c r="L122" s="21" t="s">
        <v>0</v>
      </c>
      <c r="M122" s="46" t="str">
        <f>IF(csv!R112="","",TRIM(csv!R112))</f>
        <v>CRO</v>
      </c>
      <c r="N122" s="27" t="s">
        <v>0</v>
      </c>
      <c r="O122" s="172" t="str">
        <f t="shared" si="92"/>
        <v>ok</v>
      </c>
      <c r="P122" s="27"/>
      <c r="Q122" s="32" t="str">
        <f t="shared" si="93"/>
        <v>M70</v>
      </c>
      <c r="R122" s="53">
        <f>IF(Q122="","",IF(COUNTIF(Q$12:Q121,Q122)=0,R121+1,R121))</f>
        <v>11</v>
      </c>
      <c r="S122" s="53">
        <f t="shared" si="94"/>
        <v>103</v>
      </c>
      <c r="T122" s="53">
        <f t="shared" si="95"/>
        <v>542</v>
      </c>
      <c r="U122" s="46" t="str">
        <f t="shared" si="96"/>
        <v>M70 – M65</v>
      </c>
      <c r="V122" s="27" t="s">
        <v>0</v>
      </c>
      <c r="W122" s="157" t="str">
        <f t="shared" si="97"/>
        <v>M70</v>
      </c>
      <c r="X122" s="207">
        <f t="shared" si="98"/>
        <v>838</v>
      </c>
      <c r="Y122" s="158" t="str">
        <f t="shared" si="79"/>
        <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Radovan</v>
      </c>
      <c r="AN122" s="21" t="str">
        <f t="shared" si="105"/>
        <v>Čepelak</v>
      </c>
      <c r="AO122" s="53">
        <f t="shared" si="106"/>
        <v>1060</v>
      </c>
      <c r="AP122" s="53" t="str">
        <f t="shared" si="107"/>
        <v/>
      </c>
      <c r="AQ122" s="21" t="str">
        <f t="shared" si="108"/>
        <v>Radovan</v>
      </c>
      <c r="AR122" s="46" t="str">
        <f t="shared" si="109"/>
        <v>Čepelak</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Radovan</v>
      </c>
      <c r="BI122" s="21" t="str">
        <f t="shared" si="115"/>
        <v>Čepelak</v>
      </c>
      <c r="BJ122" s="53" t="str">
        <f t="shared" si="116"/>
        <v/>
      </c>
      <c r="BK122" s="33">
        <f t="shared" si="117"/>
        <v>1060</v>
      </c>
      <c r="BL122" s="27" t="s">
        <v>0</v>
      </c>
      <c r="BM122" s="32" t="str">
        <f t="shared" si="118"/>
        <v>MAK</v>
      </c>
      <c r="BN122" s="21" t="str">
        <f t="shared" si="119"/>
        <v>OK Maksimir</v>
      </c>
      <c r="BO122" s="53">
        <f t="shared" si="120"/>
        <v>6</v>
      </c>
      <c r="BP122" s="53" t="str">
        <f t="shared" si="81"/>
        <v/>
      </c>
      <c r="BQ122" s="21" t="str">
        <f t="shared" si="82"/>
        <v>OK Maksimir</v>
      </c>
      <c r="BR122" s="21" t="str" cm="1">
        <f t="array" ref="BR122">IFERROR(""&amp;INDEX(regNatjecatelj_klub,DI122),"")</f>
        <v>OK Maksimir</v>
      </c>
      <c r="BS122" s="66" t="str">
        <f t="shared" si="121"/>
        <v/>
      </c>
      <c r="BT122" s="46" t="str">
        <f t="shared" si="122"/>
        <v>OK Maksimir</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Maksimir</v>
      </c>
      <c r="CL122" s="210">
        <f>IF(BN122="","",IF(BT122&lt;&gt;BN122,INDEX(regKlub_id,MATCH(BT122,regKlub_naziv,0)),IF(AND(BO122&lt;&gt;"",BO122&lt;&gt;"NEMA"),BO122,IF(CF122&lt;&gt;"",CF122,IF(CB122&lt;&gt;"",CB122,IFERROR(INDEX(CL$12:CL121,MATCH(BN122,BN$12:BN121,0)),"GREŠKA"))))))</f>
        <v>6</v>
      </c>
      <c r="CM122" s="108" t="str">
        <f>IF(BP122="","",IF(BP122&lt;&gt;"NEMA",BP122,IF(CE122&lt;&gt;"",CE122,IFERROR(INDEX(CM$12:CM121,MATCH(BN122,BN$12:BN121,0)),""))))</f>
        <v/>
      </c>
      <c r="CN122" s="27" t="s">
        <v>0</v>
      </c>
      <c r="CO122" s="38" t="str">
        <f t="shared" si="129"/>
        <v>112:31</v>
      </c>
      <c r="CP122" s="53" t="str">
        <f t="shared" si="130"/>
        <v>0</v>
      </c>
      <c r="CQ122" s="164" t="str">
        <f t="shared" si="131"/>
        <v/>
      </c>
      <c r="CR122" s="165">
        <f t="shared" si="156"/>
        <v>6751</v>
      </c>
      <c r="CS122" s="108">
        <f t="shared" si="83"/>
        <v>1</v>
      </c>
      <c r="CT122" s="27" t="s">
        <v>0</v>
      </c>
      <c r="CU122" s="224" t="str">
        <f t="shared" si="132"/>
        <v xml:space="preserve">
</v>
      </c>
      <c r="CV122" s="27" t="s">
        <v>0</v>
      </c>
      <c r="CW122" s="184" t="str">
        <f t="shared" si="84"/>
        <v/>
      </c>
      <c r="CX122" t="s">
        <v>0</v>
      </c>
      <c r="CY122" s="86" t="str">
        <f t="shared" si="85"/>
        <v>M</v>
      </c>
      <c r="CZ122" t="s">
        <v>0</v>
      </c>
      <c r="DA122" s="32" t="str">
        <f t="shared" si="86"/>
        <v/>
      </c>
      <c r="DB122" s="46" t="str">
        <f t="shared" si="87"/>
        <v/>
      </c>
      <c r="DC122" t="s">
        <v>0</v>
      </c>
      <c r="DD122" s="14" t="str">
        <f t="shared" si="133"/>
        <v/>
      </c>
      <c r="DE122" s="27" t="s">
        <v>0</v>
      </c>
      <c r="DF122" s="14" t="str">
        <f t="shared" si="134"/>
        <v/>
      </c>
      <c r="DG122" s="27" t="s">
        <v>0</v>
      </c>
      <c r="DH122" s="32" t="str">
        <f t="shared" si="135"/>
        <v>Radovan – Čepelak</v>
      </c>
      <c r="DI122" s="33">
        <f t="shared" si="136"/>
        <v>1060</v>
      </c>
      <c r="DJ122" s="27" t="s">
        <v>0</v>
      </c>
      <c r="DK122" s="32" t="str">
        <f t="shared" si="137"/>
        <v>Radovan – Čepelak – OK Maksimir</v>
      </c>
      <c r="DL122" s="33">
        <f t="shared" si="138"/>
        <v>1060</v>
      </c>
      <c r="DM122" s="27" t="s">
        <v>0</v>
      </c>
      <c r="DN122" s="32" t="str">
        <f t="shared" si="139"/>
        <v>Radovan – Čepelak – OK Maksimir – M70</v>
      </c>
      <c r="DO122" s="33">
        <f t="shared" si="140"/>
        <v>1060</v>
      </c>
      <c r="DP122" s="27" t="s">
        <v>0</v>
      </c>
      <c r="DQ122" s="38">
        <f t="shared" si="141"/>
        <v>1060</v>
      </c>
      <c r="DR122" s="33" cm="1">
        <f t="array" ref="DR122">IF(DQ122&lt;&gt;"",INDEX(regNatjecatelj_id,DQ122,0),IF(BF122&lt;&gt;"",BF122,""))</f>
        <v>1060</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7710</v>
      </c>
      <c r="EA122" s="53">
        <f t="shared" si="146"/>
        <v>838</v>
      </c>
      <c r="EB122" s="53">
        <f t="shared" si="147"/>
        <v>1060</v>
      </c>
      <c r="EC122" s="53">
        <f t="shared" si="148"/>
        <v>6751</v>
      </c>
      <c r="ED122" s="53">
        <f t="shared" si="149"/>
        <v>1</v>
      </c>
      <c r="EE122" s="53">
        <f t="shared" si="89"/>
        <v>1</v>
      </c>
      <c r="EF122" s="53">
        <f t="shared" si="150"/>
        <v>1</v>
      </c>
      <c r="EG122" s="53" t="str">
        <f t="shared" si="151"/>
        <v>0</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(7710,838,1060,6751,1,1,1,0,Null,Null,Null);</v>
      </c>
      <c r="EM122" s="27" t="s">
        <v>0</v>
      </c>
      <c r="EN122" s="14" t="str">
        <f t="shared" si="91"/>
        <v>UPDATE
	registar
SET
	potvrda = 1
WHERE
	imeprezime_id=1060
    	AND
	kategorijaliga_id = (SELECT 
                         	id
                         FROM
                         	kategorija_liga
                         WHERE
                         	kategorija_liga.kategorija_id = (SELECT kategorija_id FROM staza_kategorija WHERE id = 838)
                         		AND
                         	kategorija_liga.liga_id = 221)
		AND
	datum_od &lt;= '44850'
    	AND
    datum_do is Null;</v>
      </c>
      <c r="EO122" s="27" t="s">
        <v>0</v>
      </c>
      <c r="EP122" s="115" t="str">
        <f t="shared" si="155"/>
        <v xml:space="preserve">
INSERT INTO rezultat(id,stazakategorija_id,imeprezime_id,vrijeme_sec,status_id,registracija,uparivanje_id,originalstatus_id,imeprezimealias_id,klubalias_id,kategorijaalias_id) VALUES (7710,838,1060,6751,1,1,1,0,Null,Null,Null);
UPDATE
	registar
SET
	potvrda = 1
WHERE
	imeprezime_id=1060
    	AND
	kategorijaliga_id = (SELECT 
                         	id
                         FROM
                         	kategorija_liga
                         WHERE
                         	kategorija_liga.kategorija_id = (SELECT kategorija_id FROM staza_kategorija WHERE id = 838)
                         		AND
                         	kategorija_liga.liga_id = 221)
		AND
	datum_od &lt;= '44850'
    	AND
    datum_do is Null;</v>
      </c>
      <c r="EQ122" s="27" t="s">
        <v>0</v>
      </c>
    </row>
    <row r="123" spans="1:147" x14ac:dyDescent="0.25">
      <c r="A123" t="s">
        <v>0</v>
      </c>
      <c r="B123" s="32" t="str">
        <f>IF(csv!F113="","",TRIM(csv!T113))</f>
        <v>M70</v>
      </c>
      <c r="C123" s="21" t="s">
        <v>0</v>
      </c>
      <c r="D123" s="21" t="str">
        <f>IF(csv!F113="","",TRIM(csv!F113))</f>
        <v>Vacant</v>
      </c>
      <c r="E123" s="21" t="str">
        <f>IF(csv!E113="","",TRIM(csv!E113))</f>
        <v/>
      </c>
      <c r="F123" s="21" t="s">
        <v>0</v>
      </c>
      <c r="G123" s="53" t="str">
        <f>IF(csv!M113="","",TRIM(csv!M113))</f>
        <v/>
      </c>
      <c r="H123" s="53" t="str">
        <f>IF(csv!N113="","",TRIM(csv!N113))</f>
        <v>0</v>
      </c>
      <c r="I123" s="21" t="s">
        <v>0</v>
      </c>
      <c r="J123" s="21" t="str">
        <f>IF(csv!P113="","",TRIM(csv!P113))</f>
        <v/>
      </c>
      <c r="K123" s="21" t="str">
        <f>IF(csv!Q113="","",TRIM(csv!Q113))</f>
        <v/>
      </c>
      <c r="L123" s="21" t="s">
        <v>0</v>
      </c>
      <c r="M123" s="46" t="str">
        <f>IF(csv!R113="","",TRIM(csv!R113))</f>
        <v/>
      </c>
      <c r="N123" s="27" t="s">
        <v>0</v>
      </c>
      <c r="O123" s="172" t="str">
        <f t="shared" si="92"/>
        <v/>
      </c>
      <c r="P123" s="27"/>
      <c r="Q123" s="32" t="str">
        <f t="shared" si="93"/>
        <v>M70</v>
      </c>
      <c r="R123" s="53">
        <f>IF(Q123="","",IF(COUNTIF(Q$12:Q122,Q123)=0,R122+1,R122))</f>
        <v>11</v>
      </c>
      <c r="S123" s="53">
        <f t="shared" si="94"/>
        <v>103</v>
      </c>
      <c r="T123" s="53">
        <f t="shared" si="95"/>
        <v>542</v>
      </c>
      <c r="U123" s="46" t="str">
        <f t="shared" si="96"/>
        <v>M70 – M65</v>
      </c>
      <c r="V123" s="27" t="s">
        <v>0</v>
      </c>
      <c r="W123" s="157" t="str">
        <f t="shared" si="97"/>
        <v/>
      </c>
      <c r="X123" s="207" t="str">
        <f t="shared" si="98"/>
        <v/>
      </c>
      <c r="Y123" s="158" t="str">
        <f t="shared" si="79"/>
        <v/>
      </c>
      <c r="Z123" s="27" t="s">
        <v>0</v>
      </c>
      <c r="AA123" s="32" t="str">
        <f t="shared" si="99"/>
        <v/>
      </c>
      <c r="AB123" s="53" t="str">
        <f t="shared" si="100"/>
        <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
      </c>
      <c r="AK123" s="108" t="str">
        <f t="shared" si="103"/>
        <v/>
      </c>
      <c r="AL123" s="27"/>
      <c r="AM123" s="32" t="str">
        <f t="shared" si="104"/>
        <v/>
      </c>
      <c r="AN123" s="21" t="str">
        <f t="shared" si="105"/>
        <v/>
      </c>
      <c r="AO123" s="53" t="str">
        <f t="shared" si="106"/>
        <v/>
      </c>
      <c r="AP123" s="53" t="str">
        <f t="shared" si="107"/>
        <v/>
      </c>
      <c r="AQ123" s="21" t="str">
        <f t="shared" si="108"/>
        <v/>
      </c>
      <c r="AR123" s="46" t="str">
        <f t="shared" si="109"/>
        <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
      </c>
      <c r="BI123" s="21" t="str">
        <f t="shared" si="115"/>
        <v/>
      </c>
      <c r="BJ123" s="53" t="str">
        <f t="shared" si="116"/>
        <v/>
      </c>
      <c r="BK123" s="33" t="str">
        <f t="shared" si="117"/>
        <v/>
      </c>
      <c r="BL123" s="27" t="s">
        <v>0</v>
      </c>
      <c r="BM123" s="32" t="str">
        <f t="shared" si="118"/>
        <v/>
      </c>
      <c r="BN123" s="21" t="str">
        <f t="shared" si="119"/>
        <v/>
      </c>
      <c r="BO123" s="53" t="str">
        <f t="shared" si="120"/>
        <v/>
      </c>
      <c r="BP123" s="53" t="str">
        <f t="shared" si="81"/>
        <v/>
      </c>
      <c r="BQ123" s="21" t="str">
        <f t="shared" si="82"/>
        <v/>
      </c>
      <c r="BR123" s="21" t="str" cm="1">
        <f t="array" ref="BR123">IFERROR(""&amp;INDEX(regNatjecatelj_klub,DI123),"")</f>
        <v/>
      </c>
      <c r="BS123" s="66" t="str">
        <f t="shared" si="121"/>
        <v/>
      </c>
      <c r="BT123" s="46" t="str">
        <f t="shared" si="122"/>
        <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
      </c>
      <c r="CL123" s="210" t="str">
        <f>IF(BN123="","",IF(BT123&lt;&gt;BN123,INDEX(regKlub_id,MATCH(BT123,regKlub_naziv,0)),IF(AND(BO123&lt;&gt;"",BO123&lt;&gt;"NEMA"),BO123,IF(CF123&lt;&gt;"",CF123,IF(CB123&lt;&gt;"",CB123,IFERROR(INDEX(CL$12:CL122,MATCH(BN123,BN$12:BN122,0)),"GREŠKA"))))))</f>
        <v/>
      </c>
      <c r="CM123" s="108" t="str">
        <f>IF(BP123="","",IF(BP123&lt;&gt;"NEMA",BP123,IF(CE123&lt;&gt;"",CE123,IFERROR(INDEX(CM$12:CM122,MATCH(BN123,BN$12:BN122,0)),""))))</f>
        <v/>
      </c>
      <c r="CN123" s="27" t="s">
        <v>0</v>
      </c>
      <c r="CO123" s="38" t="str">
        <f t="shared" si="129"/>
        <v/>
      </c>
      <c r="CP123" s="53" t="str">
        <f t="shared" si="130"/>
        <v>0</v>
      </c>
      <c r="CQ123" s="164" t="str">
        <f t="shared" si="131"/>
        <v/>
      </c>
      <c r="CR123" s="165" t="str">
        <f t="shared" si="156"/>
        <v/>
      </c>
      <c r="CS123" s="108" t="str">
        <f t="shared" si="83"/>
        <v/>
      </c>
      <c r="CT123" s="27" t="s">
        <v>0</v>
      </c>
      <c r="CU123" s="224" t="str">
        <f t="shared" si="132"/>
        <v xml:space="preserve">
</v>
      </c>
      <c r="CV123" s="27" t="s">
        <v>0</v>
      </c>
      <c r="CW123" s="184" t="str">
        <f t="shared" si="84"/>
        <v/>
      </c>
      <c r="CX123" t="s">
        <v>0</v>
      </c>
      <c r="CY123" s="86" t="str">
        <f t="shared" si="85"/>
        <v>M</v>
      </c>
      <c r="CZ123" t="s">
        <v>0</v>
      </c>
      <c r="DA123" s="32" t="str">
        <f t="shared" si="86"/>
        <v/>
      </c>
      <c r="DB123" s="46" t="str">
        <f t="shared" si="87"/>
        <v/>
      </c>
      <c r="DC123" t="s">
        <v>0</v>
      </c>
      <c r="DD123" s="14" t="str">
        <f t="shared" si="133"/>
        <v/>
      </c>
      <c r="DE123" s="27" t="s">
        <v>0</v>
      </c>
      <c r="DF123" s="14" t="str">
        <f t="shared" si="134"/>
        <v/>
      </c>
      <c r="DG123" s="27" t="s">
        <v>0</v>
      </c>
      <c r="DH123" s="32" t="str">
        <f t="shared" si="135"/>
        <v/>
      </c>
      <c r="DI123" s="33" t="str">
        <f t="shared" si="136"/>
        <v/>
      </c>
      <c r="DJ123" s="27" t="s">
        <v>0</v>
      </c>
      <c r="DK123" s="32" t="str">
        <f t="shared" si="137"/>
        <v/>
      </c>
      <c r="DL123" s="33" t="str">
        <f t="shared" si="138"/>
        <v/>
      </c>
      <c r="DM123" s="27" t="s">
        <v>0</v>
      </c>
      <c r="DN123" s="32" t="str">
        <f t="shared" si="139"/>
        <v/>
      </c>
      <c r="DO123" s="33" t="str">
        <f t="shared" si="140"/>
        <v/>
      </c>
      <c r="DP123" s="27" t="s">
        <v>0</v>
      </c>
      <c r="DQ123" s="38" t="str">
        <f t="shared" si="141"/>
        <v/>
      </c>
      <c r="DR123" s="33" t="str" cm="1">
        <f t="array" ref="DR123">IF(DQ123&lt;&gt;"",INDEX(regNatjecatelj_id,DQ123,0),IF(BF123&lt;&gt;"",BF123,""))</f>
        <v/>
      </c>
      <c r="DS123" s="27" t="s">
        <v>0</v>
      </c>
      <c r="DT123" s="38" t="str">
        <f t="shared" si="142"/>
        <v/>
      </c>
      <c r="DU123" s="53" t="str">
        <f t="shared" si="88"/>
        <v/>
      </c>
      <c r="DV123" s="53" t="str">
        <f t="shared" si="143"/>
        <v/>
      </c>
      <c r="DW123" s="53" t="str">
        <f t="shared" si="144"/>
        <v/>
      </c>
      <c r="DX123" s="46" t="str">
        <f t="shared" si="145"/>
        <v/>
      </c>
      <c r="DY123" s="27" t="s">
        <v>0</v>
      </c>
      <c r="DZ123" s="38" t="str">
        <f>IF(AN123="","",MAX(DZ$12:DZ122)+1)</f>
        <v/>
      </c>
      <c r="EA123" s="53" t="str">
        <f t="shared" si="146"/>
        <v/>
      </c>
      <c r="EB123" s="53" t="str">
        <f t="shared" si="147"/>
        <v/>
      </c>
      <c r="EC123" s="53" t="str">
        <f t="shared" si="148"/>
        <v/>
      </c>
      <c r="ED123" s="53" t="str">
        <f t="shared" si="149"/>
        <v/>
      </c>
      <c r="EE123" s="53" t="str">
        <f t="shared" si="89"/>
        <v/>
      </c>
      <c r="EF123" s="53" t="str">
        <f t="shared" si="150"/>
        <v/>
      </c>
      <c r="EG123" s="53" t="str">
        <f t="shared" si="151"/>
        <v/>
      </c>
      <c r="EH123" s="53" t="str">
        <f t="shared" si="90"/>
        <v/>
      </c>
      <c r="EI123" s="53" t="str">
        <f t="shared" si="152"/>
        <v/>
      </c>
      <c r="EJ123" s="33" t="str">
        <f t="shared" si="153"/>
        <v/>
      </c>
      <c r="EK123" s="27" t="s">
        <v>0</v>
      </c>
      <c r="EL123" s="14" t="str">
        <f t="shared" si="154"/>
        <v/>
      </c>
      <c r="EM123" s="27" t="s">
        <v>0</v>
      </c>
      <c r="EN123" s="14" t="str">
        <f t="shared" si="91"/>
        <v/>
      </c>
      <c r="EO123" s="27" t="s">
        <v>0</v>
      </c>
      <c r="EP123" s="115" t="str">
        <f t="shared" si="155"/>
        <v/>
      </c>
      <c r="EQ123" s="27" t="s">
        <v>0</v>
      </c>
    </row>
    <row r="124" spans="1:147" x14ac:dyDescent="0.25">
      <c r="A124" t="s">
        <v>0</v>
      </c>
      <c r="B124" s="32" t="str">
        <f>IF(csv!F114="","",TRIM(csv!T114))</f>
        <v>OPEN</v>
      </c>
      <c r="C124" s="21" t="s">
        <v>0</v>
      </c>
      <c r="D124" s="21" t="str">
        <f>IF(csv!F114="","",TRIM(csv!F114))</f>
        <v>Ani Marie</v>
      </c>
      <c r="E124" s="21" t="str">
        <f>IF(csv!E114="","",TRIM(csv!E114))</f>
        <v>Vukić</v>
      </c>
      <c r="F124" s="21" t="s">
        <v>0</v>
      </c>
      <c r="G124" s="53" t="str">
        <f>IF(csv!M114="","",TRIM(csv!M114))</f>
        <v>30:48</v>
      </c>
      <c r="H124" s="53" t="str">
        <f>IF(csv!N114="","",TRIM(csv!N114))</f>
        <v>0</v>
      </c>
      <c r="I124" s="21" t="s">
        <v>0</v>
      </c>
      <c r="J124" s="21" t="str">
        <f>IF(csv!P114="","",TRIM(csv!P114))</f>
        <v>MAK</v>
      </c>
      <c r="K124" s="21" t="str">
        <f>IF(csv!Q114="","",TRIM(csv!Q114))</f>
        <v>OK Maksimir</v>
      </c>
      <c r="L124" s="21" t="s">
        <v>0</v>
      </c>
      <c r="M124" s="46" t="str">
        <f>IF(csv!R114="","",TRIM(csv!R114))</f>
        <v>CRO</v>
      </c>
      <c r="N124" s="27" t="s">
        <v>0</v>
      </c>
      <c r="O124" s="172" t="str">
        <f t="shared" si="92"/>
        <v>ok</v>
      </c>
      <c r="P124" s="27"/>
      <c r="Q124" s="32" t="str">
        <f t="shared" si="93"/>
        <v>OPEN</v>
      </c>
      <c r="R124" s="53">
        <f>IF(Q124="","",IF(COUNTIF(Q$12:Q123,Q124)=0,R123+1,R123))</f>
        <v>12</v>
      </c>
      <c r="S124" s="53">
        <f t="shared" si="94"/>
        <v>291</v>
      </c>
      <c r="T124" s="53">
        <f t="shared" si="95"/>
        <v>554</v>
      </c>
      <c r="U124" s="46" t="str">
        <f t="shared" si="96"/>
        <v>Otvorena</v>
      </c>
      <c r="V124" s="27" t="s">
        <v>0</v>
      </c>
      <c r="W124" s="157" t="str">
        <f t="shared" si="97"/>
        <v>Otvorena</v>
      </c>
      <c r="X124" s="207">
        <f t="shared" si="98"/>
        <v>839</v>
      </c>
      <c r="Y124" s="158">
        <f t="shared" si="79"/>
        <v>1</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Ani Marie</v>
      </c>
      <c r="AN124" s="21" t="str">
        <f t="shared" si="105"/>
        <v>Vukić</v>
      </c>
      <c r="AO124" s="53">
        <f t="shared" si="106"/>
        <v>2304</v>
      </c>
      <c r="AP124" s="53" t="str">
        <f t="shared" si="107"/>
        <v/>
      </c>
      <c r="AQ124" s="21" t="str">
        <f t="shared" si="108"/>
        <v>Ani Marie</v>
      </c>
      <c r="AR124" s="46" t="str">
        <f t="shared" si="109"/>
        <v>Vukić</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Ani Marie</v>
      </c>
      <c r="BI124" s="21" t="str">
        <f t="shared" si="115"/>
        <v>Vukić</v>
      </c>
      <c r="BJ124" s="53" t="str">
        <f t="shared" si="116"/>
        <v/>
      </c>
      <c r="BK124" s="33">
        <f t="shared" si="117"/>
        <v>2304</v>
      </c>
      <c r="BL124" s="27" t="s">
        <v>0</v>
      </c>
      <c r="BM124" s="32" t="str">
        <f t="shared" si="118"/>
        <v>MAK</v>
      </c>
      <c r="BN124" s="21" t="str">
        <f t="shared" si="119"/>
        <v>OK Maksimir</v>
      </c>
      <c r="BO124" s="53">
        <f t="shared" si="120"/>
        <v>6</v>
      </c>
      <c r="BP124" s="53" t="str">
        <f t="shared" si="81"/>
        <v/>
      </c>
      <c r="BQ124" s="21" t="str">
        <f t="shared" si="82"/>
        <v>OK Maksimir</v>
      </c>
      <c r="BR124" s="21" t="str" cm="1">
        <f t="array" ref="BR124">IFERROR(""&amp;INDEX(regNatjecatelj_klub,DI124),"")</f>
        <v>OK Maksimir</v>
      </c>
      <c r="BS124" s="66" t="str">
        <f t="shared" si="121"/>
        <v/>
      </c>
      <c r="BT124" s="46" t="str">
        <f t="shared" si="122"/>
        <v>OK Maksimir</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Maksimir</v>
      </c>
      <c r="CL124" s="210">
        <f>IF(BN124="","",IF(BT124&lt;&gt;BN124,INDEX(regKlub_id,MATCH(BT124,regKlub_naziv,0)),IF(AND(BO124&lt;&gt;"",BO124&lt;&gt;"NEMA"),BO124,IF(CF124&lt;&gt;"",CF124,IF(CB124&lt;&gt;"",CB124,IFERROR(INDEX(CL$12:CL123,MATCH(BN124,BN$12:BN123,0)),"GREŠKA"))))))</f>
        <v>6</v>
      </c>
      <c r="CM124" s="108" t="str">
        <f>IF(BP124="","",IF(BP124&lt;&gt;"NEMA",BP124,IF(CE124&lt;&gt;"",CE124,IFERROR(INDEX(CM$12:CM123,MATCH(BN124,BN$12:BN123,0)),""))))</f>
        <v/>
      </c>
      <c r="CN124" s="27" t="s">
        <v>0</v>
      </c>
      <c r="CO124" s="38" t="str">
        <f t="shared" si="129"/>
        <v>30:48</v>
      </c>
      <c r="CP124" s="53" t="str">
        <f t="shared" si="130"/>
        <v>0</v>
      </c>
      <c r="CQ124" s="164" t="str">
        <f t="shared" si="131"/>
        <v/>
      </c>
      <c r="CR124" s="165">
        <f t="shared" si="156"/>
        <v>1848</v>
      </c>
      <c r="CS124" s="108">
        <f t="shared" si="83"/>
        <v>1</v>
      </c>
      <c r="CT124" s="27" t="s">
        <v>0</v>
      </c>
      <c r="CU124" s="224" t="str">
        <f t="shared" si="132"/>
        <v xml:space="preserve">
</v>
      </c>
      <c r="CV124" s="27" t="s">
        <v>0</v>
      </c>
      <c r="CW124" s="184" t="str">
        <f t="shared" si="84"/>
        <v/>
      </c>
      <c r="CX124" t="s">
        <v>0</v>
      </c>
      <c r="CY124" s="86" t="str">
        <f t="shared" si="85"/>
        <v>O</v>
      </c>
      <c r="CZ124" t="s">
        <v>0</v>
      </c>
      <c r="DA124" s="32" t="str">
        <f t="shared" si="86"/>
        <v/>
      </c>
      <c r="DB124" s="46" t="str">
        <f t="shared" si="87"/>
        <v/>
      </c>
      <c r="DC124" t="s">
        <v>0</v>
      </c>
      <c r="DD124" s="14" t="str">
        <f t="shared" si="133"/>
        <v/>
      </c>
      <c r="DE124" s="27" t="s">
        <v>0</v>
      </c>
      <c r="DF124" s="14" t="str">
        <f t="shared" si="134"/>
        <v/>
      </c>
      <c r="DG124" s="27" t="s">
        <v>0</v>
      </c>
      <c r="DH124" s="32" t="str">
        <f t="shared" si="135"/>
        <v>Ani Marie – Vukić</v>
      </c>
      <c r="DI124" s="33">
        <f t="shared" si="136"/>
        <v>74</v>
      </c>
      <c r="DJ124" s="27" t="s">
        <v>0</v>
      </c>
      <c r="DK124" s="32" t="str">
        <f t="shared" si="137"/>
        <v>Ani Marie – Vukić – OK Maksimir</v>
      </c>
      <c r="DL124" s="33">
        <f t="shared" si="138"/>
        <v>74</v>
      </c>
      <c r="DM124" s="27" t="s">
        <v>0</v>
      </c>
      <c r="DN124" s="32" t="str">
        <f t="shared" si="139"/>
        <v>Ani Marie – Vukić – OK Maksimir – Otvorena</v>
      </c>
      <c r="DO124" s="33" t="str">
        <f t="shared" si="140"/>
        <v>NEMA</v>
      </c>
      <c r="DP124" s="27" t="s">
        <v>0</v>
      </c>
      <c r="DQ124" s="38">
        <f t="shared" si="141"/>
        <v>74</v>
      </c>
      <c r="DR124" s="33" cm="1">
        <f t="array" ref="DR124">IF(DQ124&lt;&gt;"",INDEX(regNatjecatelj_id,DQ124,0),IF(BF124&lt;&gt;"",BF124,""))</f>
        <v>2304</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7711</v>
      </c>
      <c r="EA124" s="53">
        <f t="shared" si="146"/>
        <v>839</v>
      </c>
      <c r="EB124" s="53">
        <f t="shared" si="147"/>
        <v>2304</v>
      </c>
      <c r="EC124" s="53">
        <f t="shared" si="148"/>
        <v>1848</v>
      </c>
      <c r="ED124" s="53">
        <f t="shared" si="149"/>
        <v>1</v>
      </c>
      <c r="EE124" s="53">
        <f t="shared" si="89"/>
        <v>0</v>
      </c>
      <c r="EF124" s="53">
        <f t="shared" si="150"/>
        <v>1</v>
      </c>
      <c r="EG124" s="53" t="str">
        <f t="shared" si="151"/>
        <v>0</v>
      </c>
      <c r="EH124" s="53" t="str">
        <f t="shared" si="90"/>
        <v/>
      </c>
      <c r="EI124" s="53" t="str">
        <f t="shared" si="152"/>
        <v/>
      </c>
      <c r="EJ124" s="33">
        <f t="shared" si="153"/>
        <v>1</v>
      </c>
      <c r="EK124" s="27" t="s">
        <v>0</v>
      </c>
      <c r="EL124" s="14" t="str">
        <f t="shared" si="154"/>
        <v>INSERT INTO rezultat(id,stazakategorija_id,imeprezime_id,vrijeme_sec,status_id,registracija,uparivanje_id,originalstatus_id,imeprezimealias_id,klubalias_id,kategorijaalias_id) VALUES (7711,839,2304,1848,1,0,1,0,Null,Null,1);</v>
      </c>
      <c r="EM124" s="27" t="s">
        <v>0</v>
      </c>
      <c r="EN124" s="14" t="str">
        <f t="shared" si="91"/>
        <v/>
      </c>
      <c r="EO124" s="27" t="s">
        <v>0</v>
      </c>
      <c r="EP124" s="115" t="str">
        <f t="shared" si="155"/>
        <v xml:space="preserve">
INSERT INTO rezultat(id,stazakategorija_id,imeprezime_id,vrijeme_sec,status_id,registracija,uparivanje_id,originalstatus_id,imeprezimealias_id,klubalias_id,kategorijaalias_id) VALUES (7711,839,2304,1848,1,0,1,0,Null,Null,1);</v>
      </c>
      <c r="EQ124" s="27" t="s">
        <v>0</v>
      </c>
    </row>
    <row r="125" spans="1:147" x14ac:dyDescent="0.25">
      <c r="A125" t="s">
        <v>0</v>
      </c>
      <c r="B125" s="32" t="str">
        <f>IF(csv!F115="","",TRIM(csv!T115))</f>
        <v>OPEN</v>
      </c>
      <c r="C125" s="21" t="s">
        <v>0</v>
      </c>
      <c r="D125" s="21" t="str">
        <f>IF(csv!F115="","",TRIM(csv!F115))</f>
        <v>Aida</v>
      </c>
      <c r="E125" s="21" t="str">
        <f>IF(csv!E115="","",TRIM(csv!E115))</f>
        <v>Krkić Drobić</v>
      </c>
      <c r="F125" s="21" t="s">
        <v>0</v>
      </c>
      <c r="G125" s="53" t="str">
        <f>IF(csv!M115="","",TRIM(csv!M115))</f>
        <v>32:34</v>
      </c>
      <c r="H125" s="53" t="str">
        <f>IF(csv!N115="","",TRIM(csv!N115))</f>
        <v>0</v>
      </c>
      <c r="I125" s="21" t="s">
        <v>0</v>
      </c>
      <c r="J125" s="21" t="str">
        <f>IF(csv!P115="","",TRIM(csv!P115))</f>
        <v>KAP</v>
      </c>
      <c r="K125" s="21" t="str">
        <f>IF(csv!Q115="","",TRIM(csv!Q115))</f>
        <v>OK Kapela</v>
      </c>
      <c r="L125" s="21" t="s">
        <v>0</v>
      </c>
      <c r="M125" s="46" t="str">
        <f>IF(csv!R115="","",TRIM(csv!R115))</f>
        <v>CRO</v>
      </c>
      <c r="N125" s="27" t="s">
        <v>0</v>
      </c>
      <c r="O125" s="172" t="str">
        <f t="shared" si="92"/>
        <v>ok</v>
      </c>
      <c r="P125" s="27"/>
      <c r="Q125" s="32" t="str">
        <f t="shared" si="93"/>
        <v>OPEN</v>
      </c>
      <c r="R125" s="53">
        <f>IF(Q125="","",IF(COUNTIF(Q$12:Q124,Q125)=0,R124+1,R124))</f>
        <v>12</v>
      </c>
      <c r="S125" s="53">
        <f t="shared" si="94"/>
        <v>291</v>
      </c>
      <c r="T125" s="53">
        <f t="shared" si="95"/>
        <v>554</v>
      </c>
      <c r="U125" s="46" t="str">
        <f t="shared" si="96"/>
        <v>Otvorena</v>
      </c>
      <c r="V125" s="27" t="s">
        <v>0</v>
      </c>
      <c r="W125" s="157" t="str">
        <f t="shared" si="97"/>
        <v>Otvorena</v>
      </c>
      <c r="X125" s="207">
        <f t="shared" si="98"/>
        <v>839</v>
      </c>
      <c r="Y125" s="158">
        <f t="shared" si="79"/>
        <v>1</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Aida</v>
      </c>
      <c r="AN125" s="21" t="str">
        <f t="shared" si="105"/>
        <v>Krkić Drobić</v>
      </c>
      <c r="AO125" s="53">
        <f t="shared" si="106"/>
        <v>1331</v>
      </c>
      <c r="AP125" s="53" t="str">
        <f t="shared" si="107"/>
        <v/>
      </c>
      <c r="AQ125" s="21" t="str">
        <f t="shared" si="108"/>
        <v>Aida</v>
      </c>
      <c r="AR125" s="46" t="str">
        <f t="shared" si="109"/>
        <v>Krkić Drobić</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Aida</v>
      </c>
      <c r="BI125" s="21" t="str">
        <f t="shared" si="115"/>
        <v>Krkić Drobić</v>
      </c>
      <c r="BJ125" s="53" t="str">
        <f t="shared" si="116"/>
        <v/>
      </c>
      <c r="BK125" s="33">
        <f t="shared" si="117"/>
        <v>1331</v>
      </c>
      <c r="BL125" s="27" t="s">
        <v>0</v>
      </c>
      <c r="BM125" s="32" t="str">
        <f t="shared" si="118"/>
        <v>KAP</v>
      </c>
      <c r="BN125" s="21" t="str">
        <f t="shared" si="119"/>
        <v>OK Kapela</v>
      </c>
      <c r="BO125" s="53">
        <f t="shared" si="120"/>
        <v>5</v>
      </c>
      <c r="BP125" s="53" t="str">
        <f t="shared" si="81"/>
        <v/>
      </c>
      <c r="BQ125" s="21" t="str">
        <f t="shared" si="82"/>
        <v>OK Kapela</v>
      </c>
      <c r="BR125" s="21" t="str" cm="1">
        <f t="array" ref="BR125">IFERROR(""&amp;INDEX(regNatjecatelj_klub,DI125),"")</f>
        <v>OK Kapela</v>
      </c>
      <c r="BS125" s="66" t="str">
        <f t="shared" si="121"/>
        <v/>
      </c>
      <c r="BT125" s="46" t="str">
        <f t="shared" si="122"/>
        <v>OK Kapela</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Kapela</v>
      </c>
      <c r="CL125" s="210">
        <f>IF(BN125="","",IF(BT125&lt;&gt;BN125,INDEX(regKlub_id,MATCH(BT125,regKlub_naziv,0)),IF(AND(BO125&lt;&gt;"",BO125&lt;&gt;"NEMA"),BO125,IF(CF125&lt;&gt;"",CF125,IF(CB125&lt;&gt;"",CB125,IFERROR(INDEX(CL$12:CL124,MATCH(BN125,BN$12:BN124,0)),"GREŠKA"))))))</f>
        <v>5</v>
      </c>
      <c r="CM125" s="108" t="str">
        <f>IF(BP125="","",IF(BP125&lt;&gt;"NEMA",BP125,IF(CE125&lt;&gt;"",CE125,IFERROR(INDEX(CM$12:CM124,MATCH(BN125,BN$12:BN124,0)),""))))</f>
        <v/>
      </c>
      <c r="CN125" s="27" t="s">
        <v>0</v>
      </c>
      <c r="CO125" s="38" t="str">
        <f t="shared" si="129"/>
        <v>32:34</v>
      </c>
      <c r="CP125" s="53" t="str">
        <f t="shared" si="130"/>
        <v>0</v>
      </c>
      <c r="CQ125" s="164" t="str">
        <f t="shared" si="131"/>
        <v/>
      </c>
      <c r="CR125" s="165">
        <f t="shared" si="156"/>
        <v>1954</v>
      </c>
      <c r="CS125" s="108">
        <f t="shared" si="83"/>
        <v>1</v>
      </c>
      <c r="CT125" s="27" t="s">
        <v>0</v>
      </c>
      <c r="CU125" s="224" t="str">
        <f t="shared" si="132"/>
        <v xml:space="preserve">
</v>
      </c>
      <c r="CV125" s="27" t="s">
        <v>0</v>
      </c>
      <c r="CW125" s="184" t="str">
        <f t="shared" si="84"/>
        <v/>
      </c>
      <c r="CX125" t="s">
        <v>0</v>
      </c>
      <c r="CY125" s="86" t="str">
        <f t="shared" si="85"/>
        <v>O</v>
      </c>
      <c r="CZ125" t="s">
        <v>0</v>
      </c>
      <c r="DA125" s="32" t="str">
        <f t="shared" si="86"/>
        <v/>
      </c>
      <c r="DB125" s="46" t="str">
        <f t="shared" si="87"/>
        <v/>
      </c>
      <c r="DC125" t="s">
        <v>0</v>
      </c>
      <c r="DD125" s="14" t="str">
        <f t="shared" si="133"/>
        <v/>
      </c>
      <c r="DE125" s="27" t="s">
        <v>0</v>
      </c>
      <c r="DF125" s="14" t="str">
        <f t="shared" si="134"/>
        <v/>
      </c>
      <c r="DG125" s="27" t="s">
        <v>0</v>
      </c>
      <c r="DH125" s="32" t="str">
        <f t="shared" si="135"/>
        <v>Aida – Krkić Drobić</v>
      </c>
      <c r="DI125" s="33">
        <f t="shared" si="136"/>
        <v>7</v>
      </c>
      <c r="DJ125" s="27" t="s">
        <v>0</v>
      </c>
      <c r="DK125" s="32" t="str">
        <f t="shared" si="137"/>
        <v>Aida – Krkić Drobić – OK Kapela</v>
      </c>
      <c r="DL125" s="33">
        <f t="shared" si="138"/>
        <v>7</v>
      </c>
      <c r="DM125" s="27" t="s">
        <v>0</v>
      </c>
      <c r="DN125" s="32" t="str">
        <f t="shared" si="139"/>
        <v>Aida – Krkić Drobić – OK Kapela – Otvorena</v>
      </c>
      <c r="DO125" s="33" t="str">
        <f t="shared" si="140"/>
        <v>NEMA</v>
      </c>
      <c r="DP125" s="27" t="s">
        <v>0</v>
      </c>
      <c r="DQ125" s="38">
        <f t="shared" si="141"/>
        <v>7</v>
      </c>
      <c r="DR125" s="33" cm="1">
        <f t="array" ref="DR125">IF(DQ125&lt;&gt;"",INDEX(regNatjecatelj_id,DQ125,0),IF(BF125&lt;&gt;"",BF125,""))</f>
        <v>1331</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7712</v>
      </c>
      <c r="EA125" s="53">
        <f t="shared" si="146"/>
        <v>839</v>
      </c>
      <c r="EB125" s="53">
        <f t="shared" si="147"/>
        <v>1331</v>
      </c>
      <c r="EC125" s="53">
        <f t="shared" si="148"/>
        <v>1954</v>
      </c>
      <c r="ED125" s="53">
        <f t="shared" si="149"/>
        <v>1</v>
      </c>
      <c r="EE125" s="53">
        <f t="shared" si="89"/>
        <v>0</v>
      </c>
      <c r="EF125" s="53">
        <f t="shared" si="150"/>
        <v>1</v>
      </c>
      <c r="EG125" s="53" t="str">
        <f t="shared" si="151"/>
        <v>0</v>
      </c>
      <c r="EH125" s="53" t="str">
        <f t="shared" si="90"/>
        <v/>
      </c>
      <c r="EI125" s="53" t="str">
        <f t="shared" si="152"/>
        <v/>
      </c>
      <c r="EJ125" s="33">
        <f t="shared" si="153"/>
        <v>1</v>
      </c>
      <c r="EK125" s="27" t="s">
        <v>0</v>
      </c>
      <c r="EL125" s="14" t="str">
        <f t="shared" si="154"/>
        <v>INSERT INTO rezultat(id,stazakategorija_id,imeprezime_id,vrijeme_sec,status_id,registracija,uparivanje_id,originalstatus_id,imeprezimealias_id,klubalias_id,kategorijaalias_id) VALUES (7712,839,1331,1954,1,0,1,0,Null,Null,1);</v>
      </c>
      <c r="EM125" s="27" t="s">
        <v>0</v>
      </c>
      <c r="EN125" s="14" t="str">
        <f t="shared" si="91"/>
        <v/>
      </c>
      <c r="EO125" s="27" t="s">
        <v>0</v>
      </c>
      <c r="EP125" s="115" t="str">
        <f t="shared" si="155"/>
        <v xml:space="preserve">
INSERT INTO rezultat(id,stazakategorija_id,imeprezime_id,vrijeme_sec,status_id,registracija,uparivanje_id,originalstatus_id,imeprezimealias_id,klubalias_id,kategorijaalias_id) VALUES (7712,839,1331,1954,1,0,1,0,Null,Null,1);</v>
      </c>
      <c r="EQ125" s="27" t="s">
        <v>0</v>
      </c>
    </row>
    <row r="126" spans="1:147" x14ac:dyDescent="0.25">
      <c r="A126" t="s">
        <v>0</v>
      </c>
      <c r="B126" s="32" t="str">
        <f>IF(csv!F116="","",TRIM(csv!T116))</f>
        <v>OPEN</v>
      </c>
      <c r="C126" s="21" t="s">
        <v>0</v>
      </c>
      <c r="D126" s="21" t="str">
        <f>IF(csv!F116="","",TRIM(csv!F116))</f>
        <v>Dejan</v>
      </c>
      <c r="E126" s="21" t="str">
        <f>IF(csv!E116="","",TRIM(csv!E116))</f>
        <v>Juranić</v>
      </c>
      <c r="F126" s="21" t="s">
        <v>0</v>
      </c>
      <c r="G126" s="53" t="str">
        <f>IF(csv!M116="","",TRIM(csv!M116))</f>
        <v>36:28</v>
      </c>
      <c r="H126" s="53" t="str">
        <f>IF(csv!N116="","",TRIM(csv!N116))</f>
        <v>0</v>
      </c>
      <c r="I126" s="21" t="s">
        <v>0</v>
      </c>
      <c r="J126" s="21" t="str">
        <f>IF(csv!P116="","",TRIM(csv!P116))</f>
        <v>TIL</v>
      </c>
      <c r="K126" s="21" t="str">
        <f>IF(csv!Q116="","",TRIM(csv!Q116))</f>
        <v>SK Tilček Team</v>
      </c>
      <c r="L126" s="21" t="s">
        <v>0</v>
      </c>
      <c r="M126" s="46" t="str">
        <f>IF(csv!R116="","",TRIM(csv!R116))</f>
        <v>CRO</v>
      </c>
      <c r="N126" s="27" t="s">
        <v>0</v>
      </c>
      <c r="O126" s="172" t="str">
        <f t="shared" si="92"/>
        <v>ok</v>
      </c>
      <c r="P126" s="27"/>
      <c r="Q126" s="32" t="str">
        <f t="shared" si="93"/>
        <v>OPEN</v>
      </c>
      <c r="R126" s="53">
        <f>IF(Q126="","",IF(COUNTIF(Q$12:Q125,Q126)=0,R125+1,R125))</f>
        <v>12</v>
      </c>
      <c r="S126" s="53">
        <f t="shared" si="94"/>
        <v>291</v>
      </c>
      <c r="T126" s="53">
        <f t="shared" si="95"/>
        <v>554</v>
      </c>
      <c r="U126" s="46" t="str">
        <f t="shared" si="96"/>
        <v>Otvorena</v>
      </c>
      <c r="V126" s="27" t="s">
        <v>0</v>
      </c>
      <c r="W126" s="157" t="str">
        <f t="shared" si="97"/>
        <v>Otvorena</v>
      </c>
      <c r="X126" s="207">
        <f t="shared" si="98"/>
        <v>839</v>
      </c>
      <c r="Y126" s="158">
        <f t="shared" si="79"/>
        <v>1</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Dejan</v>
      </c>
      <c r="AN126" s="21" t="str">
        <f t="shared" si="105"/>
        <v>Juranić</v>
      </c>
      <c r="AO126" s="53">
        <f t="shared" si="106"/>
        <v>2020</v>
      </c>
      <c r="AP126" s="53" t="str">
        <f t="shared" si="107"/>
        <v/>
      </c>
      <c r="AQ126" s="21" t="str">
        <f t="shared" si="108"/>
        <v>Dejan</v>
      </c>
      <c r="AR126" s="46" t="str">
        <f t="shared" si="109"/>
        <v>Juranić</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Dejan</v>
      </c>
      <c r="BI126" s="21" t="str">
        <f t="shared" si="115"/>
        <v>Juranić</v>
      </c>
      <c r="BJ126" s="53" t="str">
        <f t="shared" si="116"/>
        <v/>
      </c>
      <c r="BK126" s="33">
        <f t="shared" si="117"/>
        <v>2020</v>
      </c>
      <c r="BL126" s="27" t="s">
        <v>0</v>
      </c>
      <c r="BM126" s="32" t="str">
        <f t="shared" si="118"/>
        <v>TIL</v>
      </c>
      <c r="BN126" s="21" t="str">
        <f t="shared" si="119"/>
        <v>SK Tilček Team</v>
      </c>
      <c r="BO126" s="53">
        <f t="shared" si="120"/>
        <v>22</v>
      </c>
      <c r="BP126" s="53" t="str">
        <f t="shared" si="81"/>
        <v/>
      </c>
      <c r="BQ126" s="21" t="str">
        <f t="shared" si="82"/>
        <v>SK Tilček Team</v>
      </c>
      <c r="BR126" s="21" t="str" cm="1">
        <f t="array" ref="BR126">IFERROR(""&amp;INDEX(regNatjecatelj_klub,DI126),"")</f>
        <v>SK Tilček Team</v>
      </c>
      <c r="BS126" s="66" t="str">
        <f t="shared" si="121"/>
        <v/>
      </c>
      <c r="BT126" s="46" t="str">
        <f t="shared" si="122"/>
        <v>SK Tilček Team</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SK Tilček Team</v>
      </c>
      <c r="CL126" s="210">
        <f>IF(BN126="","",IF(BT126&lt;&gt;BN126,INDEX(regKlub_id,MATCH(BT126,regKlub_naziv,0)),IF(AND(BO126&lt;&gt;"",BO126&lt;&gt;"NEMA"),BO126,IF(CF126&lt;&gt;"",CF126,IF(CB126&lt;&gt;"",CB126,IFERROR(INDEX(CL$12:CL125,MATCH(BN126,BN$12:BN125,0)),"GREŠKA"))))))</f>
        <v>22</v>
      </c>
      <c r="CM126" s="108" t="str">
        <f>IF(BP126="","",IF(BP126&lt;&gt;"NEMA",BP126,IF(CE126&lt;&gt;"",CE126,IFERROR(INDEX(CM$12:CM125,MATCH(BN126,BN$12:BN125,0)),""))))</f>
        <v/>
      </c>
      <c r="CN126" s="27" t="s">
        <v>0</v>
      </c>
      <c r="CO126" s="38" t="str">
        <f t="shared" si="129"/>
        <v>36:28</v>
      </c>
      <c r="CP126" s="53" t="str">
        <f t="shared" si="130"/>
        <v>0</v>
      </c>
      <c r="CQ126" s="164" t="str">
        <f t="shared" si="131"/>
        <v/>
      </c>
      <c r="CR126" s="165">
        <f t="shared" si="156"/>
        <v>2188</v>
      </c>
      <c r="CS126" s="108">
        <f t="shared" si="83"/>
        <v>1</v>
      </c>
      <c r="CT126" s="27" t="s">
        <v>0</v>
      </c>
      <c r="CU126" s="224" t="str">
        <f t="shared" si="132"/>
        <v xml:space="preserve">
</v>
      </c>
      <c r="CV126" s="27" t="s">
        <v>0</v>
      </c>
      <c r="CW126" s="184" t="str">
        <f t="shared" si="84"/>
        <v/>
      </c>
      <c r="CX126" t="s">
        <v>0</v>
      </c>
      <c r="CY126" s="86" t="str">
        <f t="shared" si="85"/>
        <v>O</v>
      </c>
      <c r="CZ126" t="s">
        <v>0</v>
      </c>
      <c r="DA126" s="32" t="str">
        <f t="shared" si="86"/>
        <v/>
      </c>
      <c r="DB126" s="46" t="str">
        <f t="shared" si="87"/>
        <v/>
      </c>
      <c r="DC126" t="s">
        <v>0</v>
      </c>
      <c r="DD126" s="14" t="str">
        <f t="shared" si="133"/>
        <v/>
      </c>
      <c r="DE126" s="27" t="s">
        <v>0</v>
      </c>
      <c r="DF126" s="14" t="str">
        <f t="shared" si="134"/>
        <v/>
      </c>
      <c r="DG126" s="27" t="s">
        <v>0</v>
      </c>
      <c r="DH126" s="32" t="str">
        <f t="shared" si="135"/>
        <v>Dejan – Juranić</v>
      </c>
      <c r="DI126" s="33">
        <f t="shared" si="136"/>
        <v>234</v>
      </c>
      <c r="DJ126" s="27" t="s">
        <v>0</v>
      </c>
      <c r="DK126" s="32" t="str">
        <f t="shared" si="137"/>
        <v>Dejan – Juranić – SK Tilček Team</v>
      </c>
      <c r="DL126" s="33">
        <f t="shared" si="138"/>
        <v>234</v>
      </c>
      <c r="DM126" s="27" t="s">
        <v>0</v>
      </c>
      <c r="DN126" s="32" t="str">
        <f t="shared" si="139"/>
        <v>Dejan – Juranić – SK Tilček Team – Otvorena</v>
      </c>
      <c r="DO126" s="33" t="str">
        <f t="shared" si="140"/>
        <v>NEMA</v>
      </c>
      <c r="DP126" s="27" t="s">
        <v>0</v>
      </c>
      <c r="DQ126" s="38">
        <f t="shared" si="141"/>
        <v>234</v>
      </c>
      <c r="DR126" s="33" cm="1">
        <f t="array" ref="DR126">IF(DQ126&lt;&gt;"",INDEX(regNatjecatelj_id,DQ126,0),IF(BF126&lt;&gt;"",BF126,""))</f>
        <v>2020</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7713</v>
      </c>
      <c r="EA126" s="53">
        <f t="shared" si="146"/>
        <v>839</v>
      </c>
      <c r="EB126" s="53">
        <f t="shared" si="147"/>
        <v>2020</v>
      </c>
      <c r="EC126" s="53">
        <f t="shared" si="148"/>
        <v>2188</v>
      </c>
      <c r="ED126" s="53">
        <f t="shared" si="149"/>
        <v>1</v>
      </c>
      <c r="EE126" s="53">
        <f t="shared" si="89"/>
        <v>0</v>
      </c>
      <c r="EF126" s="53">
        <f t="shared" si="150"/>
        <v>1</v>
      </c>
      <c r="EG126" s="53" t="str">
        <f t="shared" si="151"/>
        <v>0</v>
      </c>
      <c r="EH126" s="53" t="str">
        <f t="shared" si="90"/>
        <v/>
      </c>
      <c r="EI126" s="53" t="str">
        <f t="shared" si="152"/>
        <v/>
      </c>
      <c r="EJ126" s="33">
        <f t="shared" si="153"/>
        <v>1</v>
      </c>
      <c r="EK126" s="27" t="s">
        <v>0</v>
      </c>
      <c r="EL126" s="14" t="str">
        <f t="shared" si="154"/>
        <v>INSERT INTO rezultat(id,stazakategorija_id,imeprezime_id,vrijeme_sec,status_id,registracija,uparivanje_id,originalstatus_id,imeprezimealias_id,klubalias_id,kategorijaalias_id) VALUES (7713,839,2020,2188,1,0,1,0,Null,Null,1);</v>
      </c>
      <c r="EM126" s="27" t="s">
        <v>0</v>
      </c>
      <c r="EN126" s="14" t="str">
        <f t="shared" si="91"/>
        <v/>
      </c>
      <c r="EO126" s="27" t="s">
        <v>0</v>
      </c>
      <c r="EP126" s="115" t="str">
        <f t="shared" si="155"/>
        <v xml:space="preserve">
INSERT INTO rezultat(id,stazakategorija_id,imeprezime_id,vrijeme_sec,status_id,registracija,uparivanje_id,originalstatus_id,imeprezimealias_id,klubalias_id,kategorijaalias_id) VALUES (7713,839,2020,2188,1,0,1,0,Null,Null,1);</v>
      </c>
      <c r="EQ126" s="27" t="s">
        <v>0</v>
      </c>
    </row>
    <row r="127" spans="1:147" x14ac:dyDescent="0.25">
      <c r="A127" t="s">
        <v>0</v>
      </c>
      <c r="B127" s="32" t="str">
        <f>IF(csv!F117="","",TRIM(csv!T117))</f>
        <v>OPEN</v>
      </c>
      <c r="C127" s="21" t="s">
        <v>0</v>
      </c>
      <c r="D127" s="21" t="str">
        <f>IF(csv!F117="","",TRIM(csv!F117))</f>
        <v>Robert</v>
      </c>
      <c r="E127" s="21" t="str">
        <f>IF(csv!E117="","",TRIM(csv!E117))</f>
        <v>Kaniški</v>
      </c>
      <c r="F127" s="21" t="s">
        <v>0</v>
      </c>
      <c r="G127" s="53" t="str">
        <f>IF(csv!M117="","",TRIM(csv!M117))</f>
        <v>37:41</v>
      </c>
      <c r="H127" s="53" t="str">
        <f>IF(csv!N117="","",TRIM(csv!N117))</f>
        <v>0</v>
      </c>
      <c r="I127" s="21" t="s">
        <v>0</v>
      </c>
      <c r="J127" s="21" t="str">
        <f>IF(csv!P117="","",TRIM(csv!P117))</f>
        <v>MAK</v>
      </c>
      <c r="K127" s="21" t="str">
        <f>IF(csv!Q117="","",TRIM(csv!Q117))</f>
        <v>OK Maksimir</v>
      </c>
      <c r="L127" s="21" t="s">
        <v>0</v>
      </c>
      <c r="M127" s="46" t="str">
        <f>IF(csv!R117="","",TRIM(csv!R117))</f>
        <v>CRO</v>
      </c>
      <c r="N127" s="27" t="s">
        <v>0</v>
      </c>
      <c r="O127" s="172" t="str">
        <f t="shared" si="92"/>
        <v>ok</v>
      </c>
      <c r="P127" s="27"/>
      <c r="Q127" s="32" t="str">
        <f t="shared" si="93"/>
        <v>OPEN</v>
      </c>
      <c r="R127" s="53">
        <f>IF(Q127="","",IF(COUNTIF(Q$12:Q126,Q127)=0,R126+1,R126))</f>
        <v>12</v>
      </c>
      <c r="S127" s="53">
        <f t="shared" si="94"/>
        <v>291</v>
      </c>
      <c r="T127" s="53">
        <f t="shared" si="95"/>
        <v>554</v>
      </c>
      <c r="U127" s="46" t="str">
        <f t="shared" si="96"/>
        <v>Otvorena</v>
      </c>
      <c r="V127" s="27" t="s">
        <v>0</v>
      </c>
      <c r="W127" s="157" t="str">
        <f t="shared" si="97"/>
        <v>Otvorena</v>
      </c>
      <c r="X127" s="207">
        <f t="shared" si="98"/>
        <v>839</v>
      </c>
      <c r="Y127" s="158">
        <f t="shared" si="79"/>
        <v>1</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Robert</v>
      </c>
      <c r="AN127" s="21" t="str">
        <f t="shared" si="105"/>
        <v>Kaniški</v>
      </c>
      <c r="AO127" s="53">
        <f t="shared" si="106"/>
        <v>1475</v>
      </c>
      <c r="AP127" s="53" t="str">
        <f t="shared" si="107"/>
        <v/>
      </c>
      <c r="AQ127" s="21" t="str">
        <f t="shared" si="108"/>
        <v>Robert</v>
      </c>
      <c r="AR127" s="46" t="str">
        <f t="shared" si="109"/>
        <v>Kaniški</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Robert</v>
      </c>
      <c r="BI127" s="21" t="str">
        <f t="shared" si="115"/>
        <v>Kaniški</v>
      </c>
      <c r="BJ127" s="53" t="str">
        <f t="shared" si="116"/>
        <v/>
      </c>
      <c r="BK127" s="33">
        <f t="shared" si="117"/>
        <v>1475</v>
      </c>
      <c r="BL127" s="27" t="s">
        <v>0</v>
      </c>
      <c r="BM127" s="32" t="str">
        <f t="shared" si="118"/>
        <v>MAK</v>
      </c>
      <c r="BN127" s="21" t="str">
        <f t="shared" si="119"/>
        <v>OK Maksimir</v>
      </c>
      <c r="BO127" s="53">
        <f t="shared" si="120"/>
        <v>6</v>
      </c>
      <c r="BP127" s="53" t="str">
        <f t="shared" si="81"/>
        <v/>
      </c>
      <c r="BQ127" s="21" t="str">
        <f t="shared" si="82"/>
        <v>OK Maksimir</v>
      </c>
      <c r="BR127" s="21" t="str" cm="1">
        <f t="array" ref="BR127">IFERROR(""&amp;INDEX(regNatjecatelj_klub,DI127),"")</f>
        <v>OK Maksimir</v>
      </c>
      <c r="BS127" s="66" t="str">
        <f t="shared" si="121"/>
        <v/>
      </c>
      <c r="BT127" s="46" t="str">
        <f t="shared" si="122"/>
        <v>OK Maksimir</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Maksimir</v>
      </c>
      <c r="CL127" s="210">
        <f>IF(BN127="","",IF(BT127&lt;&gt;BN127,INDEX(regKlub_id,MATCH(BT127,regKlub_naziv,0)),IF(AND(BO127&lt;&gt;"",BO127&lt;&gt;"NEMA"),BO127,IF(CF127&lt;&gt;"",CF127,IF(CB127&lt;&gt;"",CB127,IFERROR(INDEX(CL$12:CL126,MATCH(BN127,BN$12:BN126,0)),"GREŠKA"))))))</f>
        <v>6</v>
      </c>
      <c r="CM127" s="108" t="str">
        <f>IF(BP127="","",IF(BP127&lt;&gt;"NEMA",BP127,IF(CE127&lt;&gt;"",CE127,IFERROR(INDEX(CM$12:CM126,MATCH(BN127,BN$12:BN126,0)),""))))</f>
        <v/>
      </c>
      <c r="CN127" s="27" t="s">
        <v>0</v>
      </c>
      <c r="CO127" s="38" t="str">
        <f t="shared" si="129"/>
        <v>37:41</v>
      </c>
      <c r="CP127" s="53" t="str">
        <f t="shared" si="130"/>
        <v>0</v>
      </c>
      <c r="CQ127" s="164" t="str">
        <f t="shared" si="131"/>
        <v/>
      </c>
      <c r="CR127" s="165">
        <f t="shared" si="156"/>
        <v>2261</v>
      </c>
      <c r="CS127" s="108">
        <f t="shared" si="83"/>
        <v>1</v>
      </c>
      <c r="CT127" s="27" t="s">
        <v>0</v>
      </c>
      <c r="CU127" s="224" t="str">
        <f t="shared" si="132"/>
        <v xml:space="preserve">
</v>
      </c>
      <c r="CV127" s="27" t="s">
        <v>0</v>
      </c>
      <c r="CW127" s="184" t="str">
        <f t="shared" si="84"/>
        <v/>
      </c>
      <c r="CX127" t="s">
        <v>0</v>
      </c>
      <c r="CY127" s="86" t="str">
        <f t="shared" si="85"/>
        <v>O</v>
      </c>
      <c r="CZ127" t="s">
        <v>0</v>
      </c>
      <c r="DA127" s="32" t="str">
        <f t="shared" si="86"/>
        <v/>
      </c>
      <c r="DB127" s="46" t="str">
        <f t="shared" si="87"/>
        <v/>
      </c>
      <c r="DC127" t="s">
        <v>0</v>
      </c>
      <c r="DD127" s="14" t="str">
        <f t="shared" si="133"/>
        <v/>
      </c>
      <c r="DE127" s="27" t="s">
        <v>0</v>
      </c>
      <c r="DF127" s="14" t="str">
        <f t="shared" si="134"/>
        <v/>
      </c>
      <c r="DG127" s="27" t="s">
        <v>0</v>
      </c>
      <c r="DH127" s="32" t="str">
        <f t="shared" si="135"/>
        <v>Robert – Kaniški</v>
      </c>
      <c r="DI127" s="33">
        <f t="shared" si="136"/>
        <v>1076</v>
      </c>
      <c r="DJ127" s="27" t="s">
        <v>0</v>
      </c>
      <c r="DK127" s="32" t="str">
        <f t="shared" si="137"/>
        <v>Robert – Kaniški – OK Maksimir</v>
      </c>
      <c r="DL127" s="33">
        <f t="shared" si="138"/>
        <v>1076</v>
      </c>
      <c r="DM127" s="27" t="s">
        <v>0</v>
      </c>
      <c r="DN127" s="32" t="str">
        <f t="shared" si="139"/>
        <v>Robert – Kaniški – OK Maksimir – Otvorena</v>
      </c>
      <c r="DO127" s="33" t="str">
        <f t="shared" si="140"/>
        <v>NEMA</v>
      </c>
      <c r="DP127" s="27" t="s">
        <v>0</v>
      </c>
      <c r="DQ127" s="38">
        <f t="shared" si="141"/>
        <v>1076</v>
      </c>
      <c r="DR127" s="33" cm="1">
        <f t="array" ref="DR127">IF(DQ127&lt;&gt;"",INDEX(regNatjecatelj_id,DQ127,0),IF(BF127&lt;&gt;"",BF127,""))</f>
        <v>1475</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7714</v>
      </c>
      <c r="EA127" s="53">
        <f t="shared" si="146"/>
        <v>839</v>
      </c>
      <c r="EB127" s="53">
        <f t="shared" si="147"/>
        <v>1475</v>
      </c>
      <c r="EC127" s="53">
        <f t="shared" si="148"/>
        <v>2261</v>
      </c>
      <c r="ED127" s="53">
        <f t="shared" si="149"/>
        <v>1</v>
      </c>
      <c r="EE127" s="53">
        <f t="shared" si="89"/>
        <v>0</v>
      </c>
      <c r="EF127" s="53">
        <f t="shared" si="150"/>
        <v>1</v>
      </c>
      <c r="EG127" s="53" t="str">
        <f t="shared" si="151"/>
        <v>0</v>
      </c>
      <c r="EH127" s="53" t="str">
        <f t="shared" si="90"/>
        <v/>
      </c>
      <c r="EI127" s="53" t="str">
        <f t="shared" si="152"/>
        <v/>
      </c>
      <c r="EJ127" s="33">
        <f t="shared" si="153"/>
        <v>1</v>
      </c>
      <c r="EK127" s="27" t="s">
        <v>0</v>
      </c>
      <c r="EL127" s="14" t="str">
        <f t="shared" si="154"/>
        <v>INSERT INTO rezultat(id,stazakategorija_id,imeprezime_id,vrijeme_sec,status_id,registracija,uparivanje_id,originalstatus_id,imeprezimealias_id,klubalias_id,kategorijaalias_id) VALUES (7714,839,1475,2261,1,0,1,0,Null,Null,1);</v>
      </c>
      <c r="EM127" s="27" t="s">
        <v>0</v>
      </c>
      <c r="EN127" s="14" t="str">
        <f t="shared" si="91"/>
        <v/>
      </c>
      <c r="EO127" s="27" t="s">
        <v>0</v>
      </c>
      <c r="EP127" s="115" t="str">
        <f t="shared" si="155"/>
        <v xml:space="preserve">
INSERT INTO rezultat(id,stazakategorija_id,imeprezime_id,vrijeme_sec,status_id,registracija,uparivanje_id,originalstatus_id,imeprezimealias_id,klubalias_id,kategorijaalias_id) VALUES (7714,839,1475,2261,1,0,1,0,Null,Null,1);</v>
      </c>
      <c r="EQ127" s="27" t="s">
        <v>0</v>
      </c>
    </row>
    <row r="128" spans="1:147" x14ac:dyDescent="0.25">
      <c r="A128" t="s">
        <v>0</v>
      </c>
      <c r="B128" s="32" t="str">
        <f>IF(csv!F118="","",TRIM(csv!T118))</f>
        <v>OPEN</v>
      </c>
      <c r="C128" s="21" t="s">
        <v>0</v>
      </c>
      <c r="D128" s="21" t="str">
        <f>IF(csv!F118="","",TRIM(csv!F118))</f>
        <v>Nika</v>
      </c>
      <c r="E128" s="21" t="str">
        <f>IF(csv!E118="","",TRIM(csv!E118))</f>
        <v>Juričan</v>
      </c>
      <c r="F128" s="21" t="s">
        <v>0</v>
      </c>
      <c r="G128" s="53" t="str">
        <f>IF(csv!M118="","",TRIM(csv!M118))</f>
        <v>39:20</v>
      </c>
      <c r="H128" s="53" t="str">
        <f>IF(csv!N118="","",TRIM(csv!N118))</f>
        <v>0</v>
      </c>
      <c r="I128" s="21" t="s">
        <v>0</v>
      </c>
      <c r="J128" s="21" t="str">
        <f>IF(csv!P118="","",TRIM(csv!P118))</f>
        <v>VAR</v>
      </c>
      <c r="K128" s="21" t="str">
        <f>IF(csv!Q118="","",TRIM(csv!Q118))</f>
        <v>OK Varaždin</v>
      </c>
      <c r="L128" s="21" t="s">
        <v>0</v>
      </c>
      <c r="M128" s="46" t="str">
        <f>IF(csv!R118="","",TRIM(csv!R118))</f>
        <v>CRO</v>
      </c>
      <c r="N128" s="27" t="s">
        <v>0</v>
      </c>
      <c r="O128" s="172" t="str">
        <f t="shared" si="92"/>
        <v>ok</v>
      </c>
      <c r="P128" s="27"/>
      <c r="Q128" s="32" t="str">
        <f t="shared" si="93"/>
        <v>OPEN</v>
      </c>
      <c r="R128" s="53">
        <f>IF(Q128="","",IF(COUNTIF(Q$12:Q127,Q128)=0,R127+1,R127))</f>
        <v>12</v>
      </c>
      <c r="S128" s="53">
        <f t="shared" si="94"/>
        <v>291</v>
      </c>
      <c r="T128" s="53">
        <f t="shared" si="95"/>
        <v>554</v>
      </c>
      <c r="U128" s="46" t="str">
        <f t="shared" si="96"/>
        <v>Otvorena</v>
      </c>
      <c r="V128" s="27" t="s">
        <v>0</v>
      </c>
      <c r="W128" s="157" t="str">
        <f t="shared" si="97"/>
        <v>Otvorena</v>
      </c>
      <c r="X128" s="207">
        <f t="shared" si="98"/>
        <v>839</v>
      </c>
      <c r="Y128" s="158">
        <f t="shared" si="79"/>
        <v>1</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Nika</v>
      </c>
      <c r="AN128" s="21" t="str">
        <f t="shared" si="105"/>
        <v>Juričan</v>
      </c>
      <c r="AO128" s="53">
        <f t="shared" si="106"/>
        <v>1401</v>
      </c>
      <c r="AP128" s="53" t="str">
        <f t="shared" si="107"/>
        <v/>
      </c>
      <c r="AQ128" s="21" t="str">
        <f t="shared" si="108"/>
        <v>Nika</v>
      </c>
      <c r="AR128" s="46" t="str">
        <f t="shared" si="109"/>
        <v>Juričan</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Nika</v>
      </c>
      <c r="BI128" s="21" t="str">
        <f t="shared" si="115"/>
        <v>Juričan</v>
      </c>
      <c r="BJ128" s="53" t="str">
        <f t="shared" si="116"/>
        <v/>
      </c>
      <c r="BK128" s="33">
        <f t="shared" si="117"/>
        <v>1401</v>
      </c>
      <c r="BL128" s="27" t="s">
        <v>0</v>
      </c>
      <c r="BM128" s="32" t="str">
        <f t="shared" si="118"/>
        <v>VAR</v>
      </c>
      <c r="BN128" s="21" t="str">
        <f t="shared" si="119"/>
        <v>OK Varaždin</v>
      </c>
      <c r="BO128" s="53">
        <f t="shared" si="120"/>
        <v>11</v>
      </c>
      <c r="BP128" s="53" t="str">
        <f t="shared" si="81"/>
        <v/>
      </c>
      <c r="BQ128" s="21" t="str">
        <f t="shared" si="82"/>
        <v>OK Varaždin</v>
      </c>
      <c r="BR128" s="21" t="str" cm="1">
        <f t="array" ref="BR128">IFERROR(""&amp;INDEX(regNatjecatelj_klub,DI128),"")</f>
        <v>OK Varaždin</v>
      </c>
      <c r="BS128" s="66" t="str">
        <f t="shared" si="121"/>
        <v/>
      </c>
      <c r="BT128" s="46" t="str">
        <f t="shared" si="122"/>
        <v>OK Varaždin</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Varaždin</v>
      </c>
      <c r="CL128" s="210">
        <f>IF(BN128="","",IF(BT128&lt;&gt;BN128,INDEX(regKlub_id,MATCH(BT128,regKlub_naziv,0)),IF(AND(BO128&lt;&gt;"",BO128&lt;&gt;"NEMA"),BO128,IF(CF128&lt;&gt;"",CF128,IF(CB128&lt;&gt;"",CB128,IFERROR(INDEX(CL$12:CL127,MATCH(BN128,BN$12:BN127,0)),"GREŠKA"))))))</f>
        <v>11</v>
      </c>
      <c r="CM128" s="108" t="str">
        <f>IF(BP128="","",IF(BP128&lt;&gt;"NEMA",BP128,IF(CE128&lt;&gt;"",CE128,IFERROR(INDEX(CM$12:CM127,MATCH(BN128,BN$12:BN127,0)),""))))</f>
        <v/>
      </c>
      <c r="CN128" s="27" t="s">
        <v>0</v>
      </c>
      <c r="CO128" s="38" t="str">
        <f t="shared" si="129"/>
        <v>39:20</v>
      </c>
      <c r="CP128" s="53" t="str">
        <f t="shared" si="130"/>
        <v>0</v>
      </c>
      <c r="CQ128" s="164" t="str">
        <f t="shared" si="131"/>
        <v/>
      </c>
      <c r="CR128" s="165">
        <f t="shared" si="156"/>
        <v>2360</v>
      </c>
      <c r="CS128" s="108">
        <f t="shared" si="83"/>
        <v>1</v>
      </c>
      <c r="CT128" s="27" t="s">
        <v>0</v>
      </c>
      <c r="CU128" s="224" t="str">
        <f t="shared" si="132"/>
        <v xml:space="preserve">
</v>
      </c>
      <c r="CV128" s="27" t="s">
        <v>0</v>
      </c>
      <c r="CW128" s="184" t="str">
        <f t="shared" si="84"/>
        <v/>
      </c>
      <c r="CX128" t="s">
        <v>0</v>
      </c>
      <c r="CY128" s="86" t="str">
        <f t="shared" si="85"/>
        <v>O</v>
      </c>
      <c r="CZ128" t="s">
        <v>0</v>
      </c>
      <c r="DA128" s="32" t="str">
        <f t="shared" si="86"/>
        <v/>
      </c>
      <c r="DB128" s="46" t="str">
        <f t="shared" si="87"/>
        <v/>
      </c>
      <c r="DC128" t="s">
        <v>0</v>
      </c>
      <c r="DD128" s="14" t="str">
        <f t="shared" si="133"/>
        <v/>
      </c>
      <c r="DE128" s="27" t="s">
        <v>0</v>
      </c>
      <c r="DF128" s="14" t="str">
        <f t="shared" si="134"/>
        <v/>
      </c>
      <c r="DG128" s="27" t="s">
        <v>0</v>
      </c>
      <c r="DH128" s="32" t="str">
        <f t="shared" si="135"/>
        <v>Nika – Juričan</v>
      </c>
      <c r="DI128" s="33">
        <f t="shared" si="136"/>
        <v>955</v>
      </c>
      <c r="DJ128" s="27" t="s">
        <v>0</v>
      </c>
      <c r="DK128" s="32" t="str">
        <f t="shared" si="137"/>
        <v>Nika – Juričan – OK Varaždin</v>
      </c>
      <c r="DL128" s="33">
        <f t="shared" si="138"/>
        <v>955</v>
      </c>
      <c r="DM128" s="27" t="s">
        <v>0</v>
      </c>
      <c r="DN128" s="32" t="str">
        <f t="shared" si="139"/>
        <v>Nika – Juričan – OK Varaždin – Otvorena</v>
      </c>
      <c r="DO128" s="33" t="str">
        <f t="shared" si="140"/>
        <v>NEMA</v>
      </c>
      <c r="DP128" s="27" t="s">
        <v>0</v>
      </c>
      <c r="DQ128" s="38">
        <f t="shared" si="141"/>
        <v>955</v>
      </c>
      <c r="DR128" s="33" cm="1">
        <f t="array" ref="DR128">IF(DQ128&lt;&gt;"",INDEX(regNatjecatelj_id,DQ128,0),IF(BF128&lt;&gt;"",BF128,""))</f>
        <v>1401</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7715</v>
      </c>
      <c r="EA128" s="53">
        <f t="shared" si="146"/>
        <v>839</v>
      </c>
      <c r="EB128" s="53">
        <f t="shared" si="147"/>
        <v>1401</v>
      </c>
      <c r="EC128" s="53">
        <f t="shared" si="148"/>
        <v>2360</v>
      </c>
      <c r="ED128" s="53">
        <f t="shared" si="149"/>
        <v>1</v>
      </c>
      <c r="EE128" s="53">
        <f t="shared" si="89"/>
        <v>0</v>
      </c>
      <c r="EF128" s="53">
        <f t="shared" si="150"/>
        <v>1</v>
      </c>
      <c r="EG128" s="53" t="str">
        <f t="shared" si="151"/>
        <v>0</v>
      </c>
      <c r="EH128" s="53" t="str">
        <f t="shared" si="90"/>
        <v/>
      </c>
      <c r="EI128" s="53" t="str">
        <f t="shared" si="152"/>
        <v/>
      </c>
      <c r="EJ128" s="33">
        <f t="shared" si="153"/>
        <v>1</v>
      </c>
      <c r="EK128" s="27" t="s">
        <v>0</v>
      </c>
      <c r="EL128" s="14" t="str">
        <f t="shared" si="154"/>
        <v>INSERT INTO rezultat(id,stazakategorija_id,imeprezime_id,vrijeme_sec,status_id,registracija,uparivanje_id,originalstatus_id,imeprezimealias_id,klubalias_id,kategorijaalias_id) VALUES (7715,839,1401,2360,1,0,1,0,Null,Null,1);</v>
      </c>
      <c r="EM128" s="27" t="s">
        <v>0</v>
      </c>
      <c r="EN128" s="14" t="str">
        <f t="shared" si="91"/>
        <v/>
      </c>
      <c r="EO128" s="27" t="s">
        <v>0</v>
      </c>
      <c r="EP128" s="115" t="str">
        <f t="shared" si="155"/>
        <v xml:space="preserve">
INSERT INTO rezultat(id,stazakategorija_id,imeprezime_id,vrijeme_sec,status_id,registracija,uparivanje_id,originalstatus_id,imeprezimealias_id,klubalias_id,kategorijaalias_id) VALUES (7715,839,1401,2360,1,0,1,0,Null,Null,1);</v>
      </c>
      <c r="EQ128" s="27" t="s">
        <v>0</v>
      </c>
    </row>
    <row r="129" spans="1:147" x14ac:dyDescent="0.25">
      <c r="A129" t="s">
        <v>0</v>
      </c>
      <c r="B129" s="32" t="str">
        <f>IF(csv!F119="","",TRIM(csv!T119))</f>
        <v>OPEN</v>
      </c>
      <c r="C129" s="21" t="s">
        <v>0</v>
      </c>
      <c r="D129" s="21" t="str">
        <f>IF(csv!F119="","",TRIM(csv!F119))</f>
        <v>Ivan</v>
      </c>
      <c r="E129" s="21" t="str">
        <f>IF(csv!E119="","",TRIM(csv!E119))</f>
        <v>Novosel</v>
      </c>
      <c r="F129" s="21" t="s">
        <v>0</v>
      </c>
      <c r="G129" s="53" t="str">
        <f>IF(csv!M119="","",TRIM(csv!M119))</f>
        <v>43:15</v>
      </c>
      <c r="H129" s="53" t="str">
        <f>IF(csv!N119="","",TRIM(csv!N119))</f>
        <v>0</v>
      </c>
      <c r="I129" s="21" t="s">
        <v>0</v>
      </c>
      <c r="J129" s="21" t="str">
        <f>IF(csv!P119="","",TRIM(csv!P119))</f>
        <v>JAP</v>
      </c>
      <c r="K129" s="21" t="str">
        <f>IF(csv!Q119="","",TRIM(csv!Q119))</f>
        <v>OK Japetić</v>
      </c>
      <c r="L129" s="21" t="s">
        <v>0</v>
      </c>
      <c r="M129" s="46" t="str">
        <f>IF(csv!R119="","",TRIM(csv!R119))</f>
        <v>CRO</v>
      </c>
      <c r="N129" s="27" t="s">
        <v>0</v>
      </c>
      <c r="O129" s="172" t="str">
        <f t="shared" si="92"/>
        <v>ok</v>
      </c>
      <c r="P129" s="27"/>
      <c r="Q129" s="32" t="str">
        <f t="shared" si="93"/>
        <v>OPEN</v>
      </c>
      <c r="R129" s="53">
        <f>IF(Q129="","",IF(COUNTIF(Q$12:Q128,Q129)=0,R128+1,R128))</f>
        <v>12</v>
      </c>
      <c r="S129" s="53">
        <f t="shared" si="94"/>
        <v>291</v>
      </c>
      <c r="T129" s="53">
        <f t="shared" si="95"/>
        <v>554</v>
      </c>
      <c r="U129" s="46" t="str">
        <f t="shared" si="96"/>
        <v>Otvorena</v>
      </c>
      <c r="V129" s="27" t="s">
        <v>0</v>
      </c>
      <c r="W129" s="157" t="str">
        <f t="shared" si="97"/>
        <v>Otvorena</v>
      </c>
      <c r="X129" s="207">
        <f t="shared" si="98"/>
        <v>839</v>
      </c>
      <c r="Y129" s="158">
        <f t="shared" si="79"/>
        <v>1</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Ivan</v>
      </c>
      <c r="AN129" s="21" t="str">
        <f t="shared" si="105"/>
        <v>Novosel</v>
      </c>
      <c r="AO129" s="53">
        <f t="shared" si="106"/>
        <v>2264</v>
      </c>
      <c r="AP129" s="53" t="str">
        <f t="shared" si="107"/>
        <v/>
      </c>
      <c r="AQ129" s="21" t="str">
        <f t="shared" si="108"/>
        <v>Ivan</v>
      </c>
      <c r="AR129" s="46" t="str">
        <f t="shared" si="109"/>
        <v>Novosel</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Ivan</v>
      </c>
      <c r="BI129" s="21" t="str">
        <f t="shared" si="115"/>
        <v>Novosel</v>
      </c>
      <c r="BJ129" s="53" t="str">
        <f t="shared" si="116"/>
        <v/>
      </c>
      <c r="BK129" s="33">
        <f t="shared" si="117"/>
        <v>2264</v>
      </c>
      <c r="BL129" s="27" t="s">
        <v>0</v>
      </c>
      <c r="BM129" s="32" t="str">
        <f t="shared" si="118"/>
        <v>JAP</v>
      </c>
      <c r="BN129" s="21" t="str">
        <f t="shared" si="119"/>
        <v>OK Japetić</v>
      </c>
      <c r="BO129" s="53">
        <f t="shared" si="120"/>
        <v>3</v>
      </c>
      <c r="BP129" s="53" t="str">
        <f t="shared" si="81"/>
        <v/>
      </c>
      <c r="BQ129" s="21" t="str">
        <f t="shared" si="82"/>
        <v>OK Japetić</v>
      </c>
      <c r="BR129" s="21" t="str" cm="1">
        <f t="array" ref="BR129">IFERROR(""&amp;INDEX(regNatjecatelj_klub,DI129),"")</f>
        <v>OK Japetić</v>
      </c>
      <c r="BS129" s="66" t="str">
        <f t="shared" si="121"/>
        <v/>
      </c>
      <c r="BT129" s="46" t="str">
        <f t="shared" si="122"/>
        <v>OK Japetić</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OK Japetić</v>
      </c>
      <c r="CL129" s="210">
        <f>IF(BN129="","",IF(BT129&lt;&gt;BN129,INDEX(regKlub_id,MATCH(BT129,regKlub_naziv,0)),IF(AND(BO129&lt;&gt;"",BO129&lt;&gt;"NEMA"),BO129,IF(CF129&lt;&gt;"",CF129,IF(CB129&lt;&gt;"",CB129,IFERROR(INDEX(CL$12:CL128,MATCH(BN129,BN$12:BN128,0)),"GREŠKA"))))))</f>
        <v>3</v>
      </c>
      <c r="CM129" s="108" t="str">
        <f>IF(BP129="","",IF(BP129&lt;&gt;"NEMA",BP129,IF(CE129&lt;&gt;"",CE129,IFERROR(INDEX(CM$12:CM128,MATCH(BN129,BN$12:BN128,0)),""))))</f>
        <v/>
      </c>
      <c r="CN129" s="27" t="s">
        <v>0</v>
      </c>
      <c r="CO129" s="38" t="str">
        <f t="shared" si="129"/>
        <v>43:15</v>
      </c>
      <c r="CP129" s="53" t="str">
        <f t="shared" si="130"/>
        <v>0</v>
      </c>
      <c r="CQ129" s="164" t="str">
        <f t="shared" si="131"/>
        <v/>
      </c>
      <c r="CR129" s="165">
        <f t="shared" si="156"/>
        <v>2595</v>
      </c>
      <c r="CS129" s="108">
        <f t="shared" si="83"/>
        <v>1</v>
      </c>
      <c r="CT129" s="27" t="s">
        <v>0</v>
      </c>
      <c r="CU129" s="224" t="str">
        <f t="shared" si="132"/>
        <v xml:space="preserve">
</v>
      </c>
      <c r="CV129" s="27" t="s">
        <v>0</v>
      </c>
      <c r="CW129" s="184" t="str">
        <f t="shared" si="84"/>
        <v/>
      </c>
      <c r="CX129" t="s">
        <v>0</v>
      </c>
      <c r="CY129" s="86" t="str">
        <f t="shared" si="85"/>
        <v>O</v>
      </c>
      <c r="CZ129" t="s">
        <v>0</v>
      </c>
      <c r="DA129" s="32" t="str">
        <f t="shared" si="86"/>
        <v/>
      </c>
      <c r="DB129" s="46" t="str">
        <f t="shared" si="87"/>
        <v/>
      </c>
      <c r="DC129" t="s">
        <v>0</v>
      </c>
      <c r="DD129" s="14" t="str">
        <f t="shared" si="133"/>
        <v/>
      </c>
      <c r="DE129" s="27" t="s">
        <v>0</v>
      </c>
      <c r="DF129" s="14" t="str">
        <f t="shared" si="134"/>
        <v/>
      </c>
      <c r="DG129" s="27" t="s">
        <v>0</v>
      </c>
      <c r="DH129" s="32" t="str">
        <f t="shared" si="135"/>
        <v>Ivan – Novosel</v>
      </c>
      <c r="DI129" s="33">
        <f t="shared" si="136"/>
        <v>486</v>
      </c>
      <c r="DJ129" s="27" t="s">
        <v>0</v>
      </c>
      <c r="DK129" s="32" t="str">
        <f t="shared" si="137"/>
        <v>Ivan – Novosel – OK Japetić</v>
      </c>
      <c r="DL129" s="33">
        <f t="shared" si="138"/>
        <v>486</v>
      </c>
      <c r="DM129" s="27" t="s">
        <v>0</v>
      </c>
      <c r="DN129" s="32" t="str">
        <f t="shared" si="139"/>
        <v>Ivan – Novosel – OK Japetić – Otvorena</v>
      </c>
      <c r="DO129" s="33" t="str">
        <f t="shared" si="140"/>
        <v>NEMA</v>
      </c>
      <c r="DP129" s="27" t="s">
        <v>0</v>
      </c>
      <c r="DQ129" s="38">
        <f t="shared" si="141"/>
        <v>486</v>
      </c>
      <c r="DR129" s="33" cm="1">
        <f t="array" ref="DR129">IF(DQ129&lt;&gt;"",INDEX(regNatjecatelj_id,DQ129,0),IF(BF129&lt;&gt;"",BF129,""))</f>
        <v>2264</v>
      </c>
      <c r="DS129" s="27" t="s">
        <v>0</v>
      </c>
      <c r="DT129" s="38" t="str">
        <f t="shared" si="142"/>
        <v>imepre</v>
      </c>
      <c r="DU129" s="53" t="str">
        <f t="shared" si="88"/>
        <v>klu</v>
      </c>
      <c r="DV129" s="53" t="str">
        <f t="shared" si="143"/>
        <v>kat</v>
      </c>
      <c r="DW129" s="53" t="str">
        <f t="shared" si="144"/>
        <v/>
      </c>
      <c r="DX129" s="46" t="str">
        <f t="shared" si="145"/>
        <v>imepre-klu-kat</v>
      </c>
      <c r="DY129" s="27" t="s">
        <v>0</v>
      </c>
      <c r="DZ129" s="38">
        <f>IF(AN129="","",MAX(DZ$12:DZ128)+1)</f>
        <v>7716</v>
      </c>
      <c r="EA129" s="53">
        <f t="shared" si="146"/>
        <v>839</v>
      </c>
      <c r="EB129" s="53">
        <f t="shared" si="147"/>
        <v>2264</v>
      </c>
      <c r="EC129" s="53">
        <f t="shared" si="148"/>
        <v>2595</v>
      </c>
      <c r="ED129" s="53">
        <f t="shared" si="149"/>
        <v>1</v>
      </c>
      <c r="EE129" s="53">
        <f t="shared" si="89"/>
        <v>0</v>
      </c>
      <c r="EF129" s="53">
        <f t="shared" si="150"/>
        <v>1</v>
      </c>
      <c r="EG129" s="53" t="str">
        <f t="shared" si="151"/>
        <v>0</v>
      </c>
      <c r="EH129" s="53" t="str">
        <f t="shared" si="90"/>
        <v/>
      </c>
      <c r="EI129" s="53" t="str">
        <f t="shared" si="152"/>
        <v/>
      </c>
      <c r="EJ129" s="33">
        <f t="shared" si="153"/>
        <v>1</v>
      </c>
      <c r="EK129" s="27" t="s">
        <v>0</v>
      </c>
      <c r="EL129" s="14" t="str">
        <f t="shared" si="154"/>
        <v>INSERT INTO rezultat(id,stazakategorija_id,imeprezime_id,vrijeme_sec,status_id,registracija,uparivanje_id,originalstatus_id,imeprezimealias_id,klubalias_id,kategorijaalias_id) VALUES (7716,839,2264,2595,1,0,1,0,Null,Null,1);</v>
      </c>
      <c r="EM129" s="27" t="s">
        <v>0</v>
      </c>
      <c r="EN129" s="14" t="str">
        <f t="shared" si="91"/>
        <v/>
      </c>
      <c r="EO129" s="27" t="s">
        <v>0</v>
      </c>
      <c r="EP129" s="115" t="str">
        <f t="shared" si="155"/>
        <v xml:space="preserve">
INSERT INTO rezultat(id,stazakategorija_id,imeprezime_id,vrijeme_sec,status_id,registracija,uparivanje_id,originalstatus_id,imeprezimealias_id,klubalias_id,kategorijaalias_id) VALUES (7716,839,2264,2595,1,0,1,0,Null,Null,1);</v>
      </c>
      <c r="EQ129" s="27" t="s">
        <v>0</v>
      </c>
    </row>
    <row r="130" spans="1:147" x14ac:dyDescent="0.25">
      <c r="A130" t="s">
        <v>0</v>
      </c>
      <c r="B130" s="32" t="str">
        <f>IF(csv!F120="","",TRIM(csv!T120))</f>
        <v>OPEN</v>
      </c>
      <c r="C130" s="21" t="s">
        <v>0</v>
      </c>
      <c r="D130" s="21" t="str">
        <f>IF(csv!F120="","",TRIM(csv!F120))</f>
        <v>Ivan</v>
      </c>
      <c r="E130" s="21" t="str">
        <f>IF(csv!E120="","",TRIM(csv!E120))</f>
        <v>Šantek</v>
      </c>
      <c r="F130" s="21" t="s">
        <v>0</v>
      </c>
      <c r="G130" s="53" t="str">
        <f>IF(csv!M120="","",TRIM(csv!M120))</f>
        <v>47:16</v>
      </c>
      <c r="H130" s="53" t="str">
        <f>IF(csv!N120="","",TRIM(csv!N120))</f>
        <v>0</v>
      </c>
      <c r="I130" s="21" t="s">
        <v>0</v>
      </c>
      <c r="J130" s="21" t="str">
        <f>IF(csv!P120="","",TRIM(csv!P120))</f>
        <v>VAR</v>
      </c>
      <c r="K130" s="21" t="str">
        <f>IF(csv!Q120="","",TRIM(csv!Q120))</f>
        <v>OK Varaždin</v>
      </c>
      <c r="L130" s="21" t="s">
        <v>0</v>
      </c>
      <c r="M130" s="46" t="str">
        <f>IF(csv!R120="","",TRIM(csv!R120))</f>
        <v>CRO</v>
      </c>
      <c r="N130" s="27" t="s">
        <v>0</v>
      </c>
      <c r="O130" s="172" t="str">
        <f t="shared" si="92"/>
        <v>ok</v>
      </c>
      <c r="P130" s="27"/>
      <c r="Q130" s="32" t="str">
        <f t="shared" si="93"/>
        <v>OPEN</v>
      </c>
      <c r="R130" s="53">
        <f>IF(Q130="","",IF(COUNTIF(Q$12:Q129,Q130)=0,R129+1,R129))</f>
        <v>12</v>
      </c>
      <c r="S130" s="53">
        <f t="shared" si="94"/>
        <v>291</v>
      </c>
      <c r="T130" s="53">
        <f t="shared" si="95"/>
        <v>554</v>
      </c>
      <c r="U130" s="46" t="str">
        <f t="shared" si="96"/>
        <v>Otvorena</v>
      </c>
      <c r="V130" s="27" t="s">
        <v>0</v>
      </c>
      <c r="W130" s="157" t="str">
        <f t="shared" si="97"/>
        <v>Otvorena</v>
      </c>
      <c r="X130" s="207">
        <f t="shared" si="98"/>
        <v>839</v>
      </c>
      <c r="Y130" s="158">
        <f t="shared" si="79"/>
        <v>1</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Ivan</v>
      </c>
      <c r="AN130" s="21" t="str">
        <f t="shared" si="105"/>
        <v>Šantek</v>
      </c>
      <c r="AO130" s="53">
        <f t="shared" si="106"/>
        <v>1149</v>
      </c>
      <c r="AP130" s="53" t="str">
        <f t="shared" si="107"/>
        <v/>
      </c>
      <c r="AQ130" s="21" t="str">
        <f t="shared" si="108"/>
        <v>Ivan</v>
      </c>
      <c r="AR130" s="46" t="str">
        <f t="shared" si="109"/>
        <v>Šantek</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Ivan</v>
      </c>
      <c r="BI130" s="21" t="str">
        <f t="shared" si="115"/>
        <v>Šantek</v>
      </c>
      <c r="BJ130" s="53" t="str">
        <f t="shared" si="116"/>
        <v/>
      </c>
      <c r="BK130" s="33">
        <f t="shared" si="117"/>
        <v>1149</v>
      </c>
      <c r="BL130" s="27" t="s">
        <v>0</v>
      </c>
      <c r="BM130" s="32" t="str">
        <f t="shared" si="118"/>
        <v>VAR</v>
      </c>
      <c r="BN130" s="21" t="str">
        <f t="shared" si="119"/>
        <v>OK Varaždin</v>
      </c>
      <c r="BO130" s="53">
        <f t="shared" si="120"/>
        <v>11</v>
      </c>
      <c r="BP130" s="53" t="str">
        <f t="shared" si="81"/>
        <v/>
      </c>
      <c r="BQ130" s="21" t="str">
        <f t="shared" si="82"/>
        <v>OK Varaždin</v>
      </c>
      <c r="BR130" s="21" t="str" cm="1">
        <f t="array" ref="BR130">IFERROR(""&amp;INDEX(regNatjecatelj_klub,DI130),"")</f>
        <v>OK Varaždin</v>
      </c>
      <c r="BS130" s="66" t="str">
        <f t="shared" si="121"/>
        <v/>
      </c>
      <c r="BT130" s="46" t="str">
        <f t="shared" si="122"/>
        <v>OK Varaždin</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Varaždin</v>
      </c>
      <c r="CL130" s="210">
        <f>IF(BN130="","",IF(BT130&lt;&gt;BN130,INDEX(regKlub_id,MATCH(BT130,regKlub_naziv,0)),IF(AND(BO130&lt;&gt;"",BO130&lt;&gt;"NEMA"),BO130,IF(CF130&lt;&gt;"",CF130,IF(CB130&lt;&gt;"",CB130,IFERROR(INDEX(CL$12:CL129,MATCH(BN130,BN$12:BN129,0)),"GREŠKA"))))))</f>
        <v>11</v>
      </c>
      <c r="CM130" s="108" t="str">
        <f>IF(BP130="","",IF(BP130&lt;&gt;"NEMA",BP130,IF(CE130&lt;&gt;"",CE130,IFERROR(INDEX(CM$12:CM129,MATCH(BN130,BN$12:BN129,0)),""))))</f>
        <v/>
      </c>
      <c r="CN130" s="27" t="s">
        <v>0</v>
      </c>
      <c r="CO130" s="38" t="str">
        <f t="shared" si="129"/>
        <v>47:16</v>
      </c>
      <c r="CP130" s="53" t="str">
        <f t="shared" si="130"/>
        <v>0</v>
      </c>
      <c r="CQ130" s="164" t="str">
        <f t="shared" si="131"/>
        <v/>
      </c>
      <c r="CR130" s="165">
        <f t="shared" si="156"/>
        <v>2836</v>
      </c>
      <c r="CS130" s="108">
        <f t="shared" si="83"/>
        <v>1</v>
      </c>
      <c r="CT130" s="27" t="s">
        <v>0</v>
      </c>
      <c r="CU130" s="224" t="str">
        <f t="shared" si="132"/>
        <v xml:space="preserve">
</v>
      </c>
      <c r="CV130" s="27" t="s">
        <v>0</v>
      </c>
      <c r="CW130" s="184" t="str">
        <f t="shared" si="84"/>
        <v/>
      </c>
      <c r="CX130" t="s">
        <v>0</v>
      </c>
      <c r="CY130" s="86" t="str">
        <f t="shared" si="85"/>
        <v>O</v>
      </c>
      <c r="CZ130" t="s">
        <v>0</v>
      </c>
      <c r="DA130" s="32" t="str">
        <f t="shared" si="86"/>
        <v/>
      </c>
      <c r="DB130" s="46" t="str">
        <f t="shared" si="87"/>
        <v/>
      </c>
      <c r="DC130" t="s">
        <v>0</v>
      </c>
      <c r="DD130" s="14" t="str">
        <f t="shared" si="133"/>
        <v/>
      </c>
      <c r="DE130" s="27" t="s">
        <v>0</v>
      </c>
      <c r="DF130" s="14" t="str">
        <f t="shared" si="134"/>
        <v/>
      </c>
      <c r="DG130" s="27" t="s">
        <v>0</v>
      </c>
      <c r="DH130" s="32" t="str">
        <f t="shared" si="135"/>
        <v>Ivan – Šantek</v>
      </c>
      <c r="DI130" s="33">
        <f t="shared" si="136"/>
        <v>484</v>
      </c>
      <c r="DJ130" s="27" t="s">
        <v>0</v>
      </c>
      <c r="DK130" s="32" t="str">
        <f t="shared" si="137"/>
        <v>Ivan – Šantek – OK Varaždin</v>
      </c>
      <c r="DL130" s="33">
        <f t="shared" si="138"/>
        <v>484</v>
      </c>
      <c r="DM130" s="27" t="s">
        <v>0</v>
      </c>
      <c r="DN130" s="32" t="str">
        <f t="shared" si="139"/>
        <v>Ivan – Šantek – OK Varaždin – Otvorena</v>
      </c>
      <c r="DO130" s="33" t="str">
        <f t="shared" si="140"/>
        <v>NEMA</v>
      </c>
      <c r="DP130" s="27" t="s">
        <v>0</v>
      </c>
      <c r="DQ130" s="38">
        <f t="shared" si="141"/>
        <v>484</v>
      </c>
      <c r="DR130" s="33" cm="1">
        <f t="array" ref="DR130">IF(DQ130&lt;&gt;"",INDEX(regNatjecatelj_id,DQ130,0),IF(BF130&lt;&gt;"",BF130,""))</f>
        <v>1149</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7717</v>
      </c>
      <c r="EA130" s="53">
        <f t="shared" si="146"/>
        <v>839</v>
      </c>
      <c r="EB130" s="53">
        <f t="shared" si="147"/>
        <v>1149</v>
      </c>
      <c r="EC130" s="53">
        <f t="shared" si="148"/>
        <v>2836</v>
      </c>
      <c r="ED130" s="53">
        <f t="shared" si="149"/>
        <v>1</v>
      </c>
      <c r="EE130" s="53">
        <f t="shared" si="89"/>
        <v>0</v>
      </c>
      <c r="EF130" s="53">
        <f t="shared" si="150"/>
        <v>1</v>
      </c>
      <c r="EG130" s="53" t="str">
        <f t="shared" si="151"/>
        <v>0</v>
      </c>
      <c r="EH130" s="53" t="str">
        <f t="shared" si="90"/>
        <v/>
      </c>
      <c r="EI130" s="53" t="str">
        <f t="shared" si="152"/>
        <v/>
      </c>
      <c r="EJ130" s="33">
        <f t="shared" si="153"/>
        <v>1</v>
      </c>
      <c r="EK130" s="27" t="s">
        <v>0</v>
      </c>
      <c r="EL130" s="14" t="str">
        <f t="shared" si="154"/>
        <v>INSERT INTO rezultat(id,stazakategorija_id,imeprezime_id,vrijeme_sec,status_id,registracija,uparivanje_id,originalstatus_id,imeprezimealias_id,klubalias_id,kategorijaalias_id) VALUES (7717,839,1149,2836,1,0,1,0,Null,Null,1);</v>
      </c>
      <c r="EM130" s="27" t="s">
        <v>0</v>
      </c>
      <c r="EN130" s="14" t="str">
        <f t="shared" si="91"/>
        <v/>
      </c>
      <c r="EO130" s="27" t="s">
        <v>0</v>
      </c>
      <c r="EP130" s="115" t="str">
        <f t="shared" si="155"/>
        <v xml:space="preserve">
INSERT INTO rezultat(id,stazakategorija_id,imeprezime_id,vrijeme_sec,status_id,registracija,uparivanje_id,originalstatus_id,imeprezimealias_id,klubalias_id,kategorijaalias_id) VALUES (7717,839,1149,2836,1,0,1,0,Null,Null,1);</v>
      </c>
      <c r="EQ130" s="27" t="s">
        <v>0</v>
      </c>
    </row>
    <row r="131" spans="1:147" x14ac:dyDescent="0.25">
      <c r="A131" t="s">
        <v>0</v>
      </c>
      <c r="B131" s="32" t="str">
        <f>IF(csv!F121="","",TRIM(csv!T121))</f>
        <v>OPEN</v>
      </c>
      <c r="C131" s="21" t="s">
        <v>0</v>
      </c>
      <c r="D131" s="21" t="str">
        <f>IF(csv!F121="","",TRIM(csv!F121))</f>
        <v>Izabel</v>
      </c>
      <c r="E131" s="21" t="str">
        <f>IF(csv!E121="","",TRIM(csv!E121))</f>
        <v>Majetić</v>
      </c>
      <c r="F131" s="21" t="s">
        <v>0</v>
      </c>
      <c r="G131" s="53" t="str">
        <f>IF(csv!M121="","",TRIM(csv!M121))</f>
        <v>60:14</v>
      </c>
      <c r="H131" s="53" t="str">
        <f>IF(csv!N121="","",TRIM(csv!N121))</f>
        <v>0</v>
      </c>
      <c r="I131" s="21" t="s">
        <v>0</v>
      </c>
      <c r="J131" s="21" t="str">
        <f>IF(csv!P121="","",TRIM(csv!P121))</f>
        <v>VIH</v>
      </c>
      <c r="K131" s="21" t="str">
        <f>IF(csv!Q121="","",TRIM(csv!Q121))</f>
        <v>OK Vihor</v>
      </c>
      <c r="L131" s="21" t="s">
        <v>0</v>
      </c>
      <c r="M131" s="46" t="str">
        <f>IF(csv!R121="","",TRIM(csv!R121))</f>
        <v>CRO</v>
      </c>
      <c r="N131" s="27" t="s">
        <v>0</v>
      </c>
      <c r="O131" s="172" t="str">
        <f t="shared" si="92"/>
        <v>ok</v>
      </c>
      <c r="P131" s="27"/>
      <c r="Q131" s="32" t="str">
        <f t="shared" si="93"/>
        <v>OPEN</v>
      </c>
      <c r="R131" s="53">
        <f>IF(Q131="","",IF(COUNTIF(Q$12:Q130,Q131)=0,R130+1,R130))</f>
        <v>12</v>
      </c>
      <c r="S131" s="53">
        <f t="shared" si="94"/>
        <v>291</v>
      </c>
      <c r="T131" s="53">
        <f t="shared" si="95"/>
        <v>554</v>
      </c>
      <c r="U131" s="46" t="str">
        <f t="shared" si="96"/>
        <v>Otvorena</v>
      </c>
      <c r="V131" s="27" t="s">
        <v>0</v>
      </c>
      <c r="W131" s="157" t="str">
        <f t="shared" si="97"/>
        <v>Otvorena</v>
      </c>
      <c r="X131" s="207">
        <f t="shared" si="98"/>
        <v>839</v>
      </c>
      <c r="Y131" s="158">
        <f t="shared" si="79"/>
        <v>1</v>
      </c>
      <c r="Z131" s="27" t="s">
        <v>0</v>
      </c>
      <c r="AA131" s="32" t="str">
        <f t="shared" si="99"/>
        <v>CRO</v>
      </c>
      <c r="AB131" s="53">
        <f t="shared" si="100"/>
        <v>1</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CRO</v>
      </c>
      <c r="AK131" s="108">
        <f t="shared" si="103"/>
        <v>1</v>
      </c>
      <c r="AL131" s="27"/>
      <c r="AM131" s="32" t="str">
        <f t="shared" si="104"/>
        <v>Izabel</v>
      </c>
      <c r="AN131" s="21" t="str">
        <f t="shared" si="105"/>
        <v>Majetić</v>
      </c>
      <c r="AO131" s="53">
        <f t="shared" si="106"/>
        <v>2226</v>
      </c>
      <c r="AP131" s="53" t="str">
        <f t="shared" si="107"/>
        <v/>
      </c>
      <c r="AQ131" s="21" t="str">
        <f t="shared" si="108"/>
        <v>Izabel</v>
      </c>
      <c r="AR131" s="46" t="str">
        <f t="shared" si="109"/>
        <v>Majetić</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Izabel</v>
      </c>
      <c r="BI131" s="21" t="str">
        <f t="shared" si="115"/>
        <v>Majetić</v>
      </c>
      <c r="BJ131" s="53" t="str">
        <f t="shared" si="116"/>
        <v/>
      </c>
      <c r="BK131" s="33">
        <f t="shared" si="117"/>
        <v>2226</v>
      </c>
      <c r="BL131" s="27" t="s">
        <v>0</v>
      </c>
      <c r="BM131" s="32" t="str">
        <f t="shared" si="118"/>
        <v>VIH</v>
      </c>
      <c r="BN131" s="21" t="str">
        <f t="shared" si="119"/>
        <v>OK Vihor</v>
      </c>
      <c r="BO131" s="53">
        <f t="shared" si="120"/>
        <v>12</v>
      </c>
      <c r="BP131" s="53" t="str">
        <f t="shared" si="81"/>
        <v/>
      </c>
      <c r="BQ131" s="21" t="str">
        <f t="shared" si="82"/>
        <v>OK Vihor</v>
      </c>
      <c r="BR131" s="21" t="str" cm="1">
        <f t="array" ref="BR131">IFERROR(""&amp;INDEX(regNatjecatelj_klub,DI131),"")</f>
        <v>OK Vihor</v>
      </c>
      <c r="BS131" s="66" t="str">
        <f t="shared" si="121"/>
        <v/>
      </c>
      <c r="BT131" s="46" t="str">
        <f t="shared" si="122"/>
        <v>OK Vihor</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OK Vihor</v>
      </c>
      <c r="CL131" s="210">
        <f>IF(BN131="","",IF(BT131&lt;&gt;BN131,INDEX(regKlub_id,MATCH(BT131,regKlub_naziv,0)),IF(AND(BO131&lt;&gt;"",BO131&lt;&gt;"NEMA"),BO131,IF(CF131&lt;&gt;"",CF131,IF(CB131&lt;&gt;"",CB131,IFERROR(INDEX(CL$12:CL130,MATCH(BN131,BN$12:BN130,0)),"GREŠKA"))))))</f>
        <v>12</v>
      </c>
      <c r="CM131" s="108" t="str">
        <f>IF(BP131="","",IF(BP131&lt;&gt;"NEMA",BP131,IF(CE131&lt;&gt;"",CE131,IFERROR(INDEX(CM$12:CM130,MATCH(BN131,BN$12:BN130,0)),""))))</f>
        <v/>
      </c>
      <c r="CN131" s="27" t="s">
        <v>0</v>
      </c>
      <c r="CO131" s="38" t="str">
        <f t="shared" si="129"/>
        <v>60:14</v>
      </c>
      <c r="CP131" s="53" t="str">
        <f t="shared" si="130"/>
        <v>0</v>
      </c>
      <c r="CQ131" s="164" t="str">
        <f t="shared" si="131"/>
        <v/>
      </c>
      <c r="CR131" s="165">
        <f t="shared" si="156"/>
        <v>3614</v>
      </c>
      <c r="CS131" s="108">
        <f t="shared" si="83"/>
        <v>1</v>
      </c>
      <c r="CT131" s="27" t="s">
        <v>0</v>
      </c>
      <c r="CU131" s="224" t="str">
        <f t="shared" si="132"/>
        <v xml:space="preserve">
</v>
      </c>
      <c r="CV131" s="27" t="s">
        <v>0</v>
      </c>
      <c r="CW131" s="184" t="str">
        <f t="shared" si="84"/>
        <v/>
      </c>
      <c r="CX131" t="s">
        <v>0</v>
      </c>
      <c r="CY131" s="86" t="str">
        <f t="shared" si="85"/>
        <v>O</v>
      </c>
      <c r="CZ131" t="s">
        <v>0</v>
      </c>
      <c r="DA131" s="32" t="str">
        <f t="shared" si="86"/>
        <v/>
      </c>
      <c r="DB131" s="46" t="str">
        <f t="shared" si="87"/>
        <v/>
      </c>
      <c r="DC131" t="s">
        <v>0</v>
      </c>
      <c r="DD131" s="14" t="str">
        <f t="shared" si="133"/>
        <v/>
      </c>
      <c r="DE131" s="27" t="s">
        <v>0</v>
      </c>
      <c r="DF131" s="14" t="str">
        <f t="shared" si="134"/>
        <v/>
      </c>
      <c r="DG131" s="27" t="s">
        <v>0</v>
      </c>
      <c r="DH131" s="32" t="str">
        <f t="shared" si="135"/>
        <v>Izabel – Majetić</v>
      </c>
      <c r="DI131" s="33">
        <f t="shared" si="136"/>
        <v>544</v>
      </c>
      <c r="DJ131" s="27" t="s">
        <v>0</v>
      </c>
      <c r="DK131" s="32" t="str">
        <f t="shared" si="137"/>
        <v>Izabel – Majetić – OK Vihor</v>
      </c>
      <c r="DL131" s="33">
        <f t="shared" si="138"/>
        <v>544</v>
      </c>
      <c r="DM131" s="27" t="s">
        <v>0</v>
      </c>
      <c r="DN131" s="32" t="str">
        <f t="shared" si="139"/>
        <v>Izabel – Majetić – OK Vihor – Otvorena</v>
      </c>
      <c r="DO131" s="33" t="str">
        <f t="shared" si="140"/>
        <v>NEMA</v>
      </c>
      <c r="DP131" s="27" t="s">
        <v>0</v>
      </c>
      <c r="DQ131" s="38">
        <f t="shared" si="141"/>
        <v>544</v>
      </c>
      <c r="DR131" s="33" cm="1">
        <f t="array" ref="DR131">IF(DQ131&lt;&gt;"",INDEX(regNatjecatelj_id,DQ131,0),IF(BF131&lt;&gt;"",BF131,""))</f>
        <v>2226</v>
      </c>
      <c r="DS131" s="27" t="s">
        <v>0</v>
      </c>
      <c r="DT131" s="38" t="str">
        <f t="shared" si="142"/>
        <v>imepre</v>
      </c>
      <c r="DU131" s="53" t="str">
        <f t="shared" si="88"/>
        <v>klu</v>
      </c>
      <c r="DV131" s="53" t="str">
        <f t="shared" si="143"/>
        <v>kat</v>
      </c>
      <c r="DW131" s="53" t="str">
        <f t="shared" si="144"/>
        <v/>
      </c>
      <c r="DX131" s="46" t="str">
        <f t="shared" si="145"/>
        <v>imepre-klu-kat</v>
      </c>
      <c r="DY131" s="27" t="s">
        <v>0</v>
      </c>
      <c r="DZ131" s="38">
        <f>IF(AN131="","",MAX(DZ$12:DZ130)+1)</f>
        <v>7718</v>
      </c>
      <c r="EA131" s="53">
        <f t="shared" si="146"/>
        <v>839</v>
      </c>
      <c r="EB131" s="53">
        <f t="shared" si="147"/>
        <v>2226</v>
      </c>
      <c r="EC131" s="53">
        <f t="shared" si="148"/>
        <v>3614</v>
      </c>
      <c r="ED131" s="53">
        <f t="shared" si="149"/>
        <v>1</v>
      </c>
      <c r="EE131" s="53">
        <f t="shared" si="89"/>
        <v>0</v>
      </c>
      <c r="EF131" s="53">
        <f t="shared" si="150"/>
        <v>1</v>
      </c>
      <c r="EG131" s="53" t="str">
        <f t="shared" si="151"/>
        <v>0</v>
      </c>
      <c r="EH131" s="53" t="str">
        <f t="shared" si="90"/>
        <v/>
      </c>
      <c r="EI131" s="53" t="str">
        <f t="shared" si="152"/>
        <v/>
      </c>
      <c r="EJ131" s="33">
        <f t="shared" si="153"/>
        <v>1</v>
      </c>
      <c r="EK131" s="27" t="s">
        <v>0</v>
      </c>
      <c r="EL131" s="14" t="str">
        <f t="shared" si="154"/>
        <v>INSERT INTO rezultat(id,stazakategorija_id,imeprezime_id,vrijeme_sec,status_id,registracija,uparivanje_id,originalstatus_id,imeprezimealias_id,klubalias_id,kategorijaalias_id) VALUES (7718,839,2226,3614,1,0,1,0,Null,Null,1);</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(7718,839,2226,3614,1,0,1,0,Null,Null,1);</v>
      </c>
      <c r="EQ131" s="27" t="s">
        <v>0</v>
      </c>
    </row>
    <row r="132" spans="1:147" x14ac:dyDescent="0.25">
      <c r="A132" t="s">
        <v>0</v>
      </c>
      <c r="B132" s="32" t="str">
        <f>IF(csv!F122="","",TRIM(csv!T122))</f>
        <v>OPEN</v>
      </c>
      <c r="C132" s="21" t="s">
        <v>0</v>
      </c>
      <c r="D132" s="21" t="str">
        <f>IF(csv!F122="","",TRIM(csv!F122))</f>
        <v>Željka</v>
      </c>
      <c r="E132" s="21" t="str">
        <f>IF(csv!E122="","",TRIM(csv!E122))</f>
        <v>Klemar</v>
      </c>
      <c r="F132" s="21" t="s">
        <v>0</v>
      </c>
      <c r="G132" s="53" t="str">
        <f>IF(csv!M122="","",TRIM(csv!M122))</f>
        <v>62:20</v>
      </c>
      <c r="H132" s="53" t="str">
        <f>IF(csv!N122="","",TRIM(csv!N122))</f>
        <v>0</v>
      </c>
      <c r="I132" s="21" t="s">
        <v>0</v>
      </c>
      <c r="J132" s="21" t="str">
        <f>IF(csv!P122="","",TRIM(csv!P122))</f>
        <v/>
      </c>
      <c r="K132" s="21" t="str">
        <f>IF(csv!Q122="","",TRIM(csv!Q122))</f>
        <v/>
      </c>
      <c r="L132" s="21" t="s">
        <v>0</v>
      </c>
      <c r="M132" s="46" t="str">
        <f>IF(csv!R122="","",TRIM(csv!R122))</f>
        <v/>
      </c>
      <c r="N132" s="27" t="s">
        <v>0</v>
      </c>
      <c r="O132" s="172" t="str">
        <f t="shared" si="92"/>
        <v>ok</v>
      </c>
      <c r="P132" s="27"/>
      <c r="Q132" s="32" t="str">
        <f t="shared" si="93"/>
        <v>OPEN</v>
      </c>
      <c r="R132" s="53">
        <f>IF(Q132="","",IF(COUNTIF(Q$12:Q131,Q132)=0,R131+1,R131))</f>
        <v>12</v>
      </c>
      <c r="S132" s="53">
        <f t="shared" si="94"/>
        <v>291</v>
      </c>
      <c r="T132" s="53">
        <f t="shared" si="95"/>
        <v>554</v>
      </c>
      <c r="U132" s="46" t="str">
        <f t="shared" si="96"/>
        <v>Otvorena</v>
      </c>
      <c r="V132" s="27" t="s">
        <v>0</v>
      </c>
      <c r="W132" s="157" t="str">
        <f t="shared" si="97"/>
        <v>Otvorena</v>
      </c>
      <c r="X132" s="207">
        <f t="shared" si="98"/>
        <v>839</v>
      </c>
      <c r="Y132" s="158">
        <f t="shared" si="79"/>
        <v>1</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Željka</v>
      </c>
      <c r="AN132" s="21" t="str">
        <f t="shared" si="105"/>
        <v>Klemar</v>
      </c>
      <c r="AO132" s="53" t="str">
        <f t="shared" si="106"/>
        <v>NEMA</v>
      </c>
      <c r="AP132" s="53" t="str">
        <f t="shared" si="107"/>
        <v>NEMA</v>
      </c>
      <c r="AQ132" s="21" t="str">
        <f t="shared" si="108"/>
        <v>Željka</v>
      </c>
      <c r="AR132" s="46" t="str">
        <f t="shared" si="109"/>
        <v>Klemar</v>
      </c>
      <c r="AS132" s="27" t="s">
        <v>0</v>
      </c>
      <c r="AT132" s="62" t="str">
        <f t="shared" si="110"/>
        <v>Željka Klemar</v>
      </c>
      <c r="AU132" s="27" t="s">
        <v>0</v>
      </c>
      <c r="AV132" s="228" t="str">
        <f t="shared" si="80"/>
        <v>SELECT DISTINCT 'Željka – Klemar', ime, prezime, levenshtein(Concat(ime,' ',prezime), 'Željka Klemar') AS levenshtein, levenshtein(Concat(prezime,' ',ime), 'Željka Klemar') AS 'levenshtein-prezime-ime' FROM imeprezime WHERE ime LIKE '%Željka%' Or prezime LIKE '%Klemar%' Or ime LIKE '%Klemar%' Or prezime LIKE '%Željka%' Or levenshtein(Concat(ime,' ',prezime), 'Željka Klemar') &lt; 5 Or levenshtein(Concat(prezime,' ',ime), 'Željka Klemar') &lt; 5 ORDER BY levenshtein(Concat(ime,' ',prezime), 'Željka Klemar'), ime, prezime;</v>
      </c>
      <c r="AW132" s="27" t="s">
        <v>0</v>
      </c>
      <c r="AX132" s="79"/>
      <c r="AY132" s="80"/>
      <c r="AZ132" s="27" t="s">
        <v>0</v>
      </c>
      <c r="BA132" s="184" t="str">
        <f t="shared" si="111"/>
        <v/>
      </c>
      <c r="BB132" s="27" t="s">
        <v>0</v>
      </c>
      <c r="BC132" s="32" t="str">
        <f t="shared" si="112"/>
        <v/>
      </c>
      <c r="BD132" s="53" t="str">
        <f>IF(AX132&amp;AY132="","",MAX(BD$12:BD131)+1)</f>
        <v/>
      </c>
      <c r="BE132" s="196" t="str">
        <f t="shared" si="113"/>
        <v/>
      </c>
      <c r="BF132" s="33">
        <f>IF(AND(AO132="NEMA",AP132="NEMA",OR(AX132&amp;AY132="",BE132="NEMA")),MAX(BF$12:BF131)+1,"")</f>
        <v>2439</v>
      </c>
      <c r="BG132" s="27" t="s">
        <v>0</v>
      </c>
      <c r="BH132" s="32" t="str">
        <f t="shared" si="114"/>
        <v>Željka</v>
      </c>
      <c r="BI132" s="21" t="str">
        <f t="shared" si="115"/>
        <v>Klemar</v>
      </c>
      <c r="BJ132" s="53" t="str">
        <f t="shared" si="116"/>
        <v/>
      </c>
      <c r="BK132" s="33">
        <f t="shared" si="117"/>
        <v>2439</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62:20</v>
      </c>
      <c r="CP132" s="53" t="str">
        <f t="shared" si="130"/>
        <v>0</v>
      </c>
      <c r="CQ132" s="164" t="str">
        <f t="shared" si="131"/>
        <v/>
      </c>
      <c r="CR132" s="165">
        <f t="shared" si="156"/>
        <v>3740</v>
      </c>
      <c r="CS132" s="108">
        <f t="shared" si="83"/>
        <v>1</v>
      </c>
      <c r="CT132" s="27" t="s">
        <v>0</v>
      </c>
      <c r="CU132" s="224" t="str">
        <f t="shared" si="132"/>
        <v xml:space="preserve">
</v>
      </c>
      <c r="CV132" s="27" t="s">
        <v>0</v>
      </c>
      <c r="CW132" s="184" t="str">
        <f t="shared" si="84"/>
        <v/>
      </c>
      <c r="CX132" t="s">
        <v>0</v>
      </c>
      <c r="CY132" s="86" t="s">
        <v>2095</v>
      </c>
      <c r="CZ132" t="s">
        <v>0</v>
      </c>
      <c r="DA132" s="32" t="str">
        <f t="shared" si="86"/>
        <v/>
      </c>
      <c r="DB132" s="46" t="str">
        <f t="shared" si="87"/>
        <v>INSERT INTO imeprezime (id,osoba_id,rbr,ime,prezime,klub_id,identitet_id,sintaksa_id,info,aktivno,dnevnik_id) VALUES (2439,Null,1,'Željka','Klemar',Null,Null,1,'',1,1286);</v>
      </c>
      <c r="DC132" t="s">
        <v>0</v>
      </c>
      <c r="DD132" s="14" t="str">
        <f t="shared" si="133"/>
        <v>INSERT INTO imeprezime (id,osoba_id,rbr,ime,prezime,klub_id,identitet_id,sintaksa_id,info,aktivno,dnevnik_id) VALUES (2439,Null,1,'Željka','Klemar',Null,Null,1,'',1,1286);</v>
      </c>
      <c r="DE132" s="27" t="s">
        <v>0</v>
      </c>
      <c r="DF132" s="14" t="str">
        <f t="shared" si="134"/>
        <v/>
      </c>
      <c r="DG132" s="27" t="s">
        <v>0</v>
      </c>
      <c r="DH132" s="32" t="str">
        <f t="shared" si="135"/>
        <v>Željka – Klemar</v>
      </c>
      <c r="DI132" s="33" t="str">
        <f t="shared" si="136"/>
        <v>NEMA</v>
      </c>
      <c r="DJ132" s="27" t="s">
        <v>0</v>
      </c>
      <c r="DK132" s="32" t="str">
        <f t="shared" si="137"/>
        <v>Željka – Klemar</v>
      </c>
      <c r="DL132" s="33" t="str">
        <f t="shared" si="138"/>
        <v>NEMA</v>
      </c>
      <c r="DM132" s="27" t="s">
        <v>0</v>
      </c>
      <c r="DN132" s="32" t="str">
        <f t="shared" si="139"/>
        <v>Željka – Klemar – Otvorena</v>
      </c>
      <c r="DO132" s="33" t="str">
        <f t="shared" si="140"/>
        <v>NEMA</v>
      </c>
      <c r="DP132" s="27" t="s">
        <v>0</v>
      </c>
      <c r="DQ132" s="38" t="str">
        <f t="shared" si="141"/>
        <v/>
      </c>
      <c r="DR132" s="33" cm="1">
        <f t="array" ref="DR132">IF(DQ132&lt;&gt;"",INDEX(regNatjecatelj_id,DQ132,0),IF(BF132&lt;&gt;"",BF132,""))</f>
        <v>2439</v>
      </c>
      <c r="DS132" s="27" t="s">
        <v>0</v>
      </c>
      <c r="DT132" s="38" t="str">
        <f t="shared" si="142"/>
        <v>novo</v>
      </c>
      <c r="DU132" s="53" t="str">
        <f t="shared" si="88"/>
        <v/>
      </c>
      <c r="DV132" s="53" t="str">
        <f t="shared" si="143"/>
        <v>kat</v>
      </c>
      <c r="DW132" s="53" t="str">
        <f t="shared" si="144"/>
        <v/>
      </c>
      <c r="DX132" s="46" t="str">
        <f t="shared" si="145"/>
        <v>novo</v>
      </c>
      <c r="DY132" s="27" t="s">
        <v>0</v>
      </c>
      <c r="DZ132" s="38">
        <f>IF(AN132="","",MAX(DZ$12:DZ131)+1)</f>
        <v>7719</v>
      </c>
      <c r="EA132" s="53">
        <f t="shared" si="146"/>
        <v>839</v>
      </c>
      <c r="EB132" s="53">
        <f t="shared" si="147"/>
        <v>2439</v>
      </c>
      <c r="EC132" s="53">
        <f t="shared" si="148"/>
        <v>3740</v>
      </c>
      <c r="ED132" s="53">
        <f t="shared" si="149"/>
        <v>1</v>
      </c>
      <c r="EE132" s="53">
        <f t="shared" si="89"/>
        <v>0</v>
      </c>
      <c r="EF132" s="53">
        <f t="shared" si="150"/>
        <v>33</v>
      </c>
      <c r="EG132" s="53" t="str">
        <f t="shared" si="151"/>
        <v>0</v>
      </c>
      <c r="EH132" s="53" t="str">
        <f t="shared" si="90"/>
        <v/>
      </c>
      <c r="EI132" s="53" t="str">
        <f t="shared" si="152"/>
        <v/>
      </c>
      <c r="EJ132" s="33">
        <f t="shared" si="153"/>
        <v>1</v>
      </c>
      <c r="EK132" s="27" t="s">
        <v>0</v>
      </c>
      <c r="EL132" s="14" t="str">
        <f t="shared" si="154"/>
        <v>INSERT INTO rezultat(id,stazakategorija_id,imeprezime_id,vrijeme_sec,status_id,registracija,uparivanje_id,originalstatus_id,imeprezimealias_id,klubalias_id,kategorijaalias_id) VALUES (7719,839,2439,3740,1,0,33,0,Null,Null,1);</v>
      </c>
      <c r="EM132" s="27" t="s">
        <v>0</v>
      </c>
      <c r="EN132" s="14" t="str">
        <f t="shared" si="91"/>
        <v/>
      </c>
      <c r="EO132" s="27" t="s">
        <v>0</v>
      </c>
      <c r="EP132" s="115" t="str">
        <f t="shared" si="155"/>
        <v xml:space="preserve">
INSERT INTO imeprezime (id,osoba_id,rbr,ime,prezime,klub_id,identitet_id,sintaksa_id,info,aktivno,dnevnik_id) VALUES (2439,Null,1,'Željka','Klemar',Null,Null,1,'',1,1286);
INSERT INTO rezultat(id,stazakategorija_id,imeprezime_id,vrijeme_sec,status_id,registracija,uparivanje_id,originalstatus_id,imeprezimealias_id,klubalias_id,kategorijaalias_id) VALUES (7719,839,2439,3740,1,0,33,0,Null,Null,1);</v>
      </c>
      <c r="EQ132" s="27" t="s">
        <v>0</v>
      </c>
    </row>
    <row r="133" spans="1:147" x14ac:dyDescent="0.25">
      <c r="A133" t="s">
        <v>0</v>
      </c>
      <c r="B133" s="32" t="str">
        <f>IF(csv!F123="","",TRIM(csv!T123))</f>
        <v>OPEN</v>
      </c>
      <c r="C133" s="21" t="s">
        <v>0</v>
      </c>
      <c r="D133" s="21" t="str">
        <f>IF(csv!F123="","",TRIM(csv!F123))</f>
        <v>Živko</v>
      </c>
      <c r="E133" s="21" t="str">
        <f>IF(csv!E123="","",TRIM(csv!E123))</f>
        <v>Ilijašev</v>
      </c>
      <c r="F133" s="21" t="s">
        <v>0</v>
      </c>
      <c r="G133" s="53" t="str">
        <f>IF(csv!M123="","",TRIM(csv!M123))</f>
        <v>63:54</v>
      </c>
      <c r="H133" s="53" t="str">
        <f>IF(csv!N123="","",TRIM(csv!N123))</f>
        <v>0</v>
      </c>
      <c r="I133" s="21" t="s">
        <v>0</v>
      </c>
      <c r="J133" s="21" t="str">
        <f>IF(csv!P123="","",TRIM(csv!P123))</f>
        <v>KAP</v>
      </c>
      <c r="K133" s="21" t="str">
        <f>IF(csv!Q123="","",TRIM(csv!Q123))</f>
        <v>OK Kapela</v>
      </c>
      <c r="L133" s="21" t="s">
        <v>0</v>
      </c>
      <c r="M133" s="46" t="str">
        <f>IF(csv!R123="","",TRIM(csv!R123))</f>
        <v>CRO</v>
      </c>
      <c r="N133" s="27" t="s">
        <v>0</v>
      </c>
      <c r="O133" s="172" t="str">
        <f t="shared" si="92"/>
        <v>ok</v>
      </c>
      <c r="P133" s="27"/>
      <c r="Q133" s="32" t="str">
        <f t="shared" si="93"/>
        <v>OPEN</v>
      </c>
      <c r="R133" s="53">
        <f>IF(Q133="","",IF(COUNTIF(Q$12:Q132,Q133)=0,R132+1,R132))</f>
        <v>12</v>
      </c>
      <c r="S133" s="53">
        <f t="shared" si="94"/>
        <v>291</v>
      </c>
      <c r="T133" s="53">
        <f t="shared" si="95"/>
        <v>554</v>
      </c>
      <c r="U133" s="46" t="str">
        <f t="shared" si="96"/>
        <v>Otvorena</v>
      </c>
      <c r="V133" s="27" t="s">
        <v>0</v>
      </c>
      <c r="W133" s="157" t="str">
        <f t="shared" si="97"/>
        <v>Otvorena</v>
      </c>
      <c r="X133" s="207">
        <f t="shared" si="98"/>
        <v>839</v>
      </c>
      <c r="Y133" s="158">
        <f t="shared" si="79"/>
        <v>1</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Živko</v>
      </c>
      <c r="AN133" s="21" t="str">
        <f t="shared" si="105"/>
        <v>Ilijašev</v>
      </c>
      <c r="AO133" s="53">
        <f t="shared" si="106"/>
        <v>2228</v>
      </c>
      <c r="AP133" s="53" t="str">
        <f t="shared" si="107"/>
        <v/>
      </c>
      <c r="AQ133" s="21" t="str">
        <f t="shared" si="108"/>
        <v>Živko</v>
      </c>
      <c r="AR133" s="46" t="str">
        <f t="shared" si="109"/>
        <v>Ilijašev</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Živko</v>
      </c>
      <c r="BI133" s="21" t="str">
        <f t="shared" si="115"/>
        <v>Ilijašev</v>
      </c>
      <c r="BJ133" s="53" t="str">
        <f t="shared" si="116"/>
        <v/>
      </c>
      <c r="BK133" s="33">
        <f t="shared" si="117"/>
        <v>2228</v>
      </c>
      <c r="BL133" s="27" t="s">
        <v>0</v>
      </c>
      <c r="BM133" s="32" t="str">
        <f t="shared" si="118"/>
        <v>KAP</v>
      </c>
      <c r="BN133" s="21" t="str">
        <f t="shared" si="119"/>
        <v>OK Kapela</v>
      </c>
      <c r="BO133" s="53">
        <f t="shared" si="120"/>
        <v>5</v>
      </c>
      <c r="BP133" s="53" t="str">
        <f t="shared" si="81"/>
        <v/>
      </c>
      <c r="BQ133" s="21" t="str">
        <f t="shared" si="82"/>
        <v>OK Kapela</v>
      </c>
      <c r="BR133" s="21" t="str" cm="1">
        <f t="array" ref="BR133">IFERROR(""&amp;INDEX(regNatjecatelj_klub,DI133),"")</f>
        <v>OK Kapela</v>
      </c>
      <c r="BS133" s="66" t="str">
        <f t="shared" si="121"/>
        <v/>
      </c>
      <c r="BT133" s="46" t="str">
        <f t="shared" si="122"/>
        <v>OK Kapela</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Kapela</v>
      </c>
      <c r="CL133" s="210">
        <f>IF(BN133="","",IF(BT133&lt;&gt;BN133,INDEX(regKlub_id,MATCH(BT133,regKlub_naziv,0)),IF(AND(BO133&lt;&gt;"",BO133&lt;&gt;"NEMA"),BO133,IF(CF133&lt;&gt;"",CF133,IF(CB133&lt;&gt;"",CB133,IFERROR(INDEX(CL$12:CL132,MATCH(BN133,BN$12:BN132,0)),"GREŠKA"))))))</f>
        <v>5</v>
      </c>
      <c r="CM133" s="108" t="str">
        <f>IF(BP133="","",IF(BP133&lt;&gt;"NEMA",BP133,IF(CE133&lt;&gt;"",CE133,IFERROR(INDEX(CM$12:CM132,MATCH(BN133,BN$12:BN132,0)),""))))</f>
        <v/>
      </c>
      <c r="CN133" s="27" t="s">
        <v>0</v>
      </c>
      <c r="CO133" s="38" t="str">
        <f t="shared" si="129"/>
        <v>63:54</v>
      </c>
      <c r="CP133" s="53" t="str">
        <f t="shared" si="130"/>
        <v>0</v>
      </c>
      <c r="CQ133" s="164" t="str">
        <f t="shared" si="131"/>
        <v/>
      </c>
      <c r="CR133" s="165">
        <f t="shared" si="156"/>
        <v>3834</v>
      </c>
      <c r="CS133" s="108">
        <f t="shared" si="83"/>
        <v>1</v>
      </c>
      <c r="CT133" s="27" t="s">
        <v>0</v>
      </c>
      <c r="CU133" s="224" t="str">
        <f t="shared" si="132"/>
        <v xml:space="preserve">
</v>
      </c>
      <c r="CV133" s="27" t="s">
        <v>0</v>
      </c>
      <c r="CW133" s="184" t="str">
        <f t="shared" si="84"/>
        <v/>
      </c>
      <c r="CX133" t="s">
        <v>0</v>
      </c>
      <c r="CY133" s="86" t="str">
        <f t="shared" si="85"/>
        <v>O</v>
      </c>
      <c r="CZ133" t="s">
        <v>0</v>
      </c>
      <c r="DA133" s="32" t="str">
        <f t="shared" si="86"/>
        <v/>
      </c>
      <c r="DB133" s="46" t="str">
        <f t="shared" si="87"/>
        <v/>
      </c>
      <c r="DC133" t="s">
        <v>0</v>
      </c>
      <c r="DD133" s="14" t="str">
        <f t="shared" si="133"/>
        <v/>
      </c>
      <c r="DE133" s="27" t="s">
        <v>0</v>
      </c>
      <c r="DF133" s="14" t="str">
        <f t="shared" si="134"/>
        <v/>
      </c>
      <c r="DG133" s="27" t="s">
        <v>0</v>
      </c>
      <c r="DH133" s="32" t="str">
        <f t="shared" si="135"/>
        <v>Živko – Ilijašev</v>
      </c>
      <c r="DI133" s="33">
        <f t="shared" si="136"/>
        <v>1361</v>
      </c>
      <c r="DJ133" s="27" t="s">
        <v>0</v>
      </c>
      <c r="DK133" s="32" t="str">
        <f t="shared" si="137"/>
        <v>Živko – Ilijašev – OK Kapela</v>
      </c>
      <c r="DL133" s="33">
        <f t="shared" si="138"/>
        <v>1361</v>
      </c>
      <c r="DM133" s="27" t="s">
        <v>0</v>
      </c>
      <c r="DN133" s="32" t="str">
        <f t="shared" si="139"/>
        <v>Živko – Ilijašev – OK Kapela – Otvorena</v>
      </c>
      <c r="DO133" s="33" t="str">
        <f t="shared" si="140"/>
        <v>NEMA</v>
      </c>
      <c r="DP133" s="27" t="s">
        <v>0</v>
      </c>
      <c r="DQ133" s="38">
        <f t="shared" si="141"/>
        <v>1361</v>
      </c>
      <c r="DR133" s="33" cm="1">
        <f t="array" ref="DR133">IF(DQ133&lt;&gt;"",INDEX(regNatjecatelj_id,DQ133,0),IF(BF133&lt;&gt;"",BF133,""))</f>
        <v>2228</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7720</v>
      </c>
      <c r="EA133" s="53">
        <f t="shared" si="146"/>
        <v>839</v>
      </c>
      <c r="EB133" s="53">
        <f t="shared" si="147"/>
        <v>2228</v>
      </c>
      <c r="EC133" s="53">
        <f t="shared" si="148"/>
        <v>3834</v>
      </c>
      <c r="ED133" s="53">
        <f t="shared" si="149"/>
        <v>1</v>
      </c>
      <c r="EE133" s="53">
        <f t="shared" si="89"/>
        <v>0</v>
      </c>
      <c r="EF133" s="53">
        <f t="shared" si="150"/>
        <v>1</v>
      </c>
      <c r="EG133" s="53" t="str">
        <f t="shared" si="151"/>
        <v>0</v>
      </c>
      <c r="EH133" s="53" t="str">
        <f t="shared" si="90"/>
        <v/>
      </c>
      <c r="EI133" s="53" t="str">
        <f t="shared" si="152"/>
        <v/>
      </c>
      <c r="EJ133" s="33">
        <f t="shared" si="153"/>
        <v>1</v>
      </c>
      <c r="EK133" s="27" t="s">
        <v>0</v>
      </c>
      <c r="EL133" s="14" t="str">
        <f t="shared" si="154"/>
        <v>INSERT INTO rezultat(id,stazakategorija_id,imeprezime_id,vrijeme_sec,status_id,registracija,uparivanje_id,originalstatus_id,imeprezimealias_id,klubalias_id,kategorijaalias_id) VALUES (7720,839,2228,3834,1,0,1,0,Null,Null,1);</v>
      </c>
      <c r="EM133" s="27" t="s">
        <v>0</v>
      </c>
      <c r="EN133" s="14" t="str">
        <f t="shared" si="91"/>
        <v/>
      </c>
      <c r="EO133" s="27" t="s">
        <v>0</v>
      </c>
      <c r="EP133" s="115" t="str">
        <f t="shared" si="155"/>
        <v xml:space="preserve">
INSERT INTO rezultat(id,stazakategorija_id,imeprezime_id,vrijeme_sec,status_id,registracija,uparivanje_id,originalstatus_id,imeprezimealias_id,klubalias_id,kategorijaalias_id) VALUES (7720,839,2228,3834,1,0,1,0,Null,Null,1);</v>
      </c>
      <c r="EQ133" s="27" t="s">
        <v>0</v>
      </c>
    </row>
    <row r="134" spans="1:147" x14ac:dyDescent="0.25">
      <c r="A134" t="s">
        <v>0</v>
      </c>
      <c r="B134" s="32" t="str">
        <f>IF(csv!F124="","",TRIM(csv!T124))</f>
        <v>OPEN</v>
      </c>
      <c r="C134" s="21" t="s">
        <v>0</v>
      </c>
      <c r="D134" s="21" t="str">
        <f>IF(csv!F124="","",TRIM(csv!F124))</f>
        <v>Boro</v>
      </c>
      <c r="E134" s="21" t="str">
        <f>IF(csv!E124="","",TRIM(csv!E124))</f>
        <v>Brnić</v>
      </c>
      <c r="F134" s="21" t="s">
        <v>0</v>
      </c>
      <c r="G134" s="53" t="str">
        <f>IF(csv!M124="","",TRIM(csv!M124))</f>
        <v>91:05</v>
      </c>
      <c r="H134" s="53" t="str">
        <f>IF(csv!N124="","",TRIM(csv!N124))</f>
        <v>0</v>
      </c>
      <c r="I134" s="21" t="s">
        <v>0</v>
      </c>
      <c r="J134" s="21" t="str">
        <f>IF(csv!P124="","",TRIM(csv!P124))</f>
        <v>IME</v>
      </c>
      <c r="K134" s="21" t="str">
        <f>IF(csv!Q124="","",TRIM(csv!Q124))</f>
        <v>OK Ivan Merz</v>
      </c>
      <c r="L134" s="21" t="s">
        <v>0</v>
      </c>
      <c r="M134" s="46" t="str">
        <f>IF(csv!R124="","",TRIM(csv!R124))</f>
        <v>CRO</v>
      </c>
      <c r="N134" s="27" t="s">
        <v>0</v>
      </c>
      <c r="O134" s="172" t="str">
        <f t="shared" si="92"/>
        <v>ok</v>
      </c>
      <c r="P134" s="27"/>
      <c r="Q134" s="32" t="str">
        <f t="shared" si="93"/>
        <v>OPEN</v>
      </c>
      <c r="R134" s="53">
        <f>IF(Q134="","",IF(COUNTIF(Q$12:Q133,Q134)=0,R133+1,R133))</f>
        <v>12</v>
      </c>
      <c r="S134" s="53">
        <f t="shared" si="94"/>
        <v>291</v>
      </c>
      <c r="T134" s="53">
        <f t="shared" si="95"/>
        <v>554</v>
      </c>
      <c r="U134" s="46" t="str">
        <f t="shared" si="96"/>
        <v>Otvorena</v>
      </c>
      <c r="V134" s="27" t="s">
        <v>0</v>
      </c>
      <c r="W134" s="157" t="str">
        <f t="shared" si="97"/>
        <v>Otvorena</v>
      </c>
      <c r="X134" s="207">
        <f t="shared" si="98"/>
        <v>839</v>
      </c>
      <c r="Y134" s="158">
        <f t="shared" si="79"/>
        <v>1</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Boro</v>
      </c>
      <c r="AN134" s="21" t="str">
        <f t="shared" si="105"/>
        <v>Brnić</v>
      </c>
      <c r="AO134" s="53" t="str">
        <f t="shared" si="106"/>
        <v>NEMA</v>
      </c>
      <c r="AP134" s="53" t="str">
        <f t="shared" si="107"/>
        <v>NEMA</v>
      </c>
      <c r="AQ134" s="21" t="str">
        <f t="shared" si="108"/>
        <v>Boro</v>
      </c>
      <c r="AR134" s="46" t="str">
        <f t="shared" si="109"/>
        <v>Brnić</v>
      </c>
      <c r="AS134" s="27" t="s">
        <v>0</v>
      </c>
      <c r="AT134" s="62" t="str">
        <f t="shared" si="110"/>
        <v>Boro Brnić</v>
      </c>
      <c r="AU134" s="27" t="s">
        <v>0</v>
      </c>
      <c r="AV134" s="228" t="str">
        <f t="shared" si="80"/>
        <v>SELECT DISTINCT 'Boro – Brnić', ime, prezime, levenshtein(Concat(ime,' ',prezime), 'Boro Brnić') AS levenshtein, levenshtein(Concat(prezime,' ',ime), 'Boro Brnić') AS 'levenshtein-prezime-ime' FROM imeprezime WHERE ime LIKE '%Boro%' Or prezime LIKE '%Brnić%' Or ime LIKE '%Brnić%' Or prezime LIKE '%Boro%' Or levenshtein(Concat(ime,' ',prezime), 'Boro Brnić') &lt; 5 Or levenshtein(Concat(prezime,' ',ime), 'Boro Brnić') &lt; 5 ORDER BY levenshtein(Concat(ime,' ',prezime), 'Boro Brnić'), ime, prezime;</v>
      </c>
      <c r="AW134" s="27" t="s">
        <v>0</v>
      </c>
      <c r="AX134" s="79"/>
      <c r="AY134" s="80"/>
      <c r="AZ134" s="27" t="s">
        <v>0</v>
      </c>
      <c r="BA134" s="184" t="str">
        <f t="shared" si="111"/>
        <v/>
      </c>
      <c r="BB134" s="27" t="s">
        <v>0</v>
      </c>
      <c r="BC134" s="32" t="str">
        <f t="shared" si="112"/>
        <v/>
      </c>
      <c r="BD134" s="53" t="str">
        <f>IF(AX134&amp;AY134="","",MAX(BD$12:BD133)+1)</f>
        <v/>
      </c>
      <c r="BE134" s="196" t="str">
        <f t="shared" si="113"/>
        <v/>
      </c>
      <c r="BF134" s="33">
        <f>IF(AND(AO134="NEMA",AP134="NEMA",OR(AX134&amp;AY134="",BE134="NEMA")),MAX(BF$12:BF133)+1,"")</f>
        <v>2440</v>
      </c>
      <c r="BG134" s="27" t="s">
        <v>0</v>
      </c>
      <c r="BH134" s="32" t="str">
        <f t="shared" si="114"/>
        <v>Boro</v>
      </c>
      <c r="BI134" s="21" t="str">
        <f t="shared" si="115"/>
        <v>Brnić</v>
      </c>
      <c r="BJ134" s="53" t="str">
        <f t="shared" si="116"/>
        <v/>
      </c>
      <c r="BK134" s="33">
        <f t="shared" si="117"/>
        <v>2440</v>
      </c>
      <c r="BL134" s="27" t="s">
        <v>0</v>
      </c>
      <c r="BM134" s="32" t="str">
        <f t="shared" si="118"/>
        <v>IME</v>
      </c>
      <c r="BN134" s="21" t="str">
        <f t="shared" si="119"/>
        <v>OK Ivan Merz</v>
      </c>
      <c r="BO134" s="53">
        <f t="shared" si="120"/>
        <v>2</v>
      </c>
      <c r="BP134" s="53" t="str">
        <f t="shared" si="81"/>
        <v/>
      </c>
      <c r="BQ134" s="21" t="str">
        <f t="shared" si="82"/>
        <v>OK Ivan Merz</v>
      </c>
      <c r="BR134" s="21" t="str" cm="1">
        <f t="array" ref="BR134">IFERROR(""&amp;INDEX(regNatjecatelj_klub,DI134),"")</f>
        <v/>
      </c>
      <c r="BS134" s="66" t="str">
        <f t="shared" si="121"/>
        <v/>
      </c>
      <c r="BT134" s="46" t="str">
        <f t="shared" si="122"/>
        <v>OK Ivan Merz</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Ivan Merz</v>
      </c>
      <c r="CL134" s="210">
        <f>IF(BN134="","",IF(BT134&lt;&gt;BN134,INDEX(regKlub_id,MATCH(BT134,regKlub_naziv,0)),IF(AND(BO134&lt;&gt;"",BO134&lt;&gt;"NEMA"),BO134,IF(CF134&lt;&gt;"",CF134,IF(CB134&lt;&gt;"",CB134,IFERROR(INDEX(CL$12:CL133,MATCH(BN134,BN$12:BN133,0)),"GREŠKA"))))))</f>
        <v>2</v>
      </c>
      <c r="CM134" s="108" t="str">
        <f>IF(BP134="","",IF(BP134&lt;&gt;"NEMA",BP134,IF(CE134&lt;&gt;"",CE134,IFERROR(INDEX(CM$12:CM133,MATCH(BN134,BN$12:BN133,0)),""))))</f>
        <v/>
      </c>
      <c r="CN134" s="27" t="s">
        <v>0</v>
      </c>
      <c r="CO134" s="38" t="str">
        <f t="shared" si="129"/>
        <v>91:05</v>
      </c>
      <c r="CP134" s="53" t="str">
        <f t="shared" si="130"/>
        <v>0</v>
      </c>
      <c r="CQ134" s="164" t="str">
        <f t="shared" si="131"/>
        <v/>
      </c>
      <c r="CR134" s="165">
        <f t="shared" si="156"/>
        <v>5465</v>
      </c>
      <c r="CS134" s="108">
        <f t="shared" si="83"/>
        <v>1</v>
      </c>
      <c r="CT134" s="27" t="s">
        <v>0</v>
      </c>
      <c r="CU134" s="224" t="str">
        <f t="shared" si="132"/>
        <v xml:space="preserve">
</v>
      </c>
      <c r="CV134" s="27" t="s">
        <v>0</v>
      </c>
      <c r="CW134" s="184" t="str">
        <f t="shared" si="84"/>
        <v/>
      </c>
      <c r="CX134" t="s">
        <v>0</v>
      </c>
      <c r="CY134" s="86" t="s">
        <v>2093</v>
      </c>
      <c r="CZ134" t="s">
        <v>0</v>
      </c>
      <c r="DA134" s="32" t="str">
        <f t="shared" si="86"/>
        <v>INSERT INTO osoba (id,reg_broj,oib,spol_id,dat_rodjenja) VALUES (2440,(SELECT max(os.reg_broj)+1 FROM osoba AS os),Null,'M',Null); INSERT INTO osoba_log (id,reg_broj,oib,spol_id,dat_rodjenja,dnevnik_id) SELECT id,reg_broj,oib,spol_id,dat_rodjenja,1286 FROM osoba WHERE id = 2440;</v>
      </c>
      <c r="DB134" s="46" t="str">
        <f t="shared" si="87"/>
        <v>INSERT INTO imeprezime (id,osoba_id,rbr,ime,prezime,klub_id,identitet_id,sintaksa_id,info,aktivno,dnevnik_id) VALUES (2440,2440,1,'Boro','Brnić',2,Null,1,'',1,1286);</v>
      </c>
      <c r="DC134" t="s">
        <v>0</v>
      </c>
      <c r="DD134" s="14" t="str">
        <f t="shared" si="133"/>
        <v>INSERT INTO osoba (id,reg_broj,oib,spol_id,dat_rodjenja) VALUES (2440,(SELECT max(os.reg_broj)+1 FROM osoba AS os),Null,'M',Null); INSERT INTO osoba_log (id,reg_broj,oib,spol_id,dat_rodjenja,dnevnik_id) SELECT id,reg_broj,oib,spol_id,dat_rodjenja,1286 FROM osoba WHERE id = 2440; INSERT INTO imeprezime (id,osoba_id,rbr,ime,prezime,klub_id,identitet_id,sintaksa_id,info,aktivno,dnevnik_id) VALUES (2440,2440,1,'Boro','Brnić',2,Null,1,'',1,1286);</v>
      </c>
      <c r="DE134" s="27" t="s">
        <v>0</v>
      </c>
      <c r="DF134" s="14" t="str">
        <f t="shared" si="134"/>
        <v/>
      </c>
      <c r="DG134" s="27" t="s">
        <v>0</v>
      </c>
      <c r="DH134" s="32" t="str">
        <f t="shared" si="135"/>
        <v>Boro – Brnić</v>
      </c>
      <c r="DI134" s="33" t="str">
        <f t="shared" si="136"/>
        <v>NEMA</v>
      </c>
      <c r="DJ134" s="27" t="s">
        <v>0</v>
      </c>
      <c r="DK134" s="32" t="str">
        <f t="shared" si="137"/>
        <v>Boro – Brnić – OK Ivan Merz</v>
      </c>
      <c r="DL134" s="33" t="str">
        <f t="shared" si="138"/>
        <v>NEMA</v>
      </c>
      <c r="DM134" s="27" t="s">
        <v>0</v>
      </c>
      <c r="DN134" s="32" t="str">
        <f t="shared" si="139"/>
        <v>Boro – Brnić – OK Ivan Merz – Otvorena</v>
      </c>
      <c r="DO134" s="33" t="str">
        <f t="shared" si="140"/>
        <v>NEMA</v>
      </c>
      <c r="DP134" s="27" t="s">
        <v>0</v>
      </c>
      <c r="DQ134" s="38" t="str">
        <f t="shared" si="141"/>
        <v/>
      </c>
      <c r="DR134" s="33" cm="1">
        <f t="array" ref="DR134">IF(DQ134&lt;&gt;"",INDEX(regNatjecatelj_id,DQ134,0),IF(BF134&lt;&gt;"",BF134,""))</f>
        <v>2440</v>
      </c>
      <c r="DS134" s="27" t="s">
        <v>0</v>
      </c>
      <c r="DT134" s="38" t="str">
        <f t="shared" si="142"/>
        <v>novo</v>
      </c>
      <c r="DU134" s="53" t="str">
        <f t="shared" si="88"/>
        <v>klu</v>
      </c>
      <c r="DV134" s="53" t="str">
        <f t="shared" si="143"/>
        <v>kat</v>
      </c>
      <c r="DW134" s="53" t="str">
        <f t="shared" si="144"/>
        <v/>
      </c>
      <c r="DX134" s="46" t="str">
        <f t="shared" si="145"/>
        <v>novo</v>
      </c>
      <c r="DY134" s="27" t="s">
        <v>0</v>
      </c>
      <c r="DZ134" s="38">
        <f>IF(AN134="","",MAX(DZ$12:DZ133)+1)</f>
        <v>7721</v>
      </c>
      <c r="EA134" s="53">
        <f t="shared" si="146"/>
        <v>839</v>
      </c>
      <c r="EB134" s="53">
        <f t="shared" si="147"/>
        <v>2440</v>
      </c>
      <c r="EC134" s="53">
        <f t="shared" si="148"/>
        <v>5465</v>
      </c>
      <c r="ED134" s="53">
        <f t="shared" si="149"/>
        <v>1</v>
      </c>
      <c r="EE134" s="53">
        <f t="shared" si="89"/>
        <v>0</v>
      </c>
      <c r="EF134" s="53">
        <f t="shared" si="150"/>
        <v>33</v>
      </c>
      <c r="EG134" s="53" t="str">
        <f t="shared" si="151"/>
        <v>0</v>
      </c>
      <c r="EH134" s="53" t="str">
        <f t="shared" si="90"/>
        <v/>
      </c>
      <c r="EI134" s="53" t="str">
        <f t="shared" si="152"/>
        <v/>
      </c>
      <c r="EJ134" s="33">
        <f t="shared" si="153"/>
        <v>1</v>
      </c>
      <c r="EK134" s="27" t="s">
        <v>0</v>
      </c>
      <c r="EL134" s="14" t="str">
        <f t="shared" si="154"/>
        <v>INSERT INTO rezultat(id,stazakategorija_id,imeprezime_id,vrijeme_sec,status_id,registracija,uparivanje_id,originalstatus_id,imeprezimealias_id,klubalias_id,kategorijaalias_id) VALUES (7721,839,2440,5465,1,0,33,0,Null,Null,1);</v>
      </c>
      <c r="EM134" s="27" t="s">
        <v>0</v>
      </c>
      <c r="EN134" s="14" t="str">
        <f t="shared" si="91"/>
        <v/>
      </c>
      <c r="EO134" s="27" t="s">
        <v>0</v>
      </c>
      <c r="EP134" s="115" t="str">
        <f t="shared" si="155"/>
        <v xml:space="preserve">
INSERT INTO osoba (id,reg_broj,oib,spol_id,dat_rodjenja) VALUES (2440,(SELECT max(os.reg_broj)+1 FROM osoba AS os),Null,'M',Null); INSERT INTO osoba_log (id,reg_broj,oib,spol_id,dat_rodjenja,dnevnik_id) SELECT id,reg_broj,oib,spol_id,dat_rodjenja,1286 FROM osoba WHERE id = 2440; INSERT INTO imeprezime (id,osoba_id,rbr,ime,prezime,klub_id,identitet_id,sintaksa_id,info,aktivno,dnevnik_id) VALUES (2440,2440,1,'Boro','Brnić',2,Null,1,'',1,1286);
INSERT INTO rezultat(id,stazakategorija_id,imeprezime_id,vrijeme_sec,status_id,registracija,uparivanje_id,originalstatus_id,imeprezimealias_id,klubalias_id,kategorijaalias_id) VALUES (7721,839,2440,5465,1,0,33,0,Null,Null,1);</v>
      </c>
      <c r="EQ134" s="27" t="s">
        <v>0</v>
      </c>
    </row>
    <row r="135" spans="1:147" x14ac:dyDescent="0.25">
      <c r="A135" t="s">
        <v>0</v>
      </c>
      <c r="B135" s="32" t="str">
        <f>IF(csv!F125="","",TRIM(csv!T125))</f>
        <v>OPEN</v>
      </c>
      <c r="C135" s="21" t="s">
        <v>0</v>
      </c>
      <c r="D135" s="21" t="str">
        <f>IF(csv!F125="","",TRIM(csv!F125))</f>
        <v>Tamara</v>
      </c>
      <c r="E135" s="21" t="str">
        <f>IF(csv!E125="","",TRIM(csv!E125))</f>
        <v>Jaklenec</v>
      </c>
      <c r="F135" s="21" t="s">
        <v>0</v>
      </c>
      <c r="G135" s="53" t="str">
        <f>IF(csv!M125="","",TRIM(csv!M125))</f>
        <v/>
      </c>
      <c r="H135" s="53" t="str">
        <f>IF(csv!N125="","",TRIM(csv!N125))</f>
        <v>1</v>
      </c>
      <c r="I135" s="21" t="s">
        <v>0</v>
      </c>
      <c r="J135" s="21" t="str">
        <f>IF(csv!P125="","",TRIM(csv!P125))</f>
        <v>JAP</v>
      </c>
      <c r="K135" s="21" t="str">
        <f>IF(csv!Q125="","",TRIM(csv!Q125))</f>
        <v>OK Japetić</v>
      </c>
      <c r="L135" s="21" t="s">
        <v>0</v>
      </c>
      <c r="M135" s="46" t="str">
        <f>IF(csv!R125="","",TRIM(csv!R125))</f>
        <v>CRO</v>
      </c>
      <c r="N135" s="27" t="s">
        <v>0</v>
      </c>
      <c r="O135" s="172" t="str">
        <f t="shared" si="92"/>
        <v>ok</v>
      </c>
      <c r="P135" s="27"/>
      <c r="Q135" s="32" t="str">
        <f t="shared" si="93"/>
        <v>OPEN</v>
      </c>
      <c r="R135" s="53">
        <f>IF(Q135="","",IF(COUNTIF(Q$12:Q134,Q135)=0,R134+1,R134))</f>
        <v>12</v>
      </c>
      <c r="S135" s="53">
        <f t="shared" si="94"/>
        <v>291</v>
      </c>
      <c r="T135" s="53">
        <f t="shared" si="95"/>
        <v>554</v>
      </c>
      <c r="U135" s="46" t="str">
        <f t="shared" si="96"/>
        <v>Otvorena</v>
      </c>
      <c r="V135" s="27" t="s">
        <v>0</v>
      </c>
      <c r="W135" s="157" t="str">
        <f t="shared" si="97"/>
        <v>Otvorena</v>
      </c>
      <c r="X135" s="207">
        <f t="shared" si="98"/>
        <v>839</v>
      </c>
      <c r="Y135" s="158">
        <f t="shared" si="79"/>
        <v>1</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Tamara</v>
      </c>
      <c r="AN135" s="21" t="str">
        <f t="shared" si="105"/>
        <v>Jaklenec</v>
      </c>
      <c r="AO135" s="53">
        <f t="shared" si="106"/>
        <v>2172</v>
      </c>
      <c r="AP135" s="53" t="str">
        <f t="shared" si="107"/>
        <v/>
      </c>
      <c r="AQ135" s="21" t="str">
        <f t="shared" si="108"/>
        <v>Tamara</v>
      </c>
      <c r="AR135" s="46" t="str">
        <f t="shared" si="109"/>
        <v>Jaklenec</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Tamara</v>
      </c>
      <c r="BI135" s="21" t="str">
        <f t="shared" si="115"/>
        <v>Jaklenec</v>
      </c>
      <c r="BJ135" s="53" t="str">
        <f t="shared" si="116"/>
        <v/>
      </c>
      <c r="BK135" s="33">
        <f t="shared" si="117"/>
        <v>2172</v>
      </c>
      <c r="BL135" s="27" t="s">
        <v>0</v>
      </c>
      <c r="BM135" s="32" t="str">
        <f t="shared" si="118"/>
        <v>JAP</v>
      </c>
      <c r="BN135" s="21" t="str">
        <f t="shared" si="119"/>
        <v>OK Japetić</v>
      </c>
      <c r="BO135" s="53">
        <f t="shared" si="120"/>
        <v>3</v>
      </c>
      <c r="BP135" s="53" t="str">
        <f t="shared" si="81"/>
        <v/>
      </c>
      <c r="BQ135" s="21" t="str">
        <f t="shared" si="82"/>
        <v>OK Japetić</v>
      </c>
      <c r="BR135" s="21" t="str" cm="1">
        <f t="array" ref="BR135">IFERROR(""&amp;INDEX(regNatjecatelj_klub,DI135),"")</f>
        <v>OK Japetić</v>
      </c>
      <c r="BS135" s="66" t="str">
        <f t="shared" si="121"/>
        <v/>
      </c>
      <c r="BT135" s="46" t="str">
        <f t="shared" si="122"/>
        <v>OK Japetić</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Japetić</v>
      </c>
      <c r="CL135" s="210">
        <f>IF(BN135="","",IF(BT135&lt;&gt;BN135,INDEX(regKlub_id,MATCH(BT135,regKlub_naziv,0)),IF(AND(BO135&lt;&gt;"",BO135&lt;&gt;"NEMA"),BO135,IF(CF135&lt;&gt;"",CF135,IF(CB135&lt;&gt;"",CB135,IFERROR(INDEX(CL$12:CL134,MATCH(BN135,BN$12:BN134,0)),"GREŠKA"))))))</f>
        <v>3</v>
      </c>
      <c r="CM135" s="108" t="str">
        <f>IF(BP135="","",IF(BP135&lt;&gt;"NEMA",BP135,IF(CE135&lt;&gt;"",CE135,IFERROR(INDEX(CM$12:CM134,MATCH(BN135,BN$12:BN134,0)),""))))</f>
        <v/>
      </c>
      <c r="CN135" s="27" t="s">
        <v>0</v>
      </c>
      <c r="CO135" s="38" t="str">
        <f t="shared" si="129"/>
        <v/>
      </c>
      <c r="CP135" s="53" t="str">
        <f t="shared" si="130"/>
        <v>1</v>
      </c>
      <c r="CQ135" s="164" t="str">
        <f t="shared" si="131"/>
        <v/>
      </c>
      <c r="CR135" s="165" t="str">
        <f t="shared" si="156"/>
        <v/>
      </c>
      <c r="CS135" s="108">
        <f t="shared" si="83"/>
        <v>6</v>
      </c>
      <c r="CT135" s="27" t="s">
        <v>0</v>
      </c>
      <c r="CU135" s="224" t="str">
        <f t="shared" si="132"/>
        <v xml:space="preserve">
</v>
      </c>
      <c r="CV135" s="27" t="s">
        <v>0</v>
      </c>
      <c r="CW135" s="184" t="str">
        <f t="shared" si="84"/>
        <v/>
      </c>
      <c r="CX135" t="s">
        <v>0</v>
      </c>
      <c r="CY135" s="86" t="str">
        <f t="shared" si="85"/>
        <v>O</v>
      </c>
      <c r="CZ135" t="s">
        <v>0</v>
      </c>
      <c r="DA135" s="32" t="str">
        <f t="shared" si="86"/>
        <v/>
      </c>
      <c r="DB135" s="46" t="str">
        <f t="shared" si="87"/>
        <v/>
      </c>
      <c r="DC135" t="s">
        <v>0</v>
      </c>
      <c r="DD135" s="14" t="str">
        <f t="shared" si="133"/>
        <v/>
      </c>
      <c r="DE135" s="27" t="s">
        <v>0</v>
      </c>
      <c r="DF135" s="14" t="str">
        <f t="shared" si="134"/>
        <v/>
      </c>
      <c r="DG135" s="27" t="s">
        <v>0</v>
      </c>
      <c r="DH135" s="32" t="str">
        <f t="shared" si="135"/>
        <v>Tamara – Jaklenec</v>
      </c>
      <c r="DI135" s="33">
        <f t="shared" si="136"/>
        <v>1181</v>
      </c>
      <c r="DJ135" s="27" t="s">
        <v>0</v>
      </c>
      <c r="DK135" s="32" t="str">
        <f t="shared" si="137"/>
        <v>Tamara – Jaklenec – OK Japetić</v>
      </c>
      <c r="DL135" s="33">
        <f t="shared" si="138"/>
        <v>1181</v>
      </c>
      <c r="DM135" s="27" t="s">
        <v>0</v>
      </c>
      <c r="DN135" s="32" t="str">
        <f t="shared" si="139"/>
        <v>Tamara – Jaklenec – OK Japetić – Otvorena</v>
      </c>
      <c r="DO135" s="33" t="str">
        <f t="shared" si="140"/>
        <v>NEMA</v>
      </c>
      <c r="DP135" s="27" t="s">
        <v>0</v>
      </c>
      <c r="DQ135" s="38">
        <f t="shared" si="141"/>
        <v>1181</v>
      </c>
      <c r="DR135" s="33" cm="1">
        <f t="array" ref="DR135">IF(DQ135&lt;&gt;"",INDEX(regNatjecatelj_id,DQ135,0),IF(BF135&lt;&gt;"",BF135,""))</f>
        <v>2172</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7722</v>
      </c>
      <c r="EA135" s="53">
        <f t="shared" si="146"/>
        <v>839</v>
      </c>
      <c r="EB135" s="53">
        <f t="shared" si="147"/>
        <v>2172</v>
      </c>
      <c r="EC135" s="53" t="str">
        <f t="shared" si="148"/>
        <v/>
      </c>
      <c r="ED135" s="53">
        <f t="shared" si="149"/>
        <v>6</v>
      </c>
      <c r="EE135" s="53">
        <f t="shared" si="89"/>
        <v>0</v>
      </c>
      <c r="EF135" s="53">
        <f t="shared" si="150"/>
        <v>1</v>
      </c>
      <c r="EG135" s="53" t="str">
        <f t="shared" si="151"/>
        <v>1</v>
      </c>
      <c r="EH135" s="53" t="str">
        <f t="shared" si="90"/>
        <v/>
      </c>
      <c r="EI135" s="53" t="str">
        <f t="shared" si="152"/>
        <v/>
      </c>
      <c r="EJ135" s="33">
        <f t="shared" si="153"/>
        <v>1</v>
      </c>
      <c r="EK135" s="27" t="s">
        <v>0</v>
      </c>
      <c r="EL135" s="14" t="str">
        <f t="shared" si="154"/>
        <v>INSERT INTO rezultat(id,stazakategorija_id,imeprezime_id,vrijeme_sec,status_id,registracija,uparivanje_id,originalstatus_id,imeprezimealias_id,klubalias_id,kategorijaalias_id) VALUES (7722,839,2172,Null,6,0,1,1,Null,Null,1);</v>
      </c>
      <c r="EM135" s="27" t="s">
        <v>0</v>
      </c>
      <c r="EN135" s="14" t="str">
        <f t="shared" si="91"/>
        <v/>
      </c>
      <c r="EO135" s="27" t="s">
        <v>0</v>
      </c>
      <c r="EP135" s="115" t="str">
        <f t="shared" si="155"/>
        <v xml:space="preserve">
INSERT INTO rezultat(id,stazakategorija_id,imeprezime_id,vrijeme_sec,status_id,registracija,uparivanje_id,originalstatus_id,imeprezimealias_id,klubalias_id,kategorijaalias_id) VALUES (7722,839,2172,Null,6,0,1,1,Null,Null,1);</v>
      </c>
      <c r="EQ135" s="27" t="s">
        <v>0</v>
      </c>
    </row>
    <row r="136" spans="1:147" x14ac:dyDescent="0.25">
      <c r="A136" t="s">
        <v>0</v>
      </c>
      <c r="B136" s="32" t="str">
        <f>IF(csv!F126="","",TRIM(csv!T126))</f>
        <v>OPEN</v>
      </c>
      <c r="C136" s="21" t="s">
        <v>0</v>
      </c>
      <c r="D136" s="21" t="str">
        <f>IF(csv!F126="","",TRIM(csv!F126))</f>
        <v>Aleksandra</v>
      </c>
      <c r="E136" s="21" t="str">
        <f>IF(csv!E126="","",TRIM(csv!E126))</f>
        <v>Brezovečki Biđin</v>
      </c>
      <c r="F136" s="21" t="s">
        <v>0</v>
      </c>
      <c r="G136" s="53" t="str">
        <f>IF(csv!M126="","",TRIM(csv!M126))</f>
        <v>60:56</v>
      </c>
      <c r="H136" s="53" t="str">
        <f>IF(csv!N126="","",TRIM(csv!N126))</f>
        <v>3</v>
      </c>
      <c r="I136" s="21" t="s">
        <v>0</v>
      </c>
      <c r="J136" s="21" t="str">
        <f>IF(csv!P126="","",TRIM(csv!P126))</f>
        <v>VIH</v>
      </c>
      <c r="K136" s="21" t="str">
        <f>IF(csv!Q126="","",TRIM(csv!Q126))</f>
        <v>OK Vihor</v>
      </c>
      <c r="L136" s="21" t="s">
        <v>0</v>
      </c>
      <c r="M136" s="46" t="str">
        <f>IF(csv!R126="","",TRIM(csv!R126))</f>
        <v>CRO</v>
      </c>
      <c r="N136" s="27" t="s">
        <v>0</v>
      </c>
      <c r="O136" s="172" t="str">
        <f t="shared" si="92"/>
        <v>ok</v>
      </c>
      <c r="P136" s="27"/>
      <c r="Q136" s="32" t="str">
        <f t="shared" si="93"/>
        <v>OPEN</v>
      </c>
      <c r="R136" s="53">
        <f>IF(Q136="","",IF(COUNTIF(Q$12:Q135,Q136)=0,R135+1,R135))</f>
        <v>12</v>
      </c>
      <c r="S136" s="53">
        <f t="shared" si="94"/>
        <v>291</v>
      </c>
      <c r="T136" s="53">
        <f t="shared" si="95"/>
        <v>554</v>
      </c>
      <c r="U136" s="46" t="str">
        <f t="shared" si="96"/>
        <v>Otvorena</v>
      </c>
      <c r="V136" s="27" t="s">
        <v>0</v>
      </c>
      <c r="W136" s="157" t="str">
        <f t="shared" si="97"/>
        <v>Otvorena</v>
      </c>
      <c r="X136" s="207">
        <f t="shared" si="98"/>
        <v>839</v>
      </c>
      <c r="Y136" s="158">
        <f t="shared" si="79"/>
        <v>1</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Aleksandra</v>
      </c>
      <c r="AN136" s="21" t="str">
        <f t="shared" si="105"/>
        <v>Brezovečki Biđin</v>
      </c>
      <c r="AO136" s="53">
        <f t="shared" si="106"/>
        <v>1199</v>
      </c>
      <c r="AP136" s="53" t="str">
        <f t="shared" si="107"/>
        <v/>
      </c>
      <c r="AQ136" s="21" t="str">
        <f t="shared" si="108"/>
        <v>Aleksandra</v>
      </c>
      <c r="AR136" s="46" t="str">
        <f t="shared" si="109"/>
        <v>Brezovečki Biđin</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Aleksandra</v>
      </c>
      <c r="BI136" s="21" t="str">
        <f t="shared" si="115"/>
        <v>Brezovečki Biđin</v>
      </c>
      <c r="BJ136" s="53" t="str">
        <f t="shared" si="116"/>
        <v/>
      </c>
      <c r="BK136" s="33">
        <f t="shared" si="117"/>
        <v>1199</v>
      </c>
      <c r="BL136" s="27" t="s">
        <v>0</v>
      </c>
      <c r="BM136" s="32" t="str">
        <f t="shared" si="118"/>
        <v>VIH</v>
      </c>
      <c r="BN136" s="21" t="str">
        <f t="shared" si="119"/>
        <v>OK Vihor</v>
      </c>
      <c r="BO136" s="53">
        <f t="shared" si="120"/>
        <v>12</v>
      </c>
      <c r="BP136" s="53" t="str">
        <f t="shared" si="81"/>
        <v/>
      </c>
      <c r="BQ136" s="21" t="str">
        <f t="shared" si="82"/>
        <v>OK Vihor</v>
      </c>
      <c r="BR136" s="21" t="str" cm="1">
        <f t="array" ref="BR136">IFERROR(""&amp;INDEX(regNatjecatelj_klub,DI136),"")</f>
        <v>OK Vihor</v>
      </c>
      <c r="BS136" s="66" t="str">
        <f t="shared" si="121"/>
        <v/>
      </c>
      <c r="BT136" s="46" t="str">
        <f t="shared" si="122"/>
        <v>OK Vihor</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Vihor</v>
      </c>
      <c r="CL136" s="210">
        <f>IF(BN136="","",IF(BT136&lt;&gt;BN136,INDEX(regKlub_id,MATCH(BT136,regKlub_naziv,0)),IF(AND(BO136&lt;&gt;"",BO136&lt;&gt;"NEMA"),BO136,IF(CF136&lt;&gt;"",CF136,IF(CB136&lt;&gt;"",CB136,IFERROR(INDEX(CL$12:CL135,MATCH(BN136,BN$12:BN135,0)),"GREŠKA"))))))</f>
        <v>12</v>
      </c>
      <c r="CM136" s="108" t="str">
        <f>IF(BP136="","",IF(BP136&lt;&gt;"NEMA",BP136,IF(CE136&lt;&gt;"",CE136,IFERROR(INDEX(CM$12:CM135,MATCH(BN136,BN$12:BN135,0)),""))))</f>
        <v/>
      </c>
      <c r="CN136" s="27" t="s">
        <v>0</v>
      </c>
      <c r="CO136" s="38" t="str">
        <f t="shared" si="129"/>
        <v>60:56</v>
      </c>
      <c r="CP136" s="53" t="str">
        <f t="shared" si="130"/>
        <v>3</v>
      </c>
      <c r="CQ136" s="164" t="str">
        <f t="shared" si="131"/>
        <v/>
      </c>
      <c r="CR136" s="165">
        <f t="shared" si="156"/>
        <v>3656</v>
      </c>
      <c r="CS136" s="108">
        <f t="shared" si="83"/>
        <v>3</v>
      </c>
      <c r="CT136" s="27" t="s">
        <v>0</v>
      </c>
      <c r="CU136" s="224" t="str">
        <f t="shared" si="132"/>
        <v xml:space="preserve">
</v>
      </c>
      <c r="CV136" s="27" t="s">
        <v>0</v>
      </c>
      <c r="CW136" s="184" t="str">
        <f t="shared" si="84"/>
        <v/>
      </c>
      <c r="CX136" t="s">
        <v>0</v>
      </c>
      <c r="CY136" s="86" t="str">
        <f t="shared" si="85"/>
        <v>O</v>
      </c>
      <c r="CZ136" t="s">
        <v>0</v>
      </c>
      <c r="DA136" s="32" t="str">
        <f t="shared" si="86"/>
        <v/>
      </c>
      <c r="DB136" s="46" t="str">
        <f t="shared" si="87"/>
        <v/>
      </c>
      <c r="DC136" t="s">
        <v>0</v>
      </c>
      <c r="DD136" s="14" t="str">
        <f t="shared" si="133"/>
        <v/>
      </c>
      <c r="DE136" s="27" t="s">
        <v>0</v>
      </c>
      <c r="DF136" s="14" t="str">
        <f t="shared" si="134"/>
        <v/>
      </c>
      <c r="DG136" s="27" t="s">
        <v>0</v>
      </c>
      <c r="DH136" s="32" t="str">
        <f t="shared" si="135"/>
        <v>Aleksandra – Brezovečki Biđin</v>
      </c>
      <c r="DI136" s="33">
        <f t="shared" si="136"/>
        <v>16</v>
      </c>
      <c r="DJ136" s="27" t="s">
        <v>0</v>
      </c>
      <c r="DK136" s="32" t="str">
        <f t="shared" si="137"/>
        <v>Aleksandra – Brezovečki Biđin – OK Vihor</v>
      </c>
      <c r="DL136" s="33">
        <f t="shared" si="138"/>
        <v>16</v>
      </c>
      <c r="DM136" s="27" t="s">
        <v>0</v>
      </c>
      <c r="DN136" s="32" t="str">
        <f t="shared" si="139"/>
        <v>Aleksandra – Brezovečki Biđin – OK Vihor – Otvorena</v>
      </c>
      <c r="DO136" s="33" t="str">
        <f t="shared" si="140"/>
        <v>NEMA</v>
      </c>
      <c r="DP136" s="27" t="s">
        <v>0</v>
      </c>
      <c r="DQ136" s="38">
        <f t="shared" si="141"/>
        <v>16</v>
      </c>
      <c r="DR136" s="33" cm="1">
        <f t="array" ref="DR136">IF(DQ136&lt;&gt;"",INDEX(regNatjecatelj_id,DQ136,0),IF(BF136&lt;&gt;"",BF136,""))</f>
        <v>1199</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7723</v>
      </c>
      <c r="EA136" s="53">
        <f t="shared" si="146"/>
        <v>839</v>
      </c>
      <c r="EB136" s="53">
        <f t="shared" si="147"/>
        <v>1199</v>
      </c>
      <c r="EC136" s="53">
        <f t="shared" si="148"/>
        <v>3656</v>
      </c>
      <c r="ED136" s="53">
        <f t="shared" si="149"/>
        <v>3</v>
      </c>
      <c r="EE136" s="53">
        <f t="shared" si="89"/>
        <v>0</v>
      </c>
      <c r="EF136" s="53">
        <f t="shared" si="150"/>
        <v>1</v>
      </c>
      <c r="EG136" s="53" t="str">
        <f t="shared" si="151"/>
        <v>3</v>
      </c>
      <c r="EH136" s="53" t="str">
        <f t="shared" si="90"/>
        <v/>
      </c>
      <c r="EI136" s="53" t="str">
        <f t="shared" si="152"/>
        <v/>
      </c>
      <c r="EJ136" s="33">
        <f t="shared" si="153"/>
        <v>1</v>
      </c>
      <c r="EK136" s="27" t="s">
        <v>0</v>
      </c>
      <c r="EL136" s="14" t="str">
        <f t="shared" si="154"/>
        <v>INSERT INTO rezultat(id,stazakategorija_id,imeprezime_id,vrijeme_sec,status_id,registracija,uparivanje_id,originalstatus_id,imeprezimealias_id,klubalias_id,kategorijaalias_id) VALUES (7723,839,1199,3656,3,0,1,3,Null,Null,1);</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(7723,839,1199,3656,3,0,1,3,Null,Null,1);</v>
      </c>
      <c r="EQ136" s="27" t="s">
        <v>0</v>
      </c>
    </row>
    <row r="137" spans="1:147" x14ac:dyDescent="0.25">
      <c r="A137" t="s">
        <v>0</v>
      </c>
      <c r="B137" s="32" t="str">
        <f>IF(csv!F127="","",TRIM(csv!T127))</f>
        <v>OPEN</v>
      </c>
      <c r="C137" s="21" t="s">
        <v>0</v>
      </c>
      <c r="D137" s="21" t="str">
        <f>IF(csv!F127="","",TRIM(csv!F127))</f>
        <v>Vacant</v>
      </c>
      <c r="E137" s="21" t="str">
        <f>IF(csv!E127="","",TRIM(csv!E127))</f>
        <v/>
      </c>
      <c r="F137" s="21" t="s">
        <v>0</v>
      </c>
      <c r="G137" s="53" t="str">
        <f>IF(csv!M127="","",TRIM(csv!M127))</f>
        <v/>
      </c>
      <c r="H137" s="53" t="str">
        <f>IF(csv!N127="","",TRIM(csv!N127))</f>
        <v>0</v>
      </c>
      <c r="I137" s="21" t="s">
        <v>0</v>
      </c>
      <c r="J137" s="21" t="str">
        <f>IF(csv!P127="","",TRIM(csv!P127))</f>
        <v/>
      </c>
      <c r="K137" s="21" t="str">
        <f>IF(csv!Q127="","",TRIM(csv!Q127))</f>
        <v/>
      </c>
      <c r="L137" s="21" t="s">
        <v>0</v>
      </c>
      <c r="M137" s="46" t="str">
        <f>IF(csv!R127="","",TRIM(csv!R127))</f>
        <v/>
      </c>
      <c r="N137" s="27" t="s">
        <v>0</v>
      </c>
      <c r="O137" s="172" t="str">
        <f t="shared" si="92"/>
        <v/>
      </c>
      <c r="P137" s="27"/>
      <c r="Q137" s="32" t="str">
        <f t="shared" si="93"/>
        <v>OPEN</v>
      </c>
      <c r="R137" s="53">
        <f>IF(Q137="","",IF(COUNTIF(Q$12:Q136,Q137)=0,R136+1,R136))</f>
        <v>12</v>
      </c>
      <c r="S137" s="53">
        <f t="shared" si="94"/>
        <v>291</v>
      </c>
      <c r="T137" s="53">
        <f t="shared" si="95"/>
        <v>554</v>
      </c>
      <c r="U137" s="46" t="str">
        <f t="shared" si="96"/>
        <v>Otvorena</v>
      </c>
      <c r="V137" s="27" t="s">
        <v>0</v>
      </c>
      <c r="W137" s="157" t="str">
        <f t="shared" si="97"/>
        <v/>
      </c>
      <c r="X137" s="207" t="str">
        <f t="shared" si="98"/>
        <v/>
      </c>
      <c r="Y137" s="158" t="str">
        <f t="shared" si="79"/>
        <v/>
      </c>
      <c r="Z137" s="27" t="s">
        <v>0</v>
      </c>
      <c r="AA137" s="32" t="str">
        <f t="shared" si="99"/>
        <v/>
      </c>
      <c r="AB137" s="53" t="str">
        <f t="shared" si="100"/>
        <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
      </c>
      <c r="AK137" s="108" t="str">
        <f t="shared" si="103"/>
        <v/>
      </c>
      <c r="AL137" s="27"/>
      <c r="AM137" s="32" t="str">
        <f t="shared" si="104"/>
        <v/>
      </c>
      <c r="AN137" s="21" t="str">
        <f t="shared" si="105"/>
        <v/>
      </c>
      <c r="AO137" s="53" t="str">
        <f t="shared" si="106"/>
        <v/>
      </c>
      <c r="AP137" s="53" t="str">
        <f t="shared" si="107"/>
        <v/>
      </c>
      <c r="AQ137" s="21" t="str">
        <f t="shared" si="108"/>
        <v/>
      </c>
      <c r="AR137" s="46" t="str">
        <f t="shared" si="109"/>
        <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
      </c>
      <c r="BI137" s="21" t="str">
        <f t="shared" si="115"/>
        <v/>
      </c>
      <c r="BJ137" s="53" t="str">
        <f t="shared" si="116"/>
        <v/>
      </c>
      <c r="BK137" s="33" t="str">
        <f t="shared" si="117"/>
        <v/>
      </c>
      <c r="BL137" s="27" t="s">
        <v>0</v>
      </c>
      <c r="BM137" s="32" t="str">
        <f t="shared" si="118"/>
        <v/>
      </c>
      <c r="BN137" s="21" t="str">
        <f t="shared" si="119"/>
        <v/>
      </c>
      <c r="BO137" s="53" t="str">
        <f t="shared" si="120"/>
        <v/>
      </c>
      <c r="BP137" s="53" t="str">
        <f t="shared" si="81"/>
        <v/>
      </c>
      <c r="BQ137" s="21" t="str">
        <f t="shared" si="82"/>
        <v/>
      </c>
      <c r="BR137" s="21" t="str" cm="1">
        <f t="array" ref="BR137">IFERROR(""&amp;INDEX(regNatjecatelj_klub,DI137),"")</f>
        <v/>
      </c>
      <c r="BS137" s="66" t="str">
        <f t="shared" si="121"/>
        <v/>
      </c>
      <c r="BT137" s="46" t="str">
        <f t="shared" si="122"/>
        <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
      </c>
      <c r="CL137" s="210" t="str">
        <f>IF(BN137="","",IF(BT137&lt;&gt;BN137,INDEX(regKlub_id,MATCH(BT137,regKlub_naziv,0)),IF(AND(BO137&lt;&gt;"",BO137&lt;&gt;"NEMA"),BO137,IF(CF137&lt;&gt;"",CF137,IF(CB137&lt;&gt;"",CB137,IFERROR(INDEX(CL$12:CL136,MATCH(BN137,BN$12:BN136,0)),"GREŠKA"))))))</f>
        <v/>
      </c>
      <c r="CM137" s="108" t="str">
        <f>IF(BP137="","",IF(BP137&lt;&gt;"NEMA",BP137,IF(CE137&lt;&gt;"",CE137,IFERROR(INDEX(CM$12:CM136,MATCH(BN137,BN$12:BN136,0)),""))))</f>
        <v/>
      </c>
      <c r="CN137" s="27" t="s">
        <v>0</v>
      </c>
      <c r="CO137" s="38" t="str">
        <f t="shared" si="129"/>
        <v/>
      </c>
      <c r="CP137" s="53" t="str">
        <f t="shared" si="130"/>
        <v>0</v>
      </c>
      <c r="CQ137" s="164" t="str">
        <f t="shared" si="131"/>
        <v/>
      </c>
      <c r="CR137" s="165" t="str">
        <f t="shared" si="156"/>
        <v/>
      </c>
      <c r="CS137" s="108" t="str">
        <f t="shared" si="83"/>
        <v/>
      </c>
      <c r="CT137" s="27" t="s">
        <v>0</v>
      </c>
      <c r="CU137" s="224" t="str">
        <f t="shared" si="132"/>
        <v xml:space="preserve">
</v>
      </c>
      <c r="CV137" s="27" t="s">
        <v>0</v>
      </c>
      <c r="CW137" s="184" t="str">
        <f t="shared" si="84"/>
        <v/>
      </c>
      <c r="CX137" t="s">
        <v>0</v>
      </c>
      <c r="CY137" s="86" t="str">
        <f t="shared" si="85"/>
        <v>O</v>
      </c>
      <c r="CZ137" t="s">
        <v>0</v>
      </c>
      <c r="DA137" s="32" t="str">
        <f t="shared" si="86"/>
        <v/>
      </c>
      <c r="DB137" s="46" t="str">
        <f t="shared" si="87"/>
        <v/>
      </c>
      <c r="DC137" t="s">
        <v>0</v>
      </c>
      <c r="DD137" s="14" t="str">
        <f t="shared" si="133"/>
        <v/>
      </c>
      <c r="DE137" s="27" t="s">
        <v>0</v>
      </c>
      <c r="DF137" s="14" t="str">
        <f t="shared" si="134"/>
        <v/>
      </c>
      <c r="DG137" s="27" t="s">
        <v>0</v>
      </c>
      <c r="DH137" s="32" t="str">
        <f t="shared" si="135"/>
        <v/>
      </c>
      <c r="DI137" s="33" t="str">
        <f t="shared" si="136"/>
        <v/>
      </c>
      <c r="DJ137" s="27" t="s">
        <v>0</v>
      </c>
      <c r="DK137" s="32" t="str">
        <f t="shared" si="137"/>
        <v/>
      </c>
      <c r="DL137" s="33" t="str">
        <f t="shared" si="138"/>
        <v/>
      </c>
      <c r="DM137" s="27" t="s">
        <v>0</v>
      </c>
      <c r="DN137" s="32" t="str">
        <f t="shared" si="139"/>
        <v/>
      </c>
      <c r="DO137" s="33" t="str">
        <f t="shared" si="140"/>
        <v/>
      </c>
      <c r="DP137" s="27" t="s">
        <v>0</v>
      </c>
      <c r="DQ137" s="38" t="str">
        <f t="shared" si="141"/>
        <v/>
      </c>
      <c r="DR137" s="33" t="str" cm="1">
        <f t="array" ref="DR137">IF(DQ137&lt;&gt;"",INDEX(regNatjecatelj_id,DQ137,0),IF(BF137&lt;&gt;"",BF137,""))</f>
        <v/>
      </c>
      <c r="DS137" s="27" t="s">
        <v>0</v>
      </c>
      <c r="DT137" s="38" t="str">
        <f t="shared" si="142"/>
        <v/>
      </c>
      <c r="DU137" s="53" t="str">
        <f t="shared" si="88"/>
        <v/>
      </c>
      <c r="DV137" s="53" t="str">
        <f t="shared" si="143"/>
        <v/>
      </c>
      <c r="DW137" s="53" t="str">
        <f t="shared" si="144"/>
        <v/>
      </c>
      <c r="DX137" s="46" t="str">
        <f t="shared" si="145"/>
        <v/>
      </c>
      <c r="DY137" s="27" t="s">
        <v>0</v>
      </c>
      <c r="DZ137" s="38" t="str">
        <f>IF(AN137="","",MAX(DZ$12:DZ136)+1)</f>
        <v/>
      </c>
      <c r="EA137" s="53" t="str">
        <f t="shared" si="146"/>
        <v/>
      </c>
      <c r="EB137" s="53" t="str">
        <f t="shared" si="147"/>
        <v/>
      </c>
      <c r="EC137" s="53" t="str">
        <f t="shared" si="148"/>
        <v/>
      </c>
      <c r="ED137" s="53" t="str">
        <f t="shared" si="149"/>
        <v/>
      </c>
      <c r="EE137" s="53" t="str">
        <f t="shared" si="89"/>
        <v/>
      </c>
      <c r="EF137" s="53" t="str">
        <f t="shared" si="150"/>
        <v/>
      </c>
      <c r="EG137" s="53" t="str">
        <f t="shared" si="151"/>
        <v/>
      </c>
      <c r="EH137" s="53" t="str">
        <f t="shared" si="90"/>
        <v/>
      </c>
      <c r="EI137" s="53" t="str">
        <f t="shared" si="152"/>
        <v/>
      </c>
      <c r="EJ137" s="33" t="str">
        <f t="shared" si="153"/>
        <v/>
      </c>
      <c r="EK137" s="27" t="s">
        <v>0</v>
      </c>
      <c r="EL137" s="14" t="str">
        <f t="shared" si="154"/>
        <v/>
      </c>
      <c r="EM137" s="27" t="s">
        <v>0</v>
      </c>
      <c r="EN137" s="14" t="str">
        <f t="shared" si="91"/>
        <v/>
      </c>
      <c r="EO137" s="27" t="s">
        <v>0</v>
      </c>
      <c r="EP137" s="115" t="str">
        <f t="shared" si="155"/>
        <v/>
      </c>
      <c r="EQ137" s="27" t="s">
        <v>0</v>
      </c>
    </row>
    <row r="138" spans="1:147" x14ac:dyDescent="0.25">
      <c r="A138" t="s">
        <v>0</v>
      </c>
      <c r="B138" s="32" t="str">
        <f>IF(csv!F128="","",TRIM(csv!T128))</f>
        <v>OPEN</v>
      </c>
      <c r="C138" s="21" t="s">
        <v>0</v>
      </c>
      <c r="D138" s="21" t="str">
        <f>IF(csv!F128="","",TRIM(csv!F128))</f>
        <v>Vacant</v>
      </c>
      <c r="E138" s="21" t="str">
        <f>IF(csv!E128="","",TRIM(csv!E128))</f>
        <v/>
      </c>
      <c r="F138" s="21" t="s">
        <v>0</v>
      </c>
      <c r="G138" s="53" t="str">
        <f>IF(csv!M128="","",TRIM(csv!M128))</f>
        <v/>
      </c>
      <c r="H138" s="53" t="str">
        <f>IF(csv!N128="","",TRIM(csv!N128))</f>
        <v>0</v>
      </c>
      <c r="I138" s="21" t="s">
        <v>0</v>
      </c>
      <c r="J138" s="21" t="str">
        <f>IF(csv!P128="","",TRIM(csv!P128))</f>
        <v/>
      </c>
      <c r="K138" s="21" t="str">
        <f>IF(csv!Q128="","",TRIM(csv!Q128))</f>
        <v/>
      </c>
      <c r="L138" s="21" t="s">
        <v>0</v>
      </c>
      <c r="M138" s="46" t="str">
        <f>IF(csv!R128="","",TRIM(csv!R128))</f>
        <v/>
      </c>
      <c r="N138" s="27" t="s">
        <v>0</v>
      </c>
      <c r="O138" s="172" t="str">
        <f t="shared" si="92"/>
        <v/>
      </c>
      <c r="P138" s="27"/>
      <c r="Q138" s="32" t="str">
        <f t="shared" si="93"/>
        <v>OPEN</v>
      </c>
      <c r="R138" s="53">
        <f>IF(Q138="","",IF(COUNTIF(Q$12:Q137,Q138)=0,R137+1,R137))</f>
        <v>12</v>
      </c>
      <c r="S138" s="53">
        <f t="shared" si="94"/>
        <v>291</v>
      </c>
      <c r="T138" s="53">
        <f t="shared" si="95"/>
        <v>554</v>
      </c>
      <c r="U138" s="46" t="str">
        <f t="shared" si="96"/>
        <v>Otvorena</v>
      </c>
      <c r="V138" s="27" t="s">
        <v>0</v>
      </c>
      <c r="W138" s="157" t="str">
        <f t="shared" si="97"/>
        <v/>
      </c>
      <c r="X138" s="207" t="str">
        <f t="shared" si="98"/>
        <v/>
      </c>
      <c r="Y138" s="158" t="str">
        <f t="shared" si="79"/>
        <v/>
      </c>
      <c r="Z138" s="27" t="s">
        <v>0</v>
      </c>
      <c r="AA138" s="32" t="str">
        <f t="shared" si="99"/>
        <v/>
      </c>
      <c r="AB138" s="53" t="str">
        <f t="shared" si="100"/>
        <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
      </c>
      <c r="AK138" s="108" t="str">
        <f t="shared" si="103"/>
        <v/>
      </c>
      <c r="AL138" s="27"/>
      <c r="AM138" s="32" t="str">
        <f t="shared" si="104"/>
        <v/>
      </c>
      <c r="AN138" s="21" t="str">
        <f t="shared" si="105"/>
        <v/>
      </c>
      <c r="AO138" s="53" t="str">
        <f t="shared" si="106"/>
        <v/>
      </c>
      <c r="AP138" s="53" t="str">
        <f t="shared" si="107"/>
        <v/>
      </c>
      <c r="AQ138" s="21" t="str">
        <f t="shared" si="108"/>
        <v/>
      </c>
      <c r="AR138" s="46" t="str">
        <f t="shared" si="109"/>
        <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
      </c>
      <c r="BI138" s="21" t="str">
        <f t="shared" si="115"/>
        <v/>
      </c>
      <c r="BJ138" s="53" t="str">
        <f t="shared" si="116"/>
        <v/>
      </c>
      <c r="BK138" s="33" t="str">
        <f t="shared" si="117"/>
        <v/>
      </c>
      <c r="BL138" s="27" t="s">
        <v>0</v>
      </c>
      <c r="BM138" s="32" t="str">
        <f t="shared" si="118"/>
        <v/>
      </c>
      <c r="BN138" s="21" t="str">
        <f t="shared" si="119"/>
        <v/>
      </c>
      <c r="BO138" s="53" t="str">
        <f t="shared" si="120"/>
        <v/>
      </c>
      <c r="BP138" s="53" t="str">
        <f t="shared" si="81"/>
        <v/>
      </c>
      <c r="BQ138" s="21" t="str">
        <f t="shared" si="82"/>
        <v/>
      </c>
      <c r="BR138" s="21" t="str" cm="1">
        <f t="array" ref="BR138">IFERROR(""&amp;INDEX(regNatjecatelj_klub,DI138),"")</f>
        <v/>
      </c>
      <c r="BS138" s="66" t="str">
        <f t="shared" si="121"/>
        <v/>
      </c>
      <c r="BT138" s="46" t="str">
        <f t="shared" si="122"/>
        <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
      </c>
      <c r="CL138" s="210" t="str">
        <f>IF(BN138="","",IF(BT138&lt;&gt;BN138,INDEX(regKlub_id,MATCH(BT138,regKlub_naziv,0)),IF(AND(BO138&lt;&gt;"",BO138&lt;&gt;"NEMA"),BO138,IF(CF138&lt;&gt;"",CF138,IF(CB138&lt;&gt;"",CB138,IFERROR(INDEX(CL$12:CL137,MATCH(BN138,BN$12:BN137,0)),"GREŠKA"))))))</f>
        <v/>
      </c>
      <c r="CM138" s="108" t="str">
        <f>IF(BP138="","",IF(BP138&lt;&gt;"NEMA",BP138,IF(CE138&lt;&gt;"",CE138,IFERROR(INDEX(CM$12:CM137,MATCH(BN138,BN$12:BN137,0)),""))))</f>
        <v/>
      </c>
      <c r="CN138" s="27" t="s">
        <v>0</v>
      </c>
      <c r="CO138" s="38" t="str">
        <f t="shared" si="129"/>
        <v/>
      </c>
      <c r="CP138" s="53" t="str">
        <f t="shared" si="130"/>
        <v>0</v>
      </c>
      <c r="CQ138" s="164" t="str">
        <f t="shared" si="131"/>
        <v/>
      </c>
      <c r="CR138" s="165" t="str">
        <f t="shared" si="156"/>
        <v/>
      </c>
      <c r="CS138" s="108" t="str">
        <f t="shared" si="83"/>
        <v/>
      </c>
      <c r="CT138" s="27" t="s">
        <v>0</v>
      </c>
      <c r="CU138" s="224" t="str">
        <f t="shared" si="132"/>
        <v xml:space="preserve">
</v>
      </c>
      <c r="CV138" s="27" t="s">
        <v>0</v>
      </c>
      <c r="CW138" s="184" t="str">
        <f t="shared" si="84"/>
        <v/>
      </c>
      <c r="CX138" t="s">
        <v>0</v>
      </c>
      <c r="CY138" s="86" t="str">
        <f t="shared" si="85"/>
        <v>O</v>
      </c>
      <c r="CZ138" t="s">
        <v>0</v>
      </c>
      <c r="DA138" s="32" t="str">
        <f t="shared" si="86"/>
        <v/>
      </c>
      <c r="DB138" s="46" t="str">
        <f t="shared" si="87"/>
        <v/>
      </c>
      <c r="DC138" t="s">
        <v>0</v>
      </c>
      <c r="DD138" s="14" t="str">
        <f t="shared" si="133"/>
        <v/>
      </c>
      <c r="DE138" s="27" t="s">
        <v>0</v>
      </c>
      <c r="DF138" s="14" t="str">
        <f t="shared" si="134"/>
        <v/>
      </c>
      <c r="DG138" s="27" t="s">
        <v>0</v>
      </c>
      <c r="DH138" s="32" t="str">
        <f t="shared" si="135"/>
        <v/>
      </c>
      <c r="DI138" s="33" t="str">
        <f t="shared" si="136"/>
        <v/>
      </c>
      <c r="DJ138" s="27" t="s">
        <v>0</v>
      </c>
      <c r="DK138" s="32" t="str">
        <f t="shared" si="137"/>
        <v/>
      </c>
      <c r="DL138" s="33" t="str">
        <f t="shared" si="138"/>
        <v/>
      </c>
      <c r="DM138" s="27" t="s">
        <v>0</v>
      </c>
      <c r="DN138" s="32" t="str">
        <f t="shared" si="139"/>
        <v/>
      </c>
      <c r="DO138" s="33" t="str">
        <f t="shared" si="140"/>
        <v/>
      </c>
      <c r="DP138" s="27" t="s">
        <v>0</v>
      </c>
      <c r="DQ138" s="38" t="str">
        <f t="shared" si="141"/>
        <v/>
      </c>
      <c r="DR138" s="33" t="str" cm="1">
        <f t="array" ref="DR138">IF(DQ138&lt;&gt;"",INDEX(regNatjecatelj_id,DQ138,0),IF(BF138&lt;&gt;"",BF138,""))</f>
        <v/>
      </c>
      <c r="DS138" s="27" t="s">
        <v>0</v>
      </c>
      <c r="DT138" s="38" t="str">
        <f t="shared" si="142"/>
        <v/>
      </c>
      <c r="DU138" s="53" t="str">
        <f t="shared" si="88"/>
        <v/>
      </c>
      <c r="DV138" s="53" t="str">
        <f t="shared" si="143"/>
        <v/>
      </c>
      <c r="DW138" s="53" t="str">
        <f t="shared" si="144"/>
        <v/>
      </c>
      <c r="DX138" s="46" t="str">
        <f t="shared" si="145"/>
        <v/>
      </c>
      <c r="DY138" s="27" t="s">
        <v>0</v>
      </c>
      <c r="DZ138" s="38" t="str">
        <f>IF(AN138="","",MAX(DZ$12:DZ137)+1)</f>
        <v/>
      </c>
      <c r="EA138" s="53" t="str">
        <f t="shared" si="146"/>
        <v/>
      </c>
      <c r="EB138" s="53" t="str">
        <f t="shared" si="147"/>
        <v/>
      </c>
      <c r="EC138" s="53" t="str">
        <f t="shared" si="148"/>
        <v/>
      </c>
      <c r="ED138" s="53" t="str">
        <f t="shared" si="149"/>
        <v/>
      </c>
      <c r="EE138" s="53" t="str">
        <f t="shared" si="89"/>
        <v/>
      </c>
      <c r="EF138" s="53" t="str">
        <f t="shared" si="150"/>
        <v/>
      </c>
      <c r="EG138" s="53" t="str">
        <f t="shared" si="151"/>
        <v/>
      </c>
      <c r="EH138" s="53" t="str">
        <f t="shared" si="90"/>
        <v/>
      </c>
      <c r="EI138" s="53" t="str">
        <f t="shared" si="152"/>
        <v/>
      </c>
      <c r="EJ138" s="33" t="str">
        <f t="shared" si="153"/>
        <v/>
      </c>
      <c r="EK138" s="27" t="s">
        <v>0</v>
      </c>
      <c r="EL138" s="14" t="str">
        <f t="shared" si="154"/>
        <v/>
      </c>
      <c r="EM138" s="27" t="s">
        <v>0</v>
      </c>
      <c r="EN138" s="14" t="str">
        <f t="shared" si="91"/>
        <v/>
      </c>
      <c r="EO138" s="27" t="s">
        <v>0</v>
      </c>
      <c r="EP138" s="115" t="str">
        <f t="shared" si="155"/>
        <v/>
      </c>
      <c r="EQ138" s="27" t="s">
        <v>0</v>
      </c>
    </row>
    <row r="139" spans="1:147" x14ac:dyDescent="0.25">
      <c r="A139" t="s">
        <v>0</v>
      </c>
      <c r="B139" s="32" t="str">
        <f>IF(csv!F129="","",TRIM(csv!T129))</f>
        <v>W12</v>
      </c>
      <c r="C139" s="21" t="s">
        <v>0</v>
      </c>
      <c r="D139" s="21" t="str">
        <f>IF(csv!F129="","",TRIM(csv!F129))</f>
        <v>Sara</v>
      </c>
      <c r="E139" s="21" t="str">
        <f>IF(csv!E129="","",TRIM(csv!E129))</f>
        <v>Delić</v>
      </c>
      <c r="F139" s="21" t="s">
        <v>0</v>
      </c>
      <c r="G139" s="53" t="str">
        <f>IF(csv!M129="","",TRIM(csv!M129))</f>
        <v>19:37</v>
      </c>
      <c r="H139" s="53" t="str">
        <f>IF(csv!N129="","",TRIM(csv!N129))</f>
        <v>0</v>
      </c>
      <c r="I139" s="21" t="s">
        <v>0</v>
      </c>
      <c r="J139" s="21" t="str">
        <f>IF(csv!P129="","",TRIM(csv!P129))</f>
        <v>JAP</v>
      </c>
      <c r="K139" s="21" t="str">
        <f>IF(csv!Q129="","",TRIM(csv!Q129))</f>
        <v>OK Japetić</v>
      </c>
      <c r="L139" s="21" t="s">
        <v>0</v>
      </c>
      <c r="M139" s="46" t="str">
        <f>IF(csv!R129="","",TRIM(csv!R129))</f>
        <v>CRO</v>
      </c>
      <c r="N139" s="27" t="s">
        <v>0</v>
      </c>
      <c r="O139" s="172" t="str">
        <f t="shared" si="92"/>
        <v>ok</v>
      </c>
      <c r="P139" s="27"/>
      <c r="Q139" s="32" t="str">
        <f t="shared" si="93"/>
        <v>W12</v>
      </c>
      <c r="R139" s="53">
        <f>IF(Q139="","",IF(COUNTIF(Q$12:Q138,Q139)=0,R138+1,R138))</f>
        <v>13</v>
      </c>
      <c r="S139" s="53">
        <f t="shared" si="94"/>
        <v>122</v>
      </c>
      <c r="T139" s="53">
        <f t="shared" si="95"/>
        <v>548</v>
      </c>
      <c r="U139" s="46" t="str">
        <f t="shared" si="96"/>
        <v>M12 – Ž12</v>
      </c>
      <c r="V139" s="27" t="s">
        <v>0</v>
      </c>
      <c r="W139" s="157" t="str">
        <f t="shared" si="97"/>
        <v>Ž12</v>
      </c>
      <c r="X139" s="207">
        <f t="shared" si="98"/>
        <v>840</v>
      </c>
      <c r="Y139" s="158">
        <f t="shared" si="79"/>
        <v>20</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Sara</v>
      </c>
      <c r="AN139" s="21" t="str">
        <f t="shared" si="105"/>
        <v>Delić</v>
      </c>
      <c r="AO139" s="53">
        <f t="shared" si="106"/>
        <v>2199</v>
      </c>
      <c r="AP139" s="53" t="str">
        <f t="shared" si="107"/>
        <v/>
      </c>
      <c r="AQ139" s="21" t="str">
        <f t="shared" si="108"/>
        <v>Sara</v>
      </c>
      <c r="AR139" s="46" t="str">
        <f t="shared" si="109"/>
        <v>Delić</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Sara</v>
      </c>
      <c r="BI139" s="21" t="str">
        <f t="shared" si="115"/>
        <v>Delić</v>
      </c>
      <c r="BJ139" s="53" t="str">
        <f t="shared" si="116"/>
        <v/>
      </c>
      <c r="BK139" s="33">
        <f t="shared" si="117"/>
        <v>2199</v>
      </c>
      <c r="BL139" s="27" t="s">
        <v>0</v>
      </c>
      <c r="BM139" s="32" t="str">
        <f t="shared" si="118"/>
        <v>JAP</v>
      </c>
      <c r="BN139" s="21" t="str">
        <f t="shared" si="119"/>
        <v>OK Japetić</v>
      </c>
      <c r="BO139" s="53">
        <f t="shared" si="120"/>
        <v>3</v>
      </c>
      <c r="BP139" s="53" t="str">
        <f t="shared" si="81"/>
        <v/>
      </c>
      <c r="BQ139" s="21" t="str">
        <f t="shared" si="82"/>
        <v>OK Japetić</v>
      </c>
      <c r="BR139" s="21" t="str" cm="1">
        <f t="array" ref="BR139">IFERROR(""&amp;INDEX(regNatjecatelj_klub,DI139),"")</f>
        <v>OK Japetić</v>
      </c>
      <c r="BS139" s="66" t="str">
        <f t="shared" si="121"/>
        <v/>
      </c>
      <c r="BT139" s="46" t="str">
        <f t="shared" si="122"/>
        <v>OK Japetić</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Japetić</v>
      </c>
      <c r="CL139" s="210">
        <f>IF(BN139="","",IF(BT139&lt;&gt;BN139,INDEX(regKlub_id,MATCH(BT139,regKlub_naziv,0)),IF(AND(BO139&lt;&gt;"",BO139&lt;&gt;"NEMA"),BO139,IF(CF139&lt;&gt;"",CF139,IF(CB139&lt;&gt;"",CB139,IFERROR(INDEX(CL$12:CL138,MATCH(BN139,BN$12:BN138,0)),"GREŠKA"))))))</f>
        <v>3</v>
      </c>
      <c r="CM139" s="108" t="str">
        <f>IF(BP139="","",IF(BP139&lt;&gt;"NEMA",BP139,IF(CE139&lt;&gt;"",CE139,IFERROR(INDEX(CM$12:CM138,MATCH(BN139,BN$12:BN138,0)),""))))</f>
        <v/>
      </c>
      <c r="CN139" s="27" t="s">
        <v>0</v>
      </c>
      <c r="CO139" s="38" t="str">
        <f t="shared" si="129"/>
        <v>19:37</v>
      </c>
      <c r="CP139" s="53" t="str">
        <f t="shared" si="130"/>
        <v>0</v>
      </c>
      <c r="CQ139" s="164" t="str">
        <f t="shared" si="131"/>
        <v/>
      </c>
      <c r="CR139" s="165">
        <f t="shared" si="156"/>
        <v>1177</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Sara – Delić</v>
      </c>
      <c r="DI139" s="33">
        <f t="shared" si="136"/>
        <v>1123</v>
      </c>
      <c r="DJ139" s="27" t="s">
        <v>0</v>
      </c>
      <c r="DK139" s="32" t="str">
        <f t="shared" si="137"/>
        <v>Sara – Delić – OK Japetić</v>
      </c>
      <c r="DL139" s="33">
        <f t="shared" si="138"/>
        <v>1123</v>
      </c>
      <c r="DM139" s="27" t="s">
        <v>0</v>
      </c>
      <c r="DN139" s="32" t="str">
        <f t="shared" si="139"/>
        <v>Sara – Delić – OK Japetić – Ž12</v>
      </c>
      <c r="DO139" s="33">
        <f t="shared" si="140"/>
        <v>1123</v>
      </c>
      <c r="DP139" s="27" t="s">
        <v>0</v>
      </c>
      <c r="DQ139" s="38">
        <f t="shared" si="141"/>
        <v>1123</v>
      </c>
      <c r="DR139" s="33" cm="1">
        <f t="array" ref="DR139">IF(DQ139&lt;&gt;"",INDEX(regNatjecatelj_id,DQ139,0),IF(BF139&lt;&gt;"",BF139,""))</f>
        <v>2199</v>
      </c>
      <c r="DS139" s="27" t="s">
        <v>0</v>
      </c>
      <c r="DT139" s="38" t="str">
        <f t="shared" si="142"/>
        <v>imepre</v>
      </c>
      <c r="DU139" s="53" t="str">
        <f t="shared" si="88"/>
        <v>klu</v>
      </c>
      <c r="DV139" s="53" t="str">
        <f t="shared" si="143"/>
        <v>kat(ali)</v>
      </c>
      <c r="DW139" s="53" t="str">
        <f t="shared" si="144"/>
        <v/>
      </c>
      <c r="DX139" s="46" t="str">
        <f t="shared" si="145"/>
        <v>imepre-klu-kat(ali)</v>
      </c>
      <c r="DY139" s="27" t="s">
        <v>0</v>
      </c>
      <c r="DZ139" s="38">
        <f>IF(AN139="","",MAX(DZ$12:DZ138)+1)</f>
        <v>7724</v>
      </c>
      <c r="EA139" s="53">
        <f t="shared" si="146"/>
        <v>840</v>
      </c>
      <c r="EB139" s="53">
        <f t="shared" si="147"/>
        <v>2199</v>
      </c>
      <c r="EC139" s="53">
        <f t="shared" si="148"/>
        <v>1177</v>
      </c>
      <c r="ED139" s="53">
        <f t="shared" si="149"/>
        <v>1</v>
      </c>
      <c r="EE139" s="53">
        <f t="shared" si="89"/>
        <v>1</v>
      </c>
      <c r="EF139" s="53">
        <f t="shared" si="150"/>
        <v>21</v>
      </c>
      <c r="EG139" s="53" t="str">
        <f t="shared" si="151"/>
        <v>0</v>
      </c>
      <c r="EH139" s="53" t="str">
        <f t="shared" si="90"/>
        <v/>
      </c>
      <c r="EI139" s="53" t="str">
        <f t="shared" si="152"/>
        <v/>
      </c>
      <c r="EJ139" s="33">
        <f t="shared" si="153"/>
        <v>20</v>
      </c>
      <c r="EK139" s="27" t="s">
        <v>0</v>
      </c>
      <c r="EL139" s="14" t="str">
        <f t="shared" si="154"/>
        <v>INSERT INTO rezultat(id,stazakategorija_id,imeprezime_id,vrijeme_sec,status_id,registracija,uparivanje_id,originalstatus_id,imeprezimealias_id,klubalias_id,kategorijaalias_id) VALUES (7724,840,2199,1177,1,1,21,0,Null,Null,20);</v>
      </c>
      <c r="EM139" s="27" t="s">
        <v>0</v>
      </c>
      <c r="EN139" s="14" t="str">
        <f t="shared" si="91"/>
        <v>UPDATE
	registar
SET
	potvrda = 1
WHERE
	imeprezime_id=2199
    	AND
	kategorijaliga_id = (SELECT 
                         	id
                         FROM
                         	kategorija_liga
                         WHERE
                         	kategorija_liga.kategorija_id = (SELECT kategorija_id FROM staza_kategorija WHERE id = 840)
                         		AND
                         	kategorija_liga.liga_id = 221)
		AND
	datum_od &lt;= '44850'
    	AND
    datum_do is Null;</v>
      </c>
      <c r="EO139" s="27" t="s">
        <v>0</v>
      </c>
      <c r="EP139" s="115" t="str">
        <f t="shared" si="155"/>
        <v xml:space="preserve">
INSERT INTO rezultat(id,stazakategorija_id,imeprezime_id,vrijeme_sec,status_id,registracija,uparivanje_id,originalstatus_id,imeprezimealias_id,klubalias_id,kategorijaalias_id) VALUES (7724,840,2199,1177,1,1,21,0,Null,Null,20);
UPDATE
	registar
SET
	potvrda = 1
WHERE
	imeprezime_id=2199
    	AND
	kategorijaliga_id = (SELECT 
                         	id
                         FROM
                         	kategorija_liga
                         WHERE
                         	kategorija_liga.kategorija_id = (SELECT kategorija_id FROM staza_kategorija WHERE id = 840)
                         		AND
                         	kategorija_liga.liga_id = 221)
		AND
	datum_od &lt;= '44850'
    	AND
    datum_do is Null;</v>
      </c>
      <c r="EQ139" s="27" t="s">
        <v>0</v>
      </c>
    </row>
    <row r="140" spans="1:147" x14ac:dyDescent="0.25">
      <c r="A140" t="s">
        <v>0</v>
      </c>
      <c r="B140" s="32" t="str">
        <f>IF(csv!F130="","",TRIM(csv!T130))</f>
        <v>W12</v>
      </c>
      <c r="C140" s="21" t="s">
        <v>0</v>
      </c>
      <c r="D140" s="21" t="str">
        <f>IF(csv!F130="","",TRIM(csv!F130))</f>
        <v>Gloria</v>
      </c>
      <c r="E140" s="21" t="str">
        <f>IF(csv!E130="","",TRIM(csv!E130))</f>
        <v>Šantić</v>
      </c>
      <c r="F140" s="21" t="s">
        <v>0</v>
      </c>
      <c r="G140" s="53" t="str">
        <f>IF(csv!M130="","",TRIM(csv!M130))</f>
        <v>20:01</v>
      </c>
      <c r="H140" s="53" t="str">
        <f>IF(csv!N130="","",TRIM(csv!N130))</f>
        <v>0</v>
      </c>
      <c r="I140" s="21" t="s">
        <v>0</v>
      </c>
      <c r="J140" s="21" t="str">
        <f>IF(csv!P130="","",TRIM(csv!P130))</f>
        <v>BJE</v>
      </c>
      <c r="K140" s="21" t="str">
        <f>IF(csv!Q130="","",TRIM(csv!Q130))</f>
        <v>OK Bjelovar</v>
      </c>
      <c r="L140" s="21" t="s">
        <v>0</v>
      </c>
      <c r="M140" s="46" t="str">
        <f>IF(csv!R130="","",TRIM(csv!R130))</f>
        <v>CRO</v>
      </c>
      <c r="N140" s="27" t="s">
        <v>0</v>
      </c>
      <c r="O140" s="172" t="str">
        <f t="shared" si="92"/>
        <v>ok</v>
      </c>
      <c r="P140" s="27"/>
      <c r="Q140" s="32" t="str">
        <f t="shared" si="93"/>
        <v>W12</v>
      </c>
      <c r="R140" s="53">
        <f>IF(Q140="","",IF(COUNTIF(Q$12:Q139,Q140)=0,R139+1,R139))</f>
        <v>13</v>
      </c>
      <c r="S140" s="53">
        <f t="shared" si="94"/>
        <v>122</v>
      </c>
      <c r="T140" s="53">
        <f t="shared" si="95"/>
        <v>548</v>
      </c>
      <c r="U140" s="46" t="str">
        <f t="shared" si="96"/>
        <v>M12 – Ž12</v>
      </c>
      <c r="V140" s="27" t="s">
        <v>0</v>
      </c>
      <c r="W140" s="157" t="str">
        <f t="shared" si="97"/>
        <v>Ž12</v>
      </c>
      <c r="X140" s="207">
        <f t="shared" si="98"/>
        <v>840</v>
      </c>
      <c r="Y140" s="158">
        <f t="shared" si="79"/>
        <v>20</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Gloria</v>
      </c>
      <c r="AN140" s="21" t="str">
        <f t="shared" si="105"/>
        <v>Šantić</v>
      </c>
      <c r="AO140" s="53">
        <f t="shared" si="106"/>
        <v>1542</v>
      </c>
      <c r="AP140" s="53" t="str">
        <f t="shared" si="107"/>
        <v/>
      </c>
      <c r="AQ140" s="21" t="str">
        <f t="shared" si="108"/>
        <v>Gloria</v>
      </c>
      <c r="AR140" s="46" t="str">
        <f t="shared" si="109"/>
        <v>Šantić</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Gloria</v>
      </c>
      <c r="BI140" s="21" t="str">
        <f t="shared" si="115"/>
        <v>Šantić</v>
      </c>
      <c r="BJ140" s="53" t="str">
        <f t="shared" si="116"/>
        <v/>
      </c>
      <c r="BK140" s="33">
        <f t="shared" si="117"/>
        <v>1542</v>
      </c>
      <c r="BL140" s="27" t="s">
        <v>0</v>
      </c>
      <c r="BM140" s="32" t="str">
        <f t="shared" si="118"/>
        <v>BJE</v>
      </c>
      <c r="BN140" s="21" t="str">
        <f t="shared" si="119"/>
        <v>OK Bjelovar</v>
      </c>
      <c r="BO140" s="53">
        <f t="shared" si="120"/>
        <v>1</v>
      </c>
      <c r="BP140" s="53" t="str">
        <f t="shared" si="81"/>
        <v/>
      </c>
      <c r="BQ140" s="21" t="str">
        <f t="shared" si="82"/>
        <v>OK Bjelovar</v>
      </c>
      <c r="BR140" s="21" t="str" cm="1">
        <f t="array" ref="BR140">IFERROR(""&amp;INDEX(regNatjecatelj_klub,DI140),"")</f>
        <v>OK Bjelovar</v>
      </c>
      <c r="BS140" s="66" t="str">
        <f t="shared" si="121"/>
        <v/>
      </c>
      <c r="BT140" s="46" t="str">
        <f t="shared" si="122"/>
        <v>OK Bjelovar</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Bjelovar</v>
      </c>
      <c r="CL140" s="210">
        <f>IF(BN140="","",IF(BT140&lt;&gt;BN140,INDEX(regKlub_id,MATCH(BT140,regKlub_naziv,0)),IF(AND(BO140&lt;&gt;"",BO140&lt;&gt;"NEMA"),BO140,IF(CF140&lt;&gt;"",CF140,IF(CB140&lt;&gt;"",CB140,IFERROR(INDEX(CL$12:CL139,MATCH(BN140,BN$12:BN139,0)),"GREŠKA"))))))</f>
        <v>1</v>
      </c>
      <c r="CM140" s="108" t="str">
        <f>IF(BP140="","",IF(BP140&lt;&gt;"NEMA",BP140,IF(CE140&lt;&gt;"",CE140,IFERROR(INDEX(CM$12:CM139,MATCH(BN140,BN$12:BN139,0)),""))))</f>
        <v/>
      </c>
      <c r="CN140" s="27" t="s">
        <v>0</v>
      </c>
      <c r="CO140" s="38" t="str">
        <f t="shared" si="129"/>
        <v>20:01</v>
      </c>
      <c r="CP140" s="53" t="str">
        <f t="shared" si="130"/>
        <v>0</v>
      </c>
      <c r="CQ140" s="164" t="str">
        <f t="shared" si="131"/>
        <v/>
      </c>
      <c r="CR140" s="165">
        <f t="shared" si="156"/>
        <v>1201</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Gloria – Šantić</v>
      </c>
      <c r="DI140" s="33">
        <f t="shared" si="136"/>
        <v>384</v>
      </c>
      <c r="DJ140" s="27" t="s">
        <v>0</v>
      </c>
      <c r="DK140" s="32" t="str">
        <f t="shared" si="137"/>
        <v>Gloria – Šantić – OK Bjelovar</v>
      </c>
      <c r="DL140" s="33">
        <f t="shared" si="138"/>
        <v>384</v>
      </c>
      <c r="DM140" s="27" t="s">
        <v>0</v>
      </c>
      <c r="DN140" s="32" t="str">
        <f t="shared" si="139"/>
        <v>Gloria – Šantić – OK Bjelovar – Ž12</v>
      </c>
      <c r="DO140" s="33">
        <f t="shared" si="140"/>
        <v>384</v>
      </c>
      <c r="DP140" s="27" t="s">
        <v>0</v>
      </c>
      <c r="DQ140" s="38">
        <f t="shared" si="141"/>
        <v>384</v>
      </c>
      <c r="DR140" s="33" cm="1">
        <f t="array" ref="DR140">IF(DQ140&lt;&gt;"",INDEX(regNatjecatelj_id,DQ140,0),IF(BF140&lt;&gt;"",BF140,""))</f>
        <v>1542</v>
      </c>
      <c r="DS140" s="27" t="s">
        <v>0</v>
      </c>
      <c r="DT140" s="38" t="str">
        <f t="shared" si="142"/>
        <v>imepre</v>
      </c>
      <c r="DU140" s="53" t="str">
        <f t="shared" si="88"/>
        <v>klu</v>
      </c>
      <c r="DV140" s="53" t="str">
        <f t="shared" si="143"/>
        <v>kat(ali)</v>
      </c>
      <c r="DW140" s="53" t="str">
        <f t="shared" si="144"/>
        <v/>
      </c>
      <c r="DX140" s="46" t="str">
        <f t="shared" si="145"/>
        <v>imepre-klu-kat(ali)</v>
      </c>
      <c r="DY140" s="27" t="s">
        <v>0</v>
      </c>
      <c r="DZ140" s="38">
        <f>IF(AN140="","",MAX(DZ$12:DZ139)+1)</f>
        <v>7725</v>
      </c>
      <c r="EA140" s="53">
        <f t="shared" si="146"/>
        <v>840</v>
      </c>
      <c r="EB140" s="53">
        <f t="shared" si="147"/>
        <v>1542</v>
      </c>
      <c r="EC140" s="53">
        <f t="shared" si="148"/>
        <v>1201</v>
      </c>
      <c r="ED140" s="53">
        <f t="shared" si="149"/>
        <v>1</v>
      </c>
      <c r="EE140" s="53">
        <f t="shared" si="89"/>
        <v>1</v>
      </c>
      <c r="EF140" s="53">
        <f t="shared" si="150"/>
        <v>21</v>
      </c>
      <c r="EG140" s="53" t="str">
        <f t="shared" si="151"/>
        <v>0</v>
      </c>
      <c r="EH140" s="53" t="str">
        <f t="shared" si="90"/>
        <v/>
      </c>
      <c r="EI140" s="53" t="str">
        <f t="shared" si="152"/>
        <v/>
      </c>
      <c r="EJ140" s="33">
        <f t="shared" si="153"/>
        <v>20</v>
      </c>
      <c r="EK140" s="27" t="s">
        <v>0</v>
      </c>
      <c r="EL140" s="14" t="str">
        <f t="shared" si="154"/>
        <v>INSERT INTO rezultat(id,stazakategorija_id,imeprezime_id,vrijeme_sec,status_id,registracija,uparivanje_id,originalstatus_id,imeprezimealias_id,klubalias_id,kategorijaalias_id) VALUES (7725,840,1542,1201,1,1,21,0,Null,Null,20);</v>
      </c>
      <c r="EM140" s="27" t="s">
        <v>0</v>
      </c>
      <c r="EN140" s="14" t="str">
        <f t="shared" si="91"/>
        <v>UPDATE
	registar
SET
	potvrda = 1
WHERE
	imeprezime_id=1542
    	AND
	kategorijaliga_id = (SELECT 
                         	id
                         FROM
                         	kategorija_liga
                         WHERE
                         	kategorija_liga.kategorija_id = (SELECT kategorija_id FROM staza_kategorija WHERE id = 840)
                         		AND
                         	kategorija_liga.liga_id = 221)
		AND
	datum_od &lt;= '44850'
    	AND
    datum_do is Null;</v>
      </c>
      <c r="EO140" s="27" t="s">
        <v>0</v>
      </c>
      <c r="EP140" s="115" t="str">
        <f t="shared" si="155"/>
        <v xml:space="preserve">
INSERT INTO rezultat(id,stazakategorija_id,imeprezime_id,vrijeme_sec,status_id,registracija,uparivanje_id,originalstatus_id,imeprezimealias_id,klubalias_id,kategorijaalias_id) VALUES (7725,840,1542,1201,1,1,21,0,Null,Null,20);
UPDATE
	registar
SET
	potvrda = 1
WHERE
	imeprezime_id=1542
    	AND
	kategorijaliga_id = (SELECT 
                         	id
                         FROM
                         	kategorija_liga
                         WHERE
                         	kategorija_liga.kategorija_id = (SELECT kategorija_id FROM staza_kategorija WHERE id = 840)
                         		AND
                         	kategorija_liga.liga_id = 221)
		AND
	datum_od &lt;= '44850'
    	AND
    datum_do is Null;</v>
      </c>
      <c r="EQ140" s="27" t="s">
        <v>0</v>
      </c>
    </row>
    <row r="141" spans="1:147" x14ac:dyDescent="0.25">
      <c r="A141" t="s">
        <v>0</v>
      </c>
      <c r="B141" s="32" t="str">
        <f>IF(csv!F131="","",TRIM(csv!T131))</f>
        <v>W12</v>
      </c>
      <c r="C141" s="21" t="s">
        <v>0</v>
      </c>
      <c r="D141" s="21" t="str">
        <f>IF(csv!F131="","",TRIM(csv!F131))</f>
        <v>Veronika</v>
      </c>
      <c r="E141" s="21" t="str">
        <f>IF(csv!E131="","",TRIM(csv!E131))</f>
        <v>Šantić</v>
      </c>
      <c r="F141" s="21" t="s">
        <v>0</v>
      </c>
      <c r="G141" s="53" t="str">
        <f>IF(csv!M131="","",TRIM(csv!M131))</f>
        <v>21:08</v>
      </c>
      <c r="H141" s="53" t="str">
        <f>IF(csv!N131="","",TRIM(csv!N131))</f>
        <v>0</v>
      </c>
      <c r="I141" s="21" t="s">
        <v>0</v>
      </c>
      <c r="J141" s="21" t="str">
        <f>IF(csv!P131="","",TRIM(csv!P131))</f>
        <v>BJE</v>
      </c>
      <c r="K141" s="21" t="str">
        <f>IF(csv!Q131="","",TRIM(csv!Q131))</f>
        <v>OK Bjelovar</v>
      </c>
      <c r="L141" s="21" t="s">
        <v>0</v>
      </c>
      <c r="M141" s="46" t="str">
        <f>IF(csv!R131="","",TRIM(csv!R131))</f>
        <v>CRO</v>
      </c>
      <c r="N141" s="27" t="s">
        <v>0</v>
      </c>
      <c r="O141" s="172" t="str">
        <f t="shared" si="92"/>
        <v>ok</v>
      </c>
      <c r="P141" s="27"/>
      <c r="Q141" s="32" t="str">
        <f t="shared" si="93"/>
        <v>W12</v>
      </c>
      <c r="R141" s="53">
        <f>IF(Q141="","",IF(COUNTIF(Q$12:Q140,Q141)=0,R140+1,R140))</f>
        <v>13</v>
      </c>
      <c r="S141" s="53">
        <f t="shared" si="94"/>
        <v>122</v>
      </c>
      <c r="T141" s="53">
        <f t="shared" si="95"/>
        <v>548</v>
      </c>
      <c r="U141" s="46" t="str">
        <f t="shared" si="96"/>
        <v>M12 – Ž12</v>
      </c>
      <c r="V141" s="27" t="s">
        <v>0</v>
      </c>
      <c r="W141" s="157" t="str">
        <f t="shared" si="97"/>
        <v>Ž12</v>
      </c>
      <c r="X141" s="207">
        <f t="shared" si="98"/>
        <v>840</v>
      </c>
      <c r="Y141" s="158">
        <f t="shared" ref="Y141:Y204" si="157">IF(W141="","",INDEX(natKategorija_aliasId,MATCH(X141,natKategorija_stazaKatId,0)))</f>
        <v>20</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Veronika</v>
      </c>
      <c r="AN141" s="21" t="str">
        <f t="shared" si="105"/>
        <v>Šantić</v>
      </c>
      <c r="AO141" s="53">
        <f t="shared" si="106"/>
        <v>1364</v>
      </c>
      <c r="AP141" s="53" t="str">
        <f t="shared" si="107"/>
        <v/>
      </c>
      <c r="AQ141" s="21" t="str">
        <f t="shared" si="108"/>
        <v>Veronika</v>
      </c>
      <c r="AR141" s="46" t="str">
        <f t="shared" si="109"/>
        <v>Šantić</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Veronika</v>
      </c>
      <c r="BI141" s="21" t="str">
        <f t="shared" si="115"/>
        <v>Šantić</v>
      </c>
      <c r="BJ141" s="53" t="str">
        <f t="shared" si="116"/>
        <v/>
      </c>
      <c r="BK141" s="33">
        <f t="shared" si="117"/>
        <v>1364</v>
      </c>
      <c r="BL141" s="27" t="s">
        <v>0</v>
      </c>
      <c r="BM141" s="32" t="str">
        <f t="shared" si="118"/>
        <v>BJE</v>
      </c>
      <c r="BN141" s="21" t="str">
        <f t="shared" si="119"/>
        <v>OK Bjelovar</v>
      </c>
      <c r="BO141" s="53">
        <f t="shared" si="120"/>
        <v>1</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OK Bjelovar</v>
      </c>
      <c r="BR141" s="21" t="str" cm="1">
        <f t="array" ref="BR141">IFERROR(""&amp;INDEX(regNatjecatelj_klub,DI141),"")</f>
        <v>OK Bjelovar</v>
      </c>
      <c r="BS141" s="66" t="str">
        <f t="shared" si="121"/>
        <v/>
      </c>
      <c r="BT141" s="46" t="str">
        <f t="shared" si="122"/>
        <v>OK Bjelovar</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Bjelovar</v>
      </c>
      <c r="CL141" s="210">
        <f>IF(BN141="","",IF(BT141&lt;&gt;BN141,INDEX(regKlub_id,MATCH(BT141,regKlub_naziv,0)),IF(AND(BO141&lt;&gt;"",BO141&lt;&gt;"NEMA"),BO141,IF(CF141&lt;&gt;"",CF141,IF(CB141&lt;&gt;"",CB141,IFERROR(INDEX(CL$12:CL140,MATCH(BN141,BN$12:BN140,0)),"GREŠKA"))))))</f>
        <v>1</v>
      </c>
      <c r="CM141" s="108" t="str">
        <f>IF(BP141="","",IF(BP141&lt;&gt;"NEMA",BP141,IF(CE141&lt;&gt;"",CE141,IFERROR(INDEX(CM$12:CM140,MATCH(BN141,BN$12:BN140,0)),""))))</f>
        <v/>
      </c>
      <c r="CN141" s="27" t="s">
        <v>0</v>
      </c>
      <c r="CO141" s="38" t="str">
        <f t="shared" si="129"/>
        <v>21:08</v>
      </c>
      <c r="CP141" s="53" t="str">
        <f t="shared" si="130"/>
        <v>0</v>
      </c>
      <c r="CQ141" s="164" t="str">
        <f t="shared" si="131"/>
        <v/>
      </c>
      <c r="CR141" s="165">
        <f t="shared" si="156"/>
        <v>1268</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Veronika – Šantić</v>
      </c>
      <c r="DI141" s="33">
        <f t="shared" si="136"/>
        <v>1279</v>
      </c>
      <c r="DJ141" s="27" t="s">
        <v>0</v>
      </c>
      <c r="DK141" s="32" t="str">
        <f t="shared" si="137"/>
        <v>Veronika – Šantić – OK Bjelovar</v>
      </c>
      <c r="DL141" s="33">
        <f t="shared" si="138"/>
        <v>1279</v>
      </c>
      <c r="DM141" s="27" t="s">
        <v>0</v>
      </c>
      <c r="DN141" s="32" t="str">
        <f t="shared" si="139"/>
        <v>Veronika – Šantić – OK Bjelovar – Ž12</v>
      </c>
      <c r="DO141" s="33">
        <f t="shared" si="140"/>
        <v>1279</v>
      </c>
      <c r="DP141" s="27" t="s">
        <v>0</v>
      </c>
      <c r="DQ141" s="38">
        <f t="shared" si="141"/>
        <v>1279</v>
      </c>
      <c r="DR141" s="33" cm="1">
        <f t="array" ref="DR141">IF(DQ141&lt;&gt;"",INDEX(regNatjecatelj_id,DQ141,0),IF(BF141&lt;&gt;"",BF141,""))</f>
        <v>1364</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kat(ali)</v>
      </c>
      <c r="DW141" s="53" t="str">
        <f t="shared" si="144"/>
        <v/>
      </c>
      <c r="DX141" s="46" t="str">
        <f t="shared" si="145"/>
        <v>imepre-klu-kat(ali)</v>
      </c>
      <c r="DY141" s="27" t="s">
        <v>0</v>
      </c>
      <c r="DZ141" s="38">
        <f>IF(AN141="","",MAX(DZ$12:DZ140)+1)</f>
        <v>7726</v>
      </c>
      <c r="EA141" s="53">
        <f t="shared" si="146"/>
        <v>840</v>
      </c>
      <c r="EB141" s="53">
        <f t="shared" si="147"/>
        <v>1364</v>
      </c>
      <c r="EC141" s="53">
        <f t="shared" si="148"/>
        <v>1268</v>
      </c>
      <c r="ED141" s="53">
        <f t="shared" si="149"/>
        <v>1</v>
      </c>
      <c r="EE141" s="53">
        <f t="shared" ref="EE141:EE204" si="167">IF(O141="","",IF(data_trka_je_rangirana=0,0,IF(OR(DO141="",DO141="NEMA"),0,1)))</f>
        <v>1</v>
      </c>
      <c r="EF141" s="53">
        <f t="shared" si="150"/>
        <v>21</v>
      </c>
      <c r="EG141" s="53" t="str">
        <f t="shared" si="151"/>
        <v>0</v>
      </c>
      <c r="EH141" s="53" t="str">
        <f t="shared" ref="EH141:EH204" si="168">IF(OR(AP141="",AP141="NEMA"),BD141,INDEX(regNatjecatelj_alias_id,MATCH(AP141,regNatjecatelj_alias_natjecateljId,0)))</f>
        <v/>
      </c>
      <c r="EI141" s="53" t="str">
        <f t="shared" si="152"/>
        <v/>
      </c>
      <c r="EJ141" s="33">
        <f t="shared" si="153"/>
        <v>20</v>
      </c>
      <c r="EK141" s="27" t="s">
        <v>0</v>
      </c>
      <c r="EL141" s="14" t="str">
        <f t="shared" si="154"/>
        <v>INSERT INTO rezultat(id,stazakategorija_id,imeprezime_id,vrijeme_sec,status_id,registracija,uparivanje_id,originalstatus_id,imeprezimealias_id,klubalias_id,kategorijaalias_id) VALUES (7726,840,1364,1268,1,1,21,0,Null,Null,20);</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UPDATE
	registar
SET
	potvrda = 1
WHERE
	imeprezime_id=1364
    	AND
	kategorijaliga_id = (SELECT 
                         	id
                         FROM
                         	kategorija_liga
                         WHERE
                         	kategorija_liga.kategorija_id = (SELECT kategorija_id FROM staza_kategorija WHERE id = 840)
                         		AND
                         	kategorija_liga.liga_id = 221)
		AND
	datum_od &lt;= '44850'
    	AND
    datum_do is Null;</v>
      </c>
      <c r="EO141" s="27" t="s">
        <v>0</v>
      </c>
      <c r="EP141" s="115" t="str">
        <f t="shared" si="155"/>
        <v xml:space="preserve">
INSERT INTO rezultat(id,stazakategorija_id,imeprezime_id,vrijeme_sec,status_id,registracija,uparivanje_id,originalstatus_id,imeprezimealias_id,klubalias_id,kategorijaalias_id) VALUES (7726,840,1364,1268,1,1,21,0,Null,Null,20);
UPDATE
	registar
SET
	potvrda = 1
WHERE
	imeprezime_id=1364
    	AND
	kategorijaliga_id = (SELECT 
                         	id
                         FROM
                         	kategorija_liga
                         WHERE
                         	kategorija_liga.kategorija_id = (SELECT kategorija_id FROM staza_kategorija WHERE id = 840)
                         		AND
                         	kategorija_liga.liga_id = 221)
		AND
	datum_od &lt;= '44850'
    	AND
    datum_do is Null;</v>
      </c>
      <c r="EQ141" s="27" t="s">
        <v>0</v>
      </c>
    </row>
    <row r="142" spans="1:147" x14ac:dyDescent="0.25">
      <c r="A142" t="s">
        <v>0</v>
      </c>
      <c r="B142" s="32" t="str">
        <f>IF(csv!F132="","",TRIM(csv!T132))</f>
        <v>W12</v>
      </c>
      <c r="C142" s="21" t="s">
        <v>0</v>
      </c>
      <c r="D142" s="21" t="str">
        <f>IF(csv!F132="","",TRIM(csv!F132))</f>
        <v>Viktoria</v>
      </c>
      <c r="E142" s="21" t="str">
        <f>IF(csv!E132="","",TRIM(csv!E132))</f>
        <v>Šantić</v>
      </c>
      <c r="F142" s="21" t="s">
        <v>0</v>
      </c>
      <c r="G142" s="53" t="str">
        <f>IF(csv!M132="","",TRIM(csv!M132))</f>
        <v>26:07</v>
      </c>
      <c r="H142" s="53" t="str">
        <f>IF(csv!N132="","",TRIM(csv!N132))</f>
        <v>0</v>
      </c>
      <c r="I142" s="21" t="s">
        <v>0</v>
      </c>
      <c r="J142" s="21" t="str">
        <f>IF(csv!P132="","",TRIM(csv!P132))</f>
        <v>BJE</v>
      </c>
      <c r="K142" s="21" t="str">
        <f>IF(csv!Q132="","",TRIM(csv!Q132))</f>
        <v>OK Bjelovar</v>
      </c>
      <c r="L142" s="21" t="s">
        <v>0</v>
      </c>
      <c r="M142" s="46" t="str">
        <f>IF(csv!R132="","",TRIM(csv!R132))</f>
        <v>CRO</v>
      </c>
      <c r="N142" s="27" t="s">
        <v>0</v>
      </c>
      <c r="O142" s="172" t="str">
        <f t="shared" ref="O142:O205" si="170">IF(E142="","","ok")</f>
        <v>ok</v>
      </c>
      <c r="P142" s="27"/>
      <c r="Q142" s="32" t="str">
        <f t="shared" ref="Q142:Q205" si="171">IF(B142="","",B142)</f>
        <v>W12</v>
      </c>
      <c r="R142" s="53">
        <f>IF(Q142="","",IF(COUNTIF(Q$12:Q141,Q142)=0,R141+1,R141))</f>
        <v>13</v>
      </c>
      <c r="S142" s="53">
        <f t="shared" ref="S142:S205" si="172">IF(Q142="","",IFERROR(INDEX(regKategorija_id,MATCH(Q142,regKategorija_oznaka,0)),IFERROR(INDEX(regKategorija_alias_kategorijaId,MATCH(Q142,regKategorija_alias_oznaka,0)),INDEX(natKategorija_katRegId,MATCH(Q142,natKategorija_kategorija,0)))))</f>
        <v>122</v>
      </c>
      <c r="T142" s="53">
        <f t="shared" ref="T142:T205" si="173">IF(Q142="","",IFERROR(INDEX(natStaza_id,MATCH(Q142,natStaza_kategorija,0)),""))</f>
        <v>548</v>
      </c>
      <c r="U142" s="46" t="str">
        <f t="shared" ref="U142:U205" si="174">IF(T142="","",INDEX(natStaza_naziv,MATCH(T142,natStaza_id,0)))</f>
        <v>M12 – Ž12</v>
      </c>
      <c r="V142" s="27" t="s">
        <v>0</v>
      </c>
      <c r="W142" s="157" t="str">
        <f t="shared" ref="W142:W205" si="175">IF(O142="","",INDEX(regKategorija_oznaka,MATCH(S142,regKategorija_id,0)))</f>
        <v>Ž12</v>
      </c>
      <c r="X142" s="207">
        <f t="shared" ref="X142:X205" si="176">IF(W142="","",INDEX(natKategorija_stazaKatId,MATCH(S142,natKategorija_katRegId,0)))</f>
        <v>840</v>
      </c>
      <c r="Y142" s="158">
        <f t="shared" si="157"/>
        <v>20</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Viktoria</v>
      </c>
      <c r="AN142" s="21" t="str">
        <f t="shared" ref="AN142:AN205" si="183">IF(O142="","",E142)</f>
        <v>Šantić</v>
      </c>
      <c r="AO142" s="53">
        <f t="shared" ref="AO142:AO205" si="184">IF(AN142="","",IFERROR(INDEX(regNatjecatelj_id,MATCH(AM142&amp;" – "&amp;AN142,regNatjecatelj_imePrezime,0)),"NEMA"))</f>
        <v>1244</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Viktoria</v>
      </c>
      <c r="AR142" s="46" t="str">
        <f t="shared" ref="AR142:AR205" si="187">IF(O142="","",IF(OR(AP142="",AP142="NEMA"),AN142,INDEX(regNatjecatelj_prezime,MATCH(AP142,regNatjecatelj_id,0))))</f>
        <v>Šantić</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Viktoria</v>
      </c>
      <c r="BI142" s="21" t="str">
        <f t="shared" ref="BI142:BI205" si="193">IF(O142="","",IF(BE142="",AR142,IF(BE142="NEMA",AY142,INDEX(regNatjecatelj_prezime,MATCH(BE142,regNatjecatelj_id,0)))))</f>
        <v>Šantić</v>
      </c>
      <c r="BJ142" s="53" t="str">
        <f t="shared" ref="BJ142:BJ205" si="194">IF(AND(AP142&lt;&gt;"",AP142&lt;&gt;"NEMA"),AP142,IF(BD142&lt;&gt;"",BD142,""))</f>
        <v/>
      </c>
      <c r="BK142" s="33">
        <f t="shared" ref="BK142:BK205" si="195">IF(AND(AO142&lt;&gt;"",AO142&lt;&gt;"NEMA"),AO142,IF(AND(BE142&lt;&gt;"",BE142&lt;&gt;"NEMA"),BE142,IF(BF142&lt;&gt;"",BF142,"")))</f>
        <v>1244</v>
      </c>
      <c r="BL142" s="27" t="s">
        <v>0</v>
      </c>
      <c r="BM142" s="32" t="str">
        <f t="shared" ref="BM142:BM205" si="196">IF(O142="","",J142)</f>
        <v>BJE</v>
      </c>
      <c r="BN142" s="21" t="str">
        <f t="shared" ref="BN142:BN205" si="197">IF(O142="","",K142)</f>
        <v>OK Bjelovar</v>
      </c>
      <c r="BO142" s="53">
        <f t="shared" ref="BO142:BO205" si="198">IF(BN142="","",IFERROR(INDEX(regKlub_id,MATCH(BN142,regKlub_naziv,0)),"NEMA"))</f>
        <v>1</v>
      </c>
      <c r="BP142" s="53" t="str">
        <f t="shared" si="159"/>
        <v/>
      </c>
      <c r="BQ142" s="21" t="str">
        <f t="shared" si="160"/>
        <v>OK Bjelovar</v>
      </c>
      <c r="BR142" s="21" t="str" cm="1">
        <f t="array" ref="BR142">IFERROR(""&amp;INDEX(regNatjecatelj_klub,DI142),"")</f>
        <v>OK Bjelovar</v>
      </c>
      <c r="BS142" s="66" t="str">
        <f t="shared" ref="BS142:BS205" si="199">IF(BQ142=BR142,"",IF(BR142="","",1))</f>
        <v/>
      </c>
      <c r="BT142" s="46" t="str">
        <f t="shared" ref="BT142:BT205" si="200">IF(AND(BR142&lt;&gt;"",BR142&lt;&gt;BQ142),BR142,""&amp;BQ142)</f>
        <v>OK Bjelovar</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Bjelovar</v>
      </c>
      <c r="CL142" s="210">
        <f>IF(BN142="","",IF(BT142&lt;&gt;BN142,INDEX(regKlub_id,MATCH(BT142,regKlub_naziv,0)),IF(AND(BO142&lt;&gt;"",BO142&lt;&gt;"NEMA"),BO142,IF(CF142&lt;&gt;"",CF142,IF(CB142&lt;&gt;"",CB142,IFERROR(INDEX(CL$12:CL141,MATCH(BN142,BN$12:BN141,0)),"GREŠKA"))))))</f>
        <v>1</v>
      </c>
      <c r="CM142" s="108" t="str">
        <f>IF(BP142="","",IF(BP142&lt;&gt;"NEMA",BP142,IF(CE142&lt;&gt;"",CE142,IFERROR(INDEX(CM$12:CM141,MATCH(BN142,BN$12:BN141,0)),""))))</f>
        <v/>
      </c>
      <c r="CN142" s="27" t="s">
        <v>0</v>
      </c>
      <c r="CO142" s="38" t="str">
        <f t="shared" ref="CO142:CO205" si="207">IF(G142="","",G142)</f>
        <v>26:07</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1567</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Viktoria – Šantić</v>
      </c>
      <c r="DI142" s="33">
        <f t="shared" ref="DI142:DI205" si="214">IF(DH142="","",IFERROR(MATCH(DH142,regNatjecatelj_imePrezime,0),"NEMA"))</f>
        <v>1297</v>
      </c>
      <c r="DJ142" s="27" t="s">
        <v>0</v>
      </c>
      <c r="DK142" s="32" t="str">
        <f t="shared" ref="DK142:DK205" si="215">IF(O142="","",DH142 &amp; IF(CK142="",""," – " &amp; CK142))</f>
        <v>Viktoria – Šantić – OK Bjelovar</v>
      </c>
      <c r="DL142" s="33">
        <f t="shared" ref="DL142:DL205" si="216">IF(DK142="","",IFERROR(MATCH(DK142,regNatjecatelj_imePrezimeKlub,0),"NEMA"))</f>
        <v>1297</v>
      </c>
      <c r="DM142" s="27" t="s">
        <v>0</v>
      </c>
      <c r="DN142" s="32" t="str">
        <f t="shared" ref="DN142:DN205" si="217">IF(O142="","",DK142 &amp; IF(W142="",""," – " &amp; W142))</f>
        <v>Viktoria – Šantić – OK Bjelovar – Ž12</v>
      </c>
      <c r="DO142" s="33">
        <f t="shared" ref="DO142:DO205" si="218">IF(DN142="","",IFERROR(MATCH(DN142,regNatjecatelj_imePrezimeKlubKategorija,0),"NEMA"))</f>
        <v>1297</v>
      </c>
      <c r="DP142" s="27" t="s">
        <v>0</v>
      </c>
      <c r="DQ142" s="38">
        <f t="shared" ref="DQ142:DQ205" si="219">IF(DO142="","",IF(DO142&lt;&gt;"NEMA",DO142,IF(DL142&lt;&gt;"NEMA",DL142,IF(DI142&lt;&gt;"NEMA",DI142,""))))</f>
        <v>1297</v>
      </c>
      <c r="DR142" s="33" cm="1">
        <f t="array" ref="DR142">IF(DQ142&lt;&gt;"",INDEX(regNatjecatelj_id,DQ142,0),IF(BF142&lt;&gt;"",BF142,""))</f>
        <v>1244</v>
      </c>
      <c r="DS142" s="27" t="s">
        <v>0</v>
      </c>
      <c r="DT142" s="38" t="str">
        <f t="shared" ref="DT142:DT205" si="220">IF(AN142="","",IF(BF142&lt;&gt;"","novo",IF(AP142="","imepre","imepre(ali)")))</f>
        <v>imepre</v>
      </c>
      <c r="DU142" s="53" t="str">
        <f t="shared" si="166"/>
        <v>klu</v>
      </c>
      <c r="DV142" s="53" t="str">
        <f t="shared" ref="DV142:DV205" si="221">IF(AN142="","","kat"&amp;IF(AND(W142&lt;&gt;Q142,Q142&lt;&gt;"Open"),"(ali)",""))</f>
        <v>kat(ali)</v>
      </c>
      <c r="DW142" s="53" t="str">
        <f t="shared" ref="DW142:DW205" si="222">IF(OR(CQ142&lt;&gt;"",CS142=2),"ot","")</f>
        <v/>
      </c>
      <c r="DX142" s="46" t="str">
        <f t="shared" ref="DX142:DX205" si="223">IF(AN142="","",DT142&amp;IF(DT142="novo","","-"&amp;DU142&amp;"-"&amp;DV142)&amp;IF(DW142="","","-"&amp;DW142))</f>
        <v>imepre-klu-kat(ali)</v>
      </c>
      <c r="DY142" s="27" t="s">
        <v>0</v>
      </c>
      <c r="DZ142" s="38">
        <f>IF(AN142="","",MAX(DZ$12:DZ141)+1)</f>
        <v>7727</v>
      </c>
      <c r="EA142" s="53">
        <f t="shared" ref="EA142:EA205" si="224">IF(AQ142="","",X142)</f>
        <v>840</v>
      </c>
      <c r="EB142" s="53">
        <f t="shared" ref="EB142:EB205" si="225">IF(DR142="","",DR142)</f>
        <v>1244</v>
      </c>
      <c r="EC142" s="53">
        <f t="shared" ref="EC142:EC205" si="226">IF(CR142="","",CR142)</f>
        <v>1567</v>
      </c>
      <c r="ED142" s="53">
        <f t="shared" ref="ED142:ED205" si="227">IF(CS142="","",IF(AND(EC142="",CS142=1),6,CS142))</f>
        <v>1</v>
      </c>
      <c r="EE142" s="53">
        <f t="shared" si="167"/>
        <v>1</v>
      </c>
      <c r="EF142" s="53">
        <f t="shared" ref="EF142:EF205" si="228">IF(DZ142="","",INDEX(regUparivanje_id,MATCH(DX142,regUparivanje_oznaka,0)))</f>
        <v>21</v>
      </c>
      <c r="EG142" s="53" t="str">
        <f t="shared" ref="EG142:EG205" si="229">IF(CS142="","",CP142)</f>
        <v>0</v>
      </c>
      <c r="EH142" s="53" t="str">
        <f t="shared" si="168"/>
        <v/>
      </c>
      <c r="EI142" s="53" t="str">
        <f t="shared" ref="EI142:EI205" si="230">IF(CM142="","",CM142)</f>
        <v/>
      </c>
      <c r="EJ142" s="33">
        <f t="shared" ref="EJ142:EJ205" si="231">IF(Y142="","",Y142)</f>
        <v>20</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(7727,840,1244,1567,1,1,21,0,Null,Null,20);</v>
      </c>
      <c r="EM142" s="27" t="s">
        <v>0</v>
      </c>
      <c r="EN142" s="14" t="str">
        <f t="shared" si="169"/>
        <v>UPDATE
	registar
SET
	potvrda = 1
WHERE
	imeprezime_id=1244
    	AND
	kategorijaliga_id = (SELECT 
                         	id
                         FROM
                         	kategorija_liga
                         WHERE
                         	kategorija_liga.kategorija_id = (SELECT kategorija_id FROM staza_kategorija WHERE id = 840)
                         		AND
                         	kategorija_liga.liga_id = 221)
		AND
	datum_od &lt;= '44850'
    	AND
    datum_do is Null;</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(7727,840,1244,1567,1,1,21,0,Null,Null,20);
UPDATE
	registar
SET
	potvrda = 1
WHERE
	imeprezime_id=1244
    	AND
	kategorijaliga_id = (SELECT 
                         	id
                         FROM
                         	kategorija_liga
                         WHERE
                         	kategorija_liga.kategorija_id = (SELECT kategorija_id FROM staza_kategorija WHERE id = 840)
                         		AND
                         	kategorija_liga.liga_id = 221)
		AND
	datum_od &lt;= '44850'
    	AND
    datum_do is Null;</v>
      </c>
      <c r="EQ142" s="27" t="s">
        <v>0</v>
      </c>
    </row>
    <row r="143" spans="1:147" x14ac:dyDescent="0.25">
      <c r="A143" t="s">
        <v>0</v>
      </c>
      <c r="B143" s="32" t="str">
        <f>IF(csv!F133="","",TRIM(csv!T133))</f>
        <v>W12</v>
      </c>
      <c r="C143" s="21" t="s">
        <v>0</v>
      </c>
      <c r="D143" s="21" t="str">
        <f>IF(csv!F133="","",TRIM(csv!F133))</f>
        <v>Eva</v>
      </c>
      <c r="E143" s="21" t="str">
        <f>IF(csv!E133="","",TRIM(csv!E133))</f>
        <v>Šantek</v>
      </c>
      <c r="F143" s="21" t="s">
        <v>0</v>
      </c>
      <c r="G143" s="53" t="str">
        <f>IF(csv!M133="","",TRIM(csv!M133))</f>
        <v>27:47</v>
      </c>
      <c r="H143" s="53" t="str">
        <f>IF(csv!N133="","",TRIM(csv!N133))</f>
        <v>0</v>
      </c>
      <c r="I143" s="21" t="s">
        <v>0</v>
      </c>
      <c r="J143" s="21" t="str">
        <f>IF(csv!P133="","",TRIM(csv!P133))</f>
        <v>VAR</v>
      </c>
      <c r="K143" s="21" t="str">
        <f>IF(csv!Q133="","",TRIM(csv!Q133))</f>
        <v>OK Varaždin</v>
      </c>
      <c r="L143" s="21" t="s">
        <v>0</v>
      </c>
      <c r="M143" s="46" t="str">
        <f>IF(csv!R133="","",TRIM(csv!R133))</f>
        <v>CRO</v>
      </c>
      <c r="N143" s="27" t="s">
        <v>0</v>
      </c>
      <c r="O143" s="172" t="str">
        <f t="shared" si="170"/>
        <v>ok</v>
      </c>
      <c r="P143" s="27"/>
      <c r="Q143" s="32" t="str">
        <f t="shared" si="171"/>
        <v>W12</v>
      </c>
      <c r="R143" s="53">
        <f>IF(Q143="","",IF(COUNTIF(Q$12:Q142,Q143)=0,R142+1,R142))</f>
        <v>13</v>
      </c>
      <c r="S143" s="53">
        <f t="shared" si="172"/>
        <v>122</v>
      </c>
      <c r="T143" s="53">
        <f t="shared" si="173"/>
        <v>548</v>
      </c>
      <c r="U143" s="46" t="str">
        <f t="shared" si="174"/>
        <v>M12 – Ž12</v>
      </c>
      <c r="V143" s="27" t="s">
        <v>0</v>
      </c>
      <c r="W143" s="157" t="str">
        <f t="shared" si="175"/>
        <v>Ž12</v>
      </c>
      <c r="X143" s="207">
        <f t="shared" si="176"/>
        <v>840</v>
      </c>
      <c r="Y143" s="158">
        <f t="shared" si="157"/>
        <v>20</v>
      </c>
      <c r="Z143" s="27" t="s">
        <v>0</v>
      </c>
      <c r="AA143" s="32" t="str">
        <f t="shared" si="177"/>
        <v>CRO</v>
      </c>
      <c r="AB143" s="53">
        <f t="shared" si="178"/>
        <v>1</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CRO</v>
      </c>
      <c r="AK143" s="108">
        <f t="shared" si="181"/>
        <v>1</v>
      </c>
      <c r="AL143" s="27"/>
      <c r="AM143" s="32" t="str">
        <f t="shared" si="182"/>
        <v>Eva</v>
      </c>
      <c r="AN143" s="21" t="str">
        <f t="shared" si="183"/>
        <v>Šantek</v>
      </c>
      <c r="AO143" s="53">
        <f t="shared" si="184"/>
        <v>1402</v>
      </c>
      <c r="AP143" s="53" t="str">
        <f t="shared" si="185"/>
        <v/>
      </c>
      <c r="AQ143" s="21" t="str">
        <f t="shared" si="186"/>
        <v>Eva</v>
      </c>
      <c r="AR143" s="46" t="str">
        <f t="shared" si="187"/>
        <v>Šantek</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Eva</v>
      </c>
      <c r="BI143" s="21" t="str">
        <f t="shared" si="193"/>
        <v>Šantek</v>
      </c>
      <c r="BJ143" s="53" t="str">
        <f t="shared" si="194"/>
        <v/>
      </c>
      <c r="BK143" s="33">
        <f t="shared" si="195"/>
        <v>1402</v>
      </c>
      <c r="BL143" s="27" t="s">
        <v>0</v>
      </c>
      <c r="BM143" s="32" t="str">
        <f t="shared" si="196"/>
        <v>VAR</v>
      </c>
      <c r="BN143" s="21" t="str">
        <f t="shared" si="197"/>
        <v>OK Varaždin</v>
      </c>
      <c r="BO143" s="53">
        <f t="shared" si="198"/>
        <v>11</v>
      </c>
      <c r="BP143" s="53" t="str">
        <f t="shared" si="159"/>
        <v/>
      </c>
      <c r="BQ143" s="21" t="str">
        <f t="shared" si="160"/>
        <v>OK Varaždin</v>
      </c>
      <c r="BR143" s="21" t="str" cm="1">
        <f t="array" ref="BR143">IFERROR(""&amp;INDEX(regNatjecatelj_klub,DI143),"")</f>
        <v>OK Varaždin</v>
      </c>
      <c r="BS143" s="66" t="str">
        <f t="shared" si="199"/>
        <v/>
      </c>
      <c r="BT143" s="46" t="str">
        <f t="shared" si="200"/>
        <v>OK Varaždin</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OK Varaždin</v>
      </c>
      <c r="CL143" s="210">
        <f>IF(BN143="","",IF(BT143&lt;&gt;BN143,INDEX(regKlub_id,MATCH(BT143,regKlub_naziv,0)),IF(AND(BO143&lt;&gt;"",BO143&lt;&gt;"NEMA"),BO143,IF(CF143&lt;&gt;"",CF143,IF(CB143&lt;&gt;"",CB143,IFERROR(INDEX(CL$12:CL142,MATCH(BN143,BN$12:BN142,0)),"GREŠKA"))))))</f>
        <v>11</v>
      </c>
      <c r="CM143" s="108" t="str">
        <f>IF(BP143="","",IF(BP143&lt;&gt;"NEMA",BP143,IF(CE143&lt;&gt;"",CE143,IFERROR(INDEX(CM$12:CM142,MATCH(BN143,BN$12:BN142,0)),""))))</f>
        <v/>
      </c>
      <c r="CN143" s="27" t="s">
        <v>0</v>
      </c>
      <c r="CO143" s="38" t="str">
        <f t="shared" si="207"/>
        <v>27:47</v>
      </c>
      <c r="CP143" s="53" t="str">
        <f t="shared" si="208"/>
        <v>0</v>
      </c>
      <c r="CQ143" s="164" t="str">
        <f t="shared" si="209"/>
        <v/>
      </c>
      <c r="CR143" s="165">
        <f t="shared" si="156"/>
        <v>1667</v>
      </c>
      <c r="CS143" s="108">
        <f t="shared" si="161"/>
        <v>1</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Eva – Šantek</v>
      </c>
      <c r="DI143" s="33">
        <f t="shared" si="214"/>
        <v>329</v>
      </c>
      <c r="DJ143" s="27" t="s">
        <v>0</v>
      </c>
      <c r="DK143" s="32" t="str">
        <f t="shared" si="215"/>
        <v>Eva – Šantek – OK Varaždin</v>
      </c>
      <c r="DL143" s="33">
        <f t="shared" si="216"/>
        <v>329</v>
      </c>
      <c r="DM143" s="27" t="s">
        <v>0</v>
      </c>
      <c r="DN143" s="32" t="str">
        <f t="shared" si="217"/>
        <v>Eva – Šantek – OK Varaždin – Ž12</v>
      </c>
      <c r="DO143" s="33">
        <f t="shared" si="218"/>
        <v>329</v>
      </c>
      <c r="DP143" s="27" t="s">
        <v>0</v>
      </c>
      <c r="DQ143" s="38">
        <f t="shared" si="219"/>
        <v>329</v>
      </c>
      <c r="DR143" s="33" cm="1">
        <f t="array" ref="DR143">IF(DQ143&lt;&gt;"",INDEX(regNatjecatelj_id,DQ143,0),IF(BF143&lt;&gt;"",BF143,""))</f>
        <v>1402</v>
      </c>
      <c r="DS143" s="27" t="s">
        <v>0</v>
      </c>
      <c r="DT143" s="38" t="str">
        <f t="shared" si="220"/>
        <v>imepre</v>
      </c>
      <c r="DU143" s="53" t="str">
        <f t="shared" si="166"/>
        <v>klu</v>
      </c>
      <c r="DV143" s="53" t="str">
        <f t="shared" si="221"/>
        <v>kat(ali)</v>
      </c>
      <c r="DW143" s="53" t="str">
        <f t="shared" si="222"/>
        <v/>
      </c>
      <c r="DX143" s="46" t="str">
        <f t="shared" si="223"/>
        <v>imepre-klu-kat(ali)</v>
      </c>
      <c r="DY143" s="27" t="s">
        <v>0</v>
      </c>
      <c r="DZ143" s="38">
        <f>IF(AN143="","",MAX(DZ$12:DZ142)+1)</f>
        <v>7728</v>
      </c>
      <c r="EA143" s="53">
        <f t="shared" si="224"/>
        <v>840</v>
      </c>
      <c r="EB143" s="53">
        <f t="shared" si="225"/>
        <v>1402</v>
      </c>
      <c r="EC143" s="53">
        <f t="shared" si="226"/>
        <v>1667</v>
      </c>
      <c r="ED143" s="53">
        <f t="shared" si="227"/>
        <v>1</v>
      </c>
      <c r="EE143" s="53">
        <f t="shared" si="167"/>
        <v>1</v>
      </c>
      <c r="EF143" s="53">
        <f t="shared" si="228"/>
        <v>21</v>
      </c>
      <c r="EG143" s="53" t="str">
        <f t="shared" si="229"/>
        <v>0</v>
      </c>
      <c r="EH143" s="53" t="str">
        <f t="shared" si="168"/>
        <v/>
      </c>
      <c r="EI143" s="53" t="str">
        <f t="shared" si="230"/>
        <v/>
      </c>
      <c r="EJ143" s="33">
        <f t="shared" si="231"/>
        <v>20</v>
      </c>
      <c r="EK143" s="27" t="s">
        <v>0</v>
      </c>
      <c r="EL143" s="14" t="str">
        <f t="shared" si="232"/>
        <v>INSERT INTO rezultat(id,stazakategorija_id,imeprezime_id,vrijeme_sec,status_id,registracija,uparivanje_id,originalstatus_id,imeprezimealias_id,klubalias_id,kategorijaalias_id) VALUES (7728,840,1402,1667,1,1,21,0,Null,Null,20);</v>
      </c>
      <c r="EM143" s="27" t="s">
        <v>0</v>
      </c>
      <c r="EN143" s="14" t="str">
        <f t="shared" si="169"/>
        <v>UPDATE
	registar
SET
	potvrda = 1
WHERE
	imeprezime_id=1402
    	AND
	kategorijaliga_id = (SELECT 
                         	id
                         FROM
                         	kategorija_liga
                         WHERE
                         	kategorija_liga.kategorija_id = (SELECT kategorija_id FROM staza_kategorija WHERE id = 840)
                         		AND
                         	kategorija_liga.liga_id = 221)
		AND
	datum_od &lt;= '44850'
    	AND
    datum_do is Null;</v>
      </c>
      <c r="EO143" s="27" t="s">
        <v>0</v>
      </c>
      <c r="EP143" s="115" t="str">
        <f t="shared" si="233"/>
        <v xml:space="preserve">
INSERT INTO rezultat(id,stazakategorija_id,imeprezime_id,vrijeme_sec,status_id,registracija,uparivanje_id,originalstatus_id,imeprezimealias_id,klubalias_id,kategorijaalias_id) VALUES (7728,840,1402,1667,1,1,21,0,Null,Null,20);
UPDATE
	registar
SET
	potvrda = 1
WHERE
	imeprezime_id=1402
    	AND
	kategorijaliga_id = (SELECT 
                         	id
                         FROM
                         	kategorija_liga
                         WHERE
                         	kategorija_liga.kategorija_id = (SELECT kategorija_id FROM staza_kategorija WHERE id = 840)
                         		AND
                         	kategorija_liga.liga_id = 221)
		AND
	datum_od &lt;= '44850'
    	AND
    datum_do is Null;</v>
      </c>
      <c r="EQ143" s="27" t="s">
        <v>0</v>
      </c>
    </row>
    <row r="144" spans="1:147" x14ac:dyDescent="0.25">
      <c r="A144" t="s">
        <v>0</v>
      </c>
      <c r="B144" s="32" t="str">
        <f>IF(csv!F134="","",TRIM(csv!T134))</f>
        <v>W12</v>
      </c>
      <c r="C144" s="21" t="s">
        <v>0</v>
      </c>
      <c r="D144" s="21" t="str">
        <f>IF(csv!F134="","",TRIM(csv!F134))</f>
        <v>Celesta</v>
      </c>
      <c r="E144" s="21" t="str">
        <f>IF(csv!E134="","",TRIM(csv!E134))</f>
        <v>Tot</v>
      </c>
      <c r="F144" s="21" t="s">
        <v>0</v>
      </c>
      <c r="G144" s="53" t="str">
        <f>IF(csv!M134="","",TRIM(csv!M134))</f>
        <v>38:04</v>
      </c>
      <c r="H144" s="53" t="str">
        <f>IF(csv!N134="","",TRIM(csv!N134))</f>
        <v>0</v>
      </c>
      <c r="I144" s="21" t="s">
        <v>0</v>
      </c>
      <c r="J144" s="21" t="str">
        <f>IF(csv!P134="","",TRIM(csv!P134))</f>
        <v>JAP</v>
      </c>
      <c r="K144" s="21" t="str">
        <f>IF(csv!Q134="","",TRIM(csv!Q134))</f>
        <v>OK Japetić</v>
      </c>
      <c r="L144" s="21" t="s">
        <v>0</v>
      </c>
      <c r="M144" s="46" t="str">
        <f>IF(csv!R134="","",TRIM(csv!R134))</f>
        <v>CRO</v>
      </c>
      <c r="N144" s="27" t="s">
        <v>0</v>
      </c>
      <c r="O144" s="172" t="str">
        <f t="shared" si="170"/>
        <v>ok</v>
      </c>
      <c r="P144" s="27"/>
      <c r="Q144" s="32" t="str">
        <f t="shared" si="171"/>
        <v>W12</v>
      </c>
      <c r="R144" s="53">
        <f>IF(Q144="","",IF(COUNTIF(Q$12:Q143,Q144)=0,R143+1,R143))</f>
        <v>13</v>
      </c>
      <c r="S144" s="53">
        <f t="shared" si="172"/>
        <v>122</v>
      </c>
      <c r="T144" s="53">
        <f t="shared" si="173"/>
        <v>548</v>
      </c>
      <c r="U144" s="46" t="str">
        <f t="shared" si="174"/>
        <v>M12 – Ž12</v>
      </c>
      <c r="V144" s="27" t="s">
        <v>0</v>
      </c>
      <c r="W144" s="157" t="str">
        <f t="shared" si="175"/>
        <v>Ž12</v>
      </c>
      <c r="X144" s="207">
        <f t="shared" si="176"/>
        <v>840</v>
      </c>
      <c r="Y144" s="158">
        <f t="shared" si="157"/>
        <v>20</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Celesta</v>
      </c>
      <c r="AN144" s="21" t="str">
        <f t="shared" si="183"/>
        <v>Tot</v>
      </c>
      <c r="AO144" s="53">
        <f t="shared" si="184"/>
        <v>2305</v>
      </c>
      <c r="AP144" s="53" t="str">
        <f t="shared" si="185"/>
        <v/>
      </c>
      <c r="AQ144" s="21" t="str">
        <f t="shared" si="186"/>
        <v>Celesta</v>
      </c>
      <c r="AR144" s="46" t="str">
        <f t="shared" si="187"/>
        <v>Tot</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Celesta</v>
      </c>
      <c r="BI144" s="21" t="str">
        <f t="shared" si="193"/>
        <v>Tot</v>
      </c>
      <c r="BJ144" s="53" t="str">
        <f t="shared" si="194"/>
        <v/>
      </c>
      <c r="BK144" s="33">
        <f t="shared" si="195"/>
        <v>2305</v>
      </c>
      <c r="BL144" s="27" t="s">
        <v>0</v>
      </c>
      <c r="BM144" s="32" t="str">
        <f t="shared" si="196"/>
        <v>JAP</v>
      </c>
      <c r="BN144" s="21" t="str">
        <f t="shared" si="197"/>
        <v>OK Japetić</v>
      </c>
      <c r="BO144" s="53">
        <f t="shared" si="198"/>
        <v>3</v>
      </c>
      <c r="BP144" s="53" t="str">
        <f t="shared" si="159"/>
        <v/>
      </c>
      <c r="BQ144" s="21" t="str">
        <f t="shared" si="160"/>
        <v>OK Japetić</v>
      </c>
      <c r="BR144" s="21" t="str" cm="1">
        <f t="array" ref="BR144">IFERROR(""&amp;INDEX(regNatjecatelj_klub,DI144),"")</f>
        <v>OK Japetić</v>
      </c>
      <c r="BS144" s="66" t="str">
        <f t="shared" si="199"/>
        <v/>
      </c>
      <c r="BT144" s="46" t="str">
        <f t="shared" si="200"/>
        <v>OK Japetić</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Japetić</v>
      </c>
      <c r="CL144" s="210">
        <f>IF(BN144="","",IF(BT144&lt;&gt;BN144,INDEX(regKlub_id,MATCH(BT144,regKlub_naziv,0)),IF(AND(BO144&lt;&gt;"",BO144&lt;&gt;"NEMA"),BO144,IF(CF144&lt;&gt;"",CF144,IF(CB144&lt;&gt;"",CB144,IFERROR(INDEX(CL$12:CL143,MATCH(BN144,BN$12:BN143,0)),"GREŠKA"))))))</f>
        <v>3</v>
      </c>
      <c r="CM144" s="108" t="str">
        <f>IF(BP144="","",IF(BP144&lt;&gt;"NEMA",BP144,IF(CE144&lt;&gt;"",CE144,IFERROR(INDEX(CM$12:CM143,MATCH(BN144,BN$12:BN143,0)),""))))</f>
        <v/>
      </c>
      <c r="CN144" s="27" t="s">
        <v>0</v>
      </c>
      <c r="CO144" s="38" t="str">
        <f t="shared" si="207"/>
        <v>38:04</v>
      </c>
      <c r="CP144" s="53" t="str">
        <f t="shared" si="208"/>
        <v>0</v>
      </c>
      <c r="CQ144" s="164" t="str">
        <f t="shared" si="209"/>
        <v/>
      </c>
      <c r="CR144" s="165">
        <f t="shared" si="156"/>
        <v>2284</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Celesta – Tot</v>
      </c>
      <c r="DI144" s="33">
        <f t="shared" si="214"/>
        <v>177</v>
      </c>
      <c r="DJ144" s="27" t="s">
        <v>0</v>
      </c>
      <c r="DK144" s="32" t="str">
        <f t="shared" si="215"/>
        <v>Celesta – Tot – OK Japetić</v>
      </c>
      <c r="DL144" s="33">
        <f t="shared" si="216"/>
        <v>177</v>
      </c>
      <c r="DM144" s="27" t="s">
        <v>0</v>
      </c>
      <c r="DN144" s="32" t="str">
        <f t="shared" si="217"/>
        <v>Celesta – Tot – OK Japetić – Ž12</v>
      </c>
      <c r="DO144" s="33">
        <f t="shared" si="218"/>
        <v>177</v>
      </c>
      <c r="DP144" s="27" t="s">
        <v>0</v>
      </c>
      <c r="DQ144" s="38">
        <f t="shared" si="219"/>
        <v>177</v>
      </c>
      <c r="DR144" s="33" cm="1">
        <f t="array" ref="DR144">IF(DQ144&lt;&gt;"",INDEX(regNatjecatelj_id,DQ144,0),IF(BF144&lt;&gt;"",BF144,""))</f>
        <v>2305</v>
      </c>
      <c r="DS144" s="27" t="s">
        <v>0</v>
      </c>
      <c r="DT144" s="38" t="str">
        <f t="shared" si="220"/>
        <v>imepre</v>
      </c>
      <c r="DU144" s="53" t="str">
        <f t="shared" si="166"/>
        <v>klu</v>
      </c>
      <c r="DV144" s="53" t="str">
        <f t="shared" si="221"/>
        <v>kat(ali)</v>
      </c>
      <c r="DW144" s="53" t="str">
        <f t="shared" si="222"/>
        <v/>
      </c>
      <c r="DX144" s="46" t="str">
        <f t="shared" si="223"/>
        <v>imepre-klu-kat(ali)</v>
      </c>
      <c r="DY144" s="27" t="s">
        <v>0</v>
      </c>
      <c r="DZ144" s="38">
        <f>IF(AN144="","",MAX(DZ$12:DZ143)+1)</f>
        <v>7729</v>
      </c>
      <c r="EA144" s="53">
        <f t="shared" si="224"/>
        <v>840</v>
      </c>
      <c r="EB144" s="53">
        <f t="shared" si="225"/>
        <v>2305</v>
      </c>
      <c r="EC144" s="53">
        <f t="shared" si="226"/>
        <v>2284</v>
      </c>
      <c r="ED144" s="53">
        <f t="shared" si="227"/>
        <v>1</v>
      </c>
      <c r="EE144" s="53">
        <f t="shared" si="167"/>
        <v>1</v>
      </c>
      <c r="EF144" s="53">
        <f t="shared" si="228"/>
        <v>21</v>
      </c>
      <c r="EG144" s="53" t="str">
        <f t="shared" si="229"/>
        <v>0</v>
      </c>
      <c r="EH144" s="53" t="str">
        <f t="shared" si="168"/>
        <v/>
      </c>
      <c r="EI144" s="53" t="str">
        <f t="shared" si="230"/>
        <v/>
      </c>
      <c r="EJ144" s="33">
        <f t="shared" si="231"/>
        <v>20</v>
      </c>
      <c r="EK144" s="27" t="s">
        <v>0</v>
      </c>
      <c r="EL144" s="14" t="str">
        <f t="shared" si="232"/>
        <v>INSERT INTO rezultat(id,stazakategorija_id,imeprezime_id,vrijeme_sec,status_id,registracija,uparivanje_id,originalstatus_id,imeprezimealias_id,klubalias_id,kategorijaalias_id) VALUES (7729,840,2305,2284,1,1,21,0,Null,Null,20);</v>
      </c>
      <c r="EM144" s="27" t="s">
        <v>0</v>
      </c>
      <c r="EN144" s="14" t="str">
        <f t="shared" si="169"/>
        <v>UPDATE
	registar
SET
	potvrda = 1
WHERE
	imeprezime_id=2305
    	AND
	kategorijaliga_id = (SELECT 
                         	id
                         FROM
                         	kategorija_liga
                         WHERE
                         	kategorija_liga.kategorija_id = (SELECT kategorija_id FROM staza_kategorija WHERE id = 840)
                         		AND
                         	kategorija_liga.liga_id = 221)
		AND
	datum_od &lt;= '44850'
    	AND
    datum_do is Null;</v>
      </c>
      <c r="EO144" s="27" t="s">
        <v>0</v>
      </c>
      <c r="EP144" s="115" t="str">
        <f t="shared" si="233"/>
        <v xml:space="preserve">
INSERT INTO rezultat(id,stazakategorija_id,imeprezime_id,vrijeme_sec,status_id,registracija,uparivanje_id,originalstatus_id,imeprezimealias_id,klubalias_id,kategorijaalias_id) VALUES (7729,840,2305,2284,1,1,21,0,Null,Null,20);
UPDATE
	registar
SET
	potvrda = 1
WHERE
	imeprezime_id=2305
    	AND
	kategorijaliga_id = (SELECT 
                         	id
                         FROM
                         	kategorija_liga
                         WHERE
                         	kategorija_liga.kategorija_id = (SELECT kategorija_id FROM staza_kategorija WHERE id = 840)
                         		AND
                         	kategorija_liga.liga_id = 221)
		AND
	datum_od &lt;= '44850'
    	AND
    datum_do is Null;</v>
      </c>
      <c r="EQ144" s="27" t="s">
        <v>0</v>
      </c>
    </row>
    <row r="145" spans="1:147" x14ac:dyDescent="0.25">
      <c r="A145" t="s">
        <v>0</v>
      </c>
      <c r="B145" s="32" t="str">
        <f>IF(csv!F135="","",TRIM(csv!T135))</f>
        <v>W12</v>
      </c>
      <c r="C145" s="21" t="s">
        <v>0</v>
      </c>
      <c r="D145" s="21" t="str">
        <f>IF(csv!F135="","",TRIM(csv!F135))</f>
        <v>Ana</v>
      </c>
      <c r="E145" s="21" t="str">
        <f>IF(csv!E135="","",TRIM(csv!E135))</f>
        <v>Budi</v>
      </c>
      <c r="F145" s="21" t="s">
        <v>0</v>
      </c>
      <c r="G145" s="53" t="str">
        <f>IF(csv!M135="","",TRIM(csv!M135))</f>
        <v>39:47</v>
      </c>
      <c r="H145" s="53" t="str">
        <f>IF(csv!N135="","",TRIM(csv!N135))</f>
        <v>0</v>
      </c>
      <c r="I145" s="21" t="s">
        <v>0</v>
      </c>
      <c r="J145" s="21" t="str">
        <f>IF(csv!P135="","",TRIM(csv!P135))</f>
        <v>JAP</v>
      </c>
      <c r="K145" s="21" t="str">
        <f>IF(csv!Q135="","",TRIM(csv!Q135))</f>
        <v>OK Japetić</v>
      </c>
      <c r="L145" s="21" t="s">
        <v>0</v>
      </c>
      <c r="M145" s="46" t="str">
        <f>IF(csv!R135="","",TRIM(csv!R135))</f>
        <v>CRO</v>
      </c>
      <c r="N145" s="27" t="s">
        <v>0</v>
      </c>
      <c r="O145" s="172" t="str">
        <f t="shared" si="170"/>
        <v>ok</v>
      </c>
      <c r="P145" s="27"/>
      <c r="Q145" s="32" t="str">
        <f t="shared" si="171"/>
        <v>W12</v>
      </c>
      <c r="R145" s="53">
        <f>IF(Q145="","",IF(COUNTIF(Q$12:Q144,Q145)=0,R144+1,R144))</f>
        <v>13</v>
      </c>
      <c r="S145" s="53">
        <f t="shared" si="172"/>
        <v>122</v>
      </c>
      <c r="T145" s="53">
        <f t="shared" si="173"/>
        <v>548</v>
      </c>
      <c r="U145" s="46" t="str">
        <f t="shared" si="174"/>
        <v>M12 – Ž12</v>
      </c>
      <c r="V145" s="27" t="s">
        <v>0</v>
      </c>
      <c r="W145" s="157" t="str">
        <f t="shared" si="175"/>
        <v>Ž12</v>
      </c>
      <c r="X145" s="207">
        <f t="shared" si="176"/>
        <v>840</v>
      </c>
      <c r="Y145" s="158">
        <f t="shared" si="157"/>
        <v>20</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Ana</v>
      </c>
      <c r="AN145" s="21" t="str">
        <f t="shared" si="183"/>
        <v>Budi</v>
      </c>
      <c r="AO145" s="53">
        <f t="shared" si="184"/>
        <v>1305</v>
      </c>
      <c r="AP145" s="53" t="str">
        <f t="shared" si="185"/>
        <v/>
      </c>
      <c r="AQ145" s="21" t="str">
        <f t="shared" si="186"/>
        <v>Ana</v>
      </c>
      <c r="AR145" s="46" t="str">
        <f t="shared" si="187"/>
        <v>Budi</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Ana</v>
      </c>
      <c r="BI145" s="21" t="str">
        <f t="shared" si="193"/>
        <v>Budi</v>
      </c>
      <c r="BJ145" s="53" t="str">
        <f t="shared" si="194"/>
        <v/>
      </c>
      <c r="BK145" s="33">
        <f t="shared" si="195"/>
        <v>1305</v>
      </c>
      <c r="BL145" s="27" t="s">
        <v>0</v>
      </c>
      <c r="BM145" s="32" t="str">
        <f t="shared" si="196"/>
        <v>JAP</v>
      </c>
      <c r="BN145" s="21" t="str">
        <f t="shared" si="197"/>
        <v>OK Japetić</v>
      </c>
      <c r="BO145" s="53">
        <f t="shared" si="198"/>
        <v>3</v>
      </c>
      <c r="BP145" s="53" t="str">
        <f t="shared" si="159"/>
        <v/>
      </c>
      <c r="BQ145" s="21" t="str">
        <f t="shared" si="160"/>
        <v>OK Japetić</v>
      </c>
      <c r="BR145" s="21" t="str" cm="1">
        <f t="array" ref="BR145">IFERROR(""&amp;INDEX(regNatjecatelj_klub,DI145),"")</f>
        <v>OK Japetić</v>
      </c>
      <c r="BS145" s="66" t="str">
        <f t="shared" si="199"/>
        <v/>
      </c>
      <c r="BT145" s="46" t="str">
        <f t="shared" si="200"/>
        <v>OK Japetić</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Japetić</v>
      </c>
      <c r="CL145" s="210">
        <f>IF(BN145="","",IF(BT145&lt;&gt;BN145,INDEX(regKlub_id,MATCH(BT145,regKlub_naziv,0)),IF(AND(BO145&lt;&gt;"",BO145&lt;&gt;"NEMA"),BO145,IF(CF145&lt;&gt;"",CF145,IF(CB145&lt;&gt;"",CB145,IFERROR(INDEX(CL$12:CL144,MATCH(BN145,BN$12:BN144,0)),"GREŠKA"))))))</f>
        <v>3</v>
      </c>
      <c r="CM145" s="108" t="str">
        <f>IF(BP145="","",IF(BP145&lt;&gt;"NEMA",BP145,IF(CE145&lt;&gt;"",CE145,IFERROR(INDEX(CM$12:CM144,MATCH(BN145,BN$12:BN144,0)),""))))</f>
        <v/>
      </c>
      <c r="CN145" s="27" t="s">
        <v>0</v>
      </c>
      <c r="CO145" s="38" t="str">
        <f t="shared" si="207"/>
        <v>39:47</v>
      </c>
      <c r="CP145" s="53" t="str">
        <f t="shared" si="208"/>
        <v>0</v>
      </c>
      <c r="CQ145" s="164" t="str">
        <f t="shared" si="209"/>
        <v/>
      </c>
      <c r="CR145" s="165">
        <f t="shared" si="156"/>
        <v>2387</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Ana – Budi</v>
      </c>
      <c r="DI145" s="33">
        <f t="shared" si="214"/>
        <v>47</v>
      </c>
      <c r="DJ145" s="27" t="s">
        <v>0</v>
      </c>
      <c r="DK145" s="32" t="str">
        <f t="shared" si="215"/>
        <v>Ana – Budi – OK Japetić</v>
      </c>
      <c r="DL145" s="33">
        <f t="shared" si="216"/>
        <v>47</v>
      </c>
      <c r="DM145" s="27" t="s">
        <v>0</v>
      </c>
      <c r="DN145" s="32" t="str">
        <f t="shared" si="217"/>
        <v>Ana – Budi – OK Japetić – Ž12</v>
      </c>
      <c r="DO145" s="33">
        <f t="shared" si="218"/>
        <v>47</v>
      </c>
      <c r="DP145" s="27" t="s">
        <v>0</v>
      </c>
      <c r="DQ145" s="38">
        <f t="shared" si="219"/>
        <v>47</v>
      </c>
      <c r="DR145" s="33" cm="1">
        <f t="array" ref="DR145">IF(DQ145&lt;&gt;"",INDEX(regNatjecatelj_id,DQ145,0),IF(BF145&lt;&gt;"",BF145,""))</f>
        <v>1305</v>
      </c>
      <c r="DS145" s="27" t="s">
        <v>0</v>
      </c>
      <c r="DT145" s="38" t="str">
        <f t="shared" si="220"/>
        <v>imepre</v>
      </c>
      <c r="DU145" s="53" t="str">
        <f t="shared" si="166"/>
        <v>klu</v>
      </c>
      <c r="DV145" s="53" t="str">
        <f t="shared" si="221"/>
        <v>kat(ali)</v>
      </c>
      <c r="DW145" s="53" t="str">
        <f t="shared" si="222"/>
        <v/>
      </c>
      <c r="DX145" s="46" t="str">
        <f t="shared" si="223"/>
        <v>imepre-klu-kat(ali)</v>
      </c>
      <c r="DY145" s="27" t="s">
        <v>0</v>
      </c>
      <c r="DZ145" s="38">
        <f>IF(AN145="","",MAX(DZ$12:DZ144)+1)</f>
        <v>7730</v>
      </c>
      <c r="EA145" s="53">
        <f t="shared" si="224"/>
        <v>840</v>
      </c>
      <c r="EB145" s="53">
        <f t="shared" si="225"/>
        <v>1305</v>
      </c>
      <c r="EC145" s="53">
        <f t="shared" si="226"/>
        <v>2387</v>
      </c>
      <c r="ED145" s="53">
        <f t="shared" si="227"/>
        <v>1</v>
      </c>
      <c r="EE145" s="53">
        <f t="shared" si="167"/>
        <v>1</v>
      </c>
      <c r="EF145" s="53">
        <f t="shared" si="228"/>
        <v>21</v>
      </c>
      <c r="EG145" s="53" t="str">
        <f t="shared" si="229"/>
        <v>0</v>
      </c>
      <c r="EH145" s="53" t="str">
        <f t="shared" si="168"/>
        <v/>
      </c>
      <c r="EI145" s="53" t="str">
        <f t="shared" si="230"/>
        <v/>
      </c>
      <c r="EJ145" s="33">
        <f t="shared" si="231"/>
        <v>20</v>
      </c>
      <c r="EK145" s="27" t="s">
        <v>0</v>
      </c>
      <c r="EL145" s="14" t="str">
        <f t="shared" si="232"/>
        <v>INSERT INTO rezultat(id,stazakategorija_id,imeprezime_id,vrijeme_sec,status_id,registracija,uparivanje_id,originalstatus_id,imeprezimealias_id,klubalias_id,kategorijaalias_id) VALUES (7730,840,1305,2387,1,1,21,0,Null,Null,20);</v>
      </c>
      <c r="EM145" s="27" t="s">
        <v>0</v>
      </c>
      <c r="EN145" s="14" t="str">
        <f t="shared" si="169"/>
        <v>UPDATE
	registar
SET
	potvrda = 1
WHERE
	imeprezime_id=1305
    	AND
	kategorijaliga_id = (SELECT 
                         	id
                         FROM
                         	kategorija_liga
                         WHERE
                         	kategorija_liga.kategorija_id = (SELECT kategorija_id FROM staza_kategorija WHERE id = 840)
                         		AND
                         	kategorija_liga.liga_id = 221)
		AND
	datum_od &lt;= '44850'
    	AND
    datum_do is Null;</v>
      </c>
      <c r="EO145" s="27" t="s">
        <v>0</v>
      </c>
      <c r="EP145" s="115" t="str">
        <f t="shared" si="233"/>
        <v xml:space="preserve">
INSERT INTO rezultat(id,stazakategorija_id,imeprezime_id,vrijeme_sec,status_id,registracija,uparivanje_id,originalstatus_id,imeprezimealias_id,klubalias_id,kategorijaalias_id) VALUES (7730,840,1305,2387,1,1,21,0,Null,Null,20);
UPDATE
	registar
SET
	potvrda = 1
WHERE
	imeprezime_id=1305
    	AND
	kategorijaliga_id = (SELECT 
                         	id
                         FROM
                         	kategorija_liga
                         WHERE
                         	kategorija_liga.kategorija_id = (SELECT kategorija_id FROM staza_kategorija WHERE id = 840)
                         		AND
                         	kategorija_liga.liga_id = 221)
		AND
	datum_od &lt;= '44850'
    	AND
    datum_do is Null;</v>
      </c>
      <c r="EQ145" s="27" t="s">
        <v>0</v>
      </c>
    </row>
    <row r="146" spans="1:147" x14ac:dyDescent="0.25">
      <c r="A146" t="s">
        <v>0</v>
      </c>
      <c r="B146" s="32" t="str">
        <f>IF(csv!F136="","",TRIM(csv!T136))</f>
        <v>W12</v>
      </c>
      <c r="C146" s="21" t="s">
        <v>0</v>
      </c>
      <c r="D146" s="21" t="str">
        <f>IF(csv!F136="","",TRIM(csv!F136))</f>
        <v>Greta</v>
      </c>
      <c r="E146" s="21" t="str">
        <f>IF(csv!E136="","",TRIM(csv!E136))</f>
        <v>Kaniški</v>
      </c>
      <c r="F146" s="21" t="s">
        <v>0</v>
      </c>
      <c r="G146" s="53" t="str">
        <f>IF(csv!M136="","",TRIM(csv!M136))</f>
        <v>43:04</v>
      </c>
      <c r="H146" s="53" t="str">
        <f>IF(csv!N136="","",TRIM(csv!N136))</f>
        <v>0</v>
      </c>
      <c r="I146" s="21" t="s">
        <v>0</v>
      </c>
      <c r="J146" s="21" t="str">
        <f>IF(csv!P136="","",TRIM(csv!P136))</f>
        <v>MAK</v>
      </c>
      <c r="K146" s="21" t="str">
        <f>IF(csv!Q136="","",TRIM(csv!Q136))</f>
        <v>OK Maksimir</v>
      </c>
      <c r="L146" s="21" t="s">
        <v>0</v>
      </c>
      <c r="M146" s="46" t="str">
        <f>IF(csv!R136="","",TRIM(csv!R136))</f>
        <v>CRO</v>
      </c>
      <c r="N146" s="27" t="s">
        <v>0</v>
      </c>
      <c r="O146" s="172" t="str">
        <f t="shared" si="170"/>
        <v>ok</v>
      </c>
      <c r="P146" s="27"/>
      <c r="Q146" s="32" t="str">
        <f t="shared" si="171"/>
        <v>W12</v>
      </c>
      <c r="R146" s="53">
        <f>IF(Q146="","",IF(COUNTIF(Q$12:Q145,Q146)=0,R145+1,R145))</f>
        <v>13</v>
      </c>
      <c r="S146" s="53">
        <f t="shared" si="172"/>
        <v>122</v>
      </c>
      <c r="T146" s="53">
        <f t="shared" si="173"/>
        <v>548</v>
      </c>
      <c r="U146" s="46" t="str">
        <f t="shared" si="174"/>
        <v>M12 – Ž12</v>
      </c>
      <c r="V146" s="27" t="s">
        <v>0</v>
      </c>
      <c r="W146" s="157" t="str">
        <f t="shared" si="175"/>
        <v>Ž12</v>
      </c>
      <c r="X146" s="207">
        <f t="shared" si="176"/>
        <v>840</v>
      </c>
      <c r="Y146" s="158">
        <f t="shared" si="157"/>
        <v>20</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Greta</v>
      </c>
      <c r="AN146" s="21" t="str">
        <f t="shared" si="183"/>
        <v>Kaniški</v>
      </c>
      <c r="AO146" s="53">
        <f t="shared" si="184"/>
        <v>1404</v>
      </c>
      <c r="AP146" s="53" t="str">
        <f t="shared" si="185"/>
        <v/>
      </c>
      <c r="AQ146" s="21" t="str">
        <f t="shared" si="186"/>
        <v>Greta</v>
      </c>
      <c r="AR146" s="46" t="str">
        <f t="shared" si="187"/>
        <v>Kaniški</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Greta</v>
      </c>
      <c r="BI146" s="21" t="str">
        <f t="shared" si="193"/>
        <v>Kaniški</v>
      </c>
      <c r="BJ146" s="53" t="str">
        <f t="shared" si="194"/>
        <v/>
      </c>
      <c r="BK146" s="33">
        <f t="shared" si="195"/>
        <v>1404</v>
      </c>
      <c r="BL146" s="27" t="s">
        <v>0</v>
      </c>
      <c r="BM146" s="32" t="str">
        <f t="shared" si="196"/>
        <v>MAK</v>
      </c>
      <c r="BN146" s="21" t="str">
        <f t="shared" si="197"/>
        <v>OK Maksimir</v>
      </c>
      <c r="BO146" s="53">
        <f t="shared" si="198"/>
        <v>6</v>
      </c>
      <c r="BP146" s="53" t="str">
        <f t="shared" si="159"/>
        <v/>
      </c>
      <c r="BQ146" s="21" t="str">
        <f t="shared" si="160"/>
        <v>OK Maksimir</v>
      </c>
      <c r="BR146" s="21" t="str" cm="1">
        <f t="array" ref="BR146">IFERROR(""&amp;INDEX(regNatjecatelj_klub,DI146),"")</f>
        <v>OK Maksimir</v>
      </c>
      <c r="BS146" s="66" t="str">
        <f t="shared" si="199"/>
        <v/>
      </c>
      <c r="BT146" s="46" t="str">
        <f t="shared" si="200"/>
        <v>OK Maksimir</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Maksimir</v>
      </c>
      <c r="CL146" s="210">
        <f>IF(BN146="","",IF(BT146&lt;&gt;BN146,INDEX(regKlub_id,MATCH(BT146,regKlub_naziv,0)),IF(AND(BO146&lt;&gt;"",BO146&lt;&gt;"NEMA"),BO146,IF(CF146&lt;&gt;"",CF146,IF(CB146&lt;&gt;"",CB146,IFERROR(INDEX(CL$12:CL145,MATCH(BN146,BN$12:BN145,0)),"GREŠKA"))))))</f>
        <v>6</v>
      </c>
      <c r="CM146" s="108" t="str">
        <f>IF(BP146="","",IF(BP146&lt;&gt;"NEMA",BP146,IF(CE146&lt;&gt;"",CE146,IFERROR(INDEX(CM$12:CM145,MATCH(BN146,BN$12:BN145,0)),""))))</f>
        <v/>
      </c>
      <c r="CN146" s="27" t="s">
        <v>0</v>
      </c>
      <c r="CO146" s="38" t="str">
        <f t="shared" si="207"/>
        <v>43:04</v>
      </c>
      <c r="CP146" s="53" t="str">
        <f t="shared" si="208"/>
        <v>0</v>
      </c>
      <c r="CQ146" s="164" t="str">
        <f t="shared" si="209"/>
        <v/>
      </c>
      <c r="CR146" s="165">
        <f t="shared" si="156"/>
        <v>2584</v>
      </c>
      <c r="CS146" s="108">
        <f t="shared" si="161"/>
        <v>1</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Greta – Kaniški</v>
      </c>
      <c r="DI146" s="33">
        <f t="shared" si="214"/>
        <v>407</v>
      </c>
      <c r="DJ146" s="27" t="s">
        <v>0</v>
      </c>
      <c r="DK146" s="32" t="str">
        <f t="shared" si="215"/>
        <v>Greta – Kaniški – OK Maksimir</v>
      </c>
      <c r="DL146" s="33">
        <f t="shared" si="216"/>
        <v>407</v>
      </c>
      <c r="DM146" s="27" t="s">
        <v>0</v>
      </c>
      <c r="DN146" s="32" t="str">
        <f t="shared" si="217"/>
        <v>Greta – Kaniški – OK Maksimir – Ž12</v>
      </c>
      <c r="DO146" s="33">
        <f t="shared" si="218"/>
        <v>407</v>
      </c>
      <c r="DP146" s="27" t="s">
        <v>0</v>
      </c>
      <c r="DQ146" s="38">
        <f t="shared" si="219"/>
        <v>407</v>
      </c>
      <c r="DR146" s="33" cm="1">
        <f t="array" ref="DR146">IF(DQ146&lt;&gt;"",INDEX(regNatjecatelj_id,DQ146,0),IF(BF146&lt;&gt;"",BF146,""))</f>
        <v>1404</v>
      </c>
      <c r="DS146" s="27" t="s">
        <v>0</v>
      </c>
      <c r="DT146" s="38" t="str">
        <f t="shared" si="220"/>
        <v>imepre</v>
      </c>
      <c r="DU146" s="53" t="str">
        <f t="shared" si="166"/>
        <v>klu</v>
      </c>
      <c r="DV146" s="53" t="str">
        <f t="shared" si="221"/>
        <v>kat(ali)</v>
      </c>
      <c r="DW146" s="53" t="str">
        <f t="shared" si="222"/>
        <v/>
      </c>
      <c r="DX146" s="46" t="str">
        <f t="shared" si="223"/>
        <v>imepre-klu-kat(ali)</v>
      </c>
      <c r="DY146" s="27" t="s">
        <v>0</v>
      </c>
      <c r="DZ146" s="38">
        <f>IF(AN146="","",MAX(DZ$12:DZ145)+1)</f>
        <v>7731</v>
      </c>
      <c r="EA146" s="53">
        <f t="shared" si="224"/>
        <v>840</v>
      </c>
      <c r="EB146" s="53">
        <f t="shared" si="225"/>
        <v>1404</v>
      </c>
      <c r="EC146" s="53">
        <f t="shared" si="226"/>
        <v>2584</v>
      </c>
      <c r="ED146" s="53">
        <f t="shared" si="227"/>
        <v>1</v>
      </c>
      <c r="EE146" s="53">
        <f t="shared" si="167"/>
        <v>1</v>
      </c>
      <c r="EF146" s="53">
        <f t="shared" si="228"/>
        <v>21</v>
      </c>
      <c r="EG146" s="53" t="str">
        <f t="shared" si="229"/>
        <v>0</v>
      </c>
      <c r="EH146" s="53" t="str">
        <f t="shared" si="168"/>
        <v/>
      </c>
      <c r="EI146" s="53" t="str">
        <f t="shared" si="230"/>
        <v/>
      </c>
      <c r="EJ146" s="33">
        <f t="shared" si="231"/>
        <v>20</v>
      </c>
      <c r="EK146" s="27" t="s">
        <v>0</v>
      </c>
      <c r="EL146" s="14" t="str">
        <f t="shared" si="232"/>
        <v>INSERT INTO rezultat(id,stazakategorija_id,imeprezime_id,vrijeme_sec,status_id,registracija,uparivanje_id,originalstatus_id,imeprezimealias_id,klubalias_id,kategorijaalias_id) VALUES (7731,840,1404,2584,1,1,21,0,Null,Null,20);</v>
      </c>
      <c r="EM146" s="27" t="s">
        <v>0</v>
      </c>
      <c r="EN146" s="14" t="str">
        <f t="shared" si="169"/>
        <v>UPDATE
	registar
SET
	potvrda = 1
WHERE
	imeprezime_id=1404
    	AND
	kategorijaliga_id = (SELECT 
                         	id
                         FROM
                         	kategorija_liga
                         WHERE
                         	kategorija_liga.kategorija_id = (SELECT kategorija_id FROM staza_kategorija WHERE id = 840)
                         		AND
                         	kategorija_liga.liga_id = 221)
		AND
	datum_od &lt;= '44850'
    	AND
    datum_do is Null;</v>
      </c>
      <c r="EO146" s="27" t="s">
        <v>0</v>
      </c>
      <c r="EP146" s="115" t="str">
        <f t="shared" si="233"/>
        <v xml:space="preserve">
INSERT INTO rezultat(id,stazakategorija_id,imeprezime_id,vrijeme_sec,status_id,registracija,uparivanje_id,originalstatus_id,imeprezimealias_id,klubalias_id,kategorijaalias_id) VALUES (7731,840,1404,2584,1,1,21,0,Null,Null,20);
UPDATE
	registar
SET
	potvrda = 1
WHERE
	imeprezime_id=1404
    	AND
	kategorijaliga_id = (SELECT 
                         	id
                         FROM
                         	kategorija_liga
                         WHERE
                         	kategorija_liga.kategorija_id = (SELECT kategorija_id FROM staza_kategorija WHERE id = 840)
                         		AND
                         	kategorija_liga.liga_id = 221)
		AND
	datum_od &lt;= '44850'
    	AND
    datum_do is Null;</v>
      </c>
      <c r="EQ146" s="27" t="s">
        <v>0</v>
      </c>
    </row>
    <row r="147" spans="1:147" x14ac:dyDescent="0.25">
      <c r="A147" t="s">
        <v>0</v>
      </c>
      <c r="B147" s="32" t="str">
        <f>IF(csv!F137="","",TRIM(csv!T137))</f>
        <v>W12</v>
      </c>
      <c r="C147" s="21" t="s">
        <v>0</v>
      </c>
      <c r="D147" s="21" t="str">
        <f>IF(csv!F137="","",TRIM(csv!F137))</f>
        <v>Ines</v>
      </c>
      <c r="E147" s="21" t="str">
        <f>IF(csv!E137="","",TRIM(csv!E137))</f>
        <v>Ostajmer</v>
      </c>
      <c r="F147" s="21" t="s">
        <v>0</v>
      </c>
      <c r="G147" s="53" t="str">
        <f>IF(csv!M137="","",TRIM(csv!M137))</f>
        <v>51:06</v>
      </c>
      <c r="H147" s="53" t="str">
        <f>IF(csv!N137="","",TRIM(csv!N137))</f>
        <v>0</v>
      </c>
      <c r="I147" s="21" t="s">
        <v>0</v>
      </c>
      <c r="J147" s="21" t="str">
        <f>IF(csv!P137="","",TRIM(csv!P137))</f>
        <v>VIH</v>
      </c>
      <c r="K147" s="21" t="str">
        <f>IF(csv!Q137="","",TRIM(csv!Q137))</f>
        <v>OK Vihor</v>
      </c>
      <c r="L147" s="21" t="s">
        <v>0</v>
      </c>
      <c r="M147" s="46" t="str">
        <f>IF(csv!R137="","",TRIM(csv!R137))</f>
        <v>CRO</v>
      </c>
      <c r="N147" s="27" t="s">
        <v>0</v>
      </c>
      <c r="O147" s="172" t="str">
        <f t="shared" si="170"/>
        <v>ok</v>
      </c>
      <c r="P147" s="27"/>
      <c r="Q147" s="32" t="str">
        <f t="shared" si="171"/>
        <v>W12</v>
      </c>
      <c r="R147" s="53">
        <f>IF(Q147="","",IF(COUNTIF(Q$12:Q146,Q147)=0,R146+1,R146))</f>
        <v>13</v>
      </c>
      <c r="S147" s="53">
        <f t="shared" si="172"/>
        <v>122</v>
      </c>
      <c r="T147" s="53">
        <f t="shared" si="173"/>
        <v>548</v>
      </c>
      <c r="U147" s="46" t="str">
        <f t="shared" si="174"/>
        <v>M12 – Ž12</v>
      </c>
      <c r="V147" s="27" t="s">
        <v>0</v>
      </c>
      <c r="W147" s="157" t="str">
        <f t="shared" si="175"/>
        <v>Ž12</v>
      </c>
      <c r="X147" s="207">
        <f t="shared" si="176"/>
        <v>840</v>
      </c>
      <c r="Y147" s="158">
        <f t="shared" si="157"/>
        <v>20</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Ines</v>
      </c>
      <c r="AN147" s="21" t="str">
        <f t="shared" si="183"/>
        <v>Ostajmer</v>
      </c>
      <c r="AO147" s="53">
        <f t="shared" si="184"/>
        <v>1168</v>
      </c>
      <c r="AP147" s="53" t="str">
        <f t="shared" si="185"/>
        <v/>
      </c>
      <c r="AQ147" s="21" t="str">
        <f t="shared" si="186"/>
        <v>Ines</v>
      </c>
      <c r="AR147" s="46" t="str">
        <f t="shared" si="187"/>
        <v>Ostajmer</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Ines</v>
      </c>
      <c r="BI147" s="21" t="str">
        <f t="shared" si="193"/>
        <v>Ostajmer</v>
      </c>
      <c r="BJ147" s="53" t="str">
        <f t="shared" si="194"/>
        <v/>
      </c>
      <c r="BK147" s="33">
        <f t="shared" si="195"/>
        <v>1168</v>
      </c>
      <c r="BL147" s="27" t="s">
        <v>0</v>
      </c>
      <c r="BM147" s="32" t="str">
        <f t="shared" si="196"/>
        <v>VIH</v>
      </c>
      <c r="BN147" s="21" t="str">
        <f t="shared" si="197"/>
        <v>OK Vihor</v>
      </c>
      <c r="BO147" s="53">
        <f t="shared" si="198"/>
        <v>12</v>
      </c>
      <c r="BP147" s="53" t="str">
        <f t="shared" si="159"/>
        <v/>
      </c>
      <c r="BQ147" s="21" t="str">
        <f t="shared" si="160"/>
        <v>OK Vihor</v>
      </c>
      <c r="BR147" s="21" t="str" cm="1">
        <f t="array" ref="BR147">IFERROR(""&amp;INDEX(regNatjecatelj_klub,DI147),"")</f>
        <v>OK Vihor</v>
      </c>
      <c r="BS147" s="66" t="str">
        <f t="shared" si="199"/>
        <v/>
      </c>
      <c r="BT147" s="46" t="str">
        <f t="shared" si="200"/>
        <v>OK Vihor</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Vihor</v>
      </c>
      <c r="CL147" s="210">
        <f>IF(BN147="","",IF(BT147&lt;&gt;BN147,INDEX(regKlub_id,MATCH(BT147,regKlub_naziv,0)),IF(AND(BO147&lt;&gt;"",BO147&lt;&gt;"NEMA"),BO147,IF(CF147&lt;&gt;"",CF147,IF(CB147&lt;&gt;"",CB147,IFERROR(INDEX(CL$12:CL146,MATCH(BN147,BN$12:BN146,0)),"GREŠKA"))))))</f>
        <v>12</v>
      </c>
      <c r="CM147" s="108" t="str">
        <f>IF(BP147="","",IF(BP147&lt;&gt;"NEMA",BP147,IF(CE147&lt;&gt;"",CE147,IFERROR(INDEX(CM$12:CM146,MATCH(BN147,BN$12:BN146,0)),""))))</f>
        <v/>
      </c>
      <c r="CN147" s="27" t="s">
        <v>0</v>
      </c>
      <c r="CO147" s="38" t="str">
        <f t="shared" si="207"/>
        <v>51:06</v>
      </c>
      <c r="CP147" s="53" t="str">
        <f t="shared" si="208"/>
        <v>0</v>
      </c>
      <c r="CQ147" s="164" t="str">
        <f t="shared" si="209"/>
        <v/>
      </c>
      <c r="CR147" s="165">
        <f t="shared" si="156"/>
        <v>3066</v>
      </c>
      <c r="CS147" s="108">
        <f t="shared" si="161"/>
        <v>1</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Ines – Ostajmer</v>
      </c>
      <c r="DI147" s="33">
        <f t="shared" si="214"/>
        <v>443</v>
      </c>
      <c r="DJ147" s="27" t="s">
        <v>0</v>
      </c>
      <c r="DK147" s="32" t="str">
        <f t="shared" si="215"/>
        <v>Ines – Ostajmer – OK Vihor</v>
      </c>
      <c r="DL147" s="33">
        <f t="shared" si="216"/>
        <v>443</v>
      </c>
      <c r="DM147" s="27" t="s">
        <v>0</v>
      </c>
      <c r="DN147" s="32" t="str">
        <f t="shared" si="217"/>
        <v>Ines – Ostajmer – OK Vihor – Ž12</v>
      </c>
      <c r="DO147" s="33">
        <f t="shared" si="218"/>
        <v>443</v>
      </c>
      <c r="DP147" s="27" t="s">
        <v>0</v>
      </c>
      <c r="DQ147" s="38">
        <f t="shared" si="219"/>
        <v>443</v>
      </c>
      <c r="DR147" s="33" cm="1">
        <f t="array" ref="DR147">IF(DQ147&lt;&gt;"",INDEX(regNatjecatelj_id,DQ147,0),IF(BF147&lt;&gt;"",BF147,""))</f>
        <v>1168</v>
      </c>
      <c r="DS147" s="27" t="s">
        <v>0</v>
      </c>
      <c r="DT147" s="38" t="str">
        <f t="shared" si="220"/>
        <v>imepre</v>
      </c>
      <c r="DU147" s="53" t="str">
        <f t="shared" si="166"/>
        <v>klu</v>
      </c>
      <c r="DV147" s="53" t="str">
        <f t="shared" si="221"/>
        <v>kat(ali)</v>
      </c>
      <c r="DW147" s="53" t="str">
        <f t="shared" si="222"/>
        <v/>
      </c>
      <c r="DX147" s="46" t="str">
        <f t="shared" si="223"/>
        <v>imepre-klu-kat(ali)</v>
      </c>
      <c r="DY147" s="27" t="s">
        <v>0</v>
      </c>
      <c r="DZ147" s="38">
        <f>IF(AN147="","",MAX(DZ$12:DZ146)+1)</f>
        <v>7732</v>
      </c>
      <c r="EA147" s="53">
        <f t="shared" si="224"/>
        <v>840</v>
      </c>
      <c r="EB147" s="53">
        <f t="shared" si="225"/>
        <v>1168</v>
      </c>
      <c r="EC147" s="53">
        <f t="shared" si="226"/>
        <v>3066</v>
      </c>
      <c r="ED147" s="53">
        <f t="shared" si="227"/>
        <v>1</v>
      </c>
      <c r="EE147" s="53">
        <f t="shared" si="167"/>
        <v>1</v>
      </c>
      <c r="EF147" s="53">
        <f t="shared" si="228"/>
        <v>21</v>
      </c>
      <c r="EG147" s="53" t="str">
        <f t="shared" si="229"/>
        <v>0</v>
      </c>
      <c r="EH147" s="53" t="str">
        <f t="shared" si="168"/>
        <v/>
      </c>
      <c r="EI147" s="53" t="str">
        <f t="shared" si="230"/>
        <v/>
      </c>
      <c r="EJ147" s="33">
        <f t="shared" si="231"/>
        <v>20</v>
      </c>
      <c r="EK147" s="27" t="s">
        <v>0</v>
      </c>
      <c r="EL147" s="14" t="str">
        <f t="shared" si="232"/>
        <v>INSERT INTO rezultat(id,stazakategorija_id,imeprezime_id,vrijeme_sec,status_id,registracija,uparivanje_id,originalstatus_id,imeprezimealias_id,klubalias_id,kategorijaalias_id) VALUES (7732,840,1168,3066,1,1,21,0,Null,Null,20);</v>
      </c>
      <c r="EM147" s="27" t="s">
        <v>0</v>
      </c>
      <c r="EN147" s="14" t="str">
        <f t="shared" si="169"/>
        <v>UPDATE
	registar
SET
	potvrda = 1
WHERE
	imeprezime_id=1168
    	AND
	kategorijaliga_id = (SELECT 
                         	id
                         FROM
                         	kategorija_liga
                         WHERE
                         	kategorija_liga.kategorija_id = (SELECT kategorija_id FROM staza_kategorija WHERE id = 840)
                         		AND
                         	kategorija_liga.liga_id = 221)
		AND
	datum_od &lt;= '44850'
    	AND
    datum_do is Null;</v>
      </c>
      <c r="EO147" s="27" t="s">
        <v>0</v>
      </c>
      <c r="EP147" s="115" t="str">
        <f t="shared" si="233"/>
        <v xml:space="preserve">
INSERT INTO rezultat(id,stazakategorija_id,imeprezime_id,vrijeme_sec,status_id,registracija,uparivanje_id,originalstatus_id,imeprezimealias_id,klubalias_id,kategorijaalias_id) VALUES (7732,840,1168,3066,1,1,21,0,Null,Null,20);
UPDATE
	registar
SET
	potvrda = 1
WHERE
	imeprezime_id=1168
    	AND
	kategorijaliga_id = (SELECT 
                         	id
                         FROM
                         	kategorija_liga
                         WHERE
                         	kategorija_liga.kategorija_id = (SELECT kategorija_id FROM staza_kategorija WHERE id = 840)
                         		AND
                         	kategorija_liga.liga_id = 221)
		AND
	datum_od &lt;= '44850'
    	AND
    datum_do is Null;</v>
      </c>
      <c r="EQ147" s="27" t="s">
        <v>0</v>
      </c>
    </row>
    <row r="148" spans="1:147" x14ac:dyDescent="0.25">
      <c r="A148" t="s">
        <v>0</v>
      </c>
      <c r="B148" s="32" t="str">
        <f>IF(csv!F138="","",TRIM(csv!T138))</f>
        <v>W12</v>
      </c>
      <c r="C148" s="21" t="s">
        <v>0</v>
      </c>
      <c r="D148" s="21" t="str">
        <f>IF(csv!F138="","",TRIM(csv!F138))</f>
        <v>Ema</v>
      </c>
      <c r="E148" s="21" t="str">
        <f>IF(csv!E138="","",TRIM(csv!E138))</f>
        <v>Jurač</v>
      </c>
      <c r="F148" s="21" t="s">
        <v>0</v>
      </c>
      <c r="G148" s="53" t="str">
        <f>IF(csv!M138="","",TRIM(csv!M138))</f>
        <v>52:04</v>
      </c>
      <c r="H148" s="53" t="str">
        <f>IF(csv!N138="","",TRIM(csv!N138))</f>
        <v>0</v>
      </c>
      <c r="I148" s="21" t="s">
        <v>0</v>
      </c>
      <c r="J148" s="21" t="str">
        <f>IF(csv!P138="","",TRIM(csv!P138))</f>
        <v>VIH</v>
      </c>
      <c r="K148" s="21" t="str">
        <f>IF(csv!Q138="","",TRIM(csv!Q138))</f>
        <v>OK Vihor</v>
      </c>
      <c r="L148" s="21" t="s">
        <v>0</v>
      </c>
      <c r="M148" s="46" t="str">
        <f>IF(csv!R138="","",TRIM(csv!R138))</f>
        <v>CRO</v>
      </c>
      <c r="N148" s="27" t="s">
        <v>0</v>
      </c>
      <c r="O148" s="172" t="str">
        <f t="shared" si="170"/>
        <v>ok</v>
      </c>
      <c r="P148" s="27"/>
      <c r="Q148" s="32" t="str">
        <f t="shared" si="171"/>
        <v>W12</v>
      </c>
      <c r="R148" s="53">
        <f>IF(Q148="","",IF(COUNTIF(Q$12:Q147,Q148)=0,R147+1,R147))</f>
        <v>13</v>
      </c>
      <c r="S148" s="53">
        <f t="shared" si="172"/>
        <v>122</v>
      </c>
      <c r="T148" s="53">
        <f t="shared" si="173"/>
        <v>548</v>
      </c>
      <c r="U148" s="46" t="str">
        <f t="shared" si="174"/>
        <v>M12 – Ž12</v>
      </c>
      <c r="V148" s="27" t="s">
        <v>0</v>
      </c>
      <c r="W148" s="157" t="str">
        <f t="shared" si="175"/>
        <v>Ž12</v>
      </c>
      <c r="X148" s="207">
        <f t="shared" si="176"/>
        <v>840</v>
      </c>
      <c r="Y148" s="158">
        <f t="shared" si="157"/>
        <v>20</v>
      </c>
      <c r="Z148" s="27" t="s">
        <v>0</v>
      </c>
      <c r="AA148" s="32" t="str">
        <f t="shared" si="177"/>
        <v>CRO</v>
      </c>
      <c r="AB148" s="53">
        <f t="shared" si="178"/>
        <v>1</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CRO</v>
      </c>
      <c r="AK148" s="108">
        <f t="shared" si="181"/>
        <v>1</v>
      </c>
      <c r="AL148" s="27"/>
      <c r="AM148" s="32" t="str">
        <f t="shared" si="182"/>
        <v>Ema</v>
      </c>
      <c r="AN148" s="21" t="str">
        <f t="shared" si="183"/>
        <v>Jurač</v>
      </c>
      <c r="AO148" s="53">
        <f t="shared" si="184"/>
        <v>1440</v>
      </c>
      <c r="AP148" s="53" t="str">
        <f t="shared" si="185"/>
        <v/>
      </c>
      <c r="AQ148" s="21" t="str">
        <f t="shared" si="186"/>
        <v>Ema</v>
      </c>
      <c r="AR148" s="46" t="str">
        <f t="shared" si="187"/>
        <v>Jurač</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Ema</v>
      </c>
      <c r="BI148" s="21" t="str">
        <f t="shared" si="193"/>
        <v>Jurač</v>
      </c>
      <c r="BJ148" s="53" t="str">
        <f t="shared" si="194"/>
        <v/>
      </c>
      <c r="BK148" s="33">
        <f t="shared" si="195"/>
        <v>1440</v>
      </c>
      <c r="BL148" s="27" t="s">
        <v>0</v>
      </c>
      <c r="BM148" s="32" t="str">
        <f t="shared" si="196"/>
        <v>VIH</v>
      </c>
      <c r="BN148" s="21" t="str">
        <f t="shared" si="197"/>
        <v>OK Vihor</v>
      </c>
      <c r="BO148" s="53">
        <f t="shared" si="198"/>
        <v>12</v>
      </c>
      <c r="BP148" s="53" t="str">
        <f t="shared" si="159"/>
        <v/>
      </c>
      <c r="BQ148" s="21" t="str">
        <f t="shared" si="160"/>
        <v>OK Vihor</v>
      </c>
      <c r="BR148" s="21" t="str" cm="1">
        <f t="array" ref="BR148">IFERROR(""&amp;INDEX(regNatjecatelj_klub,DI148),"")</f>
        <v>OK Vihor</v>
      </c>
      <c r="BS148" s="66" t="str">
        <f t="shared" si="199"/>
        <v/>
      </c>
      <c r="BT148" s="46" t="str">
        <f t="shared" si="200"/>
        <v>OK Vihor</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OK Vihor</v>
      </c>
      <c r="CL148" s="210">
        <f>IF(BN148="","",IF(BT148&lt;&gt;BN148,INDEX(regKlub_id,MATCH(BT148,regKlub_naziv,0)),IF(AND(BO148&lt;&gt;"",BO148&lt;&gt;"NEMA"),BO148,IF(CF148&lt;&gt;"",CF148,IF(CB148&lt;&gt;"",CB148,IFERROR(INDEX(CL$12:CL147,MATCH(BN148,BN$12:BN147,0)),"GREŠKA"))))))</f>
        <v>12</v>
      </c>
      <c r="CM148" s="108" t="str">
        <f>IF(BP148="","",IF(BP148&lt;&gt;"NEMA",BP148,IF(CE148&lt;&gt;"",CE148,IFERROR(INDEX(CM$12:CM147,MATCH(BN148,BN$12:BN147,0)),""))))</f>
        <v/>
      </c>
      <c r="CN148" s="27" t="s">
        <v>0</v>
      </c>
      <c r="CO148" s="38" t="str">
        <f t="shared" si="207"/>
        <v>52:04</v>
      </c>
      <c r="CP148" s="53" t="str">
        <f t="shared" si="208"/>
        <v>0</v>
      </c>
      <c r="CQ148" s="164" t="str">
        <f t="shared" si="209"/>
        <v/>
      </c>
      <c r="CR148" s="165">
        <f t="shared" si="156"/>
        <v>3124</v>
      </c>
      <c r="CS148" s="108">
        <f t="shared" si="161"/>
        <v>1</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Ema – Jurač</v>
      </c>
      <c r="DI148" s="33">
        <f t="shared" si="214"/>
        <v>308</v>
      </c>
      <c r="DJ148" s="27" t="s">
        <v>0</v>
      </c>
      <c r="DK148" s="32" t="str">
        <f t="shared" si="215"/>
        <v>Ema – Jurač – OK Vihor</v>
      </c>
      <c r="DL148" s="33">
        <f t="shared" si="216"/>
        <v>308</v>
      </c>
      <c r="DM148" s="27" t="s">
        <v>0</v>
      </c>
      <c r="DN148" s="32" t="str">
        <f t="shared" si="217"/>
        <v>Ema – Jurač – OK Vihor – Ž12</v>
      </c>
      <c r="DO148" s="33">
        <f t="shared" si="218"/>
        <v>308</v>
      </c>
      <c r="DP148" s="27" t="s">
        <v>0</v>
      </c>
      <c r="DQ148" s="38">
        <f t="shared" si="219"/>
        <v>308</v>
      </c>
      <c r="DR148" s="33" cm="1">
        <f t="array" ref="DR148">IF(DQ148&lt;&gt;"",INDEX(regNatjecatelj_id,DQ148,0),IF(BF148&lt;&gt;"",BF148,""))</f>
        <v>1440</v>
      </c>
      <c r="DS148" s="27" t="s">
        <v>0</v>
      </c>
      <c r="DT148" s="38" t="str">
        <f t="shared" si="220"/>
        <v>imepre</v>
      </c>
      <c r="DU148" s="53" t="str">
        <f t="shared" si="166"/>
        <v>klu</v>
      </c>
      <c r="DV148" s="53" t="str">
        <f t="shared" si="221"/>
        <v>kat(ali)</v>
      </c>
      <c r="DW148" s="53" t="str">
        <f t="shared" si="222"/>
        <v/>
      </c>
      <c r="DX148" s="46" t="str">
        <f t="shared" si="223"/>
        <v>imepre-klu-kat(ali)</v>
      </c>
      <c r="DY148" s="27" t="s">
        <v>0</v>
      </c>
      <c r="DZ148" s="38">
        <f>IF(AN148="","",MAX(DZ$12:DZ147)+1)</f>
        <v>7733</v>
      </c>
      <c r="EA148" s="53">
        <f t="shared" si="224"/>
        <v>840</v>
      </c>
      <c r="EB148" s="53">
        <f t="shared" si="225"/>
        <v>1440</v>
      </c>
      <c r="EC148" s="53">
        <f t="shared" si="226"/>
        <v>3124</v>
      </c>
      <c r="ED148" s="53">
        <f t="shared" si="227"/>
        <v>1</v>
      </c>
      <c r="EE148" s="53">
        <f t="shared" si="167"/>
        <v>1</v>
      </c>
      <c r="EF148" s="53">
        <f t="shared" si="228"/>
        <v>21</v>
      </c>
      <c r="EG148" s="53" t="str">
        <f t="shared" si="229"/>
        <v>0</v>
      </c>
      <c r="EH148" s="53" t="str">
        <f t="shared" si="168"/>
        <v/>
      </c>
      <c r="EI148" s="53" t="str">
        <f t="shared" si="230"/>
        <v/>
      </c>
      <c r="EJ148" s="33">
        <f t="shared" si="231"/>
        <v>20</v>
      </c>
      <c r="EK148" s="27" t="s">
        <v>0</v>
      </c>
      <c r="EL148" s="14" t="str">
        <f t="shared" si="232"/>
        <v>INSERT INTO rezultat(id,stazakategorija_id,imeprezime_id,vrijeme_sec,status_id,registracija,uparivanje_id,originalstatus_id,imeprezimealias_id,klubalias_id,kategorijaalias_id) VALUES (7733,840,1440,3124,1,1,21,0,Null,Null,20);</v>
      </c>
      <c r="EM148" s="27" t="s">
        <v>0</v>
      </c>
      <c r="EN148" s="14" t="str">
        <f t="shared" si="169"/>
        <v>UPDATE
	registar
SET
	potvrda = 1
WHERE
	imeprezime_id=1440
    	AND
	kategorijaliga_id = (SELECT 
                         	id
                         FROM
                         	kategorija_liga
                         WHERE
                         	kategorija_liga.kategorija_id = (SELECT kategorija_id FROM staza_kategorija WHERE id = 840)
                         		AND
                         	kategorija_liga.liga_id = 221)
		AND
	datum_od &lt;= '44850'
    	AND
    datum_do is Null;</v>
      </c>
      <c r="EO148" s="27" t="s">
        <v>0</v>
      </c>
      <c r="EP148" s="115" t="str">
        <f t="shared" si="233"/>
        <v xml:space="preserve">
INSERT INTO rezultat(id,stazakategorija_id,imeprezime_id,vrijeme_sec,status_id,registracija,uparivanje_id,originalstatus_id,imeprezimealias_id,klubalias_id,kategorijaalias_id) VALUES (7733,840,1440,3124,1,1,21,0,Null,Null,20);
UPDATE
	registar
SET
	potvrda = 1
WHERE
	imeprezime_id=1440
    	AND
	kategorijaliga_id = (SELECT 
                         	id
                         FROM
                         	kategorija_liga
                         WHERE
                         	kategorija_liga.kategorija_id = (SELECT kategorija_id FROM staza_kategorija WHERE id = 840)
                         		AND
                         	kategorija_liga.liga_id = 221)
		AND
	datum_od &lt;= '44850'
    	AND
    datum_do is Null;</v>
      </c>
      <c r="EQ148" s="27" t="s">
        <v>0</v>
      </c>
    </row>
    <row r="149" spans="1:147" x14ac:dyDescent="0.25">
      <c r="A149" t="s">
        <v>0</v>
      </c>
      <c r="B149" s="32" t="str">
        <f>IF(csv!F139="","",TRIM(csv!T139))</f>
        <v>W12</v>
      </c>
      <c r="C149" s="21" t="s">
        <v>0</v>
      </c>
      <c r="D149" s="21" t="str">
        <f>IF(csv!F139="","",TRIM(csv!F139))</f>
        <v>Anabella</v>
      </c>
      <c r="E149" s="21" t="str">
        <f>IF(csv!E139="","",TRIM(csv!E139))</f>
        <v>Juranić</v>
      </c>
      <c r="F149" s="21" t="s">
        <v>0</v>
      </c>
      <c r="G149" s="53" t="str">
        <f>IF(csv!M139="","",TRIM(csv!M139))</f>
        <v/>
      </c>
      <c r="H149" s="53" t="str">
        <f>IF(csv!N139="","",TRIM(csv!N139))</f>
        <v>1</v>
      </c>
      <c r="I149" s="21" t="s">
        <v>0</v>
      </c>
      <c r="J149" s="21" t="str">
        <f>IF(csv!P139="","",TRIM(csv!P139))</f>
        <v>TIL</v>
      </c>
      <c r="K149" s="21" t="str">
        <f>IF(csv!Q139="","",TRIM(csv!Q139))</f>
        <v>SK Tilček Team</v>
      </c>
      <c r="L149" s="21" t="s">
        <v>0</v>
      </c>
      <c r="M149" s="46" t="str">
        <f>IF(csv!R139="","",TRIM(csv!R139))</f>
        <v>CRO</v>
      </c>
      <c r="N149" s="27" t="s">
        <v>0</v>
      </c>
      <c r="O149" s="172" t="str">
        <f t="shared" si="170"/>
        <v>ok</v>
      </c>
      <c r="P149" s="27"/>
      <c r="Q149" s="32" t="str">
        <f t="shared" si="171"/>
        <v>W12</v>
      </c>
      <c r="R149" s="53">
        <f>IF(Q149="","",IF(COUNTIF(Q$12:Q148,Q149)=0,R148+1,R148))</f>
        <v>13</v>
      </c>
      <c r="S149" s="53">
        <f t="shared" si="172"/>
        <v>122</v>
      </c>
      <c r="T149" s="53">
        <f t="shared" si="173"/>
        <v>548</v>
      </c>
      <c r="U149" s="46" t="str">
        <f t="shared" si="174"/>
        <v>M12 – Ž12</v>
      </c>
      <c r="V149" s="27" t="s">
        <v>0</v>
      </c>
      <c r="W149" s="157" t="str">
        <f t="shared" si="175"/>
        <v>Ž12</v>
      </c>
      <c r="X149" s="207">
        <f t="shared" si="176"/>
        <v>840</v>
      </c>
      <c r="Y149" s="158">
        <f t="shared" si="157"/>
        <v>20</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Anabella</v>
      </c>
      <c r="AN149" s="21" t="str">
        <f t="shared" si="183"/>
        <v>Juranić</v>
      </c>
      <c r="AO149" s="53">
        <f t="shared" si="184"/>
        <v>2297</v>
      </c>
      <c r="AP149" s="53" t="str">
        <f t="shared" si="185"/>
        <v/>
      </c>
      <c r="AQ149" s="21" t="str">
        <f t="shared" si="186"/>
        <v>Anabella</v>
      </c>
      <c r="AR149" s="46" t="str">
        <f t="shared" si="187"/>
        <v>Juranić</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Anabella</v>
      </c>
      <c r="BI149" s="21" t="str">
        <f t="shared" si="193"/>
        <v>Juranić</v>
      </c>
      <c r="BJ149" s="53" t="str">
        <f t="shared" si="194"/>
        <v/>
      </c>
      <c r="BK149" s="33">
        <f t="shared" si="195"/>
        <v>2297</v>
      </c>
      <c r="BL149" s="27" t="s">
        <v>0</v>
      </c>
      <c r="BM149" s="32" t="str">
        <f t="shared" si="196"/>
        <v>TIL</v>
      </c>
      <c r="BN149" s="21" t="str">
        <f t="shared" si="197"/>
        <v>SK Tilček Team</v>
      </c>
      <c r="BO149" s="53">
        <f t="shared" si="198"/>
        <v>22</v>
      </c>
      <c r="BP149" s="53" t="str">
        <f t="shared" si="159"/>
        <v/>
      </c>
      <c r="BQ149" s="21" t="str">
        <f t="shared" si="160"/>
        <v>SK Tilček Team</v>
      </c>
      <c r="BR149" s="21" t="str" cm="1">
        <f t="array" ref="BR149">IFERROR(""&amp;INDEX(regNatjecatelj_klub,DI149),"")</f>
        <v>SK Tilček Team</v>
      </c>
      <c r="BS149" s="66" t="str">
        <f t="shared" si="199"/>
        <v/>
      </c>
      <c r="BT149" s="46" t="str">
        <f t="shared" si="200"/>
        <v>SK Tilček Team</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SK Tilček Team</v>
      </c>
      <c r="CL149" s="210">
        <f>IF(BN149="","",IF(BT149&lt;&gt;BN149,INDEX(regKlub_id,MATCH(BT149,regKlub_naziv,0)),IF(AND(BO149&lt;&gt;"",BO149&lt;&gt;"NEMA"),BO149,IF(CF149&lt;&gt;"",CF149,IF(CB149&lt;&gt;"",CB149,IFERROR(INDEX(CL$12:CL148,MATCH(BN149,BN$12:BN148,0)),"GREŠKA"))))))</f>
        <v>22</v>
      </c>
      <c r="CM149" s="108" t="str">
        <f>IF(BP149="","",IF(BP149&lt;&gt;"NEMA",BP149,IF(CE149&lt;&gt;"",CE149,IFERROR(INDEX(CM$12:CM148,MATCH(BN149,BN$12:BN148,0)),""))))</f>
        <v/>
      </c>
      <c r="CN149" s="27" t="s">
        <v>0</v>
      </c>
      <c r="CO149" s="38" t="str">
        <f t="shared" si="207"/>
        <v/>
      </c>
      <c r="CP149" s="53" t="str">
        <f t="shared" si="208"/>
        <v>1</v>
      </c>
      <c r="CQ149" s="164" t="str">
        <f t="shared" si="209"/>
        <v/>
      </c>
      <c r="CR149" s="165" t="str">
        <f t="shared" si="156"/>
        <v/>
      </c>
      <c r="CS149" s="108">
        <f t="shared" si="161"/>
        <v>6</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Anabella – Juranić</v>
      </c>
      <c r="DI149" s="33">
        <f t="shared" si="214"/>
        <v>54</v>
      </c>
      <c r="DJ149" s="27" t="s">
        <v>0</v>
      </c>
      <c r="DK149" s="32" t="str">
        <f t="shared" si="215"/>
        <v>Anabella – Juranić – SK Tilček Team</v>
      </c>
      <c r="DL149" s="33">
        <f t="shared" si="216"/>
        <v>54</v>
      </c>
      <c r="DM149" s="27" t="s">
        <v>0</v>
      </c>
      <c r="DN149" s="32" t="str">
        <f t="shared" si="217"/>
        <v>Anabella – Juranić – SK Tilček Team – Ž12</v>
      </c>
      <c r="DO149" s="33" t="str">
        <f t="shared" si="218"/>
        <v>NEMA</v>
      </c>
      <c r="DP149" s="27" t="s">
        <v>0</v>
      </c>
      <c r="DQ149" s="38">
        <f t="shared" si="219"/>
        <v>54</v>
      </c>
      <c r="DR149" s="33" cm="1">
        <f t="array" ref="DR149">IF(DQ149&lt;&gt;"",INDEX(regNatjecatelj_id,DQ149,0),IF(BF149&lt;&gt;"",BF149,""))</f>
        <v>2297</v>
      </c>
      <c r="DS149" s="27" t="s">
        <v>0</v>
      </c>
      <c r="DT149" s="38" t="str">
        <f t="shared" si="220"/>
        <v>imepre</v>
      </c>
      <c r="DU149" s="53" t="str">
        <f t="shared" si="166"/>
        <v>klu</v>
      </c>
      <c r="DV149" s="53" t="str">
        <f t="shared" si="221"/>
        <v>kat(ali)</v>
      </c>
      <c r="DW149" s="53" t="str">
        <f t="shared" si="222"/>
        <v/>
      </c>
      <c r="DX149" s="46" t="str">
        <f t="shared" si="223"/>
        <v>imepre-klu-kat(ali)</v>
      </c>
      <c r="DY149" s="27" t="s">
        <v>0</v>
      </c>
      <c r="DZ149" s="38">
        <f>IF(AN149="","",MAX(DZ$12:DZ148)+1)</f>
        <v>7734</v>
      </c>
      <c r="EA149" s="53">
        <f t="shared" si="224"/>
        <v>840</v>
      </c>
      <c r="EB149" s="53">
        <f t="shared" si="225"/>
        <v>2297</v>
      </c>
      <c r="EC149" s="53" t="str">
        <f t="shared" si="226"/>
        <v/>
      </c>
      <c r="ED149" s="53">
        <f t="shared" si="227"/>
        <v>6</v>
      </c>
      <c r="EE149" s="53">
        <f t="shared" si="167"/>
        <v>0</v>
      </c>
      <c r="EF149" s="53">
        <f t="shared" si="228"/>
        <v>21</v>
      </c>
      <c r="EG149" s="53" t="str">
        <f t="shared" si="229"/>
        <v>1</v>
      </c>
      <c r="EH149" s="53" t="str">
        <f t="shared" si="168"/>
        <v/>
      </c>
      <c r="EI149" s="53" t="str">
        <f t="shared" si="230"/>
        <v/>
      </c>
      <c r="EJ149" s="33">
        <f t="shared" si="231"/>
        <v>20</v>
      </c>
      <c r="EK149" s="27" t="s">
        <v>0</v>
      </c>
      <c r="EL149" s="14" t="str">
        <f t="shared" si="232"/>
        <v>INSERT INTO rezultat(id,stazakategorija_id,imeprezime_id,vrijeme_sec,status_id,registracija,uparivanje_id,originalstatus_id,imeprezimealias_id,klubalias_id,kategorijaalias_id) VALUES (7734,840,2297,Null,6,0,21,1,Null,Null,20);</v>
      </c>
      <c r="EM149" s="27" t="s">
        <v>0</v>
      </c>
      <c r="EN149" s="14" t="str">
        <f t="shared" si="169"/>
        <v/>
      </c>
      <c r="EO149" s="27" t="s">
        <v>0</v>
      </c>
      <c r="EP149" s="115" t="str">
        <f t="shared" si="233"/>
        <v xml:space="preserve">
INSERT INTO rezultat(id,stazakategorija_id,imeprezime_id,vrijeme_sec,status_id,registracija,uparivanje_id,originalstatus_id,imeprezimealias_id,klubalias_id,kategorijaalias_id) VALUES (7734,840,2297,Null,6,0,21,1,Null,Null,20);</v>
      </c>
      <c r="EQ149" s="27" t="s">
        <v>0</v>
      </c>
    </row>
    <row r="150" spans="1:147" x14ac:dyDescent="0.25">
      <c r="A150" t="s">
        <v>0</v>
      </c>
      <c r="B150" s="32" t="str">
        <f>IF(csv!F140="","",TRIM(csv!T140))</f>
        <v>W12</v>
      </c>
      <c r="C150" s="21" t="s">
        <v>0</v>
      </c>
      <c r="D150" s="21" t="str">
        <f>IF(csv!F140="","",TRIM(csv!F140))</f>
        <v>Vacant</v>
      </c>
      <c r="E150" s="21" t="str">
        <f>IF(csv!E140="","",TRIM(csv!E140))</f>
        <v/>
      </c>
      <c r="F150" s="21" t="s">
        <v>0</v>
      </c>
      <c r="G150" s="53" t="str">
        <f>IF(csv!M140="","",TRIM(csv!M140))</f>
        <v/>
      </c>
      <c r="H150" s="53" t="str">
        <f>IF(csv!N140="","",TRIM(csv!N140))</f>
        <v>0</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W12</v>
      </c>
      <c r="R150" s="53">
        <f>IF(Q150="","",IF(COUNTIF(Q$12:Q149,Q150)=0,R149+1,R149))</f>
        <v>13</v>
      </c>
      <c r="S150" s="53">
        <f t="shared" si="172"/>
        <v>122</v>
      </c>
      <c r="T150" s="53">
        <f t="shared" si="173"/>
        <v>548</v>
      </c>
      <c r="U150" s="46" t="str">
        <f t="shared" si="174"/>
        <v>M12 – Ž12</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0</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W12</v>
      </c>
      <c r="C151" s="21" t="s">
        <v>0</v>
      </c>
      <c r="D151" s="21" t="str">
        <f>IF(csv!F141="","",TRIM(csv!F141))</f>
        <v>Vacant</v>
      </c>
      <c r="E151" s="21" t="str">
        <f>IF(csv!E141="","",TRIM(csv!E141))</f>
        <v/>
      </c>
      <c r="F151" s="21" t="s">
        <v>0</v>
      </c>
      <c r="G151" s="53" t="str">
        <f>IF(csv!M141="","",TRIM(csv!M141))</f>
        <v/>
      </c>
      <c r="H151" s="53" t="str">
        <f>IF(csv!N141="","",TRIM(csv!N141))</f>
        <v>0</v>
      </c>
      <c r="I151" s="21" t="s">
        <v>0</v>
      </c>
      <c r="J151" s="21" t="str">
        <f>IF(csv!P141="","",TRIM(csv!P141))</f>
        <v/>
      </c>
      <c r="K151" s="21" t="str">
        <f>IF(csv!Q141="","",TRIM(csv!Q141))</f>
        <v/>
      </c>
      <c r="L151" s="21" t="s">
        <v>0</v>
      </c>
      <c r="M151" s="46" t="str">
        <f>IF(csv!R141="","",TRIM(csv!R141))</f>
        <v/>
      </c>
      <c r="N151" s="27" t="s">
        <v>0</v>
      </c>
      <c r="O151" s="172" t="str">
        <f t="shared" si="170"/>
        <v/>
      </c>
      <c r="P151" s="27"/>
      <c r="Q151" s="32" t="str">
        <f t="shared" si="171"/>
        <v>W12</v>
      </c>
      <c r="R151" s="53">
        <f>IF(Q151="","",IF(COUNTIF(Q$12:Q150,Q151)=0,R150+1,R150))</f>
        <v>13</v>
      </c>
      <c r="S151" s="53">
        <f t="shared" si="172"/>
        <v>122</v>
      </c>
      <c r="T151" s="53">
        <f t="shared" si="173"/>
        <v>548</v>
      </c>
      <c r="U151" s="46" t="str">
        <f t="shared" si="174"/>
        <v>M12 – Ž12</v>
      </c>
      <c r="V151" s="27" t="s">
        <v>0</v>
      </c>
      <c r="W151" s="157" t="str">
        <f t="shared" si="175"/>
        <v/>
      </c>
      <c r="X151" s="207" t="str">
        <f t="shared" si="176"/>
        <v/>
      </c>
      <c r="Y151" s="158" t="str">
        <f t="shared" si="157"/>
        <v/>
      </c>
      <c r="Z151" s="27" t="s">
        <v>0</v>
      </c>
      <c r="AA151" s="32" t="str">
        <f t="shared" si="177"/>
        <v/>
      </c>
      <c r="AB151" s="53" t="str">
        <f t="shared" si="178"/>
        <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
      </c>
      <c r="AK151" s="108" t="str">
        <f t="shared" si="181"/>
        <v/>
      </c>
      <c r="AL151" s="27"/>
      <c r="AM151" s="32" t="str">
        <f t="shared" si="182"/>
        <v/>
      </c>
      <c r="AN151" s="21" t="str">
        <f t="shared" si="183"/>
        <v/>
      </c>
      <c r="AO151" s="53" t="str">
        <f t="shared" si="184"/>
        <v/>
      </c>
      <c r="AP151" s="53" t="str">
        <f t="shared" si="185"/>
        <v/>
      </c>
      <c r="AQ151" s="21" t="str">
        <f t="shared" si="186"/>
        <v/>
      </c>
      <c r="AR151" s="46" t="str">
        <f t="shared" si="187"/>
        <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
      </c>
      <c r="BI151" s="21" t="str">
        <f t="shared" si="193"/>
        <v/>
      </c>
      <c r="BJ151" s="53" t="str">
        <f t="shared" si="194"/>
        <v/>
      </c>
      <c r="BK151" s="33" t="str">
        <f t="shared" si="195"/>
        <v/>
      </c>
      <c r="BL151" s="27" t="s">
        <v>0</v>
      </c>
      <c r="BM151" s="32" t="str">
        <f t="shared" si="196"/>
        <v/>
      </c>
      <c r="BN151" s="21" t="str">
        <f t="shared" si="197"/>
        <v/>
      </c>
      <c r="BO151" s="53" t="str">
        <f t="shared" si="198"/>
        <v/>
      </c>
      <c r="BP151" s="53" t="str">
        <f t="shared" si="159"/>
        <v/>
      </c>
      <c r="BQ151" s="21" t="str">
        <f t="shared" si="160"/>
        <v/>
      </c>
      <c r="BR151" s="21" t="str" cm="1">
        <f t="array" ref="BR151">IFERROR(""&amp;INDEX(regNatjecatelj_klub,DI151),"")</f>
        <v/>
      </c>
      <c r="BS151" s="66" t="str">
        <f t="shared" si="199"/>
        <v/>
      </c>
      <c r="BT151" s="46" t="str">
        <f t="shared" si="200"/>
        <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
      </c>
      <c r="CL151" s="210" t="str">
        <f>IF(BN151="","",IF(BT151&lt;&gt;BN151,INDEX(regKlub_id,MATCH(BT151,regKlub_naziv,0)),IF(AND(BO151&lt;&gt;"",BO151&lt;&gt;"NEMA"),BO151,IF(CF151&lt;&gt;"",CF151,IF(CB151&lt;&gt;"",CB151,IFERROR(INDEX(CL$12:CL150,MATCH(BN151,BN$12:BN150,0)),"GREŠKA"))))))</f>
        <v/>
      </c>
      <c r="CM151" s="108" t="str">
        <f>IF(BP151="","",IF(BP151&lt;&gt;"NEMA",BP151,IF(CE151&lt;&gt;"",CE151,IFERROR(INDEX(CM$12:CM150,MATCH(BN151,BN$12:BN150,0)),""))))</f>
        <v/>
      </c>
      <c r="CN151" s="27" t="s">
        <v>0</v>
      </c>
      <c r="CO151" s="38" t="str">
        <f t="shared" si="207"/>
        <v/>
      </c>
      <c r="CP151" s="53" t="str">
        <f t="shared" si="208"/>
        <v>0</v>
      </c>
      <c r="CQ151" s="164" t="str">
        <f t="shared" si="209"/>
        <v/>
      </c>
      <c r="CR151" s="165" t="str">
        <f t="shared" si="156"/>
        <v/>
      </c>
      <c r="CS151" s="108" t="str">
        <f t="shared" si="161"/>
        <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
      </c>
      <c r="DI151" s="33" t="str">
        <f t="shared" si="214"/>
        <v/>
      </c>
      <c r="DJ151" s="27" t="s">
        <v>0</v>
      </c>
      <c r="DK151" s="32" t="str">
        <f t="shared" si="215"/>
        <v/>
      </c>
      <c r="DL151" s="33" t="str">
        <f t="shared" si="216"/>
        <v/>
      </c>
      <c r="DM151" s="27" t="s">
        <v>0</v>
      </c>
      <c r="DN151" s="32" t="str">
        <f t="shared" si="217"/>
        <v/>
      </c>
      <c r="DO151" s="33" t="str">
        <f t="shared" si="218"/>
        <v/>
      </c>
      <c r="DP151" s="27" t="s">
        <v>0</v>
      </c>
      <c r="DQ151" s="38" t="str">
        <f t="shared" si="219"/>
        <v/>
      </c>
      <c r="DR151" s="33" t="str" cm="1">
        <f t="array" ref="DR151">IF(DQ151&lt;&gt;"",INDEX(regNatjecatelj_id,DQ151,0),IF(BF151&lt;&gt;"",BF151,""))</f>
        <v/>
      </c>
      <c r="DS151" s="27" t="s">
        <v>0</v>
      </c>
      <c r="DT151" s="38" t="str">
        <f t="shared" si="220"/>
        <v/>
      </c>
      <c r="DU151" s="53" t="str">
        <f t="shared" si="166"/>
        <v/>
      </c>
      <c r="DV151" s="53" t="str">
        <f t="shared" si="221"/>
        <v/>
      </c>
      <c r="DW151" s="53" t="str">
        <f t="shared" si="222"/>
        <v/>
      </c>
      <c r="DX151" s="46" t="str">
        <f t="shared" si="223"/>
        <v/>
      </c>
      <c r="DY151" s="27" t="s">
        <v>0</v>
      </c>
      <c r="DZ151" s="38" t="str">
        <f>IF(AN151="","",MAX(DZ$12:DZ150)+1)</f>
        <v/>
      </c>
      <c r="EA151" s="53" t="str">
        <f t="shared" si="224"/>
        <v/>
      </c>
      <c r="EB151" s="53" t="str">
        <f t="shared" si="225"/>
        <v/>
      </c>
      <c r="EC151" s="53" t="str">
        <f t="shared" si="226"/>
        <v/>
      </c>
      <c r="ED151" s="53" t="str">
        <f t="shared" si="227"/>
        <v/>
      </c>
      <c r="EE151" s="53" t="str">
        <f t="shared" si="167"/>
        <v/>
      </c>
      <c r="EF151" s="53" t="str">
        <f t="shared" si="228"/>
        <v/>
      </c>
      <c r="EG151" s="53" t="str">
        <f t="shared" si="229"/>
        <v/>
      </c>
      <c r="EH151" s="53" t="str">
        <f t="shared" si="168"/>
        <v/>
      </c>
      <c r="EI151" s="53" t="str">
        <f t="shared" si="230"/>
        <v/>
      </c>
      <c r="EJ151" s="33" t="str">
        <f t="shared" si="231"/>
        <v/>
      </c>
      <c r="EK151" s="27" t="s">
        <v>0</v>
      </c>
      <c r="EL151" s="14" t="str">
        <f t="shared" si="232"/>
        <v/>
      </c>
      <c r="EM151" s="27" t="s">
        <v>0</v>
      </c>
      <c r="EN151" s="14" t="str">
        <f t="shared" si="169"/>
        <v/>
      </c>
      <c r="EO151" s="27" t="s">
        <v>0</v>
      </c>
      <c r="EP151" s="115" t="str">
        <f t="shared" si="233"/>
        <v/>
      </c>
      <c r="EQ151" s="27" t="s">
        <v>0</v>
      </c>
    </row>
    <row r="152" spans="1:147" x14ac:dyDescent="0.25">
      <c r="A152" t="s">
        <v>0</v>
      </c>
      <c r="B152" s="32" t="str">
        <f>IF(csv!F142="","",TRIM(csv!T142))</f>
        <v>W14</v>
      </c>
      <c r="C152" s="21" t="s">
        <v>0</v>
      </c>
      <c r="D152" s="21" t="str">
        <f>IF(csv!F142="","",TRIM(csv!F142))</f>
        <v>Ema</v>
      </c>
      <c r="E152" s="21" t="str">
        <f>IF(csv!E142="","",TRIM(csv!E142))</f>
        <v>Juričan</v>
      </c>
      <c r="F152" s="21" t="s">
        <v>0</v>
      </c>
      <c r="G152" s="53" t="str">
        <f>IF(csv!M142="","",TRIM(csv!M142))</f>
        <v>40:33</v>
      </c>
      <c r="H152" s="53" t="str">
        <f>IF(csv!N142="","",TRIM(csv!N142))</f>
        <v>0</v>
      </c>
      <c r="I152" s="21" t="s">
        <v>0</v>
      </c>
      <c r="J152" s="21" t="str">
        <f>IF(csv!P142="","",TRIM(csv!P142))</f>
        <v>VAR</v>
      </c>
      <c r="K152" s="21" t="str">
        <f>IF(csv!Q142="","",TRIM(csv!Q142))</f>
        <v>OK Varaždin</v>
      </c>
      <c r="L152" s="21" t="s">
        <v>0</v>
      </c>
      <c r="M152" s="46" t="str">
        <f>IF(csv!R142="","",TRIM(csv!R142))</f>
        <v>CRO</v>
      </c>
      <c r="N152" s="27" t="s">
        <v>0</v>
      </c>
      <c r="O152" s="172" t="str">
        <f t="shared" si="170"/>
        <v>ok</v>
      </c>
      <c r="P152" s="27"/>
      <c r="Q152" s="32" t="str">
        <f t="shared" si="171"/>
        <v>W14</v>
      </c>
      <c r="R152" s="53">
        <f>IF(Q152="","",IF(COUNTIF(Q$12:Q151,Q152)=0,R151+1,R151))</f>
        <v>14</v>
      </c>
      <c r="S152" s="53">
        <f t="shared" si="172"/>
        <v>121</v>
      </c>
      <c r="T152" s="53">
        <f t="shared" si="173"/>
        <v>547</v>
      </c>
      <c r="U152" s="46" t="str">
        <f t="shared" si="174"/>
        <v>M14 – Ž14</v>
      </c>
      <c r="V152" s="27" t="s">
        <v>0</v>
      </c>
      <c r="W152" s="157" t="str">
        <f t="shared" si="175"/>
        <v>Ž14</v>
      </c>
      <c r="X152" s="207">
        <f t="shared" si="176"/>
        <v>841</v>
      </c>
      <c r="Y152" s="158">
        <f t="shared" si="157"/>
        <v>21</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Ema</v>
      </c>
      <c r="AN152" s="21" t="str">
        <f t="shared" si="183"/>
        <v>Juričan</v>
      </c>
      <c r="AO152" s="53">
        <f t="shared" si="184"/>
        <v>1186</v>
      </c>
      <c r="AP152" s="53" t="str">
        <f t="shared" si="185"/>
        <v/>
      </c>
      <c r="AQ152" s="21" t="str">
        <f t="shared" si="186"/>
        <v>Ema</v>
      </c>
      <c r="AR152" s="46" t="str">
        <f t="shared" si="187"/>
        <v>Juričan</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Ema</v>
      </c>
      <c r="BI152" s="21" t="str">
        <f t="shared" si="193"/>
        <v>Juričan</v>
      </c>
      <c r="BJ152" s="53" t="str">
        <f t="shared" si="194"/>
        <v/>
      </c>
      <c r="BK152" s="33">
        <f t="shared" si="195"/>
        <v>1186</v>
      </c>
      <c r="BL152" s="27" t="s">
        <v>0</v>
      </c>
      <c r="BM152" s="32" t="str">
        <f t="shared" si="196"/>
        <v>VAR</v>
      </c>
      <c r="BN152" s="21" t="str">
        <f t="shared" si="197"/>
        <v>OK Varaždin</v>
      </c>
      <c r="BO152" s="53">
        <f t="shared" si="198"/>
        <v>11</v>
      </c>
      <c r="BP152" s="53" t="str">
        <f t="shared" si="159"/>
        <v/>
      </c>
      <c r="BQ152" s="21" t="str">
        <f t="shared" si="160"/>
        <v>OK Varaždin</v>
      </c>
      <c r="BR152" s="21" t="str" cm="1">
        <f t="array" ref="BR152">IFERROR(""&amp;INDEX(regNatjecatelj_klub,DI152),"")</f>
        <v>OK Varaždin</v>
      </c>
      <c r="BS152" s="66" t="str">
        <f t="shared" si="199"/>
        <v/>
      </c>
      <c r="BT152" s="46" t="str">
        <f t="shared" si="200"/>
        <v>OK Varaždin</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Varaždin</v>
      </c>
      <c r="CL152" s="210">
        <f>IF(BN152="","",IF(BT152&lt;&gt;BN152,INDEX(regKlub_id,MATCH(BT152,regKlub_naziv,0)),IF(AND(BO152&lt;&gt;"",BO152&lt;&gt;"NEMA"),BO152,IF(CF152&lt;&gt;"",CF152,IF(CB152&lt;&gt;"",CB152,IFERROR(INDEX(CL$12:CL151,MATCH(BN152,BN$12:BN151,0)),"GREŠKA"))))))</f>
        <v>11</v>
      </c>
      <c r="CM152" s="108" t="str">
        <f>IF(BP152="","",IF(BP152&lt;&gt;"NEMA",BP152,IF(CE152&lt;&gt;"",CE152,IFERROR(INDEX(CM$12:CM151,MATCH(BN152,BN$12:BN151,0)),""))))</f>
        <v/>
      </c>
      <c r="CN152" s="27" t="s">
        <v>0</v>
      </c>
      <c r="CO152" s="38" t="str">
        <f t="shared" si="207"/>
        <v>40:33</v>
      </c>
      <c r="CP152" s="53" t="str">
        <f t="shared" si="208"/>
        <v>0</v>
      </c>
      <c r="CQ152" s="164" t="str">
        <f t="shared" si="209"/>
        <v/>
      </c>
      <c r="CR152" s="165">
        <f t="shared" si="156"/>
        <v>2433</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Ema – Juričan</v>
      </c>
      <c r="DI152" s="33">
        <f t="shared" si="214"/>
        <v>309</v>
      </c>
      <c r="DJ152" s="27" t="s">
        <v>0</v>
      </c>
      <c r="DK152" s="32" t="str">
        <f t="shared" si="215"/>
        <v>Ema – Juričan – OK Varaždin</v>
      </c>
      <c r="DL152" s="33">
        <f t="shared" si="216"/>
        <v>309</v>
      </c>
      <c r="DM152" s="27" t="s">
        <v>0</v>
      </c>
      <c r="DN152" s="32" t="str">
        <f t="shared" si="217"/>
        <v>Ema – Juričan – OK Varaždin – Ž14</v>
      </c>
      <c r="DO152" s="33">
        <f t="shared" si="218"/>
        <v>309</v>
      </c>
      <c r="DP152" s="27" t="s">
        <v>0</v>
      </c>
      <c r="DQ152" s="38">
        <f t="shared" si="219"/>
        <v>309</v>
      </c>
      <c r="DR152" s="33" cm="1">
        <f t="array" ref="DR152">IF(DQ152&lt;&gt;"",INDEX(regNatjecatelj_id,DQ152,0),IF(BF152&lt;&gt;"",BF152,""))</f>
        <v>1186</v>
      </c>
      <c r="DS152" s="27" t="s">
        <v>0</v>
      </c>
      <c r="DT152" s="38" t="str">
        <f t="shared" si="220"/>
        <v>imepre</v>
      </c>
      <c r="DU152" s="53" t="str">
        <f t="shared" si="166"/>
        <v>klu</v>
      </c>
      <c r="DV152" s="53" t="str">
        <f t="shared" si="221"/>
        <v>kat(ali)</v>
      </c>
      <c r="DW152" s="53" t="str">
        <f t="shared" si="222"/>
        <v/>
      </c>
      <c r="DX152" s="46" t="str">
        <f t="shared" si="223"/>
        <v>imepre-klu-kat(ali)</v>
      </c>
      <c r="DY152" s="27" t="s">
        <v>0</v>
      </c>
      <c r="DZ152" s="38">
        <f>IF(AN152="","",MAX(DZ$12:DZ151)+1)</f>
        <v>7735</v>
      </c>
      <c r="EA152" s="53">
        <f t="shared" si="224"/>
        <v>841</v>
      </c>
      <c r="EB152" s="53">
        <f t="shared" si="225"/>
        <v>1186</v>
      </c>
      <c r="EC152" s="53">
        <f t="shared" si="226"/>
        <v>2433</v>
      </c>
      <c r="ED152" s="53">
        <f t="shared" si="227"/>
        <v>1</v>
      </c>
      <c r="EE152" s="53">
        <f t="shared" si="167"/>
        <v>1</v>
      </c>
      <c r="EF152" s="53">
        <f t="shared" si="228"/>
        <v>21</v>
      </c>
      <c r="EG152" s="53" t="str">
        <f t="shared" si="229"/>
        <v>0</v>
      </c>
      <c r="EH152" s="53" t="str">
        <f t="shared" si="168"/>
        <v/>
      </c>
      <c r="EI152" s="53" t="str">
        <f t="shared" si="230"/>
        <v/>
      </c>
      <c r="EJ152" s="33">
        <f t="shared" si="231"/>
        <v>21</v>
      </c>
      <c r="EK152" s="27" t="s">
        <v>0</v>
      </c>
      <c r="EL152" s="14" t="str">
        <f t="shared" si="232"/>
        <v>INSERT INTO rezultat(id,stazakategorija_id,imeprezime_id,vrijeme_sec,status_id,registracija,uparivanje_id,originalstatus_id,imeprezimealias_id,klubalias_id,kategorijaalias_id) VALUES (7735,841,1186,2433,1,1,21,0,Null,Null,21);</v>
      </c>
      <c r="EM152" s="27" t="s">
        <v>0</v>
      </c>
      <c r="EN152" s="14" t="str">
        <f t="shared" si="169"/>
        <v>UPDATE
	registar
SET
	potvrda = 1
WHERE
	imeprezime_id=1186
    	AND
	kategorijaliga_id = (SELECT 
                         	id
                         FROM
                         	kategorija_liga
                         WHERE
                         	kategorija_liga.kategorija_id = (SELECT kategorija_id FROM staza_kategorija WHERE id = 841)
                         		AND
                         	kategorija_liga.liga_id = 221)
		AND
	datum_od &lt;= '44850'
    	AND
    datum_do is Null;</v>
      </c>
      <c r="EO152" s="27" t="s">
        <v>0</v>
      </c>
      <c r="EP152" s="115" t="str">
        <f t="shared" si="233"/>
        <v xml:space="preserve">
INSERT INTO rezultat(id,stazakategorija_id,imeprezime_id,vrijeme_sec,status_id,registracija,uparivanje_id,originalstatus_id,imeprezimealias_id,klubalias_id,kategorijaalias_id) VALUES (7735,841,1186,2433,1,1,21,0,Null,Null,21);
UPDATE
	registar
SET
	potvrda = 1
WHERE
	imeprezime_id=1186
    	AND
	kategorijaliga_id = (SELECT 
                         	id
                         FROM
                         	kategorija_liga
                         WHERE
                         	kategorija_liga.kategorija_id = (SELECT kategorija_id FROM staza_kategorija WHERE id = 841)
                         		AND
                         	kategorija_liga.liga_id = 221)
		AND
	datum_od &lt;= '44850'
    	AND
    datum_do is Null;</v>
      </c>
      <c r="EQ152" s="27" t="s">
        <v>0</v>
      </c>
    </row>
    <row r="153" spans="1:147" x14ac:dyDescent="0.25">
      <c r="A153" t="s">
        <v>0</v>
      </c>
      <c r="B153" s="32" t="str">
        <f>IF(csv!F143="","",TRIM(csv!T143))</f>
        <v>W14</v>
      </c>
      <c r="C153" s="21" t="s">
        <v>0</v>
      </c>
      <c r="D153" s="21" t="str">
        <f>IF(csv!F143="","",TRIM(csv!F143))</f>
        <v>Vacant</v>
      </c>
      <c r="E153" s="21" t="str">
        <f>IF(csv!E143="","",TRIM(csv!E143))</f>
        <v/>
      </c>
      <c r="F153" s="21" t="s">
        <v>0</v>
      </c>
      <c r="G153" s="53" t="str">
        <f>IF(csv!M143="","",TRIM(csv!M143))</f>
        <v/>
      </c>
      <c r="H153" s="53" t="str">
        <f>IF(csv!N143="","",TRIM(csv!N143))</f>
        <v>0</v>
      </c>
      <c r="I153" s="21" t="s">
        <v>0</v>
      </c>
      <c r="J153" s="21" t="str">
        <f>IF(csv!P143="","",TRIM(csv!P143))</f>
        <v/>
      </c>
      <c r="K153" s="21" t="str">
        <f>IF(csv!Q143="","",TRIM(csv!Q143))</f>
        <v/>
      </c>
      <c r="L153" s="21" t="s">
        <v>0</v>
      </c>
      <c r="M153" s="46" t="str">
        <f>IF(csv!R143="","",TRIM(csv!R143))</f>
        <v/>
      </c>
      <c r="N153" s="27" t="s">
        <v>0</v>
      </c>
      <c r="O153" s="172" t="str">
        <f t="shared" si="170"/>
        <v/>
      </c>
      <c r="P153" s="27"/>
      <c r="Q153" s="32" t="str">
        <f t="shared" si="171"/>
        <v>W14</v>
      </c>
      <c r="R153" s="53">
        <f>IF(Q153="","",IF(COUNTIF(Q$12:Q152,Q153)=0,R152+1,R152))</f>
        <v>14</v>
      </c>
      <c r="S153" s="53">
        <f t="shared" si="172"/>
        <v>121</v>
      </c>
      <c r="T153" s="53">
        <f t="shared" si="173"/>
        <v>547</v>
      </c>
      <c r="U153" s="46" t="str">
        <f t="shared" si="174"/>
        <v>M14 – Ž14</v>
      </c>
      <c r="V153" s="27" t="s">
        <v>0</v>
      </c>
      <c r="W153" s="157" t="str">
        <f t="shared" si="175"/>
        <v/>
      </c>
      <c r="X153" s="207" t="str">
        <f t="shared" si="176"/>
        <v/>
      </c>
      <c r="Y153" s="158" t="str">
        <f t="shared" si="157"/>
        <v/>
      </c>
      <c r="Z153" s="27" t="s">
        <v>0</v>
      </c>
      <c r="AA153" s="32" t="str">
        <f t="shared" si="177"/>
        <v/>
      </c>
      <c r="AB153" s="53" t="str">
        <f t="shared" si="178"/>
        <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
      </c>
      <c r="AK153" s="108" t="str">
        <f t="shared" si="181"/>
        <v/>
      </c>
      <c r="AL153" s="27"/>
      <c r="AM153" s="32" t="str">
        <f t="shared" si="182"/>
        <v/>
      </c>
      <c r="AN153" s="21" t="str">
        <f t="shared" si="183"/>
        <v/>
      </c>
      <c r="AO153" s="53" t="str">
        <f t="shared" si="184"/>
        <v/>
      </c>
      <c r="AP153" s="53" t="str">
        <f t="shared" si="185"/>
        <v/>
      </c>
      <c r="AQ153" s="21" t="str">
        <f t="shared" si="186"/>
        <v/>
      </c>
      <c r="AR153" s="46" t="str">
        <f t="shared" si="187"/>
        <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
      </c>
      <c r="BI153" s="21" t="str">
        <f t="shared" si="193"/>
        <v/>
      </c>
      <c r="BJ153" s="53" t="str">
        <f t="shared" si="194"/>
        <v/>
      </c>
      <c r="BK153" s="33" t="str">
        <f t="shared" si="195"/>
        <v/>
      </c>
      <c r="BL153" s="27" t="s">
        <v>0</v>
      </c>
      <c r="BM153" s="32" t="str">
        <f t="shared" si="196"/>
        <v/>
      </c>
      <c r="BN153" s="21" t="str">
        <f t="shared" si="197"/>
        <v/>
      </c>
      <c r="BO153" s="53" t="str">
        <f t="shared" si="198"/>
        <v/>
      </c>
      <c r="BP153" s="53" t="str">
        <f t="shared" si="159"/>
        <v/>
      </c>
      <c r="BQ153" s="21" t="str">
        <f t="shared" si="160"/>
        <v/>
      </c>
      <c r="BR153" s="21" t="str" cm="1">
        <f t="array" ref="BR153">IFERROR(""&amp;INDEX(regNatjecatelj_klub,DI153),"")</f>
        <v/>
      </c>
      <c r="BS153" s="66" t="str">
        <f t="shared" si="199"/>
        <v/>
      </c>
      <c r="BT153" s="46" t="str">
        <f t="shared" si="200"/>
        <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
      </c>
      <c r="CL153" s="210" t="str">
        <f>IF(BN153="","",IF(BT153&lt;&gt;BN153,INDEX(regKlub_id,MATCH(BT153,regKlub_naziv,0)),IF(AND(BO153&lt;&gt;"",BO153&lt;&gt;"NEMA"),BO153,IF(CF153&lt;&gt;"",CF153,IF(CB153&lt;&gt;"",CB153,IFERROR(INDEX(CL$12:CL152,MATCH(BN153,BN$12:BN152,0)),"GREŠKA"))))))</f>
        <v/>
      </c>
      <c r="CM153" s="108" t="str">
        <f>IF(BP153="","",IF(BP153&lt;&gt;"NEMA",BP153,IF(CE153&lt;&gt;"",CE153,IFERROR(INDEX(CM$12:CM152,MATCH(BN153,BN$12:BN152,0)),""))))</f>
        <v/>
      </c>
      <c r="CN153" s="27" t="s">
        <v>0</v>
      </c>
      <c r="CO153" s="38" t="str">
        <f t="shared" si="207"/>
        <v/>
      </c>
      <c r="CP153" s="53" t="str">
        <f t="shared" si="208"/>
        <v>0</v>
      </c>
      <c r="CQ153" s="164" t="str">
        <f t="shared" si="209"/>
        <v/>
      </c>
      <c r="CR153" s="165" t="str">
        <f t="shared" si="156"/>
        <v/>
      </c>
      <c r="CS153" s="108" t="str">
        <f t="shared" si="161"/>
        <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
      </c>
      <c r="DI153" s="33" t="str">
        <f t="shared" si="214"/>
        <v/>
      </c>
      <c r="DJ153" s="27" t="s">
        <v>0</v>
      </c>
      <c r="DK153" s="32" t="str">
        <f t="shared" si="215"/>
        <v/>
      </c>
      <c r="DL153" s="33" t="str">
        <f t="shared" si="216"/>
        <v/>
      </c>
      <c r="DM153" s="27" t="s">
        <v>0</v>
      </c>
      <c r="DN153" s="32" t="str">
        <f t="shared" si="217"/>
        <v/>
      </c>
      <c r="DO153" s="33" t="str">
        <f t="shared" si="218"/>
        <v/>
      </c>
      <c r="DP153" s="27" t="s">
        <v>0</v>
      </c>
      <c r="DQ153" s="38" t="str">
        <f t="shared" si="219"/>
        <v/>
      </c>
      <c r="DR153" s="33" t="str" cm="1">
        <f t="array" ref="DR153">IF(DQ153&lt;&gt;"",INDEX(regNatjecatelj_id,DQ153,0),IF(BF153&lt;&gt;"",BF153,""))</f>
        <v/>
      </c>
      <c r="DS153" s="27" t="s">
        <v>0</v>
      </c>
      <c r="DT153" s="38" t="str">
        <f t="shared" si="220"/>
        <v/>
      </c>
      <c r="DU153" s="53" t="str">
        <f t="shared" si="166"/>
        <v/>
      </c>
      <c r="DV153" s="53" t="str">
        <f t="shared" si="221"/>
        <v/>
      </c>
      <c r="DW153" s="53" t="str">
        <f t="shared" si="222"/>
        <v/>
      </c>
      <c r="DX153" s="46" t="str">
        <f t="shared" si="223"/>
        <v/>
      </c>
      <c r="DY153" s="27" t="s">
        <v>0</v>
      </c>
      <c r="DZ153" s="38" t="str">
        <f>IF(AN153="","",MAX(DZ$12:DZ152)+1)</f>
        <v/>
      </c>
      <c r="EA153" s="53" t="str">
        <f t="shared" si="224"/>
        <v/>
      </c>
      <c r="EB153" s="53" t="str">
        <f t="shared" si="225"/>
        <v/>
      </c>
      <c r="EC153" s="53" t="str">
        <f t="shared" si="226"/>
        <v/>
      </c>
      <c r="ED153" s="53" t="str">
        <f t="shared" si="227"/>
        <v/>
      </c>
      <c r="EE153" s="53" t="str">
        <f t="shared" si="167"/>
        <v/>
      </c>
      <c r="EF153" s="53" t="str">
        <f t="shared" si="228"/>
        <v/>
      </c>
      <c r="EG153" s="53" t="str">
        <f t="shared" si="229"/>
        <v/>
      </c>
      <c r="EH153" s="53" t="str">
        <f t="shared" si="168"/>
        <v/>
      </c>
      <c r="EI153" s="53" t="str">
        <f t="shared" si="230"/>
        <v/>
      </c>
      <c r="EJ153" s="33" t="str">
        <f t="shared" si="231"/>
        <v/>
      </c>
      <c r="EK153" s="27" t="s">
        <v>0</v>
      </c>
      <c r="EL153" s="14" t="str">
        <f t="shared" si="232"/>
        <v/>
      </c>
      <c r="EM153" s="27" t="s">
        <v>0</v>
      </c>
      <c r="EN153" s="14" t="str">
        <f t="shared" si="169"/>
        <v/>
      </c>
      <c r="EO153" s="27" t="s">
        <v>0</v>
      </c>
      <c r="EP153" s="115" t="str">
        <f t="shared" si="233"/>
        <v/>
      </c>
      <c r="EQ153" s="27" t="s">
        <v>0</v>
      </c>
    </row>
    <row r="154" spans="1:147" x14ac:dyDescent="0.25">
      <c r="A154" t="s">
        <v>0</v>
      </c>
      <c r="B154" s="32" t="str">
        <f>IF(csv!F144="","",TRIM(csv!T144))</f>
        <v>W16</v>
      </c>
      <c r="C154" s="21" t="s">
        <v>0</v>
      </c>
      <c r="D154" s="21" t="str">
        <f>IF(csv!F144="","",TRIM(csv!F144))</f>
        <v>Dora</v>
      </c>
      <c r="E154" s="21" t="str">
        <f>IF(csv!E144="","",TRIM(csv!E144))</f>
        <v>Delić</v>
      </c>
      <c r="F154" s="21" t="s">
        <v>0</v>
      </c>
      <c r="G154" s="53" t="str">
        <f>IF(csv!M144="","",TRIM(csv!M144))</f>
        <v>31:22</v>
      </c>
      <c r="H154" s="53" t="str">
        <f>IF(csv!N144="","",TRIM(csv!N144))</f>
        <v>0</v>
      </c>
      <c r="I154" s="21" t="s">
        <v>0</v>
      </c>
      <c r="J154" s="21" t="str">
        <f>IF(csv!P144="","",TRIM(csv!P144))</f>
        <v>JAP</v>
      </c>
      <c r="K154" s="21" t="str">
        <f>IF(csv!Q144="","",TRIM(csv!Q144))</f>
        <v>OK Japetić</v>
      </c>
      <c r="L154" s="21" t="s">
        <v>0</v>
      </c>
      <c r="M154" s="46" t="str">
        <f>IF(csv!R144="","",TRIM(csv!R144))</f>
        <v>CRO</v>
      </c>
      <c r="N154" s="27" t="s">
        <v>0</v>
      </c>
      <c r="O154" s="172" t="str">
        <f t="shared" si="170"/>
        <v>ok</v>
      </c>
      <c r="P154" s="27"/>
      <c r="Q154" s="32" t="str">
        <f t="shared" si="171"/>
        <v>W16</v>
      </c>
      <c r="R154" s="53">
        <f>IF(Q154="","",IF(COUNTIF(Q$12:Q153,Q154)=0,R153+1,R153))</f>
        <v>15</v>
      </c>
      <c r="S154" s="53">
        <f t="shared" si="172"/>
        <v>120</v>
      </c>
      <c r="T154" s="53">
        <f t="shared" si="173"/>
        <v>553</v>
      </c>
      <c r="U154" s="46" t="str">
        <f t="shared" si="174"/>
        <v>Ž21B – Ž16</v>
      </c>
      <c r="V154" s="27" t="s">
        <v>0</v>
      </c>
      <c r="W154" s="157" t="str">
        <f t="shared" si="175"/>
        <v>Ž16</v>
      </c>
      <c r="X154" s="207">
        <f t="shared" si="176"/>
        <v>842</v>
      </c>
      <c r="Y154" s="158">
        <f t="shared" si="157"/>
        <v>22</v>
      </c>
      <c r="Z154" s="27" t="s">
        <v>0</v>
      </c>
      <c r="AA154" s="32" t="str">
        <f t="shared" si="177"/>
        <v>CRO</v>
      </c>
      <c r="AB154" s="53">
        <f t="shared" si="178"/>
        <v>1</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CRO</v>
      </c>
      <c r="AK154" s="108">
        <f t="shared" si="181"/>
        <v>1</v>
      </c>
      <c r="AL154" s="27"/>
      <c r="AM154" s="32" t="str">
        <f t="shared" si="182"/>
        <v>Dora</v>
      </c>
      <c r="AN154" s="21" t="str">
        <f t="shared" si="183"/>
        <v>Delić</v>
      </c>
      <c r="AO154" s="53">
        <f t="shared" si="184"/>
        <v>2200</v>
      </c>
      <c r="AP154" s="53" t="str">
        <f t="shared" si="185"/>
        <v/>
      </c>
      <c r="AQ154" s="21" t="str">
        <f t="shared" si="186"/>
        <v>Dora</v>
      </c>
      <c r="AR154" s="46" t="str">
        <f t="shared" si="187"/>
        <v>Delić</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Dora</v>
      </c>
      <c r="BI154" s="21" t="str">
        <f t="shared" si="193"/>
        <v>Delić</v>
      </c>
      <c r="BJ154" s="53" t="str">
        <f t="shared" si="194"/>
        <v/>
      </c>
      <c r="BK154" s="33">
        <f t="shared" si="195"/>
        <v>2200</v>
      </c>
      <c r="BL154" s="27" t="s">
        <v>0</v>
      </c>
      <c r="BM154" s="32" t="str">
        <f t="shared" si="196"/>
        <v>JAP</v>
      </c>
      <c r="BN154" s="21" t="str">
        <f t="shared" si="197"/>
        <v>OK Japetić</v>
      </c>
      <c r="BO154" s="53">
        <f t="shared" si="198"/>
        <v>3</v>
      </c>
      <c r="BP154" s="53" t="str">
        <f t="shared" si="159"/>
        <v/>
      </c>
      <c r="BQ154" s="21" t="str">
        <f t="shared" si="160"/>
        <v>OK Japetić</v>
      </c>
      <c r="BR154" s="21" t="str" cm="1">
        <f t="array" ref="BR154">IFERROR(""&amp;INDEX(regNatjecatelj_klub,DI154),"")</f>
        <v>OK Japetić</v>
      </c>
      <c r="BS154" s="66" t="str">
        <f t="shared" si="199"/>
        <v/>
      </c>
      <c r="BT154" s="46" t="str">
        <f t="shared" si="200"/>
        <v>OK Japetić</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OK Japetić</v>
      </c>
      <c r="CL154" s="210">
        <f>IF(BN154="","",IF(BT154&lt;&gt;BN154,INDEX(regKlub_id,MATCH(BT154,regKlub_naziv,0)),IF(AND(BO154&lt;&gt;"",BO154&lt;&gt;"NEMA"),BO154,IF(CF154&lt;&gt;"",CF154,IF(CB154&lt;&gt;"",CB154,IFERROR(INDEX(CL$12:CL153,MATCH(BN154,BN$12:BN153,0)),"GREŠKA"))))))</f>
        <v>3</v>
      </c>
      <c r="CM154" s="108" t="str">
        <f>IF(BP154="","",IF(BP154&lt;&gt;"NEMA",BP154,IF(CE154&lt;&gt;"",CE154,IFERROR(INDEX(CM$12:CM153,MATCH(BN154,BN$12:BN153,0)),""))))</f>
        <v/>
      </c>
      <c r="CN154" s="27" t="s">
        <v>0</v>
      </c>
      <c r="CO154" s="38" t="str">
        <f t="shared" si="207"/>
        <v>31:22</v>
      </c>
      <c r="CP154" s="53" t="str">
        <f t="shared" si="208"/>
        <v>0</v>
      </c>
      <c r="CQ154" s="164" t="str">
        <f t="shared" si="209"/>
        <v/>
      </c>
      <c r="CR154" s="165">
        <f t="shared" si="156"/>
        <v>1882</v>
      </c>
      <c r="CS154" s="108">
        <f t="shared" si="161"/>
        <v>1</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Dora – Delić</v>
      </c>
      <c r="DI154" s="33">
        <f t="shared" si="214"/>
        <v>261</v>
      </c>
      <c r="DJ154" s="27" t="s">
        <v>0</v>
      </c>
      <c r="DK154" s="32" t="str">
        <f t="shared" si="215"/>
        <v>Dora – Delić – OK Japetić</v>
      </c>
      <c r="DL154" s="33">
        <f t="shared" si="216"/>
        <v>261</v>
      </c>
      <c r="DM154" s="27" t="s">
        <v>0</v>
      </c>
      <c r="DN154" s="32" t="str">
        <f t="shared" si="217"/>
        <v>Dora – Delić – OK Japetić – Ž16</v>
      </c>
      <c r="DO154" s="33">
        <f t="shared" si="218"/>
        <v>261</v>
      </c>
      <c r="DP154" s="27" t="s">
        <v>0</v>
      </c>
      <c r="DQ154" s="38">
        <f t="shared" si="219"/>
        <v>261</v>
      </c>
      <c r="DR154" s="33" cm="1">
        <f t="array" ref="DR154">IF(DQ154&lt;&gt;"",INDEX(regNatjecatelj_id,DQ154,0),IF(BF154&lt;&gt;"",BF154,""))</f>
        <v>2200</v>
      </c>
      <c r="DS154" s="27" t="s">
        <v>0</v>
      </c>
      <c r="DT154" s="38" t="str">
        <f t="shared" si="220"/>
        <v>imepre</v>
      </c>
      <c r="DU154" s="53" t="str">
        <f t="shared" si="166"/>
        <v>klu</v>
      </c>
      <c r="DV154" s="53" t="str">
        <f t="shared" si="221"/>
        <v>kat(ali)</v>
      </c>
      <c r="DW154" s="53" t="str">
        <f t="shared" si="222"/>
        <v/>
      </c>
      <c r="DX154" s="46" t="str">
        <f t="shared" si="223"/>
        <v>imepre-klu-kat(ali)</v>
      </c>
      <c r="DY154" s="27" t="s">
        <v>0</v>
      </c>
      <c r="DZ154" s="38">
        <f>IF(AN154="","",MAX(DZ$12:DZ153)+1)</f>
        <v>7736</v>
      </c>
      <c r="EA154" s="53">
        <f t="shared" si="224"/>
        <v>842</v>
      </c>
      <c r="EB154" s="53">
        <f t="shared" si="225"/>
        <v>2200</v>
      </c>
      <c r="EC154" s="53">
        <f t="shared" si="226"/>
        <v>1882</v>
      </c>
      <c r="ED154" s="53">
        <f t="shared" si="227"/>
        <v>1</v>
      </c>
      <c r="EE154" s="53">
        <f t="shared" si="167"/>
        <v>1</v>
      </c>
      <c r="EF154" s="53">
        <f t="shared" si="228"/>
        <v>21</v>
      </c>
      <c r="EG154" s="53" t="str">
        <f t="shared" si="229"/>
        <v>0</v>
      </c>
      <c r="EH154" s="53" t="str">
        <f t="shared" si="168"/>
        <v/>
      </c>
      <c r="EI154" s="53" t="str">
        <f t="shared" si="230"/>
        <v/>
      </c>
      <c r="EJ154" s="33">
        <f t="shared" si="231"/>
        <v>22</v>
      </c>
      <c r="EK154" s="27" t="s">
        <v>0</v>
      </c>
      <c r="EL154" s="14" t="str">
        <f t="shared" si="232"/>
        <v>INSERT INTO rezultat(id,stazakategorija_id,imeprezime_id,vrijeme_sec,status_id,registracija,uparivanje_id,originalstatus_id,imeprezimealias_id,klubalias_id,kategorijaalias_id) VALUES (7736,842,2200,1882,1,1,21,0,Null,Null,22);</v>
      </c>
      <c r="EM154" s="27" t="s">
        <v>0</v>
      </c>
      <c r="EN154" s="14" t="str">
        <f t="shared" si="169"/>
        <v>UPDATE
	registar
SET
	potvrda = 1
WHERE
	imeprezime_id=2200
    	AND
	kategorijaliga_id = (SELECT 
                         	id
                         FROM
                         	kategorija_liga
                         WHERE
                         	kategorija_liga.kategorija_id = (SELECT kategorija_id FROM staza_kategorija WHERE id = 842)
                         		AND
                         	kategorija_liga.liga_id = 221)
		AND
	datum_od &lt;= '44850'
    	AND
    datum_do is Null;</v>
      </c>
      <c r="EO154" s="27" t="s">
        <v>0</v>
      </c>
      <c r="EP154" s="115" t="str">
        <f t="shared" si="233"/>
        <v xml:space="preserve">
INSERT INTO rezultat(id,stazakategorija_id,imeprezime_id,vrijeme_sec,status_id,registracija,uparivanje_id,originalstatus_id,imeprezimealias_id,klubalias_id,kategorijaalias_id) VALUES (7736,842,2200,1882,1,1,21,0,Null,Null,22);
UPDATE
	registar
SET
	potvrda = 1
WHERE
	imeprezime_id=2200
    	AND
	kategorijaliga_id = (SELECT 
                         	id
                         FROM
                         	kategorija_liga
                         WHERE
                         	kategorija_liga.kategorija_id = (SELECT kategorija_id FROM staza_kategorija WHERE id = 842)
                         		AND
                         	kategorija_liga.liga_id = 221)
		AND
	datum_od &lt;= '44850'
    	AND
    datum_do is Null;</v>
      </c>
      <c r="EQ154" s="27" t="s">
        <v>0</v>
      </c>
    </row>
    <row r="155" spans="1:147" x14ac:dyDescent="0.25">
      <c r="A155" t="s">
        <v>0</v>
      </c>
      <c r="B155" s="32" t="str">
        <f>IF(csv!F145="","",TRIM(csv!T145))</f>
        <v>W16</v>
      </c>
      <c r="C155" s="21" t="s">
        <v>0</v>
      </c>
      <c r="D155" s="21" t="str">
        <f>IF(csv!F145="","",TRIM(csv!F145))</f>
        <v>Paola</v>
      </c>
      <c r="E155" s="21" t="str">
        <f>IF(csv!E145="","",TRIM(csv!E145))</f>
        <v>Rako</v>
      </c>
      <c r="F155" s="21" t="s">
        <v>0</v>
      </c>
      <c r="G155" s="53" t="str">
        <f>IF(csv!M145="","",TRIM(csv!M145))</f>
        <v>38:53</v>
      </c>
      <c r="H155" s="53" t="str">
        <f>IF(csv!N145="","",TRIM(csv!N145))</f>
        <v>0</v>
      </c>
      <c r="I155" s="21" t="s">
        <v>0</v>
      </c>
      <c r="J155" s="21" t="str">
        <f>IF(csv!P145="","",TRIM(csv!P145))</f>
        <v>VIH</v>
      </c>
      <c r="K155" s="21" t="str">
        <f>IF(csv!Q145="","",TRIM(csv!Q145))</f>
        <v>OK Vihor</v>
      </c>
      <c r="L155" s="21" t="s">
        <v>0</v>
      </c>
      <c r="M155" s="46" t="str">
        <f>IF(csv!R145="","",TRIM(csv!R145))</f>
        <v>CRO</v>
      </c>
      <c r="N155" s="27" t="s">
        <v>0</v>
      </c>
      <c r="O155" s="172" t="str">
        <f t="shared" si="170"/>
        <v>ok</v>
      </c>
      <c r="P155" s="27"/>
      <c r="Q155" s="32" t="str">
        <f t="shared" si="171"/>
        <v>W16</v>
      </c>
      <c r="R155" s="53">
        <f>IF(Q155="","",IF(COUNTIF(Q$12:Q154,Q155)=0,R154+1,R154))</f>
        <v>15</v>
      </c>
      <c r="S155" s="53">
        <f t="shared" si="172"/>
        <v>120</v>
      </c>
      <c r="T155" s="53">
        <f t="shared" si="173"/>
        <v>553</v>
      </c>
      <c r="U155" s="46" t="str">
        <f t="shared" si="174"/>
        <v>Ž21B – Ž16</v>
      </c>
      <c r="V155" s="27" t="s">
        <v>0</v>
      </c>
      <c r="W155" s="157" t="str">
        <f t="shared" si="175"/>
        <v>Ž16</v>
      </c>
      <c r="X155" s="207">
        <f t="shared" si="176"/>
        <v>842</v>
      </c>
      <c r="Y155" s="158">
        <f t="shared" si="157"/>
        <v>22</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Paola</v>
      </c>
      <c r="AN155" s="21" t="str">
        <f t="shared" si="183"/>
        <v>Rako</v>
      </c>
      <c r="AO155" s="53">
        <f t="shared" si="184"/>
        <v>1047</v>
      </c>
      <c r="AP155" s="53" t="str">
        <f t="shared" si="185"/>
        <v/>
      </c>
      <c r="AQ155" s="21" t="str">
        <f t="shared" si="186"/>
        <v>Paola</v>
      </c>
      <c r="AR155" s="46" t="str">
        <f t="shared" si="187"/>
        <v>Rako</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Paola</v>
      </c>
      <c r="BI155" s="21" t="str">
        <f t="shared" si="193"/>
        <v>Rako</v>
      </c>
      <c r="BJ155" s="53" t="str">
        <f t="shared" si="194"/>
        <v/>
      </c>
      <c r="BK155" s="33">
        <f t="shared" si="195"/>
        <v>1047</v>
      </c>
      <c r="BL155" s="27" t="s">
        <v>0</v>
      </c>
      <c r="BM155" s="32" t="str">
        <f t="shared" si="196"/>
        <v>VIH</v>
      </c>
      <c r="BN155" s="21" t="str">
        <f t="shared" si="197"/>
        <v>OK Vihor</v>
      </c>
      <c r="BO155" s="53">
        <f t="shared" si="198"/>
        <v>12</v>
      </c>
      <c r="BP155" s="53" t="str">
        <f t="shared" si="159"/>
        <v/>
      </c>
      <c r="BQ155" s="21" t="str">
        <f t="shared" si="160"/>
        <v>OK Vihor</v>
      </c>
      <c r="BR155" s="21" t="str" cm="1">
        <f t="array" ref="BR155">IFERROR(""&amp;INDEX(regNatjecatelj_klub,DI155),"")</f>
        <v>OK Vihor</v>
      </c>
      <c r="BS155" s="66" t="str">
        <f t="shared" si="199"/>
        <v/>
      </c>
      <c r="BT155" s="46" t="str">
        <f t="shared" si="200"/>
        <v>OK Vihor</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Vihor</v>
      </c>
      <c r="CL155" s="210">
        <f>IF(BN155="","",IF(BT155&lt;&gt;BN155,INDEX(regKlub_id,MATCH(BT155,regKlub_naziv,0)),IF(AND(BO155&lt;&gt;"",BO155&lt;&gt;"NEMA"),BO155,IF(CF155&lt;&gt;"",CF155,IF(CB155&lt;&gt;"",CB155,IFERROR(INDEX(CL$12:CL154,MATCH(BN155,BN$12:BN154,0)),"GREŠKA"))))))</f>
        <v>12</v>
      </c>
      <c r="CM155" s="108" t="str">
        <f>IF(BP155="","",IF(BP155&lt;&gt;"NEMA",BP155,IF(CE155&lt;&gt;"",CE155,IFERROR(INDEX(CM$12:CM154,MATCH(BN155,BN$12:BN154,0)),""))))</f>
        <v/>
      </c>
      <c r="CN155" s="27" t="s">
        <v>0</v>
      </c>
      <c r="CO155" s="38" t="str">
        <f t="shared" si="207"/>
        <v>38:53</v>
      </c>
      <c r="CP155" s="53" t="str">
        <f t="shared" si="208"/>
        <v>0</v>
      </c>
      <c r="CQ155" s="164" t="str">
        <f t="shared" si="209"/>
        <v/>
      </c>
      <c r="CR155" s="165">
        <f t="shared" si="156"/>
        <v>2333</v>
      </c>
      <c r="CS155" s="108">
        <f t="shared" si="161"/>
        <v>1</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Paola – Rako</v>
      </c>
      <c r="DI155" s="33">
        <f t="shared" si="214"/>
        <v>1008</v>
      </c>
      <c r="DJ155" s="27" t="s">
        <v>0</v>
      </c>
      <c r="DK155" s="32" t="str">
        <f t="shared" si="215"/>
        <v>Paola – Rako – OK Vihor</v>
      </c>
      <c r="DL155" s="33">
        <f t="shared" si="216"/>
        <v>1008</v>
      </c>
      <c r="DM155" s="27" t="s">
        <v>0</v>
      </c>
      <c r="DN155" s="32" t="str">
        <f t="shared" si="217"/>
        <v>Paola – Rako – OK Vihor – Ž16</v>
      </c>
      <c r="DO155" s="33">
        <f t="shared" si="218"/>
        <v>1008</v>
      </c>
      <c r="DP155" s="27" t="s">
        <v>0</v>
      </c>
      <c r="DQ155" s="38">
        <f t="shared" si="219"/>
        <v>1008</v>
      </c>
      <c r="DR155" s="33" cm="1">
        <f t="array" ref="DR155">IF(DQ155&lt;&gt;"",INDEX(regNatjecatelj_id,DQ155,0),IF(BF155&lt;&gt;"",BF155,""))</f>
        <v>1047</v>
      </c>
      <c r="DS155" s="27" t="s">
        <v>0</v>
      </c>
      <c r="DT155" s="38" t="str">
        <f t="shared" si="220"/>
        <v>imepre</v>
      </c>
      <c r="DU155" s="53" t="str">
        <f t="shared" si="166"/>
        <v>klu</v>
      </c>
      <c r="DV155" s="53" t="str">
        <f t="shared" si="221"/>
        <v>kat(ali)</v>
      </c>
      <c r="DW155" s="53" t="str">
        <f t="shared" si="222"/>
        <v/>
      </c>
      <c r="DX155" s="46" t="str">
        <f t="shared" si="223"/>
        <v>imepre-klu-kat(ali)</v>
      </c>
      <c r="DY155" s="27" t="s">
        <v>0</v>
      </c>
      <c r="DZ155" s="38">
        <f>IF(AN155="","",MAX(DZ$12:DZ154)+1)</f>
        <v>7737</v>
      </c>
      <c r="EA155" s="53">
        <f t="shared" si="224"/>
        <v>842</v>
      </c>
      <c r="EB155" s="53">
        <f t="shared" si="225"/>
        <v>1047</v>
      </c>
      <c r="EC155" s="53">
        <f t="shared" si="226"/>
        <v>2333</v>
      </c>
      <c r="ED155" s="53">
        <f t="shared" si="227"/>
        <v>1</v>
      </c>
      <c r="EE155" s="53">
        <f t="shared" si="167"/>
        <v>1</v>
      </c>
      <c r="EF155" s="53">
        <f t="shared" si="228"/>
        <v>21</v>
      </c>
      <c r="EG155" s="53" t="str">
        <f t="shared" si="229"/>
        <v>0</v>
      </c>
      <c r="EH155" s="53" t="str">
        <f t="shared" si="168"/>
        <v/>
      </c>
      <c r="EI155" s="53" t="str">
        <f t="shared" si="230"/>
        <v/>
      </c>
      <c r="EJ155" s="33">
        <f t="shared" si="231"/>
        <v>22</v>
      </c>
      <c r="EK155" s="27" t="s">
        <v>0</v>
      </c>
      <c r="EL155" s="14" t="str">
        <f t="shared" si="232"/>
        <v>INSERT INTO rezultat(id,stazakategorija_id,imeprezime_id,vrijeme_sec,status_id,registracija,uparivanje_id,originalstatus_id,imeprezimealias_id,klubalias_id,kategorijaalias_id) VALUES (7737,842,1047,2333,1,1,21,0,Null,Null,22);</v>
      </c>
      <c r="EM155" s="27" t="s">
        <v>0</v>
      </c>
      <c r="EN155" s="14" t="str">
        <f t="shared" si="169"/>
        <v>UPDATE
	registar
SET
	potvrda = 1
WHERE
	imeprezime_id=1047
    	AND
	kategorijaliga_id = (SELECT 
                         	id
                         FROM
                         	kategorija_liga
                         WHERE
                         	kategorija_liga.kategorija_id = (SELECT kategorija_id FROM staza_kategorija WHERE id = 842)
                         		AND
                         	kategorija_liga.liga_id = 221)
		AND
	datum_od &lt;= '44850'
    	AND
    datum_do is Null;</v>
      </c>
      <c r="EO155" s="27" t="s">
        <v>0</v>
      </c>
      <c r="EP155" s="115" t="str">
        <f t="shared" si="233"/>
        <v xml:space="preserve">
INSERT INTO rezultat(id,stazakategorija_id,imeprezime_id,vrijeme_sec,status_id,registracija,uparivanje_id,originalstatus_id,imeprezimealias_id,klubalias_id,kategorijaalias_id) VALUES (7737,842,1047,2333,1,1,21,0,Null,Null,22);
UPDATE
	registar
SET
	potvrda = 1
WHERE
	imeprezime_id=1047
    	AND
	kategorijaliga_id = (SELECT 
                         	id
                         FROM
                         	kategorija_liga
                         WHERE
                         	kategorija_liga.kategorija_id = (SELECT kategorija_id FROM staza_kategorija WHERE id = 842)
                         		AND
                         	kategorija_liga.liga_id = 221)
		AND
	datum_od &lt;= '44850'
    	AND
    datum_do is Null;</v>
      </c>
      <c r="EQ155" s="27" t="s">
        <v>0</v>
      </c>
    </row>
    <row r="156" spans="1:147" x14ac:dyDescent="0.25">
      <c r="A156" t="s">
        <v>0</v>
      </c>
      <c r="B156" s="32" t="str">
        <f>IF(csv!F146="","",TRIM(csv!T146))</f>
        <v>W16</v>
      </c>
      <c r="C156" s="21" t="s">
        <v>0</v>
      </c>
      <c r="D156" s="21" t="str">
        <f>IF(csv!F146="","",TRIM(csv!F146))</f>
        <v>Wanda</v>
      </c>
      <c r="E156" s="21" t="str">
        <f>IF(csv!E146="","",TRIM(csv!E146))</f>
        <v>Kovac</v>
      </c>
      <c r="F156" s="21" t="s">
        <v>0</v>
      </c>
      <c r="G156" s="53" t="str">
        <f>IF(csv!M146="","",TRIM(csv!M146))</f>
        <v>70:47</v>
      </c>
      <c r="H156" s="53" t="str">
        <f>IF(csv!N146="","",TRIM(csv!N146))</f>
        <v>0</v>
      </c>
      <c r="I156" s="21" t="s">
        <v>0</v>
      </c>
      <c r="J156" s="21" t="str">
        <f>IF(csv!P146="","",TRIM(csv!P146))</f>
        <v>KAP</v>
      </c>
      <c r="K156" s="21" t="str">
        <f>IF(csv!Q146="","",TRIM(csv!Q146))</f>
        <v>OK Kapela</v>
      </c>
      <c r="L156" s="21" t="s">
        <v>0</v>
      </c>
      <c r="M156" s="46" t="str">
        <f>IF(csv!R146="","",TRIM(csv!R146))</f>
        <v>CRO</v>
      </c>
      <c r="N156" s="27" t="s">
        <v>0</v>
      </c>
      <c r="O156" s="172" t="str">
        <f t="shared" si="170"/>
        <v>ok</v>
      </c>
      <c r="P156" s="27"/>
      <c r="Q156" s="32" t="str">
        <f t="shared" si="171"/>
        <v>W16</v>
      </c>
      <c r="R156" s="53">
        <f>IF(Q156="","",IF(COUNTIF(Q$12:Q155,Q156)=0,R155+1,R155))</f>
        <v>15</v>
      </c>
      <c r="S156" s="53">
        <f t="shared" si="172"/>
        <v>120</v>
      </c>
      <c r="T156" s="53">
        <f t="shared" si="173"/>
        <v>553</v>
      </c>
      <c r="U156" s="46" t="str">
        <f t="shared" si="174"/>
        <v>Ž21B – Ž16</v>
      </c>
      <c r="V156" s="27" t="s">
        <v>0</v>
      </c>
      <c r="W156" s="157" t="str">
        <f t="shared" si="175"/>
        <v>Ž16</v>
      </c>
      <c r="X156" s="207">
        <f t="shared" si="176"/>
        <v>842</v>
      </c>
      <c r="Y156" s="158">
        <f t="shared" si="157"/>
        <v>22</v>
      </c>
      <c r="Z156" s="27" t="s">
        <v>0</v>
      </c>
      <c r="AA156" s="32" t="str">
        <f t="shared" si="177"/>
        <v>CRO</v>
      </c>
      <c r="AB156" s="53">
        <f t="shared" si="178"/>
        <v>1</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CRO</v>
      </c>
      <c r="AK156" s="108">
        <f t="shared" si="181"/>
        <v>1</v>
      </c>
      <c r="AL156" s="27"/>
      <c r="AM156" s="32" t="str">
        <f t="shared" si="182"/>
        <v>Wanda</v>
      </c>
      <c r="AN156" s="21" t="str">
        <f t="shared" si="183"/>
        <v>Kovac</v>
      </c>
      <c r="AO156" s="53" t="str">
        <f t="shared" si="184"/>
        <v>NEMA</v>
      </c>
      <c r="AP156" s="53">
        <f t="shared" si="185"/>
        <v>1204</v>
      </c>
      <c r="AQ156" s="21" t="str">
        <f t="shared" si="186"/>
        <v>Wanda</v>
      </c>
      <c r="AR156" s="46" t="str">
        <f t="shared" si="187"/>
        <v>Kovač</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Wanda</v>
      </c>
      <c r="BI156" s="21" t="str">
        <f t="shared" si="193"/>
        <v>Kovač</v>
      </c>
      <c r="BJ156" s="53">
        <f t="shared" si="194"/>
        <v>1204</v>
      </c>
      <c r="BK156" s="33" t="str">
        <f t="shared" si="195"/>
        <v/>
      </c>
      <c r="BL156" s="27" t="s">
        <v>0</v>
      </c>
      <c r="BM156" s="32" t="str">
        <f t="shared" si="196"/>
        <v>KAP</v>
      </c>
      <c r="BN156" s="21" t="str">
        <f t="shared" si="197"/>
        <v>OK Kapela</v>
      </c>
      <c r="BO156" s="53">
        <f t="shared" si="198"/>
        <v>5</v>
      </c>
      <c r="BP156" s="53" t="str">
        <f t="shared" si="159"/>
        <v/>
      </c>
      <c r="BQ156" s="21" t="str">
        <f t="shared" si="160"/>
        <v>OK Kapela</v>
      </c>
      <c r="BR156" s="21" t="str" cm="1">
        <f t="array" ref="BR156">IFERROR(""&amp;INDEX(regNatjecatelj_klub,DI156),"")</f>
        <v>OK Kapela</v>
      </c>
      <c r="BS156" s="66" t="str">
        <f t="shared" si="199"/>
        <v/>
      </c>
      <c r="BT156" s="46" t="str">
        <f t="shared" si="200"/>
        <v>OK Kapela</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OK Kapela</v>
      </c>
      <c r="CL156" s="210">
        <f>IF(BN156="","",IF(BT156&lt;&gt;BN156,INDEX(regKlub_id,MATCH(BT156,regKlub_naziv,0)),IF(AND(BO156&lt;&gt;"",BO156&lt;&gt;"NEMA"),BO156,IF(CF156&lt;&gt;"",CF156,IF(CB156&lt;&gt;"",CB156,IFERROR(INDEX(CL$12:CL155,MATCH(BN156,BN$12:BN155,0)),"GREŠKA"))))))</f>
        <v>5</v>
      </c>
      <c r="CM156" s="108" t="str">
        <f>IF(BP156="","",IF(BP156&lt;&gt;"NEMA",BP156,IF(CE156&lt;&gt;"",CE156,IFERROR(INDEX(CM$12:CM155,MATCH(BN156,BN$12:BN155,0)),""))))</f>
        <v/>
      </c>
      <c r="CN156" s="27" t="s">
        <v>0</v>
      </c>
      <c r="CO156" s="38" t="str">
        <f t="shared" si="207"/>
        <v>70:47</v>
      </c>
      <c r="CP156" s="53" t="str">
        <f t="shared" si="208"/>
        <v>0</v>
      </c>
      <c r="CQ156" s="164" t="str">
        <f t="shared" si="209"/>
        <v/>
      </c>
      <c r="CR156" s="165">
        <f t="shared" si="156"/>
        <v>4247</v>
      </c>
      <c r="CS156" s="108">
        <f t="shared" si="161"/>
        <v>1</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Wanda – Kovač</v>
      </c>
      <c r="DI156" s="33">
        <f t="shared" si="214"/>
        <v>1324</v>
      </c>
      <c r="DJ156" s="27" t="s">
        <v>0</v>
      </c>
      <c r="DK156" s="32" t="str">
        <f t="shared" si="215"/>
        <v>Wanda – Kovač – OK Kapela</v>
      </c>
      <c r="DL156" s="33">
        <f t="shared" si="216"/>
        <v>1324</v>
      </c>
      <c r="DM156" s="27" t="s">
        <v>0</v>
      </c>
      <c r="DN156" s="32" t="str">
        <f t="shared" si="217"/>
        <v>Wanda – Kovač – OK Kapela – Ž16</v>
      </c>
      <c r="DO156" s="33">
        <f t="shared" si="218"/>
        <v>1324</v>
      </c>
      <c r="DP156" s="27" t="s">
        <v>0</v>
      </c>
      <c r="DQ156" s="38">
        <f t="shared" si="219"/>
        <v>1324</v>
      </c>
      <c r="DR156" s="33" cm="1">
        <f t="array" ref="DR156">IF(DQ156&lt;&gt;"",INDEX(regNatjecatelj_id,DQ156,0),IF(BF156&lt;&gt;"",BF156,""))</f>
        <v>1204</v>
      </c>
      <c r="DS156" s="27" t="s">
        <v>0</v>
      </c>
      <c r="DT156" s="38" t="str">
        <f t="shared" si="220"/>
        <v>imepre(ali)</v>
      </c>
      <c r="DU156" s="53" t="str">
        <f t="shared" si="166"/>
        <v>klu</v>
      </c>
      <c r="DV156" s="53" t="str">
        <f t="shared" si="221"/>
        <v>kat(ali)</v>
      </c>
      <c r="DW156" s="53" t="str">
        <f t="shared" si="222"/>
        <v/>
      </c>
      <c r="DX156" s="46" t="str">
        <f t="shared" si="223"/>
        <v>imepre(ali)-klu-kat(ali)</v>
      </c>
      <c r="DY156" s="27" t="s">
        <v>0</v>
      </c>
      <c r="DZ156" s="38">
        <f>IF(AN156="","",MAX(DZ$12:DZ155)+1)</f>
        <v>7738</v>
      </c>
      <c r="EA156" s="53">
        <f t="shared" si="224"/>
        <v>842</v>
      </c>
      <c r="EB156" s="53">
        <f t="shared" si="225"/>
        <v>1204</v>
      </c>
      <c r="EC156" s="53">
        <f t="shared" si="226"/>
        <v>4247</v>
      </c>
      <c r="ED156" s="53">
        <f t="shared" si="227"/>
        <v>1</v>
      </c>
      <c r="EE156" s="53">
        <f t="shared" si="167"/>
        <v>1</v>
      </c>
      <c r="EF156" s="53">
        <f t="shared" si="228"/>
        <v>27</v>
      </c>
      <c r="EG156" s="53" t="str">
        <f t="shared" si="229"/>
        <v>0</v>
      </c>
      <c r="EH156" s="53">
        <f t="shared" si="168"/>
        <v>21</v>
      </c>
      <c r="EI156" s="53" t="str">
        <f t="shared" si="230"/>
        <v/>
      </c>
      <c r="EJ156" s="33">
        <f t="shared" si="231"/>
        <v>22</v>
      </c>
      <c r="EK156" s="27" t="s">
        <v>0</v>
      </c>
      <c r="EL156" s="14" t="str">
        <f t="shared" si="232"/>
        <v>INSERT INTO rezultat(id,stazakategorija_id,imeprezime_id,vrijeme_sec,status_id,registracija,uparivanje_id,originalstatus_id,imeprezimealias_id,klubalias_id,kategorijaalias_id) VALUES (7738,842,1204,4247,1,1,27,0,21,Null,22);</v>
      </c>
      <c r="EM156" s="27" t="s">
        <v>0</v>
      </c>
      <c r="EN156" s="14" t="str">
        <f t="shared" si="169"/>
        <v>UPDATE
	registar
SET
	potvrda = 1
WHERE
	imeprezime_id=1204
    	AND
	kategorijaliga_id = (SELECT 
                         	id
                         FROM
                         	kategorija_liga
                         WHERE
                         	kategorija_liga.kategorija_id = (SELECT kategorija_id FROM staza_kategorija WHERE id = 842)
                         		AND
                         	kategorija_liga.liga_id = 221)
		AND
	datum_od &lt;= '44850'
    	AND
    datum_do is Null;</v>
      </c>
      <c r="EO156" s="27" t="s">
        <v>0</v>
      </c>
      <c r="EP156" s="115" t="str">
        <f t="shared" si="233"/>
        <v xml:space="preserve">
INSERT INTO rezultat(id,stazakategorija_id,imeprezime_id,vrijeme_sec,status_id,registracija,uparivanje_id,originalstatus_id,imeprezimealias_id,klubalias_id,kategorijaalias_id) VALUES (7738,842,1204,4247,1,1,27,0,21,Null,22);
UPDATE
	registar
SET
	potvrda = 1
WHERE
	imeprezime_id=1204
    	AND
	kategorijaliga_id = (SELECT 
                         	id
                         FROM
                         	kategorija_liga
                         WHERE
                         	kategorija_liga.kategorija_id = (SELECT kategorija_id FROM staza_kategorija WHERE id = 842)
                         		AND
                         	kategorija_liga.liga_id = 221)
		AND
	datum_od &lt;= '44850'
    	AND
    datum_do is Null;</v>
      </c>
      <c r="EQ156" s="27" t="s">
        <v>0</v>
      </c>
    </row>
    <row r="157" spans="1:147" x14ac:dyDescent="0.25">
      <c r="A157" t="s">
        <v>0</v>
      </c>
      <c r="B157" s="32" t="str">
        <f>IF(csv!F147="","",TRIM(csv!T147))</f>
        <v>W16</v>
      </c>
      <c r="C157" s="21" t="s">
        <v>0</v>
      </c>
      <c r="D157" s="21" t="str">
        <f>IF(csv!F147="","",TRIM(csv!F147))</f>
        <v>Melissa</v>
      </c>
      <c r="E157" s="21" t="str">
        <f>IF(csv!E147="","",TRIM(csv!E147))</f>
        <v>Drobić</v>
      </c>
      <c r="F157" s="21" t="s">
        <v>0</v>
      </c>
      <c r="G157" s="53" t="str">
        <f>IF(csv!M147="","",TRIM(csv!M147))</f>
        <v>73:59</v>
      </c>
      <c r="H157" s="53" t="str">
        <f>IF(csv!N147="","",TRIM(csv!N147))</f>
        <v>0</v>
      </c>
      <c r="I157" s="21" t="s">
        <v>0</v>
      </c>
      <c r="J157" s="21" t="str">
        <f>IF(csv!P147="","",TRIM(csv!P147))</f>
        <v>KAP</v>
      </c>
      <c r="K157" s="21" t="str">
        <f>IF(csv!Q147="","",TRIM(csv!Q147))</f>
        <v>OK Kapela</v>
      </c>
      <c r="L157" s="21" t="s">
        <v>0</v>
      </c>
      <c r="M157" s="46" t="str">
        <f>IF(csv!R147="","",TRIM(csv!R147))</f>
        <v>CRO</v>
      </c>
      <c r="N157" s="27" t="s">
        <v>0</v>
      </c>
      <c r="O157" s="172" t="str">
        <f t="shared" si="170"/>
        <v>ok</v>
      </c>
      <c r="P157" s="27"/>
      <c r="Q157" s="32" t="str">
        <f t="shared" si="171"/>
        <v>W16</v>
      </c>
      <c r="R157" s="53">
        <f>IF(Q157="","",IF(COUNTIF(Q$12:Q156,Q157)=0,R156+1,R156))</f>
        <v>15</v>
      </c>
      <c r="S157" s="53">
        <f t="shared" si="172"/>
        <v>120</v>
      </c>
      <c r="T157" s="53">
        <f t="shared" si="173"/>
        <v>553</v>
      </c>
      <c r="U157" s="46" t="str">
        <f t="shared" si="174"/>
        <v>Ž21B – Ž16</v>
      </c>
      <c r="V157" s="27" t="s">
        <v>0</v>
      </c>
      <c r="W157" s="157" t="str">
        <f t="shared" si="175"/>
        <v>Ž16</v>
      </c>
      <c r="X157" s="207">
        <f t="shared" si="176"/>
        <v>842</v>
      </c>
      <c r="Y157" s="158">
        <f t="shared" si="157"/>
        <v>22</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Melissa</v>
      </c>
      <c r="AN157" s="21" t="str">
        <f t="shared" si="183"/>
        <v>Drobić</v>
      </c>
      <c r="AO157" s="53">
        <f t="shared" si="184"/>
        <v>1178</v>
      </c>
      <c r="AP157" s="53" t="str">
        <f t="shared" si="185"/>
        <v/>
      </c>
      <c r="AQ157" s="21" t="str">
        <f t="shared" si="186"/>
        <v>Melissa</v>
      </c>
      <c r="AR157" s="46" t="str">
        <f t="shared" si="187"/>
        <v>Drobić</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Melissa</v>
      </c>
      <c r="BI157" s="21" t="str">
        <f t="shared" si="193"/>
        <v>Drobić</v>
      </c>
      <c r="BJ157" s="53" t="str">
        <f t="shared" si="194"/>
        <v/>
      </c>
      <c r="BK157" s="33">
        <f t="shared" si="195"/>
        <v>1178</v>
      </c>
      <c r="BL157" s="27" t="s">
        <v>0</v>
      </c>
      <c r="BM157" s="32" t="str">
        <f t="shared" si="196"/>
        <v>KAP</v>
      </c>
      <c r="BN157" s="21" t="str">
        <f t="shared" si="197"/>
        <v>OK Kapela</v>
      </c>
      <c r="BO157" s="53">
        <f t="shared" si="198"/>
        <v>5</v>
      </c>
      <c r="BP157" s="53" t="str">
        <f t="shared" si="159"/>
        <v/>
      </c>
      <c r="BQ157" s="21" t="str">
        <f t="shared" si="160"/>
        <v>OK Kapela</v>
      </c>
      <c r="BR157" s="21" t="str" cm="1">
        <f t="array" ref="BR157">IFERROR(""&amp;INDEX(regNatjecatelj_klub,DI157),"")</f>
        <v>OK Kapela</v>
      </c>
      <c r="BS157" s="66" t="str">
        <f t="shared" si="199"/>
        <v/>
      </c>
      <c r="BT157" s="46" t="str">
        <f t="shared" si="200"/>
        <v>OK Kapela</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Kapela</v>
      </c>
      <c r="CL157" s="210">
        <f>IF(BN157="","",IF(BT157&lt;&gt;BN157,INDEX(regKlub_id,MATCH(BT157,regKlub_naziv,0)),IF(AND(BO157&lt;&gt;"",BO157&lt;&gt;"NEMA"),BO157,IF(CF157&lt;&gt;"",CF157,IF(CB157&lt;&gt;"",CB157,IFERROR(INDEX(CL$12:CL156,MATCH(BN157,BN$12:BN156,0)),"GREŠKA"))))))</f>
        <v>5</v>
      </c>
      <c r="CM157" s="108" t="str">
        <f>IF(BP157="","",IF(BP157&lt;&gt;"NEMA",BP157,IF(CE157&lt;&gt;"",CE157,IFERROR(INDEX(CM$12:CM156,MATCH(BN157,BN$12:BN156,0)),""))))</f>
        <v/>
      </c>
      <c r="CN157" s="27" t="s">
        <v>0</v>
      </c>
      <c r="CO157" s="38" t="str">
        <f t="shared" si="207"/>
        <v>73:59</v>
      </c>
      <c r="CP157" s="53" t="str">
        <f t="shared" si="208"/>
        <v>0</v>
      </c>
      <c r="CQ157" s="164" t="str">
        <f t="shared" si="209"/>
        <v/>
      </c>
      <c r="CR157" s="165">
        <f t="shared" si="156"/>
        <v>4439</v>
      </c>
      <c r="CS157" s="108">
        <f t="shared" si="161"/>
        <v>1</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Melissa – Drobić</v>
      </c>
      <c r="DI157" s="33">
        <f t="shared" si="214"/>
        <v>870</v>
      </c>
      <c r="DJ157" s="27" t="s">
        <v>0</v>
      </c>
      <c r="DK157" s="32" t="str">
        <f t="shared" si="215"/>
        <v>Melissa – Drobić – OK Kapela</v>
      </c>
      <c r="DL157" s="33">
        <f t="shared" si="216"/>
        <v>870</v>
      </c>
      <c r="DM157" s="27" t="s">
        <v>0</v>
      </c>
      <c r="DN157" s="32" t="str">
        <f t="shared" si="217"/>
        <v>Melissa – Drobić – OK Kapela – Ž16</v>
      </c>
      <c r="DO157" s="33">
        <f t="shared" si="218"/>
        <v>870</v>
      </c>
      <c r="DP157" s="27" t="s">
        <v>0</v>
      </c>
      <c r="DQ157" s="38">
        <f t="shared" si="219"/>
        <v>870</v>
      </c>
      <c r="DR157" s="33" cm="1">
        <f t="array" ref="DR157">IF(DQ157&lt;&gt;"",INDEX(regNatjecatelj_id,DQ157,0),IF(BF157&lt;&gt;"",BF157,""))</f>
        <v>1178</v>
      </c>
      <c r="DS157" s="27" t="s">
        <v>0</v>
      </c>
      <c r="DT157" s="38" t="str">
        <f t="shared" si="220"/>
        <v>imepre</v>
      </c>
      <c r="DU157" s="53" t="str">
        <f t="shared" si="166"/>
        <v>klu</v>
      </c>
      <c r="DV157" s="53" t="str">
        <f t="shared" si="221"/>
        <v>kat(ali)</v>
      </c>
      <c r="DW157" s="53" t="str">
        <f t="shared" si="222"/>
        <v/>
      </c>
      <c r="DX157" s="46" t="str">
        <f t="shared" si="223"/>
        <v>imepre-klu-kat(ali)</v>
      </c>
      <c r="DY157" s="27" t="s">
        <v>0</v>
      </c>
      <c r="DZ157" s="38">
        <f>IF(AN157="","",MAX(DZ$12:DZ156)+1)</f>
        <v>7739</v>
      </c>
      <c r="EA157" s="53">
        <f t="shared" si="224"/>
        <v>842</v>
      </c>
      <c r="EB157" s="53">
        <f t="shared" si="225"/>
        <v>1178</v>
      </c>
      <c r="EC157" s="53">
        <f t="shared" si="226"/>
        <v>4439</v>
      </c>
      <c r="ED157" s="53">
        <f t="shared" si="227"/>
        <v>1</v>
      </c>
      <c r="EE157" s="53">
        <f t="shared" si="167"/>
        <v>1</v>
      </c>
      <c r="EF157" s="53">
        <f t="shared" si="228"/>
        <v>21</v>
      </c>
      <c r="EG157" s="53" t="str">
        <f t="shared" si="229"/>
        <v>0</v>
      </c>
      <c r="EH157" s="53" t="str">
        <f t="shared" si="168"/>
        <v/>
      </c>
      <c r="EI157" s="53" t="str">
        <f t="shared" si="230"/>
        <v/>
      </c>
      <c r="EJ157" s="33">
        <f t="shared" si="231"/>
        <v>22</v>
      </c>
      <c r="EK157" s="27" t="s">
        <v>0</v>
      </c>
      <c r="EL157" s="14" t="str">
        <f t="shared" si="232"/>
        <v>INSERT INTO rezultat(id,stazakategorija_id,imeprezime_id,vrijeme_sec,status_id,registracija,uparivanje_id,originalstatus_id,imeprezimealias_id,klubalias_id,kategorijaalias_id) VALUES (7739,842,1178,4439,1,1,21,0,Null,Null,22);</v>
      </c>
      <c r="EM157" s="27" t="s">
        <v>0</v>
      </c>
      <c r="EN157" s="14" t="str">
        <f t="shared" si="169"/>
        <v>UPDATE
	registar
SET
	potvrda = 1
WHERE
	imeprezime_id=1178
    	AND
	kategorijaliga_id = (SELECT 
                         	id
                         FROM
                         	kategorija_liga
                         WHERE
                         	kategorija_liga.kategorija_id = (SELECT kategorija_id FROM staza_kategorija WHERE id = 842)
                         		AND
                         	kategorija_liga.liga_id = 221)
		AND
	datum_od &lt;= '44850'
    	AND
    datum_do is Null;</v>
      </c>
      <c r="EO157" s="27" t="s">
        <v>0</v>
      </c>
      <c r="EP157" s="115" t="str">
        <f t="shared" si="233"/>
        <v xml:space="preserve">
INSERT INTO rezultat(id,stazakategorija_id,imeprezime_id,vrijeme_sec,status_id,registracija,uparivanje_id,originalstatus_id,imeprezimealias_id,klubalias_id,kategorijaalias_id) VALUES (7739,842,1178,4439,1,1,21,0,Null,Null,22);
UPDATE
	registar
SET
	potvrda = 1
WHERE
	imeprezime_id=1178
    	AND
	kategorijaliga_id = (SELECT 
                         	id
                         FROM
                         	kategorija_liga
                         WHERE
                         	kategorija_liga.kategorija_id = (SELECT kategorija_id FROM staza_kategorija WHERE id = 842)
                         		AND
                         	kategorija_liga.liga_id = 221)
		AND
	datum_od &lt;= '44850'
    	AND
    datum_do is Null;</v>
      </c>
      <c r="EQ157" s="27" t="s">
        <v>0</v>
      </c>
    </row>
    <row r="158" spans="1:147" x14ac:dyDescent="0.25">
      <c r="A158" t="s">
        <v>0</v>
      </c>
      <c r="B158" s="32" t="str">
        <f>IF(csv!F148="","",TRIM(csv!T148))</f>
        <v>W16</v>
      </c>
      <c r="C158" s="21" t="s">
        <v>0</v>
      </c>
      <c r="D158" s="21" t="str">
        <f>IF(csv!F148="","",TRIM(csv!F148))</f>
        <v>Monika</v>
      </c>
      <c r="E158" s="21" t="str">
        <f>IF(csv!E148="","",TRIM(csv!E148))</f>
        <v>Pavić</v>
      </c>
      <c r="F158" s="21" t="s">
        <v>0</v>
      </c>
      <c r="G158" s="53" t="str">
        <f>IF(csv!M148="","",TRIM(csv!M148))</f>
        <v/>
      </c>
      <c r="H158" s="53" t="str">
        <f>IF(csv!N148="","",TRIM(csv!N148))</f>
        <v>1</v>
      </c>
      <c r="I158" s="21" t="s">
        <v>0</v>
      </c>
      <c r="J158" s="21" t="str">
        <f>IF(csv!P148="","",TRIM(csv!P148))</f>
        <v>VIH</v>
      </c>
      <c r="K158" s="21" t="str">
        <f>IF(csv!Q148="","",TRIM(csv!Q148))</f>
        <v>OK Vihor</v>
      </c>
      <c r="L158" s="21" t="s">
        <v>0</v>
      </c>
      <c r="M158" s="46" t="str">
        <f>IF(csv!R148="","",TRIM(csv!R148))</f>
        <v>CRO</v>
      </c>
      <c r="N158" s="27" t="s">
        <v>0</v>
      </c>
      <c r="O158" s="172" t="str">
        <f t="shared" si="170"/>
        <v>ok</v>
      </c>
      <c r="P158" s="27"/>
      <c r="Q158" s="32" t="str">
        <f t="shared" si="171"/>
        <v>W16</v>
      </c>
      <c r="R158" s="53">
        <f>IF(Q158="","",IF(COUNTIF(Q$12:Q157,Q158)=0,R157+1,R157))</f>
        <v>15</v>
      </c>
      <c r="S158" s="53">
        <f t="shared" si="172"/>
        <v>120</v>
      </c>
      <c r="T158" s="53">
        <f t="shared" si="173"/>
        <v>553</v>
      </c>
      <c r="U158" s="46" t="str">
        <f t="shared" si="174"/>
        <v>Ž21B – Ž16</v>
      </c>
      <c r="V158" s="27" t="s">
        <v>0</v>
      </c>
      <c r="W158" s="157" t="str">
        <f t="shared" si="175"/>
        <v>Ž16</v>
      </c>
      <c r="X158" s="207">
        <f t="shared" si="176"/>
        <v>842</v>
      </c>
      <c r="Y158" s="158">
        <f t="shared" si="157"/>
        <v>22</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Monika</v>
      </c>
      <c r="AN158" s="21" t="str">
        <f t="shared" si="183"/>
        <v>Pavić</v>
      </c>
      <c r="AO158" s="53">
        <f t="shared" si="184"/>
        <v>1530</v>
      </c>
      <c r="AP158" s="53" t="str">
        <f t="shared" si="185"/>
        <v/>
      </c>
      <c r="AQ158" s="21" t="str">
        <f t="shared" si="186"/>
        <v>Monika</v>
      </c>
      <c r="AR158" s="46" t="str">
        <f t="shared" si="187"/>
        <v>Pavić</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Monika</v>
      </c>
      <c r="BI158" s="21" t="str">
        <f t="shared" si="193"/>
        <v>Pavić</v>
      </c>
      <c r="BJ158" s="53" t="str">
        <f t="shared" si="194"/>
        <v/>
      </c>
      <c r="BK158" s="33">
        <f t="shared" si="195"/>
        <v>1530</v>
      </c>
      <c r="BL158" s="27" t="s">
        <v>0</v>
      </c>
      <c r="BM158" s="32" t="str">
        <f t="shared" si="196"/>
        <v>VIH</v>
      </c>
      <c r="BN158" s="21" t="str">
        <f t="shared" si="197"/>
        <v>OK Vihor</v>
      </c>
      <c r="BO158" s="53">
        <f t="shared" si="198"/>
        <v>12</v>
      </c>
      <c r="BP158" s="53" t="str">
        <f t="shared" si="159"/>
        <v/>
      </c>
      <c r="BQ158" s="21" t="str">
        <f t="shared" si="160"/>
        <v>OK Vihor</v>
      </c>
      <c r="BR158" s="21" t="str" cm="1">
        <f t="array" ref="BR158">IFERROR(""&amp;INDEX(regNatjecatelj_klub,DI158),"")</f>
        <v>OK Vihor</v>
      </c>
      <c r="BS158" s="66" t="str">
        <f t="shared" si="199"/>
        <v/>
      </c>
      <c r="BT158" s="46" t="str">
        <f t="shared" si="200"/>
        <v>OK Vihor</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Vihor</v>
      </c>
      <c r="CL158" s="210">
        <f>IF(BN158="","",IF(BT158&lt;&gt;BN158,INDEX(regKlub_id,MATCH(BT158,regKlub_naziv,0)),IF(AND(BO158&lt;&gt;"",BO158&lt;&gt;"NEMA"),BO158,IF(CF158&lt;&gt;"",CF158,IF(CB158&lt;&gt;"",CB158,IFERROR(INDEX(CL$12:CL157,MATCH(BN158,BN$12:BN157,0)),"GREŠKA"))))))</f>
        <v>12</v>
      </c>
      <c r="CM158" s="108" t="str">
        <f>IF(BP158="","",IF(BP158&lt;&gt;"NEMA",BP158,IF(CE158&lt;&gt;"",CE158,IFERROR(INDEX(CM$12:CM157,MATCH(BN158,BN$12:BN157,0)),""))))</f>
        <v/>
      </c>
      <c r="CN158" s="27" t="s">
        <v>0</v>
      </c>
      <c r="CO158" s="38" t="str">
        <f t="shared" si="207"/>
        <v/>
      </c>
      <c r="CP158" s="53" t="str">
        <f t="shared" si="208"/>
        <v>1</v>
      </c>
      <c r="CQ158" s="164" t="str">
        <f t="shared" si="209"/>
        <v/>
      </c>
      <c r="CR158" s="165" t="str">
        <f t="shared" si="156"/>
        <v/>
      </c>
      <c r="CS158" s="108">
        <f t="shared" si="161"/>
        <v>6</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Monika – Pavić</v>
      </c>
      <c r="DI158" s="33">
        <f t="shared" si="214"/>
        <v>927</v>
      </c>
      <c r="DJ158" s="27" t="s">
        <v>0</v>
      </c>
      <c r="DK158" s="32" t="str">
        <f t="shared" si="215"/>
        <v>Monika – Pavić – OK Vihor</v>
      </c>
      <c r="DL158" s="33">
        <f t="shared" si="216"/>
        <v>927</v>
      </c>
      <c r="DM158" s="27" t="s">
        <v>0</v>
      </c>
      <c r="DN158" s="32" t="str">
        <f t="shared" si="217"/>
        <v>Monika – Pavić – OK Vihor – Ž16</v>
      </c>
      <c r="DO158" s="33">
        <f t="shared" si="218"/>
        <v>927</v>
      </c>
      <c r="DP158" s="27" t="s">
        <v>0</v>
      </c>
      <c r="DQ158" s="38">
        <f t="shared" si="219"/>
        <v>927</v>
      </c>
      <c r="DR158" s="33" cm="1">
        <f t="array" ref="DR158">IF(DQ158&lt;&gt;"",INDEX(regNatjecatelj_id,DQ158,0),IF(BF158&lt;&gt;"",BF158,""))</f>
        <v>1530</v>
      </c>
      <c r="DS158" s="27" t="s">
        <v>0</v>
      </c>
      <c r="DT158" s="38" t="str">
        <f t="shared" si="220"/>
        <v>imepre</v>
      </c>
      <c r="DU158" s="53" t="str">
        <f t="shared" si="166"/>
        <v>klu</v>
      </c>
      <c r="DV158" s="53" t="str">
        <f t="shared" si="221"/>
        <v>kat(ali)</v>
      </c>
      <c r="DW158" s="53" t="str">
        <f t="shared" si="222"/>
        <v/>
      </c>
      <c r="DX158" s="46" t="str">
        <f t="shared" si="223"/>
        <v>imepre-klu-kat(ali)</v>
      </c>
      <c r="DY158" s="27" t="s">
        <v>0</v>
      </c>
      <c r="DZ158" s="38">
        <f>IF(AN158="","",MAX(DZ$12:DZ157)+1)</f>
        <v>7740</v>
      </c>
      <c r="EA158" s="53">
        <f t="shared" si="224"/>
        <v>842</v>
      </c>
      <c r="EB158" s="53">
        <f t="shared" si="225"/>
        <v>1530</v>
      </c>
      <c r="EC158" s="53" t="str">
        <f t="shared" si="226"/>
        <v/>
      </c>
      <c r="ED158" s="53">
        <f t="shared" si="227"/>
        <v>6</v>
      </c>
      <c r="EE158" s="53">
        <f t="shared" si="167"/>
        <v>1</v>
      </c>
      <c r="EF158" s="53">
        <f t="shared" si="228"/>
        <v>21</v>
      </c>
      <c r="EG158" s="53" t="str">
        <f t="shared" si="229"/>
        <v>1</v>
      </c>
      <c r="EH158" s="53" t="str">
        <f t="shared" si="168"/>
        <v/>
      </c>
      <c r="EI158" s="53" t="str">
        <f t="shared" si="230"/>
        <v/>
      </c>
      <c r="EJ158" s="33">
        <f t="shared" si="231"/>
        <v>22</v>
      </c>
      <c r="EK158" s="27" t="s">
        <v>0</v>
      </c>
      <c r="EL158" s="14" t="str">
        <f t="shared" si="232"/>
        <v>INSERT INTO rezultat(id,stazakategorija_id,imeprezime_id,vrijeme_sec,status_id,registracija,uparivanje_id,originalstatus_id,imeprezimealias_id,klubalias_id,kategorijaalias_id) VALUES (7740,842,1530,Null,6,1,21,1,Null,Null,22);</v>
      </c>
      <c r="EM158" s="27" t="s">
        <v>0</v>
      </c>
      <c r="EN158" s="14" t="str">
        <f t="shared" si="169"/>
        <v/>
      </c>
      <c r="EO158" s="27" t="s">
        <v>0</v>
      </c>
      <c r="EP158" s="115" t="str">
        <f t="shared" si="233"/>
        <v xml:space="preserve">
INSERT INTO rezultat(id,stazakategorija_id,imeprezime_id,vrijeme_sec,status_id,registracija,uparivanje_id,originalstatus_id,imeprezimealias_id,klubalias_id,kategorijaalias_id) VALUES (7740,842,1530,Null,6,1,21,1,Null,Null,22);</v>
      </c>
      <c r="EQ158" s="27" t="s">
        <v>0</v>
      </c>
    </row>
    <row r="159" spans="1:147" x14ac:dyDescent="0.25">
      <c r="A159" t="s">
        <v>0</v>
      </c>
      <c r="B159" s="32" t="str">
        <f>IF(csv!F149="","",TRIM(csv!T149))</f>
        <v>W16</v>
      </c>
      <c r="C159" s="21" t="s">
        <v>0</v>
      </c>
      <c r="D159" s="21" t="str">
        <f>IF(csv!F149="","",TRIM(csv!F149))</f>
        <v>Vacant</v>
      </c>
      <c r="E159" s="21" t="str">
        <f>IF(csv!E149="","",TRIM(csv!E149))</f>
        <v/>
      </c>
      <c r="F159" s="21" t="s">
        <v>0</v>
      </c>
      <c r="G159" s="53" t="str">
        <f>IF(csv!M149="","",TRIM(csv!M149))</f>
        <v/>
      </c>
      <c r="H159" s="53" t="str">
        <f>IF(csv!N149="","",TRIM(csv!N149))</f>
        <v>0</v>
      </c>
      <c r="I159" s="21" t="s">
        <v>0</v>
      </c>
      <c r="J159" s="21" t="str">
        <f>IF(csv!P149="","",TRIM(csv!P149))</f>
        <v/>
      </c>
      <c r="K159" s="21" t="str">
        <f>IF(csv!Q149="","",TRIM(csv!Q149))</f>
        <v/>
      </c>
      <c r="L159" s="21" t="s">
        <v>0</v>
      </c>
      <c r="M159" s="46" t="str">
        <f>IF(csv!R149="","",TRIM(csv!R149))</f>
        <v/>
      </c>
      <c r="N159" s="27" t="s">
        <v>0</v>
      </c>
      <c r="O159" s="172" t="str">
        <f t="shared" si="170"/>
        <v/>
      </c>
      <c r="P159" s="27"/>
      <c r="Q159" s="32" t="str">
        <f t="shared" si="171"/>
        <v>W16</v>
      </c>
      <c r="R159" s="53">
        <f>IF(Q159="","",IF(COUNTIF(Q$12:Q158,Q159)=0,R158+1,R158))</f>
        <v>15</v>
      </c>
      <c r="S159" s="53">
        <f t="shared" si="172"/>
        <v>120</v>
      </c>
      <c r="T159" s="53">
        <f t="shared" si="173"/>
        <v>553</v>
      </c>
      <c r="U159" s="46" t="str">
        <f t="shared" si="174"/>
        <v>Ž21B – Ž16</v>
      </c>
      <c r="V159" s="27" t="s">
        <v>0</v>
      </c>
      <c r="W159" s="157" t="str">
        <f t="shared" si="175"/>
        <v/>
      </c>
      <c r="X159" s="207" t="str">
        <f t="shared" si="176"/>
        <v/>
      </c>
      <c r="Y159" s="158" t="str">
        <f t="shared" si="157"/>
        <v/>
      </c>
      <c r="Z159" s="27" t="s">
        <v>0</v>
      </c>
      <c r="AA159" s="32" t="str">
        <f t="shared" si="177"/>
        <v/>
      </c>
      <c r="AB159" s="53" t="str">
        <f t="shared" si="178"/>
        <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
      </c>
      <c r="AK159" s="108" t="str">
        <f t="shared" si="181"/>
        <v/>
      </c>
      <c r="AL159" s="27"/>
      <c r="AM159" s="32" t="str">
        <f t="shared" si="182"/>
        <v/>
      </c>
      <c r="AN159" s="21" t="str">
        <f t="shared" si="183"/>
        <v/>
      </c>
      <c r="AO159" s="53" t="str">
        <f t="shared" si="184"/>
        <v/>
      </c>
      <c r="AP159" s="53" t="str">
        <f t="shared" si="185"/>
        <v/>
      </c>
      <c r="AQ159" s="21" t="str">
        <f t="shared" si="186"/>
        <v/>
      </c>
      <c r="AR159" s="46" t="str">
        <f t="shared" si="187"/>
        <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
      </c>
      <c r="BI159" s="21" t="str">
        <f t="shared" si="193"/>
        <v/>
      </c>
      <c r="BJ159" s="53" t="str">
        <f t="shared" si="194"/>
        <v/>
      </c>
      <c r="BK159" s="33" t="str">
        <f t="shared" si="195"/>
        <v/>
      </c>
      <c r="BL159" s="27" t="s">
        <v>0</v>
      </c>
      <c r="BM159" s="32" t="str">
        <f t="shared" si="196"/>
        <v/>
      </c>
      <c r="BN159" s="21" t="str">
        <f t="shared" si="197"/>
        <v/>
      </c>
      <c r="BO159" s="53" t="str">
        <f t="shared" si="198"/>
        <v/>
      </c>
      <c r="BP159" s="53" t="str">
        <f t="shared" si="159"/>
        <v/>
      </c>
      <c r="BQ159" s="21" t="str">
        <f t="shared" si="160"/>
        <v/>
      </c>
      <c r="BR159" s="21" t="str" cm="1">
        <f t="array" ref="BR159">IFERROR(""&amp;INDEX(regNatjecatelj_klub,DI159),"")</f>
        <v/>
      </c>
      <c r="BS159" s="66" t="str">
        <f t="shared" si="199"/>
        <v/>
      </c>
      <c r="BT159" s="46" t="str">
        <f t="shared" si="200"/>
        <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
      </c>
      <c r="CL159" s="210" t="str">
        <f>IF(BN159="","",IF(BT159&lt;&gt;BN159,INDEX(regKlub_id,MATCH(BT159,regKlub_naziv,0)),IF(AND(BO159&lt;&gt;"",BO159&lt;&gt;"NEMA"),BO159,IF(CF159&lt;&gt;"",CF159,IF(CB159&lt;&gt;"",CB159,IFERROR(INDEX(CL$12:CL158,MATCH(BN159,BN$12:BN158,0)),"GREŠKA"))))))</f>
        <v/>
      </c>
      <c r="CM159" s="108" t="str">
        <f>IF(BP159="","",IF(BP159&lt;&gt;"NEMA",BP159,IF(CE159&lt;&gt;"",CE159,IFERROR(INDEX(CM$12:CM158,MATCH(BN159,BN$12:BN158,0)),""))))</f>
        <v/>
      </c>
      <c r="CN159" s="27" t="s">
        <v>0</v>
      </c>
      <c r="CO159" s="38" t="str">
        <f t="shared" si="207"/>
        <v/>
      </c>
      <c r="CP159" s="53" t="str">
        <f t="shared" si="208"/>
        <v>0</v>
      </c>
      <c r="CQ159" s="164" t="str">
        <f t="shared" si="209"/>
        <v/>
      </c>
      <c r="CR159" s="165" t="str">
        <f t="shared" si="156"/>
        <v/>
      </c>
      <c r="CS159" s="108" t="str">
        <f t="shared" si="161"/>
        <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
      </c>
      <c r="DI159" s="33" t="str">
        <f t="shared" si="214"/>
        <v/>
      </c>
      <c r="DJ159" s="27" t="s">
        <v>0</v>
      </c>
      <c r="DK159" s="32" t="str">
        <f t="shared" si="215"/>
        <v/>
      </c>
      <c r="DL159" s="33" t="str">
        <f t="shared" si="216"/>
        <v/>
      </c>
      <c r="DM159" s="27" t="s">
        <v>0</v>
      </c>
      <c r="DN159" s="32" t="str">
        <f t="shared" si="217"/>
        <v/>
      </c>
      <c r="DO159" s="33" t="str">
        <f t="shared" si="218"/>
        <v/>
      </c>
      <c r="DP159" s="27" t="s">
        <v>0</v>
      </c>
      <c r="DQ159" s="38" t="str">
        <f t="shared" si="219"/>
        <v/>
      </c>
      <c r="DR159" s="33" t="str" cm="1">
        <f t="array" ref="DR159">IF(DQ159&lt;&gt;"",INDEX(regNatjecatelj_id,DQ159,0),IF(BF159&lt;&gt;"",BF159,""))</f>
        <v/>
      </c>
      <c r="DS159" s="27" t="s">
        <v>0</v>
      </c>
      <c r="DT159" s="38" t="str">
        <f t="shared" si="220"/>
        <v/>
      </c>
      <c r="DU159" s="53" t="str">
        <f t="shared" si="166"/>
        <v/>
      </c>
      <c r="DV159" s="53" t="str">
        <f t="shared" si="221"/>
        <v/>
      </c>
      <c r="DW159" s="53" t="str">
        <f t="shared" si="222"/>
        <v/>
      </c>
      <c r="DX159" s="46" t="str">
        <f t="shared" si="223"/>
        <v/>
      </c>
      <c r="DY159" s="27" t="s">
        <v>0</v>
      </c>
      <c r="DZ159" s="38" t="str">
        <f>IF(AN159="","",MAX(DZ$12:DZ158)+1)</f>
        <v/>
      </c>
      <c r="EA159" s="53" t="str">
        <f t="shared" si="224"/>
        <v/>
      </c>
      <c r="EB159" s="53" t="str">
        <f t="shared" si="225"/>
        <v/>
      </c>
      <c r="EC159" s="53" t="str">
        <f t="shared" si="226"/>
        <v/>
      </c>
      <c r="ED159" s="53" t="str">
        <f t="shared" si="227"/>
        <v/>
      </c>
      <c r="EE159" s="53" t="str">
        <f t="shared" si="167"/>
        <v/>
      </c>
      <c r="EF159" s="53" t="str">
        <f t="shared" si="228"/>
        <v/>
      </c>
      <c r="EG159" s="53" t="str">
        <f t="shared" si="229"/>
        <v/>
      </c>
      <c r="EH159" s="53" t="str">
        <f t="shared" si="168"/>
        <v/>
      </c>
      <c r="EI159" s="53" t="str">
        <f t="shared" si="230"/>
        <v/>
      </c>
      <c r="EJ159" s="33" t="str">
        <f t="shared" si="231"/>
        <v/>
      </c>
      <c r="EK159" s="27" t="s">
        <v>0</v>
      </c>
      <c r="EL159" s="14" t="str">
        <f t="shared" si="232"/>
        <v/>
      </c>
      <c r="EM159" s="27" t="s">
        <v>0</v>
      </c>
      <c r="EN159" s="14" t="str">
        <f t="shared" si="169"/>
        <v/>
      </c>
      <c r="EO159" s="27" t="s">
        <v>0</v>
      </c>
      <c r="EP159" s="115" t="str">
        <f t="shared" si="233"/>
        <v/>
      </c>
      <c r="EQ159" s="27" t="s">
        <v>0</v>
      </c>
    </row>
    <row r="160" spans="1:147" x14ac:dyDescent="0.25">
      <c r="A160" t="s">
        <v>0</v>
      </c>
      <c r="B160" s="32" t="str">
        <f>IF(csv!F150="","",TRIM(csv!T150))</f>
        <v>W17-20</v>
      </c>
      <c r="C160" s="21" t="s">
        <v>0</v>
      </c>
      <c r="D160" s="21" t="str">
        <f>IF(csv!F150="","",TRIM(csv!F150))</f>
        <v>Zdenka Petra</v>
      </c>
      <c r="E160" s="21" t="str">
        <f>IF(csv!E150="","",TRIM(csv!E150))</f>
        <v>Štambuk</v>
      </c>
      <c r="F160" s="21" t="s">
        <v>0</v>
      </c>
      <c r="G160" s="53" t="str">
        <f>IF(csv!M150="","",TRIM(csv!M150))</f>
        <v>46:04</v>
      </c>
      <c r="H160" s="53" t="str">
        <f>IF(csv!N150="","",TRIM(csv!N150))</f>
        <v>0</v>
      </c>
      <c r="I160" s="21" t="s">
        <v>0</v>
      </c>
      <c r="J160" s="21" t="str">
        <f>IF(csv!P150="","",TRIM(csv!P150))</f>
        <v>IME</v>
      </c>
      <c r="K160" s="21" t="str">
        <f>IF(csv!Q150="","",TRIM(csv!Q150))</f>
        <v>OK Ivan Merz</v>
      </c>
      <c r="L160" s="21" t="s">
        <v>0</v>
      </c>
      <c r="M160" s="46" t="str">
        <f>IF(csv!R150="","",TRIM(csv!R150))</f>
        <v>CRO</v>
      </c>
      <c r="N160" s="27" t="s">
        <v>0</v>
      </c>
      <c r="O160" s="172" t="str">
        <f t="shared" si="170"/>
        <v>ok</v>
      </c>
      <c r="P160" s="27"/>
      <c r="Q160" s="32" t="str">
        <f t="shared" si="171"/>
        <v>W17-20</v>
      </c>
      <c r="R160" s="53">
        <f>IF(Q160="","",IF(COUNTIF(Q$12:Q159,Q160)=0,R159+1,R159))</f>
        <v>16</v>
      </c>
      <c r="S160" s="53">
        <f t="shared" si="172"/>
        <v>119</v>
      </c>
      <c r="T160" s="53">
        <f t="shared" si="173"/>
        <v>552</v>
      </c>
      <c r="U160" s="46" t="str">
        <f t="shared" si="174"/>
        <v>Ž35 – Ž20</v>
      </c>
      <c r="V160" s="27" t="s">
        <v>0</v>
      </c>
      <c r="W160" s="157" t="str">
        <f t="shared" si="175"/>
        <v>Ž20</v>
      </c>
      <c r="X160" s="207">
        <f t="shared" si="176"/>
        <v>843</v>
      </c>
      <c r="Y160" s="158">
        <f t="shared" si="157"/>
        <v>48</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Zdenka Petra</v>
      </c>
      <c r="AN160" s="21" t="str">
        <f t="shared" si="183"/>
        <v>Štambuk</v>
      </c>
      <c r="AO160" s="53">
        <f t="shared" si="184"/>
        <v>1424</v>
      </c>
      <c r="AP160" s="53" t="str">
        <f t="shared" si="185"/>
        <v/>
      </c>
      <c r="AQ160" s="21" t="str">
        <f t="shared" si="186"/>
        <v>Zdenka Petra</v>
      </c>
      <c r="AR160" s="46" t="str">
        <f t="shared" si="187"/>
        <v>Štambuk</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Zdenka Petra</v>
      </c>
      <c r="BI160" s="21" t="str">
        <f t="shared" si="193"/>
        <v>Štambuk</v>
      </c>
      <c r="BJ160" s="53" t="str">
        <f t="shared" si="194"/>
        <v/>
      </c>
      <c r="BK160" s="33">
        <f t="shared" si="195"/>
        <v>1424</v>
      </c>
      <c r="BL160" s="27" t="s">
        <v>0</v>
      </c>
      <c r="BM160" s="32" t="str">
        <f t="shared" si="196"/>
        <v>IME</v>
      </c>
      <c r="BN160" s="21" t="str">
        <f t="shared" si="197"/>
        <v>OK Ivan Merz</v>
      </c>
      <c r="BO160" s="53">
        <f t="shared" si="198"/>
        <v>2</v>
      </c>
      <c r="BP160" s="53" t="str">
        <f t="shared" si="159"/>
        <v/>
      </c>
      <c r="BQ160" s="21" t="str">
        <f t="shared" si="160"/>
        <v>OK Ivan Merz</v>
      </c>
      <c r="BR160" s="21" t="str" cm="1">
        <f t="array" ref="BR160">IFERROR(""&amp;INDEX(regNatjecatelj_klub,DI160),"")</f>
        <v>OK Ivan Merz</v>
      </c>
      <c r="BS160" s="66" t="str">
        <f t="shared" si="199"/>
        <v/>
      </c>
      <c r="BT160" s="46" t="str">
        <f t="shared" si="200"/>
        <v>OK Ivan Merz</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Ivan Merz</v>
      </c>
      <c r="CL160" s="210">
        <f>IF(BN160="","",IF(BT160&lt;&gt;BN160,INDEX(regKlub_id,MATCH(BT160,regKlub_naziv,0)),IF(AND(BO160&lt;&gt;"",BO160&lt;&gt;"NEMA"),BO160,IF(CF160&lt;&gt;"",CF160,IF(CB160&lt;&gt;"",CB160,IFERROR(INDEX(CL$12:CL159,MATCH(BN160,BN$12:BN159,0)),"GREŠKA"))))))</f>
        <v>2</v>
      </c>
      <c r="CM160" s="108" t="str">
        <f>IF(BP160="","",IF(BP160&lt;&gt;"NEMA",BP160,IF(CE160&lt;&gt;"",CE160,IFERROR(INDEX(CM$12:CM159,MATCH(BN160,BN$12:BN159,0)),""))))</f>
        <v/>
      </c>
      <c r="CN160" s="27" t="s">
        <v>0</v>
      </c>
      <c r="CO160" s="38" t="str">
        <f t="shared" si="207"/>
        <v>46:04</v>
      </c>
      <c r="CP160" s="53" t="str">
        <f t="shared" si="208"/>
        <v>0</v>
      </c>
      <c r="CQ160" s="164" t="str">
        <f t="shared" si="209"/>
        <v/>
      </c>
      <c r="CR160" s="165">
        <f t="shared" si="156"/>
        <v>2764</v>
      </c>
      <c r="CS160" s="108">
        <f t="shared" si="161"/>
        <v>1</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Zdenka Petra – Štambuk</v>
      </c>
      <c r="DI160" s="33">
        <f t="shared" si="214"/>
        <v>1337</v>
      </c>
      <c r="DJ160" s="27" t="s">
        <v>0</v>
      </c>
      <c r="DK160" s="32" t="str">
        <f t="shared" si="215"/>
        <v>Zdenka Petra – Štambuk – OK Ivan Merz</v>
      </c>
      <c r="DL160" s="33">
        <f t="shared" si="216"/>
        <v>1337</v>
      </c>
      <c r="DM160" s="27" t="s">
        <v>0</v>
      </c>
      <c r="DN160" s="32" t="str">
        <f t="shared" si="217"/>
        <v>Zdenka Petra – Štambuk – OK Ivan Merz – Ž20</v>
      </c>
      <c r="DO160" s="33">
        <f t="shared" si="218"/>
        <v>1337</v>
      </c>
      <c r="DP160" s="27" t="s">
        <v>0</v>
      </c>
      <c r="DQ160" s="38">
        <f t="shared" si="219"/>
        <v>1337</v>
      </c>
      <c r="DR160" s="33" cm="1">
        <f t="array" ref="DR160">IF(DQ160&lt;&gt;"",INDEX(regNatjecatelj_id,DQ160,0),IF(BF160&lt;&gt;"",BF160,""))</f>
        <v>1424</v>
      </c>
      <c r="DS160" s="27" t="s">
        <v>0</v>
      </c>
      <c r="DT160" s="38" t="str">
        <f t="shared" si="220"/>
        <v>imepre</v>
      </c>
      <c r="DU160" s="53" t="str">
        <f t="shared" si="166"/>
        <v>klu</v>
      </c>
      <c r="DV160" s="53" t="str">
        <f t="shared" si="221"/>
        <v>kat(ali)</v>
      </c>
      <c r="DW160" s="53" t="str">
        <f t="shared" si="222"/>
        <v/>
      </c>
      <c r="DX160" s="46" t="str">
        <f t="shared" si="223"/>
        <v>imepre-klu-kat(ali)</v>
      </c>
      <c r="DY160" s="27" t="s">
        <v>0</v>
      </c>
      <c r="DZ160" s="38">
        <f>IF(AN160="","",MAX(DZ$12:DZ159)+1)</f>
        <v>7741</v>
      </c>
      <c r="EA160" s="53">
        <f t="shared" si="224"/>
        <v>843</v>
      </c>
      <c r="EB160" s="53">
        <f t="shared" si="225"/>
        <v>1424</v>
      </c>
      <c r="EC160" s="53">
        <f t="shared" si="226"/>
        <v>2764</v>
      </c>
      <c r="ED160" s="53">
        <f t="shared" si="227"/>
        <v>1</v>
      </c>
      <c r="EE160" s="53">
        <f t="shared" si="167"/>
        <v>1</v>
      </c>
      <c r="EF160" s="53">
        <f t="shared" si="228"/>
        <v>21</v>
      </c>
      <c r="EG160" s="53" t="str">
        <f t="shared" si="229"/>
        <v>0</v>
      </c>
      <c r="EH160" s="53" t="str">
        <f t="shared" si="168"/>
        <v/>
      </c>
      <c r="EI160" s="53" t="str">
        <f t="shared" si="230"/>
        <v/>
      </c>
      <c r="EJ160" s="33">
        <f t="shared" si="231"/>
        <v>48</v>
      </c>
      <c r="EK160" s="27" t="s">
        <v>0</v>
      </c>
      <c r="EL160" s="14" t="str">
        <f t="shared" si="232"/>
        <v>INSERT INTO rezultat(id,stazakategorija_id,imeprezime_id,vrijeme_sec,status_id,registracija,uparivanje_id,originalstatus_id,imeprezimealias_id,klubalias_id,kategorijaalias_id) VALUES (7741,843,1424,2764,1,1,21,0,Null,Null,48);</v>
      </c>
      <c r="EM160" s="27" t="s">
        <v>0</v>
      </c>
      <c r="EN160" s="14" t="str">
        <f t="shared" si="169"/>
        <v>UPDATE
	registar
SET
	potvrda = 1
WHERE
	imeprezime_id=1424
    	AND
	kategorijaliga_id = (SELECT 
                         	id
                         FROM
                         	kategorija_liga
                         WHERE
                         	kategorija_liga.kategorija_id = (SELECT kategorija_id FROM staza_kategorija WHERE id = 843)
                         		AND
                         	kategorija_liga.liga_id = 221)
		AND
	datum_od &lt;= '44850'
    	AND
    datum_do is Null;</v>
      </c>
      <c r="EO160" s="27" t="s">
        <v>0</v>
      </c>
      <c r="EP160" s="115" t="str">
        <f t="shared" si="233"/>
        <v xml:space="preserve">
INSERT INTO rezultat(id,stazakategorija_id,imeprezime_id,vrijeme_sec,status_id,registracija,uparivanje_id,originalstatus_id,imeprezimealias_id,klubalias_id,kategorijaalias_id) VALUES (7741,843,1424,2764,1,1,21,0,Null,Null,48);
UPDATE
	registar
SET
	potvrda = 1
WHERE
	imeprezime_id=1424
    	AND
	kategorijaliga_id = (SELECT 
                         	id
                         FROM
                         	kategorija_liga
                         WHERE
                         	kategorija_liga.kategorija_id = (SELECT kategorija_id FROM staza_kategorija WHERE id = 843)
                         		AND
                         	kategorija_liga.liga_id = 221)
		AND
	datum_od &lt;= '44850'
    	AND
    datum_do is Null;</v>
      </c>
      <c r="EQ160" s="27" t="s">
        <v>0</v>
      </c>
    </row>
    <row r="161" spans="1:147" x14ac:dyDescent="0.25">
      <c r="A161" t="s">
        <v>0</v>
      </c>
      <c r="B161" s="32" t="str">
        <f>IF(csv!F151="","",TRIM(csv!T151))</f>
        <v>W17-20</v>
      </c>
      <c r="C161" s="21" t="s">
        <v>0</v>
      </c>
      <c r="D161" s="21" t="str">
        <f>IF(csv!F151="","",TRIM(csv!F151))</f>
        <v>Paula</v>
      </c>
      <c r="E161" s="21" t="str">
        <f>IF(csv!E151="","",TRIM(csv!E151))</f>
        <v>Pavlin</v>
      </c>
      <c r="F161" s="21" t="s">
        <v>0</v>
      </c>
      <c r="G161" s="53" t="str">
        <f>IF(csv!M151="","",TRIM(csv!M151))</f>
        <v>51:34</v>
      </c>
      <c r="H161" s="53" t="str">
        <f>IF(csv!N151="","",TRIM(csv!N151))</f>
        <v>0</v>
      </c>
      <c r="I161" s="21" t="s">
        <v>0</v>
      </c>
      <c r="J161" s="21" t="str">
        <f>IF(csv!P151="","",TRIM(csv!P151))</f>
        <v>VIH</v>
      </c>
      <c r="K161" s="21" t="str">
        <f>IF(csv!Q151="","",TRIM(csv!Q151))</f>
        <v>OK Vihor</v>
      </c>
      <c r="L161" s="21" t="s">
        <v>0</v>
      </c>
      <c r="M161" s="46" t="str">
        <f>IF(csv!R151="","",TRIM(csv!R151))</f>
        <v>CRO</v>
      </c>
      <c r="N161" s="27" t="s">
        <v>0</v>
      </c>
      <c r="O161" s="172" t="str">
        <f t="shared" si="170"/>
        <v>ok</v>
      </c>
      <c r="P161" s="27"/>
      <c r="Q161" s="32" t="str">
        <f t="shared" si="171"/>
        <v>W17-20</v>
      </c>
      <c r="R161" s="53">
        <f>IF(Q161="","",IF(COUNTIF(Q$12:Q160,Q161)=0,R160+1,R160))</f>
        <v>16</v>
      </c>
      <c r="S161" s="53">
        <f t="shared" si="172"/>
        <v>119</v>
      </c>
      <c r="T161" s="53">
        <f t="shared" si="173"/>
        <v>552</v>
      </c>
      <c r="U161" s="46" t="str">
        <f t="shared" si="174"/>
        <v>Ž35 – Ž20</v>
      </c>
      <c r="V161" s="27" t="s">
        <v>0</v>
      </c>
      <c r="W161" s="157" t="str">
        <f t="shared" si="175"/>
        <v>Ž20</v>
      </c>
      <c r="X161" s="207">
        <f t="shared" si="176"/>
        <v>843</v>
      </c>
      <c r="Y161" s="158">
        <f t="shared" si="157"/>
        <v>48</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Paula</v>
      </c>
      <c r="AN161" s="21" t="str">
        <f t="shared" si="183"/>
        <v>Pavlin</v>
      </c>
      <c r="AO161" s="53">
        <f t="shared" si="184"/>
        <v>1431</v>
      </c>
      <c r="AP161" s="53" t="str">
        <f t="shared" si="185"/>
        <v/>
      </c>
      <c r="AQ161" s="21" t="str">
        <f t="shared" si="186"/>
        <v>Paula</v>
      </c>
      <c r="AR161" s="46" t="str">
        <f t="shared" si="187"/>
        <v>Pavlin</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Paula</v>
      </c>
      <c r="BI161" s="21" t="str">
        <f t="shared" si="193"/>
        <v>Pavlin</v>
      </c>
      <c r="BJ161" s="53" t="str">
        <f t="shared" si="194"/>
        <v/>
      </c>
      <c r="BK161" s="33">
        <f t="shared" si="195"/>
        <v>1431</v>
      </c>
      <c r="BL161" s="27" t="s">
        <v>0</v>
      </c>
      <c r="BM161" s="32" t="str">
        <f t="shared" si="196"/>
        <v>VIH</v>
      </c>
      <c r="BN161" s="21" t="str">
        <f t="shared" si="197"/>
        <v>OK Vihor</v>
      </c>
      <c r="BO161" s="53">
        <f t="shared" si="198"/>
        <v>12</v>
      </c>
      <c r="BP161" s="53" t="str">
        <f t="shared" si="159"/>
        <v/>
      </c>
      <c r="BQ161" s="21" t="str">
        <f t="shared" si="160"/>
        <v>OK Vihor</v>
      </c>
      <c r="BR161" s="21" t="str" cm="1">
        <f t="array" ref="BR161">IFERROR(""&amp;INDEX(regNatjecatelj_klub,DI161),"")</f>
        <v>OK Vihor</v>
      </c>
      <c r="BS161" s="66" t="str">
        <f t="shared" si="199"/>
        <v/>
      </c>
      <c r="BT161" s="46" t="str">
        <f t="shared" si="200"/>
        <v>OK Vihor</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Vihor</v>
      </c>
      <c r="CL161" s="210">
        <f>IF(BN161="","",IF(BT161&lt;&gt;BN161,INDEX(regKlub_id,MATCH(BT161,regKlub_naziv,0)),IF(AND(BO161&lt;&gt;"",BO161&lt;&gt;"NEMA"),BO161,IF(CF161&lt;&gt;"",CF161,IF(CB161&lt;&gt;"",CB161,IFERROR(INDEX(CL$12:CL160,MATCH(BN161,BN$12:BN160,0)),"GREŠKA"))))))</f>
        <v>12</v>
      </c>
      <c r="CM161" s="108" t="str">
        <f>IF(BP161="","",IF(BP161&lt;&gt;"NEMA",BP161,IF(CE161&lt;&gt;"",CE161,IFERROR(INDEX(CM$12:CM160,MATCH(BN161,BN$12:BN160,0)),""))))</f>
        <v/>
      </c>
      <c r="CN161" s="27" t="s">
        <v>0</v>
      </c>
      <c r="CO161" s="38" t="str">
        <f t="shared" si="207"/>
        <v>51:34</v>
      </c>
      <c r="CP161" s="53" t="str">
        <f t="shared" si="208"/>
        <v>0</v>
      </c>
      <c r="CQ161" s="164" t="str">
        <f t="shared" si="209"/>
        <v/>
      </c>
      <c r="CR161" s="165">
        <f t="shared" si="156"/>
        <v>3094</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Paula – Pavlin</v>
      </c>
      <c r="DI161" s="33">
        <f t="shared" si="214"/>
        <v>1019</v>
      </c>
      <c r="DJ161" s="27" t="s">
        <v>0</v>
      </c>
      <c r="DK161" s="32" t="str">
        <f t="shared" si="215"/>
        <v>Paula – Pavlin – OK Vihor</v>
      </c>
      <c r="DL161" s="33">
        <f t="shared" si="216"/>
        <v>1019</v>
      </c>
      <c r="DM161" s="27" t="s">
        <v>0</v>
      </c>
      <c r="DN161" s="32" t="str">
        <f t="shared" si="217"/>
        <v>Paula – Pavlin – OK Vihor – Ž20</v>
      </c>
      <c r="DO161" s="33">
        <f t="shared" si="218"/>
        <v>1019</v>
      </c>
      <c r="DP161" s="27" t="s">
        <v>0</v>
      </c>
      <c r="DQ161" s="38">
        <f t="shared" si="219"/>
        <v>1019</v>
      </c>
      <c r="DR161" s="33" cm="1">
        <f t="array" ref="DR161">IF(DQ161&lt;&gt;"",INDEX(regNatjecatelj_id,DQ161,0),IF(BF161&lt;&gt;"",BF161,""))</f>
        <v>1431</v>
      </c>
      <c r="DS161" s="27" t="s">
        <v>0</v>
      </c>
      <c r="DT161" s="38" t="str">
        <f t="shared" si="220"/>
        <v>imepre</v>
      </c>
      <c r="DU161" s="53" t="str">
        <f t="shared" si="166"/>
        <v>klu</v>
      </c>
      <c r="DV161" s="53" t="str">
        <f t="shared" si="221"/>
        <v>kat(ali)</v>
      </c>
      <c r="DW161" s="53" t="str">
        <f t="shared" si="222"/>
        <v/>
      </c>
      <c r="DX161" s="46" t="str">
        <f t="shared" si="223"/>
        <v>imepre-klu-kat(ali)</v>
      </c>
      <c r="DY161" s="27" t="s">
        <v>0</v>
      </c>
      <c r="DZ161" s="38">
        <f>IF(AN161="","",MAX(DZ$12:DZ160)+1)</f>
        <v>7742</v>
      </c>
      <c r="EA161" s="53">
        <f t="shared" si="224"/>
        <v>843</v>
      </c>
      <c r="EB161" s="53">
        <f t="shared" si="225"/>
        <v>1431</v>
      </c>
      <c r="EC161" s="53">
        <f t="shared" si="226"/>
        <v>3094</v>
      </c>
      <c r="ED161" s="53">
        <f t="shared" si="227"/>
        <v>1</v>
      </c>
      <c r="EE161" s="53">
        <f t="shared" si="167"/>
        <v>1</v>
      </c>
      <c r="EF161" s="53">
        <f t="shared" si="228"/>
        <v>21</v>
      </c>
      <c r="EG161" s="53" t="str">
        <f t="shared" si="229"/>
        <v>0</v>
      </c>
      <c r="EH161" s="53" t="str">
        <f t="shared" si="168"/>
        <v/>
      </c>
      <c r="EI161" s="53" t="str">
        <f t="shared" si="230"/>
        <v/>
      </c>
      <c r="EJ161" s="33">
        <f t="shared" si="231"/>
        <v>48</v>
      </c>
      <c r="EK161" s="27" t="s">
        <v>0</v>
      </c>
      <c r="EL161" s="14" t="str">
        <f t="shared" si="232"/>
        <v>INSERT INTO rezultat(id,stazakategorija_id,imeprezime_id,vrijeme_sec,status_id,registracija,uparivanje_id,originalstatus_id,imeprezimealias_id,klubalias_id,kategorijaalias_id) VALUES (7742,843,1431,3094,1,1,21,0,Null,Null,48);</v>
      </c>
      <c r="EM161" s="27" t="s">
        <v>0</v>
      </c>
      <c r="EN161" s="14" t="str">
        <f t="shared" si="169"/>
        <v>UPDATE
	registar
SET
	potvrda = 1
WHERE
	imeprezime_id=1431
    	AND
	kategorijaliga_id = (SELECT 
                         	id
                         FROM
                         	kategorija_liga
                         WHERE
                         	kategorija_liga.kategorija_id = (SELECT kategorija_id FROM staza_kategorija WHERE id = 843)
                         		AND
                         	kategorija_liga.liga_id = 221)
		AND
	datum_od &lt;= '44850'
    	AND
    datum_do is Null;</v>
      </c>
      <c r="EO161" s="27" t="s">
        <v>0</v>
      </c>
      <c r="EP161" s="115" t="str">
        <f t="shared" si="233"/>
        <v xml:space="preserve">
INSERT INTO rezultat(id,stazakategorija_id,imeprezime_id,vrijeme_sec,status_id,registracija,uparivanje_id,originalstatus_id,imeprezimealias_id,klubalias_id,kategorijaalias_id) VALUES (7742,843,1431,3094,1,1,21,0,Null,Null,48);
UPDATE
	registar
SET
	potvrda = 1
WHERE
	imeprezime_id=1431
    	AND
	kategorijaliga_id = (SELECT 
                         	id
                         FROM
                         	kategorija_liga
                         WHERE
                         	kategorija_liga.kategorija_id = (SELECT kategorija_id FROM staza_kategorija WHERE id = 843)
                         		AND
                         	kategorija_liga.liga_id = 221)
		AND
	datum_od &lt;= '44850'
    	AND
    datum_do is Null;</v>
      </c>
      <c r="EQ161" s="27" t="s">
        <v>0</v>
      </c>
    </row>
    <row r="162" spans="1:147" x14ac:dyDescent="0.25">
      <c r="A162" t="s">
        <v>0</v>
      </c>
      <c r="B162" s="32" t="str">
        <f>IF(csv!F152="","",TRIM(csv!T152))</f>
        <v>W17-20</v>
      </c>
      <c r="C162" s="21" t="s">
        <v>0</v>
      </c>
      <c r="D162" s="21" t="str">
        <f>IF(csv!F152="","",TRIM(csv!F152))</f>
        <v>Majda</v>
      </c>
      <c r="E162" s="21" t="str">
        <f>IF(csv!E152="","",TRIM(csv!E152))</f>
        <v>Vidaković</v>
      </c>
      <c r="F162" s="21" t="s">
        <v>0</v>
      </c>
      <c r="G162" s="53" t="str">
        <f>IF(csv!M152="","",TRIM(csv!M152))</f>
        <v>61:26</v>
      </c>
      <c r="H162" s="53" t="str">
        <f>IF(csv!N152="","",TRIM(csv!N152))</f>
        <v>0</v>
      </c>
      <c r="I162" s="21" t="s">
        <v>0</v>
      </c>
      <c r="J162" s="21" t="str">
        <f>IF(csv!P152="","",TRIM(csv!P152))</f>
        <v>KAP</v>
      </c>
      <c r="K162" s="21" t="str">
        <f>IF(csv!Q152="","",TRIM(csv!Q152))</f>
        <v>OK Kapela</v>
      </c>
      <c r="L162" s="21" t="s">
        <v>0</v>
      </c>
      <c r="M162" s="46" t="str">
        <f>IF(csv!R152="","",TRIM(csv!R152))</f>
        <v>CRO</v>
      </c>
      <c r="N162" s="27" t="s">
        <v>0</v>
      </c>
      <c r="O162" s="172" t="str">
        <f t="shared" si="170"/>
        <v>ok</v>
      </c>
      <c r="P162" s="27"/>
      <c r="Q162" s="32" t="str">
        <f t="shared" si="171"/>
        <v>W17-20</v>
      </c>
      <c r="R162" s="53">
        <f>IF(Q162="","",IF(COUNTIF(Q$12:Q161,Q162)=0,R161+1,R161))</f>
        <v>16</v>
      </c>
      <c r="S162" s="53">
        <f t="shared" si="172"/>
        <v>119</v>
      </c>
      <c r="T162" s="53">
        <f t="shared" si="173"/>
        <v>552</v>
      </c>
      <c r="U162" s="46" t="str">
        <f t="shared" si="174"/>
        <v>Ž35 – Ž20</v>
      </c>
      <c r="V162" s="27" t="s">
        <v>0</v>
      </c>
      <c r="W162" s="157" t="str">
        <f t="shared" si="175"/>
        <v>Ž20</v>
      </c>
      <c r="X162" s="207">
        <f t="shared" si="176"/>
        <v>843</v>
      </c>
      <c r="Y162" s="158">
        <f t="shared" si="157"/>
        <v>48</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Majda</v>
      </c>
      <c r="AN162" s="21" t="str">
        <f t="shared" si="183"/>
        <v>Vidaković</v>
      </c>
      <c r="AO162" s="53">
        <f t="shared" si="184"/>
        <v>1259</v>
      </c>
      <c r="AP162" s="53" t="str">
        <f t="shared" si="185"/>
        <v/>
      </c>
      <c r="AQ162" s="21" t="str">
        <f t="shared" si="186"/>
        <v>Majda</v>
      </c>
      <c r="AR162" s="46" t="str">
        <f t="shared" si="187"/>
        <v>Vidaković</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Majda</v>
      </c>
      <c r="BI162" s="21" t="str">
        <f t="shared" si="193"/>
        <v>Vidaković</v>
      </c>
      <c r="BJ162" s="53" t="str">
        <f t="shared" si="194"/>
        <v/>
      </c>
      <c r="BK162" s="33">
        <f t="shared" si="195"/>
        <v>1259</v>
      </c>
      <c r="BL162" s="27" t="s">
        <v>0</v>
      </c>
      <c r="BM162" s="32" t="str">
        <f t="shared" si="196"/>
        <v>KAP</v>
      </c>
      <c r="BN162" s="21" t="str">
        <f t="shared" si="197"/>
        <v>OK Kapela</v>
      </c>
      <c r="BO162" s="53">
        <f t="shared" si="198"/>
        <v>5</v>
      </c>
      <c r="BP162" s="53" t="str">
        <f t="shared" si="159"/>
        <v/>
      </c>
      <c r="BQ162" s="21" t="str">
        <f t="shared" si="160"/>
        <v>OK Kapela</v>
      </c>
      <c r="BR162" s="21" t="str" cm="1">
        <f t="array" ref="BR162">IFERROR(""&amp;INDEX(regNatjecatelj_klub,DI162),"")</f>
        <v>OK Kapela</v>
      </c>
      <c r="BS162" s="66" t="str">
        <f t="shared" si="199"/>
        <v/>
      </c>
      <c r="BT162" s="46" t="str">
        <f t="shared" si="200"/>
        <v>OK Kapela</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Kapela</v>
      </c>
      <c r="CL162" s="210">
        <f>IF(BN162="","",IF(BT162&lt;&gt;BN162,INDEX(regKlub_id,MATCH(BT162,regKlub_naziv,0)),IF(AND(BO162&lt;&gt;"",BO162&lt;&gt;"NEMA"),BO162,IF(CF162&lt;&gt;"",CF162,IF(CB162&lt;&gt;"",CB162,IFERROR(INDEX(CL$12:CL161,MATCH(BN162,BN$12:BN161,0)),"GREŠKA"))))))</f>
        <v>5</v>
      </c>
      <c r="CM162" s="108" t="str">
        <f>IF(BP162="","",IF(BP162&lt;&gt;"NEMA",BP162,IF(CE162&lt;&gt;"",CE162,IFERROR(INDEX(CM$12:CM161,MATCH(BN162,BN$12:BN161,0)),""))))</f>
        <v/>
      </c>
      <c r="CN162" s="27" t="s">
        <v>0</v>
      </c>
      <c r="CO162" s="38" t="str">
        <f t="shared" si="207"/>
        <v>61:26</v>
      </c>
      <c r="CP162" s="53" t="str">
        <f t="shared" si="208"/>
        <v>0</v>
      </c>
      <c r="CQ162" s="164" t="str">
        <f t="shared" si="209"/>
        <v/>
      </c>
      <c r="CR162" s="165">
        <f t="shared" si="156"/>
        <v>3686</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Majda – Vidaković</v>
      </c>
      <c r="DI162" s="33">
        <f t="shared" si="214"/>
        <v>749</v>
      </c>
      <c r="DJ162" s="27" t="s">
        <v>0</v>
      </c>
      <c r="DK162" s="32" t="str">
        <f t="shared" si="215"/>
        <v>Majda – Vidaković – OK Kapela</v>
      </c>
      <c r="DL162" s="33">
        <f t="shared" si="216"/>
        <v>749</v>
      </c>
      <c r="DM162" s="27" t="s">
        <v>0</v>
      </c>
      <c r="DN162" s="32" t="str">
        <f t="shared" si="217"/>
        <v>Majda – Vidaković – OK Kapela – Ž20</v>
      </c>
      <c r="DO162" s="33">
        <f t="shared" si="218"/>
        <v>749</v>
      </c>
      <c r="DP162" s="27" t="s">
        <v>0</v>
      </c>
      <c r="DQ162" s="38">
        <f t="shared" si="219"/>
        <v>749</v>
      </c>
      <c r="DR162" s="33" cm="1">
        <f t="array" ref="DR162">IF(DQ162&lt;&gt;"",INDEX(regNatjecatelj_id,DQ162,0),IF(BF162&lt;&gt;"",BF162,""))</f>
        <v>1259</v>
      </c>
      <c r="DS162" s="27" t="s">
        <v>0</v>
      </c>
      <c r="DT162" s="38" t="str">
        <f t="shared" si="220"/>
        <v>imepre</v>
      </c>
      <c r="DU162" s="53" t="str">
        <f t="shared" si="166"/>
        <v>klu</v>
      </c>
      <c r="DV162" s="53" t="str">
        <f t="shared" si="221"/>
        <v>kat(ali)</v>
      </c>
      <c r="DW162" s="53" t="str">
        <f t="shared" si="222"/>
        <v/>
      </c>
      <c r="DX162" s="46" t="str">
        <f t="shared" si="223"/>
        <v>imepre-klu-kat(ali)</v>
      </c>
      <c r="DY162" s="27" t="s">
        <v>0</v>
      </c>
      <c r="DZ162" s="38">
        <f>IF(AN162="","",MAX(DZ$12:DZ161)+1)</f>
        <v>7743</v>
      </c>
      <c r="EA162" s="53">
        <f t="shared" si="224"/>
        <v>843</v>
      </c>
      <c r="EB162" s="53">
        <f t="shared" si="225"/>
        <v>1259</v>
      </c>
      <c r="EC162" s="53">
        <f t="shared" si="226"/>
        <v>3686</v>
      </c>
      <c r="ED162" s="53">
        <f t="shared" si="227"/>
        <v>1</v>
      </c>
      <c r="EE162" s="53">
        <f t="shared" si="167"/>
        <v>1</v>
      </c>
      <c r="EF162" s="53">
        <f t="shared" si="228"/>
        <v>21</v>
      </c>
      <c r="EG162" s="53" t="str">
        <f t="shared" si="229"/>
        <v>0</v>
      </c>
      <c r="EH162" s="53" t="str">
        <f t="shared" si="168"/>
        <v/>
      </c>
      <c r="EI162" s="53" t="str">
        <f t="shared" si="230"/>
        <v/>
      </c>
      <c r="EJ162" s="33">
        <f t="shared" si="231"/>
        <v>48</v>
      </c>
      <c r="EK162" s="27" t="s">
        <v>0</v>
      </c>
      <c r="EL162" s="14" t="str">
        <f t="shared" si="232"/>
        <v>INSERT INTO rezultat(id,stazakategorija_id,imeprezime_id,vrijeme_sec,status_id,registracija,uparivanje_id,originalstatus_id,imeprezimealias_id,klubalias_id,kategorijaalias_id) VALUES (7743,843,1259,3686,1,1,21,0,Null,Null,48);</v>
      </c>
      <c r="EM162" s="27" t="s">
        <v>0</v>
      </c>
      <c r="EN162" s="14" t="str">
        <f t="shared" si="169"/>
        <v>UPDATE
	registar
SET
	potvrda = 1
WHERE
	imeprezime_id=1259
    	AND
	kategorijaliga_id = (SELECT 
                         	id
                         FROM
                         	kategorija_liga
                         WHERE
                         	kategorija_liga.kategorija_id = (SELECT kategorija_id FROM staza_kategorija WHERE id = 843)
                         		AND
                         	kategorija_liga.liga_id = 221)
		AND
	datum_od &lt;= '44850'
    	AND
    datum_do is Null;</v>
      </c>
      <c r="EO162" s="27" t="s">
        <v>0</v>
      </c>
      <c r="EP162" s="115" t="str">
        <f t="shared" si="233"/>
        <v xml:space="preserve">
INSERT INTO rezultat(id,stazakategorija_id,imeprezime_id,vrijeme_sec,status_id,registracija,uparivanje_id,originalstatus_id,imeprezimealias_id,klubalias_id,kategorijaalias_id) VALUES (7743,843,1259,3686,1,1,21,0,Null,Null,48);
UPDATE
	registar
SET
	potvrda = 1
WHERE
	imeprezime_id=1259
    	AND
	kategorijaliga_id = (SELECT 
                         	id
                         FROM
                         	kategorija_liga
                         WHERE
                         	kategorija_liga.kategorija_id = (SELECT kategorija_id FROM staza_kategorija WHERE id = 843)
                         		AND
                         	kategorija_liga.liga_id = 221)
		AND
	datum_od &lt;= '44850'
    	AND
    datum_do is Null;</v>
      </c>
      <c r="EQ162" s="27" t="s">
        <v>0</v>
      </c>
    </row>
    <row r="163" spans="1:147" x14ac:dyDescent="0.25">
      <c r="A163" t="s">
        <v>0</v>
      </c>
      <c r="B163" s="32" t="str">
        <f>IF(csv!F153="","",TRIM(csv!T153))</f>
        <v>W17-20</v>
      </c>
      <c r="C163" s="21" t="s">
        <v>0</v>
      </c>
      <c r="D163" s="21" t="str">
        <f>IF(csv!F153="","",TRIM(csv!F153))</f>
        <v>Dora</v>
      </c>
      <c r="E163" s="21" t="str">
        <f>IF(csv!E153="","",TRIM(csv!E153))</f>
        <v>Vukelić</v>
      </c>
      <c r="F163" s="21" t="s">
        <v>0</v>
      </c>
      <c r="G163" s="53" t="str">
        <f>IF(csv!M153="","",TRIM(csv!M153))</f>
        <v>62:34</v>
      </c>
      <c r="H163" s="53" t="str">
        <f>IF(csv!N153="","",TRIM(csv!N153))</f>
        <v>0</v>
      </c>
      <c r="I163" s="21" t="s">
        <v>0</v>
      </c>
      <c r="J163" s="21" t="str">
        <f>IF(csv!P153="","",TRIM(csv!P153))</f>
        <v>MAK</v>
      </c>
      <c r="K163" s="21" t="str">
        <f>IF(csv!Q153="","",TRIM(csv!Q153))</f>
        <v>OK Maksimir</v>
      </c>
      <c r="L163" s="21" t="s">
        <v>0</v>
      </c>
      <c r="M163" s="46" t="str">
        <f>IF(csv!R153="","",TRIM(csv!R153))</f>
        <v>CRO</v>
      </c>
      <c r="N163" s="27" t="s">
        <v>0</v>
      </c>
      <c r="O163" s="172" t="str">
        <f t="shared" si="170"/>
        <v>ok</v>
      </c>
      <c r="P163" s="27"/>
      <c r="Q163" s="32" t="str">
        <f t="shared" si="171"/>
        <v>W17-20</v>
      </c>
      <c r="R163" s="53">
        <f>IF(Q163="","",IF(COUNTIF(Q$12:Q162,Q163)=0,R162+1,R162))</f>
        <v>16</v>
      </c>
      <c r="S163" s="53">
        <f t="shared" si="172"/>
        <v>119</v>
      </c>
      <c r="T163" s="53">
        <f t="shared" si="173"/>
        <v>552</v>
      </c>
      <c r="U163" s="46" t="str">
        <f t="shared" si="174"/>
        <v>Ž35 – Ž20</v>
      </c>
      <c r="V163" s="27" t="s">
        <v>0</v>
      </c>
      <c r="W163" s="157" t="str">
        <f t="shared" si="175"/>
        <v>Ž20</v>
      </c>
      <c r="X163" s="207">
        <f t="shared" si="176"/>
        <v>843</v>
      </c>
      <c r="Y163" s="158">
        <f t="shared" si="157"/>
        <v>48</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Dora</v>
      </c>
      <c r="AN163" s="21" t="str">
        <f t="shared" si="183"/>
        <v>Vukelić</v>
      </c>
      <c r="AO163" s="53">
        <f t="shared" si="184"/>
        <v>1442</v>
      </c>
      <c r="AP163" s="53" t="str">
        <f t="shared" si="185"/>
        <v/>
      </c>
      <c r="AQ163" s="21" t="str">
        <f t="shared" si="186"/>
        <v>Dora</v>
      </c>
      <c r="AR163" s="46" t="str">
        <f t="shared" si="187"/>
        <v>Vukelić</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Dora</v>
      </c>
      <c r="BI163" s="21" t="str">
        <f t="shared" si="193"/>
        <v>Vukelić</v>
      </c>
      <c r="BJ163" s="53" t="str">
        <f t="shared" si="194"/>
        <v/>
      </c>
      <c r="BK163" s="33">
        <f t="shared" si="195"/>
        <v>1442</v>
      </c>
      <c r="BL163" s="27" t="s">
        <v>0</v>
      </c>
      <c r="BM163" s="32" t="str">
        <f t="shared" si="196"/>
        <v>MAK</v>
      </c>
      <c r="BN163" s="21" t="str">
        <f t="shared" si="197"/>
        <v>OK Maksimir</v>
      </c>
      <c r="BO163" s="53">
        <f t="shared" si="198"/>
        <v>6</v>
      </c>
      <c r="BP163" s="53" t="str">
        <f t="shared" si="159"/>
        <v/>
      </c>
      <c r="BQ163" s="21" t="str">
        <f t="shared" si="160"/>
        <v>OK Maksimir</v>
      </c>
      <c r="BR163" s="21" t="str" cm="1">
        <f t="array" ref="BR163">IFERROR(""&amp;INDEX(regNatjecatelj_klub,DI163),"")</f>
        <v>OK Maksimir</v>
      </c>
      <c r="BS163" s="66" t="str">
        <f t="shared" si="199"/>
        <v/>
      </c>
      <c r="BT163" s="46" t="str">
        <f t="shared" si="200"/>
        <v>OK Maksimir</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Maksimir</v>
      </c>
      <c r="CL163" s="210">
        <f>IF(BN163="","",IF(BT163&lt;&gt;BN163,INDEX(regKlub_id,MATCH(BT163,regKlub_naziv,0)),IF(AND(BO163&lt;&gt;"",BO163&lt;&gt;"NEMA"),BO163,IF(CF163&lt;&gt;"",CF163,IF(CB163&lt;&gt;"",CB163,IFERROR(INDEX(CL$12:CL162,MATCH(BN163,BN$12:BN162,0)),"GREŠKA"))))))</f>
        <v>6</v>
      </c>
      <c r="CM163" s="108" t="str">
        <f>IF(BP163="","",IF(BP163&lt;&gt;"NEMA",BP163,IF(CE163&lt;&gt;"",CE163,IFERROR(INDEX(CM$12:CM162,MATCH(BN163,BN$12:BN162,0)),""))))</f>
        <v/>
      </c>
      <c r="CN163" s="27" t="s">
        <v>0</v>
      </c>
      <c r="CO163" s="38" t="str">
        <f t="shared" si="207"/>
        <v>62:34</v>
      </c>
      <c r="CP163" s="53" t="str">
        <f t="shared" si="208"/>
        <v>0</v>
      </c>
      <c r="CQ163" s="164" t="str">
        <f t="shared" si="209"/>
        <v/>
      </c>
      <c r="CR163" s="165">
        <f t="shared" si="156"/>
        <v>3754</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Dora – Vukelić</v>
      </c>
      <c r="DI163" s="33">
        <f t="shared" si="214"/>
        <v>263</v>
      </c>
      <c r="DJ163" s="27" t="s">
        <v>0</v>
      </c>
      <c r="DK163" s="32" t="str">
        <f t="shared" si="215"/>
        <v>Dora – Vukelić – OK Maksimir</v>
      </c>
      <c r="DL163" s="33">
        <f t="shared" si="216"/>
        <v>263</v>
      </c>
      <c r="DM163" s="27" t="s">
        <v>0</v>
      </c>
      <c r="DN163" s="32" t="str">
        <f t="shared" si="217"/>
        <v>Dora – Vukelić – OK Maksimir – Ž20</v>
      </c>
      <c r="DO163" s="33">
        <f t="shared" si="218"/>
        <v>263</v>
      </c>
      <c r="DP163" s="27" t="s">
        <v>0</v>
      </c>
      <c r="DQ163" s="38">
        <f t="shared" si="219"/>
        <v>263</v>
      </c>
      <c r="DR163" s="33" cm="1">
        <f t="array" ref="DR163">IF(DQ163&lt;&gt;"",INDEX(regNatjecatelj_id,DQ163,0),IF(BF163&lt;&gt;"",BF163,""))</f>
        <v>1442</v>
      </c>
      <c r="DS163" s="27" t="s">
        <v>0</v>
      </c>
      <c r="DT163" s="38" t="str">
        <f t="shared" si="220"/>
        <v>imepre</v>
      </c>
      <c r="DU163" s="53" t="str">
        <f t="shared" si="166"/>
        <v>klu</v>
      </c>
      <c r="DV163" s="53" t="str">
        <f t="shared" si="221"/>
        <v>kat(ali)</v>
      </c>
      <c r="DW163" s="53" t="str">
        <f t="shared" si="222"/>
        <v/>
      </c>
      <c r="DX163" s="46" t="str">
        <f t="shared" si="223"/>
        <v>imepre-klu-kat(ali)</v>
      </c>
      <c r="DY163" s="27" t="s">
        <v>0</v>
      </c>
      <c r="DZ163" s="38">
        <f>IF(AN163="","",MAX(DZ$12:DZ162)+1)</f>
        <v>7744</v>
      </c>
      <c r="EA163" s="53">
        <f t="shared" si="224"/>
        <v>843</v>
      </c>
      <c r="EB163" s="53">
        <f t="shared" si="225"/>
        <v>1442</v>
      </c>
      <c r="EC163" s="53">
        <f t="shared" si="226"/>
        <v>3754</v>
      </c>
      <c r="ED163" s="53">
        <f t="shared" si="227"/>
        <v>1</v>
      </c>
      <c r="EE163" s="53">
        <f t="shared" si="167"/>
        <v>1</v>
      </c>
      <c r="EF163" s="53">
        <f t="shared" si="228"/>
        <v>21</v>
      </c>
      <c r="EG163" s="53" t="str">
        <f t="shared" si="229"/>
        <v>0</v>
      </c>
      <c r="EH163" s="53" t="str">
        <f t="shared" si="168"/>
        <v/>
      </c>
      <c r="EI163" s="53" t="str">
        <f t="shared" si="230"/>
        <v/>
      </c>
      <c r="EJ163" s="33">
        <f t="shared" si="231"/>
        <v>48</v>
      </c>
      <c r="EK163" s="27" t="s">
        <v>0</v>
      </c>
      <c r="EL163" s="14" t="str">
        <f t="shared" si="232"/>
        <v>INSERT INTO rezultat(id,stazakategorija_id,imeprezime_id,vrijeme_sec,status_id,registracija,uparivanje_id,originalstatus_id,imeprezimealias_id,klubalias_id,kategorijaalias_id) VALUES (7744,843,1442,3754,1,1,21,0,Null,Null,48);</v>
      </c>
      <c r="EM163" s="27" t="s">
        <v>0</v>
      </c>
      <c r="EN163" s="14" t="str">
        <f t="shared" si="169"/>
        <v>UPDATE
	registar
SET
	potvrda = 1
WHERE
	imeprezime_id=1442
    	AND
	kategorijaliga_id = (SELECT 
                         	id
                         FROM
                         	kategorija_liga
                         WHERE
                         	kategorija_liga.kategorija_id = (SELECT kategorija_id FROM staza_kategorija WHERE id = 843)
                         		AND
                         	kategorija_liga.liga_id = 221)
		AND
	datum_od &lt;= '44850'
    	AND
    datum_do is Null;</v>
      </c>
      <c r="EO163" s="27" t="s">
        <v>0</v>
      </c>
      <c r="EP163" s="115" t="str">
        <f t="shared" si="233"/>
        <v xml:space="preserve">
INSERT INTO rezultat(id,stazakategorija_id,imeprezime_id,vrijeme_sec,status_id,registracija,uparivanje_id,originalstatus_id,imeprezimealias_id,klubalias_id,kategorijaalias_id) VALUES (7744,843,1442,3754,1,1,21,0,Null,Null,48);
UPDATE
	registar
SET
	potvrda = 1
WHERE
	imeprezime_id=1442
    	AND
	kategorijaliga_id = (SELECT 
                         	id
                         FROM
                         	kategorija_liga
                         WHERE
                         	kategorija_liga.kategorija_id = (SELECT kategorija_id FROM staza_kategorija WHERE id = 843)
                         		AND
                         	kategorija_liga.liga_id = 221)
		AND
	datum_od &lt;= '44850'
    	AND
    datum_do is Null;</v>
      </c>
      <c r="EQ163" s="27" t="s">
        <v>0</v>
      </c>
    </row>
    <row r="164" spans="1:147" x14ac:dyDescent="0.25">
      <c r="A164" t="s">
        <v>0</v>
      </c>
      <c r="B164" s="32" t="str">
        <f>IF(csv!F154="","",TRIM(csv!T154))</f>
        <v>W17-20</v>
      </c>
      <c r="C164" s="21" t="s">
        <v>0</v>
      </c>
      <c r="D164" s="21" t="str">
        <f>IF(csv!F154="","",TRIM(csv!F154))</f>
        <v>Kimi Maria</v>
      </c>
      <c r="E164" s="21" t="str">
        <f>IF(csv!E154="","",TRIM(csv!E154))</f>
        <v>Gobec</v>
      </c>
      <c r="F164" s="21" t="s">
        <v>0</v>
      </c>
      <c r="G164" s="53" t="str">
        <f>IF(csv!M154="","",TRIM(csv!M154))</f>
        <v>104:27</v>
      </c>
      <c r="H164" s="53" t="str">
        <f>IF(csv!N154="","",TRIM(csv!N154))</f>
        <v>0</v>
      </c>
      <c r="I164" s="21" t="s">
        <v>0</v>
      </c>
      <c r="J164" s="21" t="str">
        <f>IF(csv!P154="","",TRIM(csv!P154))</f>
        <v>VIH</v>
      </c>
      <c r="K164" s="21" t="str">
        <f>IF(csv!Q154="","",TRIM(csv!Q154))</f>
        <v>OK Vihor</v>
      </c>
      <c r="L164" s="21" t="s">
        <v>0</v>
      </c>
      <c r="M164" s="46" t="str">
        <f>IF(csv!R154="","",TRIM(csv!R154))</f>
        <v>CRO</v>
      </c>
      <c r="N164" s="27" t="s">
        <v>0</v>
      </c>
      <c r="O164" s="172" t="str">
        <f t="shared" si="170"/>
        <v>ok</v>
      </c>
      <c r="P164" s="27"/>
      <c r="Q164" s="32" t="str">
        <f t="shared" si="171"/>
        <v>W17-20</v>
      </c>
      <c r="R164" s="53">
        <f>IF(Q164="","",IF(COUNTIF(Q$12:Q163,Q164)=0,R163+1,R163))</f>
        <v>16</v>
      </c>
      <c r="S164" s="53">
        <f t="shared" si="172"/>
        <v>119</v>
      </c>
      <c r="T164" s="53">
        <f t="shared" si="173"/>
        <v>552</v>
      </c>
      <c r="U164" s="46" t="str">
        <f t="shared" si="174"/>
        <v>Ž35 – Ž20</v>
      </c>
      <c r="V164" s="27" t="s">
        <v>0</v>
      </c>
      <c r="W164" s="157" t="str">
        <f t="shared" si="175"/>
        <v>Ž20</v>
      </c>
      <c r="X164" s="207">
        <f t="shared" si="176"/>
        <v>843</v>
      </c>
      <c r="Y164" s="158">
        <f t="shared" si="157"/>
        <v>48</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Kimi Maria</v>
      </c>
      <c r="AN164" s="21" t="str">
        <f t="shared" si="183"/>
        <v>Gobec</v>
      </c>
      <c r="AO164" s="53">
        <f t="shared" si="184"/>
        <v>1301</v>
      </c>
      <c r="AP164" s="53" t="str">
        <f t="shared" si="185"/>
        <v/>
      </c>
      <c r="AQ164" s="21" t="str">
        <f t="shared" si="186"/>
        <v>Kimi Maria</v>
      </c>
      <c r="AR164" s="46" t="str">
        <f t="shared" si="187"/>
        <v>Gobec</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Kimi Maria</v>
      </c>
      <c r="BI164" s="21" t="str">
        <f t="shared" si="193"/>
        <v>Gobec</v>
      </c>
      <c r="BJ164" s="53" t="str">
        <f t="shared" si="194"/>
        <v/>
      </c>
      <c r="BK164" s="33">
        <f t="shared" si="195"/>
        <v>1301</v>
      </c>
      <c r="BL164" s="27" t="s">
        <v>0</v>
      </c>
      <c r="BM164" s="32" t="str">
        <f t="shared" si="196"/>
        <v>VIH</v>
      </c>
      <c r="BN164" s="21" t="str">
        <f t="shared" si="197"/>
        <v>OK Vihor</v>
      </c>
      <c r="BO164" s="53">
        <f t="shared" si="198"/>
        <v>12</v>
      </c>
      <c r="BP164" s="53" t="str">
        <f t="shared" si="159"/>
        <v/>
      </c>
      <c r="BQ164" s="21" t="str">
        <f t="shared" si="160"/>
        <v>OK Vihor</v>
      </c>
      <c r="BR164" s="21" t="str" cm="1">
        <f t="array" ref="BR164">IFERROR(""&amp;INDEX(regNatjecatelj_klub,DI164),"")</f>
        <v>OK Vihor</v>
      </c>
      <c r="BS164" s="66" t="str">
        <f t="shared" si="199"/>
        <v/>
      </c>
      <c r="BT164" s="46" t="str">
        <f t="shared" si="200"/>
        <v>OK Vihor</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Vihor</v>
      </c>
      <c r="CL164" s="210">
        <f>IF(BN164="","",IF(BT164&lt;&gt;BN164,INDEX(regKlub_id,MATCH(BT164,regKlub_naziv,0)),IF(AND(BO164&lt;&gt;"",BO164&lt;&gt;"NEMA"),BO164,IF(CF164&lt;&gt;"",CF164,IF(CB164&lt;&gt;"",CB164,IFERROR(INDEX(CL$12:CL163,MATCH(BN164,BN$12:BN163,0)),"GREŠKA"))))))</f>
        <v>12</v>
      </c>
      <c r="CM164" s="108" t="str">
        <f>IF(BP164="","",IF(BP164&lt;&gt;"NEMA",BP164,IF(CE164&lt;&gt;"",CE164,IFERROR(INDEX(CM$12:CM163,MATCH(BN164,BN$12:BN163,0)),""))))</f>
        <v/>
      </c>
      <c r="CN164" s="27" t="s">
        <v>0</v>
      </c>
      <c r="CO164" s="38" t="str">
        <f t="shared" si="207"/>
        <v>104:27</v>
      </c>
      <c r="CP164" s="53" t="str">
        <f t="shared" si="208"/>
        <v>0</v>
      </c>
      <c r="CQ164" s="164" t="str">
        <f t="shared" si="209"/>
        <v/>
      </c>
      <c r="CR164" s="165">
        <f t="shared" si="156"/>
        <v>6267</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Kimi Maria – Gobec</v>
      </c>
      <c r="DI164" s="33">
        <f t="shared" si="214"/>
        <v>639</v>
      </c>
      <c r="DJ164" s="27" t="s">
        <v>0</v>
      </c>
      <c r="DK164" s="32" t="str">
        <f t="shared" si="215"/>
        <v>Kimi Maria – Gobec – OK Vihor</v>
      </c>
      <c r="DL164" s="33">
        <f t="shared" si="216"/>
        <v>639</v>
      </c>
      <c r="DM164" s="27" t="s">
        <v>0</v>
      </c>
      <c r="DN164" s="32" t="str">
        <f t="shared" si="217"/>
        <v>Kimi Maria – Gobec – OK Vihor – Ž20</v>
      </c>
      <c r="DO164" s="33">
        <f t="shared" si="218"/>
        <v>639</v>
      </c>
      <c r="DP164" s="27" t="s">
        <v>0</v>
      </c>
      <c r="DQ164" s="38">
        <f t="shared" si="219"/>
        <v>639</v>
      </c>
      <c r="DR164" s="33" cm="1">
        <f t="array" ref="DR164">IF(DQ164&lt;&gt;"",INDEX(regNatjecatelj_id,DQ164,0),IF(BF164&lt;&gt;"",BF164,""))</f>
        <v>1301</v>
      </c>
      <c r="DS164" s="27" t="s">
        <v>0</v>
      </c>
      <c r="DT164" s="38" t="str">
        <f t="shared" si="220"/>
        <v>imepre</v>
      </c>
      <c r="DU164" s="53" t="str">
        <f t="shared" si="166"/>
        <v>klu</v>
      </c>
      <c r="DV164" s="53" t="str">
        <f t="shared" si="221"/>
        <v>kat(ali)</v>
      </c>
      <c r="DW164" s="53" t="str">
        <f t="shared" si="222"/>
        <v/>
      </c>
      <c r="DX164" s="46" t="str">
        <f t="shared" si="223"/>
        <v>imepre-klu-kat(ali)</v>
      </c>
      <c r="DY164" s="27" t="s">
        <v>0</v>
      </c>
      <c r="DZ164" s="38">
        <f>IF(AN164="","",MAX(DZ$12:DZ163)+1)</f>
        <v>7745</v>
      </c>
      <c r="EA164" s="53">
        <f t="shared" si="224"/>
        <v>843</v>
      </c>
      <c r="EB164" s="53">
        <f t="shared" si="225"/>
        <v>1301</v>
      </c>
      <c r="EC164" s="53">
        <f t="shared" si="226"/>
        <v>6267</v>
      </c>
      <c r="ED164" s="53">
        <f t="shared" si="227"/>
        <v>1</v>
      </c>
      <c r="EE164" s="53">
        <f t="shared" si="167"/>
        <v>1</v>
      </c>
      <c r="EF164" s="53">
        <f t="shared" si="228"/>
        <v>21</v>
      </c>
      <c r="EG164" s="53" t="str">
        <f t="shared" si="229"/>
        <v>0</v>
      </c>
      <c r="EH164" s="53" t="str">
        <f t="shared" si="168"/>
        <v/>
      </c>
      <c r="EI164" s="53" t="str">
        <f t="shared" si="230"/>
        <v/>
      </c>
      <c r="EJ164" s="33">
        <f t="shared" si="231"/>
        <v>48</v>
      </c>
      <c r="EK164" s="27" t="s">
        <v>0</v>
      </c>
      <c r="EL164" s="14" t="str">
        <f t="shared" si="232"/>
        <v>INSERT INTO rezultat(id,stazakategorija_id,imeprezime_id,vrijeme_sec,status_id,registracija,uparivanje_id,originalstatus_id,imeprezimealias_id,klubalias_id,kategorijaalias_id) VALUES (7745,843,1301,6267,1,1,21,0,Null,Null,48);</v>
      </c>
      <c r="EM164" s="27" t="s">
        <v>0</v>
      </c>
      <c r="EN164" s="14" t="str">
        <f t="shared" si="169"/>
        <v>UPDATE
	registar
SET
	potvrda = 1
WHERE
	imeprezime_id=1301
    	AND
	kategorijaliga_id = (SELECT 
                         	id
                         FROM
                         	kategorija_liga
                         WHERE
                         	kategorija_liga.kategorija_id = (SELECT kategorija_id FROM staza_kategorija WHERE id = 843)
                         		AND
                         	kategorija_liga.liga_id = 221)
		AND
	datum_od &lt;= '44850'
    	AND
    datum_do is Null;</v>
      </c>
      <c r="EO164" s="27" t="s">
        <v>0</v>
      </c>
      <c r="EP164" s="115" t="str">
        <f t="shared" si="233"/>
        <v xml:space="preserve">
INSERT INTO rezultat(id,stazakategorija_id,imeprezime_id,vrijeme_sec,status_id,registracija,uparivanje_id,originalstatus_id,imeprezimealias_id,klubalias_id,kategorijaalias_id) VALUES (7745,843,1301,6267,1,1,21,0,Null,Null,48);
UPDATE
	registar
SET
	potvrda = 1
WHERE
	imeprezime_id=1301
    	AND
	kategorijaliga_id = (SELECT 
                         	id
                         FROM
                         	kategorija_liga
                         WHERE
                         	kategorija_liga.kategorija_id = (SELECT kategorija_id FROM staza_kategorija WHERE id = 843)
                         		AND
                         	kategorija_liga.liga_id = 221)
		AND
	datum_od &lt;= '44850'
    	AND
    datum_do is Null;</v>
      </c>
      <c r="EQ164" s="27" t="s">
        <v>0</v>
      </c>
    </row>
    <row r="165" spans="1:147" x14ac:dyDescent="0.25">
      <c r="A165" t="s">
        <v>0</v>
      </c>
      <c r="B165" s="32" t="str">
        <f>IF(csv!F155="","",TRIM(csv!T155))</f>
        <v>W17-20</v>
      </c>
      <c r="C165" s="21" t="s">
        <v>0</v>
      </c>
      <c r="D165" s="21" t="str">
        <f>IF(csv!F155="","",TRIM(csv!F155))</f>
        <v>Ira</v>
      </c>
      <c r="E165" s="21" t="str">
        <f>IF(csv!E155="","",TRIM(csv!E155))</f>
        <v>Mareković</v>
      </c>
      <c r="F165" s="21" t="s">
        <v>0</v>
      </c>
      <c r="G165" s="53" t="str">
        <f>IF(csv!M155="","",TRIM(csv!M155))</f>
        <v>113:27</v>
      </c>
      <c r="H165" s="53" t="str">
        <f>IF(csv!N155="","",TRIM(csv!N155))</f>
        <v>0</v>
      </c>
      <c r="I165" s="21" t="s">
        <v>0</v>
      </c>
      <c r="J165" s="21" t="str">
        <f>IF(csv!P155="","",TRIM(csv!P155))</f>
        <v>VIH</v>
      </c>
      <c r="K165" s="21" t="str">
        <f>IF(csv!Q155="","",TRIM(csv!Q155))</f>
        <v>OK Vihor</v>
      </c>
      <c r="L165" s="21" t="s">
        <v>0</v>
      </c>
      <c r="M165" s="46" t="str">
        <f>IF(csv!R155="","",TRIM(csv!R155))</f>
        <v>CRO</v>
      </c>
      <c r="N165" s="27" t="s">
        <v>0</v>
      </c>
      <c r="O165" s="172" t="str">
        <f t="shared" si="170"/>
        <v>ok</v>
      </c>
      <c r="P165" s="27"/>
      <c r="Q165" s="32" t="str">
        <f t="shared" si="171"/>
        <v>W17-20</v>
      </c>
      <c r="R165" s="53">
        <f>IF(Q165="","",IF(COUNTIF(Q$12:Q164,Q165)=0,R164+1,R164))</f>
        <v>16</v>
      </c>
      <c r="S165" s="53">
        <f t="shared" si="172"/>
        <v>119</v>
      </c>
      <c r="T165" s="53">
        <f t="shared" si="173"/>
        <v>552</v>
      </c>
      <c r="U165" s="46" t="str">
        <f t="shared" si="174"/>
        <v>Ž35 – Ž20</v>
      </c>
      <c r="V165" s="27" t="s">
        <v>0</v>
      </c>
      <c r="W165" s="157" t="str">
        <f t="shared" si="175"/>
        <v>Ž20</v>
      </c>
      <c r="X165" s="207">
        <f t="shared" si="176"/>
        <v>843</v>
      </c>
      <c r="Y165" s="158">
        <f t="shared" si="157"/>
        <v>48</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Ira</v>
      </c>
      <c r="AN165" s="21" t="str">
        <f t="shared" si="183"/>
        <v>Mareković</v>
      </c>
      <c r="AO165" s="53">
        <f t="shared" si="184"/>
        <v>1410</v>
      </c>
      <c r="AP165" s="53" t="str">
        <f t="shared" si="185"/>
        <v/>
      </c>
      <c r="AQ165" s="21" t="str">
        <f t="shared" si="186"/>
        <v>Ira</v>
      </c>
      <c r="AR165" s="46" t="str">
        <f t="shared" si="187"/>
        <v>Mareković</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Ira</v>
      </c>
      <c r="BI165" s="21" t="str">
        <f t="shared" si="193"/>
        <v>Mareković</v>
      </c>
      <c r="BJ165" s="53" t="str">
        <f t="shared" si="194"/>
        <v/>
      </c>
      <c r="BK165" s="33">
        <f t="shared" si="195"/>
        <v>1410</v>
      </c>
      <c r="BL165" s="27" t="s">
        <v>0</v>
      </c>
      <c r="BM165" s="32" t="str">
        <f t="shared" si="196"/>
        <v>VIH</v>
      </c>
      <c r="BN165" s="21" t="str">
        <f t="shared" si="197"/>
        <v>OK Vihor</v>
      </c>
      <c r="BO165" s="53">
        <f t="shared" si="198"/>
        <v>12</v>
      </c>
      <c r="BP165" s="53" t="str">
        <f t="shared" si="159"/>
        <v/>
      </c>
      <c r="BQ165" s="21" t="str">
        <f t="shared" si="160"/>
        <v>OK Vihor</v>
      </c>
      <c r="BR165" s="21" t="str" cm="1">
        <f t="array" ref="BR165">IFERROR(""&amp;INDEX(regNatjecatelj_klub,DI165),"")</f>
        <v>OK Vihor</v>
      </c>
      <c r="BS165" s="66" t="str">
        <f t="shared" si="199"/>
        <v/>
      </c>
      <c r="BT165" s="46" t="str">
        <f t="shared" si="200"/>
        <v>OK Vihor</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Vihor</v>
      </c>
      <c r="CL165" s="210">
        <f>IF(BN165="","",IF(BT165&lt;&gt;BN165,INDEX(regKlub_id,MATCH(BT165,regKlub_naziv,0)),IF(AND(BO165&lt;&gt;"",BO165&lt;&gt;"NEMA"),BO165,IF(CF165&lt;&gt;"",CF165,IF(CB165&lt;&gt;"",CB165,IFERROR(INDEX(CL$12:CL164,MATCH(BN165,BN$12:BN164,0)),"GREŠKA"))))))</f>
        <v>12</v>
      </c>
      <c r="CM165" s="108" t="str">
        <f>IF(BP165="","",IF(BP165&lt;&gt;"NEMA",BP165,IF(CE165&lt;&gt;"",CE165,IFERROR(INDEX(CM$12:CM164,MATCH(BN165,BN$12:BN164,0)),""))))</f>
        <v/>
      </c>
      <c r="CN165" s="27" t="s">
        <v>0</v>
      </c>
      <c r="CO165" s="38" t="str">
        <f t="shared" si="207"/>
        <v>113:27</v>
      </c>
      <c r="CP165" s="53" t="str">
        <f t="shared" si="208"/>
        <v>0</v>
      </c>
      <c r="CQ165" s="164" t="str">
        <f t="shared" si="209"/>
        <v/>
      </c>
      <c r="CR165" s="165">
        <f t="shared" si="156"/>
        <v>6807</v>
      </c>
      <c r="CS165" s="108">
        <f t="shared" si="161"/>
        <v>1</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Ira – Mareković</v>
      </c>
      <c r="DI165" s="33">
        <f t="shared" si="214"/>
        <v>449</v>
      </c>
      <c r="DJ165" s="27" t="s">
        <v>0</v>
      </c>
      <c r="DK165" s="32" t="str">
        <f t="shared" si="215"/>
        <v>Ira – Mareković – OK Vihor</v>
      </c>
      <c r="DL165" s="33">
        <f t="shared" si="216"/>
        <v>449</v>
      </c>
      <c r="DM165" s="27" t="s">
        <v>0</v>
      </c>
      <c r="DN165" s="32" t="str">
        <f t="shared" si="217"/>
        <v>Ira – Mareković – OK Vihor – Ž20</v>
      </c>
      <c r="DO165" s="33">
        <f t="shared" si="218"/>
        <v>449</v>
      </c>
      <c r="DP165" s="27" t="s">
        <v>0</v>
      </c>
      <c r="DQ165" s="38">
        <f t="shared" si="219"/>
        <v>449</v>
      </c>
      <c r="DR165" s="33" cm="1">
        <f t="array" ref="DR165">IF(DQ165&lt;&gt;"",INDEX(regNatjecatelj_id,DQ165,0),IF(BF165&lt;&gt;"",BF165,""))</f>
        <v>1410</v>
      </c>
      <c r="DS165" s="27" t="s">
        <v>0</v>
      </c>
      <c r="DT165" s="38" t="str">
        <f t="shared" si="220"/>
        <v>imepre</v>
      </c>
      <c r="DU165" s="53" t="str">
        <f t="shared" si="166"/>
        <v>klu</v>
      </c>
      <c r="DV165" s="53" t="str">
        <f t="shared" si="221"/>
        <v>kat(ali)</v>
      </c>
      <c r="DW165" s="53" t="str">
        <f t="shared" si="222"/>
        <v/>
      </c>
      <c r="DX165" s="46" t="str">
        <f t="shared" si="223"/>
        <v>imepre-klu-kat(ali)</v>
      </c>
      <c r="DY165" s="27" t="s">
        <v>0</v>
      </c>
      <c r="DZ165" s="38">
        <f>IF(AN165="","",MAX(DZ$12:DZ164)+1)</f>
        <v>7746</v>
      </c>
      <c r="EA165" s="53">
        <f t="shared" si="224"/>
        <v>843</v>
      </c>
      <c r="EB165" s="53">
        <f t="shared" si="225"/>
        <v>1410</v>
      </c>
      <c r="EC165" s="53">
        <f t="shared" si="226"/>
        <v>6807</v>
      </c>
      <c r="ED165" s="53">
        <f t="shared" si="227"/>
        <v>1</v>
      </c>
      <c r="EE165" s="53">
        <f t="shared" si="167"/>
        <v>1</v>
      </c>
      <c r="EF165" s="53">
        <f t="shared" si="228"/>
        <v>21</v>
      </c>
      <c r="EG165" s="53" t="str">
        <f t="shared" si="229"/>
        <v>0</v>
      </c>
      <c r="EH165" s="53" t="str">
        <f t="shared" si="168"/>
        <v/>
      </c>
      <c r="EI165" s="53" t="str">
        <f t="shared" si="230"/>
        <v/>
      </c>
      <c r="EJ165" s="33">
        <f t="shared" si="231"/>
        <v>48</v>
      </c>
      <c r="EK165" s="27" t="s">
        <v>0</v>
      </c>
      <c r="EL165" s="14" t="str">
        <f t="shared" si="232"/>
        <v>INSERT INTO rezultat(id,stazakategorija_id,imeprezime_id,vrijeme_sec,status_id,registracija,uparivanje_id,originalstatus_id,imeprezimealias_id,klubalias_id,kategorijaalias_id) VALUES (7746,843,1410,6807,1,1,21,0,Null,Null,48);</v>
      </c>
      <c r="EM165" s="27" t="s">
        <v>0</v>
      </c>
      <c r="EN165" s="14" t="str">
        <f t="shared" si="169"/>
        <v>UPDATE
	registar
SET
	potvrda = 1
WHERE
	imeprezime_id=1410
    	AND
	kategorijaliga_id = (SELECT 
                         	id
                         FROM
                         	kategorija_liga
                         WHERE
                         	kategorija_liga.kategorija_id = (SELECT kategorija_id FROM staza_kategorija WHERE id = 843)
                         		AND
                         	kategorija_liga.liga_id = 221)
		AND
	datum_od &lt;= '44850'
    	AND
    datum_do is Null;</v>
      </c>
      <c r="EO165" s="27" t="s">
        <v>0</v>
      </c>
      <c r="EP165" s="115" t="str">
        <f t="shared" si="233"/>
        <v xml:space="preserve">
INSERT INTO rezultat(id,stazakategorija_id,imeprezime_id,vrijeme_sec,status_id,registracija,uparivanje_id,originalstatus_id,imeprezimealias_id,klubalias_id,kategorijaalias_id) VALUES (7746,843,1410,6807,1,1,21,0,Null,Null,48);
UPDATE
	registar
SET
	potvrda = 1
WHERE
	imeprezime_id=1410
    	AND
	kategorijaliga_id = (SELECT 
                         	id
                         FROM
                         	kategorija_liga
                         WHERE
                         	kategorija_liga.kategorija_id = (SELECT kategorija_id FROM staza_kategorija WHERE id = 843)
                         		AND
                         	kategorija_liga.liga_id = 221)
		AND
	datum_od &lt;= '44850'
    	AND
    datum_do is Null;</v>
      </c>
      <c r="EQ165" s="27" t="s">
        <v>0</v>
      </c>
    </row>
    <row r="166" spans="1:147" x14ac:dyDescent="0.25">
      <c r="A166" t="s">
        <v>0</v>
      </c>
      <c r="B166" s="32" t="str">
        <f>IF(csv!F156="","",TRIM(csv!T156))</f>
        <v>W17-20</v>
      </c>
      <c r="C166" s="21" t="s">
        <v>0</v>
      </c>
      <c r="D166" s="21" t="str">
        <f>IF(csv!F156="","",TRIM(csv!F156))</f>
        <v>Vacant</v>
      </c>
      <c r="E166" s="21" t="str">
        <f>IF(csv!E156="","",TRIM(csv!E156))</f>
        <v/>
      </c>
      <c r="F166" s="21" t="s">
        <v>0</v>
      </c>
      <c r="G166" s="53" t="str">
        <f>IF(csv!M156="","",TRIM(csv!M156))</f>
        <v/>
      </c>
      <c r="H166" s="53" t="str">
        <f>IF(csv!N156="","",TRIM(csv!N156))</f>
        <v>0</v>
      </c>
      <c r="I166" s="21" t="s">
        <v>0</v>
      </c>
      <c r="J166" s="21" t="str">
        <f>IF(csv!P156="","",TRIM(csv!P156))</f>
        <v/>
      </c>
      <c r="K166" s="21" t="str">
        <f>IF(csv!Q156="","",TRIM(csv!Q156))</f>
        <v/>
      </c>
      <c r="L166" s="21" t="s">
        <v>0</v>
      </c>
      <c r="M166" s="46" t="str">
        <f>IF(csv!R156="","",TRIM(csv!R156))</f>
        <v/>
      </c>
      <c r="N166" s="27" t="s">
        <v>0</v>
      </c>
      <c r="O166" s="172" t="str">
        <f t="shared" si="170"/>
        <v/>
      </c>
      <c r="P166" s="27"/>
      <c r="Q166" s="32" t="str">
        <f t="shared" si="171"/>
        <v>W17-20</v>
      </c>
      <c r="R166" s="53">
        <f>IF(Q166="","",IF(COUNTIF(Q$12:Q165,Q166)=0,R165+1,R165))</f>
        <v>16</v>
      </c>
      <c r="S166" s="53">
        <f t="shared" si="172"/>
        <v>119</v>
      </c>
      <c r="T166" s="53">
        <f t="shared" si="173"/>
        <v>552</v>
      </c>
      <c r="U166" s="46" t="str">
        <f t="shared" si="174"/>
        <v>Ž35 – Ž20</v>
      </c>
      <c r="V166" s="27" t="s">
        <v>0</v>
      </c>
      <c r="W166" s="157" t="str">
        <f t="shared" si="175"/>
        <v/>
      </c>
      <c r="X166" s="207" t="str">
        <f t="shared" si="176"/>
        <v/>
      </c>
      <c r="Y166" s="158" t="str">
        <f t="shared" si="157"/>
        <v/>
      </c>
      <c r="Z166" s="27" t="s">
        <v>0</v>
      </c>
      <c r="AA166" s="32" t="str">
        <f t="shared" si="177"/>
        <v/>
      </c>
      <c r="AB166" s="53" t="str">
        <f t="shared" si="178"/>
        <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
      </c>
      <c r="AK166" s="108" t="str">
        <f t="shared" si="181"/>
        <v/>
      </c>
      <c r="AL166" s="27"/>
      <c r="AM166" s="32" t="str">
        <f t="shared" si="182"/>
        <v/>
      </c>
      <c r="AN166" s="21" t="str">
        <f t="shared" si="183"/>
        <v/>
      </c>
      <c r="AO166" s="53" t="str">
        <f t="shared" si="184"/>
        <v/>
      </c>
      <c r="AP166" s="53" t="str">
        <f t="shared" si="185"/>
        <v/>
      </c>
      <c r="AQ166" s="21" t="str">
        <f t="shared" si="186"/>
        <v/>
      </c>
      <c r="AR166" s="46" t="str">
        <f t="shared" si="187"/>
        <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
      </c>
      <c r="BI166" s="21" t="str">
        <f t="shared" si="193"/>
        <v/>
      </c>
      <c r="BJ166" s="53" t="str">
        <f t="shared" si="194"/>
        <v/>
      </c>
      <c r="BK166" s="33" t="str">
        <f t="shared" si="195"/>
        <v/>
      </c>
      <c r="BL166" s="27" t="s">
        <v>0</v>
      </c>
      <c r="BM166" s="32" t="str">
        <f t="shared" si="196"/>
        <v/>
      </c>
      <c r="BN166" s="21" t="str">
        <f t="shared" si="197"/>
        <v/>
      </c>
      <c r="BO166" s="53" t="str">
        <f t="shared" si="198"/>
        <v/>
      </c>
      <c r="BP166" s="53" t="str">
        <f t="shared" si="159"/>
        <v/>
      </c>
      <c r="BQ166" s="21" t="str">
        <f t="shared" si="160"/>
        <v/>
      </c>
      <c r="BR166" s="21" t="str" cm="1">
        <f t="array" ref="BR166">IFERROR(""&amp;INDEX(regNatjecatelj_klub,DI166),"")</f>
        <v/>
      </c>
      <c r="BS166" s="66" t="str">
        <f t="shared" si="199"/>
        <v/>
      </c>
      <c r="BT166" s="46" t="str">
        <f t="shared" si="200"/>
        <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
      </c>
      <c r="CL166" s="210" t="str">
        <f>IF(BN166="","",IF(BT166&lt;&gt;BN166,INDEX(regKlub_id,MATCH(BT166,regKlub_naziv,0)),IF(AND(BO166&lt;&gt;"",BO166&lt;&gt;"NEMA"),BO166,IF(CF166&lt;&gt;"",CF166,IF(CB166&lt;&gt;"",CB166,IFERROR(INDEX(CL$12:CL165,MATCH(BN166,BN$12:BN165,0)),"GREŠKA"))))))</f>
        <v/>
      </c>
      <c r="CM166" s="108" t="str">
        <f>IF(BP166="","",IF(BP166&lt;&gt;"NEMA",BP166,IF(CE166&lt;&gt;"",CE166,IFERROR(INDEX(CM$12:CM165,MATCH(BN166,BN$12:BN165,0)),""))))</f>
        <v/>
      </c>
      <c r="CN166" s="27" t="s">
        <v>0</v>
      </c>
      <c r="CO166" s="38" t="str">
        <f t="shared" si="207"/>
        <v/>
      </c>
      <c r="CP166" s="53" t="str">
        <f t="shared" si="208"/>
        <v>0</v>
      </c>
      <c r="CQ166" s="164" t="str">
        <f t="shared" si="209"/>
        <v/>
      </c>
      <c r="CR166" s="165" t="str">
        <f t="shared" si="156"/>
        <v/>
      </c>
      <c r="CS166" s="108" t="str">
        <f t="shared" si="161"/>
        <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
      </c>
      <c r="DI166" s="33" t="str">
        <f t="shared" si="214"/>
        <v/>
      </c>
      <c r="DJ166" s="27" t="s">
        <v>0</v>
      </c>
      <c r="DK166" s="32" t="str">
        <f t="shared" si="215"/>
        <v/>
      </c>
      <c r="DL166" s="33" t="str">
        <f t="shared" si="216"/>
        <v/>
      </c>
      <c r="DM166" s="27" t="s">
        <v>0</v>
      </c>
      <c r="DN166" s="32" t="str">
        <f t="shared" si="217"/>
        <v/>
      </c>
      <c r="DO166" s="33" t="str">
        <f t="shared" si="218"/>
        <v/>
      </c>
      <c r="DP166" s="27" t="s">
        <v>0</v>
      </c>
      <c r="DQ166" s="38" t="str">
        <f t="shared" si="219"/>
        <v/>
      </c>
      <c r="DR166" s="33" t="str" cm="1">
        <f t="array" ref="DR166">IF(DQ166&lt;&gt;"",INDEX(regNatjecatelj_id,DQ166,0),IF(BF166&lt;&gt;"",BF166,""))</f>
        <v/>
      </c>
      <c r="DS166" s="27" t="s">
        <v>0</v>
      </c>
      <c r="DT166" s="38" t="str">
        <f t="shared" si="220"/>
        <v/>
      </c>
      <c r="DU166" s="53" t="str">
        <f t="shared" si="166"/>
        <v/>
      </c>
      <c r="DV166" s="53" t="str">
        <f t="shared" si="221"/>
        <v/>
      </c>
      <c r="DW166" s="53" t="str">
        <f t="shared" si="222"/>
        <v/>
      </c>
      <c r="DX166" s="46" t="str">
        <f t="shared" si="223"/>
        <v/>
      </c>
      <c r="DY166" s="27" t="s">
        <v>0</v>
      </c>
      <c r="DZ166" s="38" t="str">
        <f>IF(AN166="","",MAX(DZ$12:DZ165)+1)</f>
        <v/>
      </c>
      <c r="EA166" s="53" t="str">
        <f t="shared" si="224"/>
        <v/>
      </c>
      <c r="EB166" s="53" t="str">
        <f t="shared" si="225"/>
        <v/>
      </c>
      <c r="EC166" s="53" t="str">
        <f t="shared" si="226"/>
        <v/>
      </c>
      <c r="ED166" s="53" t="str">
        <f t="shared" si="227"/>
        <v/>
      </c>
      <c r="EE166" s="53" t="str">
        <f t="shared" si="167"/>
        <v/>
      </c>
      <c r="EF166" s="53" t="str">
        <f t="shared" si="228"/>
        <v/>
      </c>
      <c r="EG166" s="53" t="str">
        <f t="shared" si="229"/>
        <v/>
      </c>
      <c r="EH166" s="53" t="str">
        <f t="shared" si="168"/>
        <v/>
      </c>
      <c r="EI166" s="53" t="str">
        <f t="shared" si="230"/>
        <v/>
      </c>
      <c r="EJ166" s="33" t="str">
        <f t="shared" si="231"/>
        <v/>
      </c>
      <c r="EK166" s="27" t="s">
        <v>0</v>
      </c>
      <c r="EL166" s="14" t="str">
        <f t="shared" si="232"/>
        <v/>
      </c>
      <c r="EM166" s="27" t="s">
        <v>0</v>
      </c>
      <c r="EN166" s="14" t="str">
        <f t="shared" si="169"/>
        <v/>
      </c>
      <c r="EO166" s="27" t="s">
        <v>0</v>
      </c>
      <c r="EP166" s="115" t="str">
        <f t="shared" si="233"/>
        <v/>
      </c>
      <c r="EQ166" s="27" t="s">
        <v>0</v>
      </c>
    </row>
    <row r="167" spans="1:147" x14ac:dyDescent="0.25">
      <c r="A167" t="s">
        <v>0</v>
      </c>
      <c r="B167" s="32" t="str">
        <f>IF(csv!F157="","",TRIM(csv!T157))</f>
        <v>W17-20</v>
      </c>
      <c r="C167" s="21" t="s">
        <v>0</v>
      </c>
      <c r="D167" s="21" t="str">
        <f>IF(csv!F157="","",TRIM(csv!F157))</f>
        <v>Rea</v>
      </c>
      <c r="E167" s="21" t="str">
        <f>IF(csv!E157="","",TRIM(csv!E157))</f>
        <v>Boban</v>
      </c>
      <c r="F167" s="21" t="s">
        <v>0</v>
      </c>
      <c r="G167" s="53" t="str">
        <f>IF(csv!M157="","",TRIM(csv!M157))</f>
        <v/>
      </c>
      <c r="H167" s="53" t="str">
        <f>IF(csv!N157="","",TRIM(csv!N157))</f>
        <v>1</v>
      </c>
      <c r="I167" s="21" t="s">
        <v>0</v>
      </c>
      <c r="J167" s="21" t="str">
        <f>IF(csv!P157="","",TRIM(csv!P157))</f>
        <v>IME</v>
      </c>
      <c r="K167" s="21" t="str">
        <f>IF(csv!Q157="","",TRIM(csv!Q157))</f>
        <v>OK Ivan Merz</v>
      </c>
      <c r="L167" s="21" t="s">
        <v>0</v>
      </c>
      <c r="M167" s="46" t="str">
        <f>IF(csv!R157="","",TRIM(csv!R157))</f>
        <v>CRO</v>
      </c>
      <c r="N167" s="27" t="s">
        <v>0</v>
      </c>
      <c r="O167" s="172" t="str">
        <f t="shared" si="170"/>
        <v>ok</v>
      </c>
      <c r="P167" s="27"/>
      <c r="Q167" s="32" t="str">
        <f t="shared" si="171"/>
        <v>W17-20</v>
      </c>
      <c r="R167" s="53">
        <f>IF(Q167="","",IF(COUNTIF(Q$12:Q166,Q167)=0,R166+1,R166))</f>
        <v>16</v>
      </c>
      <c r="S167" s="53">
        <f t="shared" si="172"/>
        <v>119</v>
      </c>
      <c r="T167" s="53">
        <f t="shared" si="173"/>
        <v>552</v>
      </c>
      <c r="U167" s="46" t="str">
        <f t="shared" si="174"/>
        <v>Ž35 – Ž20</v>
      </c>
      <c r="V167" s="27" t="s">
        <v>0</v>
      </c>
      <c r="W167" s="157" t="str">
        <f t="shared" si="175"/>
        <v>Ž20</v>
      </c>
      <c r="X167" s="207">
        <f t="shared" si="176"/>
        <v>843</v>
      </c>
      <c r="Y167" s="158">
        <f t="shared" si="157"/>
        <v>48</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Rea</v>
      </c>
      <c r="AN167" s="21" t="str">
        <f t="shared" si="183"/>
        <v>Boban</v>
      </c>
      <c r="AO167" s="53">
        <f t="shared" si="184"/>
        <v>1226</v>
      </c>
      <c r="AP167" s="53" t="str">
        <f t="shared" si="185"/>
        <v/>
      </c>
      <c r="AQ167" s="21" t="str">
        <f t="shared" si="186"/>
        <v>Rea</v>
      </c>
      <c r="AR167" s="46" t="str">
        <f t="shared" si="187"/>
        <v>Boban</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Rea</v>
      </c>
      <c r="BI167" s="21" t="str">
        <f t="shared" si="193"/>
        <v>Boban</v>
      </c>
      <c r="BJ167" s="53" t="str">
        <f t="shared" si="194"/>
        <v/>
      </c>
      <c r="BK167" s="33">
        <f t="shared" si="195"/>
        <v>1226</v>
      </c>
      <c r="BL167" s="27" t="s">
        <v>0</v>
      </c>
      <c r="BM167" s="32" t="str">
        <f t="shared" si="196"/>
        <v>IME</v>
      </c>
      <c r="BN167" s="21" t="str">
        <f t="shared" si="197"/>
        <v>OK Ivan Merz</v>
      </c>
      <c r="BO167" s="53">
        <f t="shared" si="198"/>
        <v>2</v>
      </c>
      <c r="BP167" s="53" t="str">
        <f t="shared" si="159"/>
        <v/>
      </c>
      <c r="BQ167" s="21" t="str">
        <f t="shared" si="160"/>
        <v>OK Ivan Merz</v>
      </c>
      <c r="BR167" s="21" t="str" cm="1">
        <f t="array" ref="BR167">IFERROR(""&amp;INDEX(regNatjecatelj_klub,DI167),"")</f>
        <v>OK Ivan Merz</v>
      </c>
      <c r="BS167" s="66" t="str">
        <f t="shared" si="199"/>
        <v/>
      </c>
      <c r="BT167" s="46" t="str">
        <f t="shared" si="200"/>
        <v>OK Ivan Merz</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Ivan Merz</v>
      </c>
      <c r="CL167" s="210">
        <f>IF(BN167="","",IF(BT167&lt;&gt;BN167,INDEX(regKlub_id,MATCH(BT167,regKlub_naziv,0)),IF(AND(BO167&lt;&gt;"",BO167&lt;&gt;"NEMA"),BO167,IF(CF167&lt;&gt;"",CF167,IF(CB167&lt;&gt;"",CB167,IFERROR(INDEX(CL$12:CL166,MATCH(BN167,BN$12:BN166,0)),"GREŠKA"))))))</f>
        <v>2</v>
      </c>
      <c r="CM167" s="108" t="str">
        <f>IF(BP167="","",IF(BP167&lt;&gt;"NEMA",BP167,IF(CE167&lt;&gt;"",CE167,IFERROR(INDEX(CM$12:CM166,MATCH(BN167,BN$12:BN166,0)),""))))</f>
        <v/>
      </c>
      <c r="CN167" s="27" t="s">
        <v>0</v>
      </c>
      <c r="CO167" s="38" t="str">
        <f t="shared" si="207"/>
        <v/>
      </c>
      <c r="CP167" s="53" t="str">
        <f t="shared" si="208"/>
        <v>1</v>
      </c>
      <c r="CQ167" s="164" t="str">
        <f t="shared" si="209"/>
        <v/>
      </c>
      <c r="CR167" s="165" t="str">
        <f t="shared" si="156"/>
        <v/>
      </c>
      <c r="CS167" s="108">
        <f t="shared" si="161"/>
        <v>6</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Rea – Boban</v>
      </c>
      <c r="DI167" s="33">
        <f t="shared" si="214"/>
        <v>1065</v>
      </c>
      <c r="DJ167" s="27" t="s">
        <v>0</v>
      </c>
      <c r="DK167" s="32" t="str">
        <f t="shared" si="215"/>
        <v>Rea – Boban – OK Ivan Merz</v>
      </c>
      <c r="DL167" s="33">
        <f t="shared" si="216"/>
        <v>1065</v>
      </c>
      <c r="DM167" s="27" t="s">
        <v>0</v>
      </c>
      <c r="DN167" s="32" t="str">
        <f t="shared" si="217"/>
        <v>Rea – Boban – OK Ivan Merz – Ž20</v>
      </c>
      <c r="DO167" s="33" t="str">
        <f t="shared" si="218"/>
        <v>NEMA</v>
      </c>
      <c r="DP167" s="27" t="s">
        <v>0</v>
      </c>
      <c r="DQ167" s="38">
        <f t="shared" si="219"/>
        <v>1065</v>
      </c>
      <c r="DR167" s="33" cm="1">
        <f t="array" ref="DR167">IF(DQ167&lt;&gt;"",INDEX(regNatjecatelj_id,DQ167,0),IF(BF167&lt;&gt;"",BF167,""))</f>
        <v>1226</v>
      </c>
      <c r="DS167" s="27" t="s">
        <v>0</v>
      </c>
      <c r="DT167" s="38" t="str">
        <f t="shared" si="220"/>
        <v>imepre</v>
      </c>
      <c r="DU167" s="53" t="str">
        <f t="shared" si="166"/>
        <v>klu</v>
      </c>
      <c r="DV167" s="53" t="str">
        <f t="shared" si="221"/>
        <v>kat(ali)</v>
      </c>
      <c r="DW167" s="53" t="str">
        <f t="shared" si="222"/>
        <v/>
      </c>
      <c r="DX167" s="46" t="str">
        <f t="shared" si="223"/>
        <v>imepre-klu-kat(ali)</v>
      </c>
      <c r="DY167" s="27" t="s">
        <v>0</v>
      </c>
      <c r="DZ167" s="38">
        <f>IF(AN167="","",MAX(DZ$12:DZ166)+1)</f>
        <v>7747</v>
      </c>
      <c r="EA167" s="53">
        <f t="shared" si="224"/>
        <v>843</v>
      </c>
      <c r="EB167" s="53">
        <f t="shared" si="225"/>
        <v>1226</v>
      </c>
      <c r="EC167" s="53" t="str">
        <f t="shared" si="226"/>
        <v/>
      </c>
      <c r="ED167" s="53">
        <f t="shared" si="227"/>
        <v>6</v>
      </c>
      <c r="EE167" s="53">
        <f t="shared" si="167"/>
        <v>0</v>
      </c>
      <c r="EF167" s="53">
        <f t="shared" si="228"/>
        <v>21</v>
      </c>
      <c r="EG167" s="53" t="str">
        <f t="shared" si="229"/>
        <v>1</v>
      </c>
      <c r="EH167" s="53" t="str">
        <f t="shared" si="168"/>
        <v/>
      </c>
      <c r="EI167" s="53" t="str">
        <f t="shared" si="230"/>
        <v/>
      </c>
      <c r="EJ167" s="33">
        <f t="shared" si="231"/>
        <v>48</v>
      </c>
      <c r="EK167" s="27" t="s">
        <v>0</v>
      </c>
      <c r="EL167" s="14" t="str">
        <f t="shared" si="232"/>
        <v>INSERT INTO rezultat(id,stazakategorija_id,imeprezime_id,vrijeme_sec,status_id,registracija,uparivanje_id,originalstatus_id,imeprezimealias_id,klubalias_id,kategorijaalias_id) VALUES (7747,843,1226,Null,6,0,21,1,Null,Null,48);</v>
      </c>
      <c r="EM167" s="27" t="s">
        <v>0</v>
      </c>
      <c r="EN167" s="14" t="str">
        <f t="shared" si="169"/>
        <v/>
      </c>
      <c r="EO167" s="27" t="s">
        <v>0</v>
      </c>
      <c r="EP167" s="115" t="str">
        <f t="shared" si="233"/>
        <v xml:space="preserve">
INSERT INTO rezultat(id,stazakategorija_id,imeprezime_id,vrijeme_sec,status_id,registracija,uparivanje_id,originalstatus_id,imeprezimealias_id,klubalias_id,kategorijaalias_id) VALUES (7747,843,1226,Null,6,0,21,1,Null,Null,48);</v>
      </c>
      <c r="EQ167" s="27" t="s">
        <v>0</v>
      </c>
    </row>
    <row r="168" spans="1:147" x14ac:dyDescent="0.25">
      <c r="A168" t="s">
        <v>0</v>
      </c>
      <c r="B168" s="32" t="str">
        <f>IF(csv!F158="","",TRIM(csv!T158))</f>
        <v>W21A</v>
      </c>
      <c r="C168" s="21" t="s">
        <v>0</v>
      </c>
      <c r="D168" s="21" t="str">
        <f>IF(csv!F158="","",TRIM(csv!F158))</f>
        <v>Antonija</v>
      </c>
      <c r="E168" s="21" t="str">
        <f>IF(csv!E158="","",TRIM(csv!E158))</f>
        <v>Orlić</v>
      </c>
      <c r="F168" s="21" t="s">
        <v>0</v>
      </c>
      <c r="G168" s="53" t="str">
        <f>IF(csv!M158="","",TRIM(csv!M158))</f>
        <v>103:28</v>
      </c>
      <c r="H168" s="53" t="str">
        <f>IF(csv!N158="","",TRIM(csv!N158))</f>
        <v>0</v>
      </c>
      <c r="I168" s="21" t="s">
        <v>0</v>
      </c>
      <c r="J168" s="21" t="str">
        <f>IF(csv!P158="","",TRIM(csv!P158))</f>
        <v>BJE</v>
      </c>
      <c r="K168" s="21" t="str">
        <f>IF(csv!Q158="","",TRIM(csv!Q158))</f>
        <v>OK Bjelovar</v>
      </c>
      <c r="L168" s="21" t="s">
        <v>0</v>
      </c>
      <c r="M168" s="46" t="str">
        <f>IF(csv!R158="","",TRIM(csv!R158))</f>
        <v>CRO</v>
      </c>
      <c r="N168" s="27" t="s">
        <v>0</v>
      </c>
      <c r="O168" s="172" t="str">
        <f t="shared" si="170"/>
        <v>ok</v>
      </c>
      <c r="P168" s="27"/>
      <c r="Q168" s="32" t="str">
        <f t="shared" si="171"/>
        <v>W21A</v>
      </c>
      <c r="R168" s="53">
        <f>IF(Q168="","",IF(COUNTIF(Q$12:Q167,Q168)=0,R167+1,R167))</f>
        <v>17</v>
      </c>
      <c r="S168" s="53">
        <f t="shared" si="172"/>
        <v>102</v>
      </c>
      <c r="T168" s="53">
        <f t="shared" si="173"/>
        <v>541</v>
      </c>
      <c r="U168" s="46" t="str">
        <f t="shared" si="174"/>
        <v>Ž21A</v>
      </c>
      <c r="V168" s="27" t="s">
        <v>0</v>
      </c>
      <c r="W168" s="157" t="str">
        <f t="shared" si="175"/>
        <v>Ž21A</v>
      </c>
      <c r="X168" s="207">
        <f t="shared" si="176"/>
        <v>844</v>
      </c>
      <c r="Y168" s="158">
        <f t="shared" si="157"/>
        <v>24</v>
      </c>
      <c r="Z168" s="27" t="s">
        <v>0</v>
      </c>
      <c r="AA168" s="32" t="str">
        <f t="shared" si="177"/>
        <v>CRO</v>
      </c>
      <c r="AB168" s="53">
        <f t="shared" si="178"/>
        <v>1</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CRO</v>
      </c>
      <c r="AK168" s="108">
        <f t="shared" si="181"/>
        <v>1</v>
      </c>
      <c r="AL168" s="27"/>
      <c r="AM168" s="32" t="str">
        <f t="shared" si="182"/>
        <v>Antonija</v>
      </c>
      <c r="AN168" s="21" t="str">
        <f t="shared" si="183"/>
        <v>Orlić</v>
      </c>
      <c r="AO168" s="53">
        <f t="shared" si="184"/>
        <v>1269</v>
      </c>
      <c r="AP168" s="53" t="str">
        <f t="shared" si="185"/>
        <v/>
      </c>
      <c r="AQ168" s="21" t="str">
        <f t="shared" si="186"/>
        <v>Antonija</v>
      </c>
      <c r="AR168" s="46" t="str">
        <f t="shared" si="187"/>
        <v>Orlić</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Antonija</v>
      </c>
      <c r="BI168" s="21" t="str">
        <f t="shared" si="193"/>
        <v>Orlić</v>
      </c>
      <c r="BJ168" s="53" t="str">
        <f t="shared" si="194"/>
        <v/>
      </c>
      <c r="BK168" s="33">
        <f t="shared" si="195"/>
        <v>1269</v>
      </c>
      <c r="BL168" s="27" t="s">
        <v>0</v>
      </c>
      <c r="BM168" s="32" t="str">
        <f t="shared" si="196"/>
        <v>BJE</v>
      </c>
      <c r="BN168" s="21" t="str">
        <f t="shared" si="197"/>
        <v>OK Bjelovar</v>
      </c>
      <c r="BO168" s="53">
        <f t="shared" si="198"/>
        <v>1</v>
      </c>
      <c r="BP168" s="53" t="str">
        <f t="shared" si="159"/>
        <v/>
      </c>
      <c r="BQ168" s="21" t="str">
        <f t="shared" si="160"/>
        <v>OK Bjelovar</v>
      </c>
      <c r="BR168" s="21" t="str" cm="1">
        <f t="array" ref="BR168">IFERROR(""&amp;INDEX(regNatjecatelj_klub,DI168),"")</f>
        <v>OK Bjelovar</v>
      </c>
      <c r="BS168" s="66" t="str">
        <f t="shared" si="199"/>
        <v/>
      </c>
      <c r="BT168" s="46" t="str">
        <f t="shared" si="200"/>
        <v>OK Bjelovar</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OK Bjelovar</v>
      </c>
      <c r="CL168" s="210">
        <f>IF(BN168="","",IF(BT168&lt;&gt;BN168,INDEX(regKlub_id,MATCH(BT168,regKlub_naziv,0)),IF(AND(BO168&lt;&gt;"",BO168&lt;&gt;"NEMA"),BO168,IF(CF168&lt;&gt;"",CF168,IF(CB168&lt;&gt;"",CB168,IFERROR(INDEX(CL$12:CL167,MATCH(BN168,BN$12:BN167,0)),"GREŠKA"))))))</f>
        <v>1</v>
      </c>
      <c r="CM168" s="108" t="str">
        <f>IF(BP168="","",IF(BP168&lt;&gt;"NEMA",BP168,IF(CE168&lt;&gt;"",CE168,IFERROR(INDEX(CM$12:CM167,MATCH(BN168,BN$12:BN167,0)),""))))</f>
        <v/>
      </c>
      <c r="CN168" s="27" t="s">
        <v>0</v>
      </c>
      <c r="CO168" s="38" t="str">
        <f t="shared" si="207"/>
        <v>103:28</v>
      </c>
      <c r="CP168" s="53" t="str">
        <f t="shared" si="208"/>
        <v>0</v>
      </c>
      <c r="CQ168" s="164" t="str">
        <f t="shared" si="209"/>
        <v/>
      </c>
      <c r="CR168" s="165">
        <f t="shared" si="156"/>
        <v>6208</v>
      </c>
      <c r="CS168" s="108">
        <f t="shared" si="161"/>
        <v>1</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Antonija – Orlić</v>
      </c>
      <c r="DI168" s="33">
        <f t="shared" si="214"/>
        <v>100</v>
      </c>
      <c r="DJ168" s="27" t="s">
        <v>0</v>
      </c>
      <c r="DK168" s="32" t="str">
        <f t="shared" si="215"/>
        <v>Antonija – Orlić – OK Bjelovar</v>
      </c>
      <c r="DL168" s="33">
        <f t="shared" si="216"/>
        <v>100</v>
      </c>
      <c r="DM168" s="27" t="s">
        <v>0</v>
      </c>
      <c r="DN168" s="32" t="str">
        <f t="shared" si="217"/>
        <v>Antonija – Orlić – OK Bjelovar – Ž21A</v>
      </c>
      <c r="DO168" s="33">
        <f t="shared" si="218"/>
        <v>100</v>
      </c>
      <c r="DP168" s="27" t="s">
        <v>0</v>
      </c>
      <c r="DQ168" s="38">
        <f t="shared" si="219"/>
        <v>100</v>
      </c>
      <c r="DR168" s="33" cm="1">
        <f t="array" ref="DR168">IF(DQ168&lt;&gt;"",INDEX(regNatjecatelj_id,DQ168,0),IF(BF168&lt;&gt;"",BF168,""))</f>
        <v>1269</v>
      </c>
      <c r="DS168" s="27" t="s">
        <v>0</v>
      </c>
      <c r="DT168" s="38" t="str">
        <f t="shared" si="220"/>
        <v>imepre</v>
      </c>
      <c r="DU168" s="53" t="str">
        <f t="shared" si="166"/>
        <v>klu</v>
      </c>
      <c r="DV168" s="53" t="str">
        <f t="shared" si="221"/>
        <v>kat(ali)</v>
      </c>
      <c r="DW168" s="53" t="str">
        <f t="shared" si="222"/>
        <v/>
      </c>
      <c r="DX168" s="46" t="str">
        <f t="shared" si="223"/>
        <v>imepre-klu-kat(ali)</v>
      </c>
      <c r="DY168" s="27" t="s">
        <v>0</v>
      </c>
      <c r="DZ168" s="38">
        <f>IF(AN168="","",MAX(DZ$12:DZ167)+1)</f>
        <v>7748</v>
      </c>
      <c r="EA168" s="53">
        <f t="shared" si="224"/>
        <v>844</v>
      </c>
      <c r="EB168" s="53">
        <f t="shared" si="225"/>
        <v>1269</v>
      </c>
      <c r="EC168" s="53">
        <f t="shared" si="226"/>
        <v>6208</v>
      </c>
      <c r="ED168" s="53">
        <f t="shared" si="227"/>
        <v>1</v>
      </c>
      <c r="EE168" s="53">
        <f t="shared" si="167"/>
        <v>1</v>
      </c>
      <c r="EF168" s="53">
        <f t="shared" si="228"/>
        <v>21</v>
      </c>
      <c r="EG168" s="53" t="str">
        <f t="shared" si="229"/>
        <v>0</v>
      </c>
      <c r="EH168" s="53" t="str">
        <f t="shared" si="168"/>
        <v/>
      </c>
      <c r="EI168" s="53" t="str">
        <f t="shared" si="230"/>
        <v/>
      </c>
      <c r="EJ168" s="33">
        <f t="shared" si="231"/>
        <v>24</v>
      </c>
      <c r="EK168" s="27" t="s">
        <v>0</v>
      </c>
      <c r="EL168" s="14" t="str">
        <f t="shared" si="232"/>
        <v>INSERT INTO rezultat(id,stazakategorija_id,imeprezime_id,vrijeme_sec,status_id,registracija,uparivanje_id,originalstatus_id,imeprezimealias_id,klubalias_id,kategorijaalias_id) VALUES (7748,844,1269,6208,1,1,21,0,Null,Null,24);</v>
      </c>
      <c r="EM168" s="27" t="s">
        <v>0</v>
      </c>
      <c r="EN168" s="14" t="str">
        <f t="shared" si="169"/>
        <v>UPDATE
	registar
SET
	potvrda = 1
WHERE
	imeprezime_id=1269
    	AND
	kategorijaliga_id = (SELECT 
                         	id
                         FROM
                         	kategorija_liga
                         WHERE
                         	kategorija_liga.kategorija_id = (SELECT kategorija_id FROM staza_kategorija WHERE id = 844)
                         		AND
                         	kategorija_liga.liga_id = 221)
		AND
	datum_od &lt;= '44850'
    	AND
    datum_do is Null;</v>
      </c>
      <c r="EO168" s="27" t="s">
        <v>0</v>
      </c>
      <c r="EP168" s="115" t="str">
        <f t="shared" si="233"/>
        <v xml:space="preserve">
INSERT INTO rezultat(id,stazakategorija_id,imeprezime_id,vrijeme_sec,status_id,registracija,uparivanje_id,originalstatus_id,imeprezimealias_id,klubalias_id,kategorijaalias_id) VALUES (7748,844,1269,6208,1,1,21,0,Null,Null,24);
UPDATE
	registar
SET
	potvrda = 1
WHERE
	imeprezime_id=1269
    	AND
	kategorijaliga_id = (SELECT 
                         	id
                         FROM
                         	kategorija_liga
                         WHERE
                         	kategorija_liga.kategorija_id = (SELECT kategorija_id FROM staza_kategorija WHERE id = 844)
                         		AND
                         	kategorija_liga.liga_id = 221)
		AND
	datum_od &lt;= '44850'
    	AND
    datum_do is Null;</v>
      </c>
      <c r="EQ168" s="27" t="s">
        <v>0</v>
      </c>
    </row>
    <row r="169" spans="1:147" x14ac:dyDescent="0.25">
      <c r="A169" t="s">
        <v>0</v>
      </c>
      <c r="B169" s="32" t="str">
        <f>IF(csv!F159="","",TRIM(csv!T159))</f>
        <v>W21A</v>
      </c>
      <c r="C169" s="21" t="s">
        <v>0</v>
      </c>
      <c r="D169" s="21" t="str">
        <f>IF(csv!F159="","",TRIM(csv!F159))</f>
        <v>Vacant</v>
      </c>
      <c r="E169" s="21" t="str">
        <f>IF(csv!E159="","",TRIM(csv!E159))</f>
        <v/>
      </c>
      <c r="F169" s="21" t="s">
        <v>0</v>
      </c>
      <c r="G169" s="53" t="str">
        <f>IF(csv!M159="","",TRIM(csv!M159))</f>
        <v/>
      </c>
      <c r="H169" s="53" t="str">
        <f>IF(csv!N159="","",TRIM(csv!N159))</f>
        <v>0</v>
      </c>
      <c r="I169" s="21" t="s">
        <v>0</v>
      </c>
      <c r="J169" s="21" t="str">
        <f>IF(csv!P159="","",TRIM(csv!P159))</f>
        <v/>
      </c>
      <c r="K169" s="21" t="str">
        <f>IF(csv!Q159="","",TRIM(csv!Q159))</f>
        <v/>
      </c>
      <c r="L169" s="21" t="s">
        <v>0</v>
      </c>
      <c r="M169" s="46" t="str">
        <f>IF(csv!R159="","",TRIM(csv!R159))</f>
        <v/>
      </c>
      <c r="N169" s="27" t="s">
        <v>0</v>
      </c>
      <c r="O169" s="172" t="str">
        <f t="shared" si="170"/>
        <v/>
      </c>
      <c r="P169" s="27"/>
      <c r="Q169" s="32" t="str">
        <f t="shared" si="171"/>
        <v>W21A</v>
      </c>
      <c r="R169" s="53">
        <f>IF(Q169="","",IF(COUNTIF(Q$12:Q168,Q169)=0,R168+1,R168))</f>
        <v>17</v>
      </c>
      <c r="S169" s="53">
        <f t="shared" si="172"/>
        <v>102</v>
      </c>
      <c r="T169" s="53">
        <f t="shared" si="173"/>
        <v>541</v>
      </c>
      <c r="U169" s="46" t="str">
        <f t="shared" si="174"/>
        <v>Ž21A</v>
      </c>
      <c r="V169" s="27" t="s">
        <v>0</v>
      </c>
      <c r="W169" s="157" t="str">
        <f t="shared" si="175"/>
        <v/>
      </c>
      <c r="X169" s="207" t="str">
        <f t="shared" si="176"/>
        <v/>
      </c>
      <c r="Y169" s="158" t="str">
        <f t="shared" si="157"/>
        <v/>
      </c>
      <c r="Z169" s="27" t="s">
        <v>0</v>
      </c>
      <c r="AA169" s="32" t="str">
        <f t="shared" si="177"/>
        <v/>
      </c>
      <c r="AB169" s="53" t="str">
        <f t="shared" si="178"/>
        <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
      </c>
      <c r="AK169" s="108" t="str">
        <f t="shared" si="181"/>
        <v/>
      </c>
      <c r="AL169" s="27"/>
      <c r="AM169" s="32" t="str">
        <f t="shared" si="182"/>
        <v/>
      </c>
      <c r="AN169" s="21" t="str">
        <f t="shared" si="183"/>
        <v/>
      </c>
      <c r="AO169" s="53" t="str">
        <f t="shared" si="184"/>
        <v/>
      </c>
      <c r="AP169" s="53" t="str">
        <f t="shared" si="185"/>
        <v/>
      </c>
      <c r="AQ169" s="21" t="str">
        <f t="shared" si="186"/>
        <v/>
      </c>
      <c r="AR169" s="46" t="str">
        <f t="shared" si="187"/>
        <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
      </c>
      <c r="BI169" s="21" t="str">
        <f t="shared" si="193"/>
        <v/>
      </c>
      <c r="BJ169" s="53" t="str">
        <f t="shared" si="194"/>
        <v/>
      </c>
      <c r="BK169" s="33" t="str">
        <f t="shared" si="195"/>
        <v/>
      </c>
      <c r="BL169" s="27" t="s">
        <v>0</v>
      </c>
      <c r="BM169" s="32" t="str">
        <f t="shared" si="196"/>
        <v/>
      </c>
      <c r="BN169" s="21" t="str">
        <f t="shared" si="197"/>
        <v/>
      </c>
      <c r="BO169" s="53" t="str">
        <f t="shared" si="198"/>
        <v/>
      </c>
      <c r="BP169" s="53" t="str">
        <f t="shared" si="159"/>
        <v/>
      </c>
      <c r="BQ169" s="21" t="str">
        <f t="shared" si="160"/>
        <v/>
      </c>
      <c r="BR169" s="21" t="str" cm="1">
        <f t="array" ref="BR169">IFERROR(""&amp;INDEX(regNatjecatelj_klub,DI169),"")</f>
        <v/>
      </c>
      <c r="BS169" s="66" t="str">
        <f t="shared" si="199"/>
        <v/>
      </c>
      <c r="BT169" s="46" t="str">
        <f t="shared" si="200"/>
        <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
      </c>
      <c r="CL169" s="210" t="str">
        <f>IF(BN169="","",IF(BT169&lt;&gt;BN169,INDEX(regKlub_id,MATCH(BT169,regKlub_naziv,0)),IF(AND(BO169&lt;&gt;"",BO169&lt;&gt;"NEMA"),BO169,IF(CF169&lt;&gt;"",CF169,IF(CB169&lt;&gt;"",CB169,IFERROR(INDEX(CL$12:CL168,MATCH(BN169,BN$12:BN168,0)),"GREŠKA"))))))</f>
        <v/>
      </c>
      <c r="CM169" s="108" t="str">
        <f>IF(BP169="","",IF(BP169&lt;&gt;"NEMA",BP169,IF(CE169&lt;&gt;"",CE169,IFERROR(INDEX(CM$12:CM168,MATCH(BN169,BN$12:BN168,0)),""))))</f>
        <v/>
      </c>
      <c r="CN169" s="27" t="s">
        <v>0</v>
      </c>
      <c r="CO169" s="38" t="str">
        <f t="shared" si="207"/>
        <v/>
      </c>
      <c r="CP169" s="53" t="str">
        <f t="shared" si="208"/>
        <v>0</v>
      </c>
      <c r="CQ169" s="164" t="str">
        <f t="shared" si="209"/>
        <v/>
      </c>
      <c r="CR169" s="165" t="str">
        <f t="shared" si="156"/>
        <v/>
      </c>
      <c r="CS169" s="108" t="str">
        <f t="shared" si="161"/>
        <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
      </c>
      <c r="DI169" s="33" t="str">
        <f t="shared" si="214"/>
        <v/>
      </c>
      <c r="DJ169" s="27" t="s">
        <v>0</v>
      </c>
      <c r="DK169" s="32" t="str">
        <f t="shared" si="215"/>
        <v/>
      </c>
      <c r="DL169" s="33" t="str">
        <f t="shared" si="216"/>
        <v/>
      </c>
      <c r="DM169" s="27" t="s">
        <v>0</v>
      </c>
      <c r="DN169" s="32" t="str">
        <f t="shared" si="217"/>
        <v/>
      </c>
      <c r="DO169" s="33" t="str">
        <f t="shared" si="218"/>
        <v/>
      </c>
      <c r="DP169" s="27" t="s">
        <v>0</v>
      </c>
      <c r="DQ169" s="38" t="str">
        <f t="shared" si="219"/>
        <v/>
      </c>
      <c r="DR169" s="33" t="str" cm="1">
        <f t="array" ref="DR169">IF(DQ169&lt;&gt;"",INDEX(regNatjecatelj_id,DQ169,0),IF(BF169&lt;&gt;"",BF169,""))</f>
        <v/>
      </c>
      <c r="DS169" s="27" t="s">
        <v>0</v>
      </c>
      <c r="DT169" s="38" t="str">
        <f t="shared" si="220"/>
        <v/>
      </c>
      <c r="DU169" s="53" t="str">
        <f t="shared" si="166"/>
        <v/>
      </c>
      <c r="DV169" s="53" t="str">
        <f t="shared" si="221"/>
        <v/>
      </c>
      <c r="DW169" s="53" t="str">
        <f t="shared" si="222"/>
        <v/>
      </c>
      <c r="DX169" s="46" t="str">
        <f t="shared" si="223"/>
        <v/>
      </c>
      <c r="DY169" s="27" t="s">
        <v>0</v>
      </c>
      <c r="DZ169" s="38" t="str">
        <f>IF(AN169="","",MAX(DZ$12:DZ168)+1)</f>
        <v/>
      </c>
      <c r="EA169" s="53" t="str">
        <f t="shared" si="224"/>
        <v/>
      </c>
      <c r="EB169" s="53" t="str">
        <f t="shared" si="225"/>
        <v/>
      </c>
      <c r="EC169" s="53" t="str">
        <f t="shared" si="226"/>
        <v/>
      </c>
      <c r="ED169" s="53" t="str">
        <f t="shared" si="227"/>
        <v/>
      </c>
      <c r="EE169" s="53" t="str">
        <f t="shared" si="167"/>
        <v/>
      </c>
      <c r="EF169" s="53" t="str">
        <f t="shared" si="228"/>
        <v/>
      </c>
      <c r="EG169" s="53" t="str">
        <f t="shared" si="229"/>
        <v/>
      </c>
      <c r="EH169" s="53" t="str">
        <f t="shared" si="168"/>
        <v/>
      </c>
      <c r="EI169" s="53" t="str">
        <f t="shared" si="230"/>
        <v/>
      </c>
      <c r="EJ169" s="33" t="str">
        <f t="shared" si="231"/>
        <v/>
      </c>
      <c r="EK169" s="27" t="s">
        <v>0</v>
      </c>
      <c r="EL169" s="14" t="str">
        <f t="shared" si="232"/>
        <v/>
      </c>
      <c r="EM169" s="27" t="s">
        <v>0</v>
      </c>
      <c r="EN169" s="14" t="str">
        <f t="shared" si="169"/>
        <v/>
      </c>
      <c r="EO169" s="27" t="s">
        <v>0</v>
      </c>
      <c r="EP169" s="115" t="str">
        <f t="shared" si="233"/>
        <v/>
      </c>
      <c r="EQ169" s="27" t="s">
        <v>0</v>
      </c>
    </row>
    <row r="170" spans="1:147" x14ac:dyDescent="0.25">
      <c r="A170" t="s">
        <v>0</v>
      </c>
      <c r="B170" s="32" t="str">
        <f>IF(csv!F160="","",TRIM(csv!T160))</f>
        <v>W21A</v>
      </c>
      <c r="C170" s="21" t="s">
        <v>0</v>
      </c>
      <c r="D170" s="21" t="str">
        <f>IF(csv!F160="","",TRIM(csv!F160))</f>
        <v>Vacant</v>
      </c>
      <c r="E170" s="21" t="str">
        <f>IF(csv!E160="","",TRIM(csv!E160))</f>
        <v/>
      </c>
      <c r="F170" s="21" t="s">
        <v>0</v>
      </c>
      <c r="G170" s="53" t="str">
        <f>IF(csv!M160="","",TRIM(csv!M160))</f>
        <v/>
      </c>
      <c r="H170" s="53" t="str">
        <f>IF(csv!N160="","",TRIM(csv!N160))</f>
        <v>0</v>
      </c>
      <c r="I170" s="21" t="s">
        <v>0</v>
      </c>
      <c r="J170" s="21" t="str">
        <f>IF(csv!P160="","",TRIM(csv!P160))</f>
        <v/>
      </c>
      <c r="K170" s="21" t="str">
        <f>IF(csv!Q160="","",TRIM(csv!Q160))</f>
        <v/>
      </c>
      <c r="L170" s="21" t="s">
        <v>0</v>
      </c>
      <c r="M170" s="46" t="str">
        <f>IF(csv!R160="","",TRIM(csv!R160))</f>
        <v/>
      </c>
      <c r="N170" s="27" t="s">
        <v>0</v>
      </c>
      <c r="O170" s="172" t="str">
        <f t="shared" si="170"/>
        <v/>
      </c>
      <c r="P170" s="27"/>
      <c r="Q170" s="32" t="str">
        <f t="shared" si="171"/>
        <v>W21A</v>
      </c>
      <c r="R170" s="53">
        <f>IF(Q170="","",IF(COUNTIF(Q$12:Q169,Q170)=0,R169+1,R169))</f>
        <v>17</v>
      </c>
      <c r="S170" s="53">
        <f t="shared" si="172"/>
        <v>102</v>
      </c>
      <c r="T170" s="53">
        <f t="shared" si="173"/>
        <v>541</v>
      </c>
      <c r="U170" s="46" t="str">
        <f t="shared" si="174"/>
        <v>Ž21A</v>
      </c>
      <c r="V170" s="27" t="s">
        <v>0</v>
      </c>
      <c r="W170" s="157" t="str">
        <f t="shared" si="175"/>
        <v/>
      </c>
      <c r="X170" s="207" t="str">
        <f t="shared" si="176"/>
        <v/>
      </c>
      <c r="Y170" s="158"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
      </c>
      <c r="AK170" s="108"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7"/>
        <v/>
      </c>
      <c r="CP170" s="53" t="str">
        <f t="shared" si="208"/>
        <v>0</v>
      </c>
      <c r="CQ170" s="164" t="str">
        <f t="shared" si="209"/>
        <v/>
      </c>
      <c r="CR170" s="165" t="str">
        <f t="shared" si="156"/>
        <v/>
      </c>
      <c r="CS170" s="108" t="str">
        <f t="shared" si="161"/>
        <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15" t="str">
        <f t="shared" si="233"/>
        <v/>
      </c>
      <c r="EQ170" s="27" t="s">
        <v>0</v>
      </c>
    </row>
    <row r="171" spans="1:147" x14ac:dyDescent="0.25">
      <c r="A171" t="s">
        <v>0</v>
      </c>
      <c r="B171" s="32" t="str">
        <f>IF(csv!F161="","",TRIM(csv!T161))</f>
        <v>W21A</v>
      </c>
      <c r="C171" s="21" t="s">
        <v>0</v>
      </c>
      <c r="D171" s="21" t="str">
        <f>IF(csv!F161="","",TRIM(csv!F161))</f>
        <v>Vacant</v>
      </c>
      <c r="E171" s="21" t="str">
        <f>IF(csv!E161="","",TRIM(csv!E161))</f>
        <v/>
      </c>
      <c r="F171" s="21" t="s">
        <v>0</v>
      </c>
      <c r="G171" s="53" t="str">
        <f>IF(csv!M161="","",TRIM(csv!M161))</f>
        <v/>
      </c>
      <c r="H171" s="53" t="str">
        <f>IF(csv!N161="","",TRIM(csv!N161))</f>
        <v>0</v>
      </c>
      <c r="I171" s="21" t="s">
        <v>0</v>
      </c>
      <c r="J171" s="21" t="str">
        <f>IF(csv!P161="","",TRIM(csv!P161))</f>
        <v/>
      </c>
      <c r="K171" s="21" t="str">
        <f>IF(csv!Q161="","",TRIM(csv!Q161))</f>
        <v/>
      </c>
      <c r="L171" s="21" t="s">
        <v>0</v>
      </c>
      <c r="M171" s="46" t="str">
        <f>IF(csv!R161="","",TRIM(csv!R161))</f>
        <v/>
      </c>
      <c r="N171" s="27" t="s">
        <v>0</v>
      </c>
      <c r="O171" s="172" t="str">
        <f t="shared" si="170"/>
        <v/>
      </c>
      <c r="P171" s="27"/>
      <c r="Q171" s="32" t="str">
        <f t="shared" si="171"/>
        <v>W21A</v>
      </c>
      <c r="R171" s="53">
        <f>IF(Q171="","",IF(COUNTIF(Q$12:Q170,Q171)=0,R170+1,R170))</f>
        <v>17</v>
      </c>
      <c r="S171" s="53">
        <f t="shared" si="172"/>
        <v>102</v>
      </c>
      <c r="T171" s="53">
        <f t="shared" si="173"/>
        <v>541</v>
      </c>
      <c r="U171" s="46" t="str">
        <f t="shared" si="174"/>
        <v>Ž21A</v>
      </c>
      <c r="V171" s="27" t="s">
        <v>0</v>
      </c>
      <c r="W171" s="157" t="str">
        <f t="shared" si="175"/>
        <v/>
      </c>
      <c r="X171" s="207" t="str">
        <f t="shared" si="176"/>
        <v/>
      </c>
      <c r="Y171" s="158" t="str">
        <f t="shared" si="157"/>
        <v/>
      </c>
      <c r="Z171" s="27" t="s">
        <v>0</v>
      </c>
      <c r="AA171" s="32" t="str">
        <f t="shared" si="177"/>
        <v/>
      </c>
      <c r="AB171" s="53" t="str">
        <f t="shared" si="178"/>
        <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
      </c>
      <c r="AK171" s="108" t="str">
        <f t="shared" si="181"/>
        <v/>
      </c>
      <c r="AL171" s="27"/>
      <c r="AM171" s="32" t="str">
        <f t="shared" si="182"/>
        <v/>
      </c>
      <c r="AN171" s="21" t="str">
        <f t="shared" si="183"/>
        <v/>
      </c>
      <c r="AO171" s="53" t="str">
        <f t="shared" si="184"/>
        <v/>
      </c>
      <c r="AP171" s="53" t="str">
        <f t="shared" si="185"/>
        <v/>
      </c>
      <c r="AQ171" s="21" t="str">
        <f t="shared" si="186"/>
        <v/>
      </c>
      <c r="AR171" s="46" t="str">
        <f t="shared" si="187"/>
        <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
      </c>
      <c r="BI171" s="21" t="str">
        <f t="shared" si="193"/>
        <v/>
      </c>
      <c r="BJ171" s="53" t="str">
        <f t="shared" si="194"/>
        <v/>
      </c>
      <c r="BK171" s="33" t="str">
        <f t="shared" si="195"/>
        <v/>
      </c>
      <c r="BL171" s="27" t="s">
        <v>0</v>
      </c>
      <c r="BM171" s="32" t="str">
        <f t="shared" si="196"/>
        <v/>
      </c>
      <c r="BN171" s="21" t="str">
        <f t="shared" si="197"/>
        <v/>
      </c>
      <c r="BO171" s="53" t="str">
        <f t="shared" si="198"/>
        <v/>
      </c>
      <c r="BP171" s="53" t="str">
        <f t="shared" si="159"/>
        <v/>
      </c>
      <c r="BQ171" s="21" t="str">
        <f t="shared" si="160"/>
        <v/>
      </c>
      <c r="BR171" s="21" t="str" cm="1">
        <f t="array" ref="BR171">IFERROR(""&amp;INDEX(regNatjecatelj_klub,DI171),"")</f>
        <v/>
      </c>
      <c r="BS171" s="66" t="str">
        <f t="shared" si="199"/>
        <v/>
      </c>
      <c r="BT171" s="46" t="str">
        <f t="shared" si="200"/>
        <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
      </c>
      <c r="CL171" s="210" t="str">
        <f>IF(BN171="","",IF(BT171&lt;&gt;BN171,INDEX(regKlub_id,MATCH(BT171,regKlub_naziv,0)),IF(AND(BO171&lt;&gt;"",BO171&lt;&gt;"NEMA"),BO171,IF(CF171&lt;&gt;"",CF171,IF(CB171&lt;&gt;"",CB171,IFERROR(INDEX(CL$12:CL170,MATCH(BN171,BN$12:BN170,0)),"GREŠKA"))))))</f>
        <v/>
      </c>
      <c r="CM171" s="108" t="str">
        <f>IF(BP171="","",IF(BP171&lt;&gt;"NEMA",BP171,IF(CE171&lt;&gt;"",CE171,IFERROR(INDEX(CM$12:CM170,MATCH(BN171,BN$12:BN170,0)),""))))</f>
        <v/>
      </c>
      <c r="CN171" s="27" t="s">
        <v>0</v>
      </c>
      <c r="CO171" s="38" t="str">
        <f t="shared" si="207"/>
        <v/>
      </c>
      <c r="CP171" s="53" t="str">
        <f t="shared" si="208"/>
        <v>0</v>
      </c>
      <c r="CQ171" s="164" t="str">
        <f t="shared" si="209"/>
        <v/>
      </c>
      <c r="CR171" s="165" t="str">
        <f t="shared" si="156"/>
        <v/>
      </c>
      <c r="CS171" s="108" t="str">
        <f t="shared" si="161"/>
        <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
      </c>
      <c r="DI171" s="33" t="str">
        <f t="shared" si="214"/>
        <v/>
      </c>
      <c r="DJ171" s="27" t="s">
        <v>0</v>
      </c>
      <c r="DK171" s="32" t="str">
        <f t="shared" si="215"/>
        <v/>
      </c>
      <c r="DL171" s="33" t="str">
        <f t="shared" si="216"/>
        <v/>
      </c>
      <c r="DM171" s="27" t="s">
        <v>0</v>
      </c>
      <c r="DN171" s="32" t="str">
        <f t="shared" si="217"/>
        <v/>
      </c>
      <c r="DO171" s="33" t="str">
        <f t="shared" si="218"/>
        <v/>
      </c>
      <c r="DP171" s="27" t="s">
        <v>0</v>
      </c>
      <c r="DQ171" s="38" t="str">
        <f t="shared" si="219"/>
        <v/>
      </c>
      <c r="DR171" s="33" t="str" cm="1">
        <f t="array" ref="DR171">IF(DQ171&lt;&gt;"",INDEX(regNatjecatelj_id,DQ171,0),IF(BF171&lt;&gt;"",BF171,""))</f>
        <v/>
      </c>
      <c r="DS171" s="27" t="s">
        <v>0</v>
      </c>
      <c r="DT171" s="38" t="str">
        <f t="shared" si="220"/>
        <v/>
      </c>
      <c r="DU171" s="53" t="str">
        <f t="shared" si="166"/>
        <v/>
      </c>
      <c r="DV171" s="53" t="str">
        <f t="shared" si="221"/>
        <v/>
      </c>
      <c r="DW171" s="53" t="str">
        <f t="shared" si="222"/>
        <v/>
      </c>
      <c r="DX171" s="46" t="str">
        <f t="shared" si="223"/>
        <v/>
      </c>
      <c r="DY171" s="27" t="s">
        <v>0</v>
      </c>
      <c r="DZ171" s="38" t="str">
        <f>IF(AN171="","",MAX(DZ$12:DZ170)+1)</f>
        <v/>
      </c>
      <c r="EA171" s="53" t="str">
        <f t="shared" si="224"/>
        <v/>
      </c>
      <c r="EB171" s="53" t="str">
        <f t="shared" si="225"/>
        <v/>
      </c>
      <c r="EC171" s="53" t="str">
        <f t="shared" si="226"/>
        <v/>
      </c>
      <c r="ED171" s="53" t="str">
        <f t="shared" si="227"/>
        <v/>
      </c>
      <c r="EE171" s="53" t="str">
        <f t="shared" si="167"/>
        <v/>
      </c>
      <c r="EF171" s="53" t="str">
        <f t="shared" si="228"/>
        <v/>
      </c>
      <c r="EG171" s="53" t="str">
        <f t="shared" si="229"/>
        <v/>
      </c>
      <c r="EH171" s="53" t="str">
        <f t="shared" si="168"/>
        <v/>
      </c>
      <c r="EI171" s="53" t="str">
        <f t="shared" si="230"/>
        <v/>
      </c>
      <c r="EJ171" s="33" t="str">
        <f t="shared" si="231"/>
        <v/>
      </c>
      <c r="EK171" s="27" t="s">
        <v>0</v>
      </c>
      <c r="EL171" s="14" t="str">
        <f t="shared" si="232"/>
        <v/>
      </c>
      <c r="EM171" s="27" t="s">
        <v>0</v>
      </c>
      <c r="EN171" s="14" t="str">
        <f t="shared" si="169"/>
        <v/>
      </c>
      <c r="EO171" s="27" t="s">
        <v>0</v>
      </c>
      <c r="EP171" s="115" t="str">
        <f t="shared" si="233"/>
        <v/>
      </c>
      <c r="EQ171" s="27" t="s">
        <v>0</v>
      </c>
    </row>
    <row r="172" spans="1:147" x14ac:dyDescent="0.25">
      <c r="A172" t="s">
        <v>0</v>
      </c>
      <c r="B172" s="32" t="str">
        <f>IF(csv!F162="","",TRIM(csv!T162))</f>
        <v>W21B</v>
      </c>
      <c r="C172" s="21" t="s">
        <v>0</v>
      </c>
      <c r="D172" s="21" t="str">
        <f>IF(csv!F162="","",TRIM(csv!F162))</f>
        <v>Dora</v>
      </c>
      <c r="E172" s="21" t="str">
        <f>IF(csv!E162="","",TRIM(csv!E162))</f>
        <v>Težak</v>
      </c>
      <c r="F172" s="21" t="s">
        <v>0</v>
      </c>
      <c r="G172" s="53" t="str">
        <f>IF(csv!M162="","",TRIM(csv!M162))</f>
        <v>53:35</v>
      </c>
      <c r="H172" s="53" t="str">
        <f>IF(csv!N162="","",TRIM(csv!N162))</f>
        <v>0</v>
      </c>
      <c r="I172" s="21" t="s">
        <v>0</v>
      </c>
      <c r="J172" s="21" t="str">
        <f>IF(csv!P162="","",TRIM(csv!P162))</f>
        <v>VIH</v>
      </c>
      <c r="K172" s="21" t="str">
        <f>IF(csv!Q162="","",TRIM(csv!Q162))</f>
        <v>OK Vihor</v>
      </c>
      <c r="L172" s="21" t="s">
        <v>0</v>
      </c>
      <c r="M172" s="46" t="str">
        <f>IF(csv!R162="","",TRIM(csv!R162))</f>
        <v>CRO</v>
      </c>
      <c r="N172" s="27" t="s">
        <v>0</v>
      </c>
      <c r="O172" s="172" t="str">
        <f t="shared" si="170"/>
        <v>ok</v>
      </c>
      <c r="P172" s="27"/>
      <c r="Q172" s="32" t="str">
        <f t="shared" si="171"/>
        <v>W21B</v>
      </c>
      <c r="R172" s="53">
        <f>IF(Q172="","",IF(COUNTIF(Q$12:Q171,Q172)=0,R171+1,R171))</f>
        <v>18</v>
      </c>
      <c r="S172" s="53">
        <f t="shared" si="172"/>
        <v>118</v>
      </c>
      <c r="T172" s="53">
        <f t="shared" si="173"/>
        <v>553</v>
      </c>
      <c r="U172" s="46" t="str">
        <f t="shared" si="174"/>
        <v>Ž21B – Ž16</v>
      </c>
      <c r="V172" s="27" t="s">
        <v>0</v>
      </c>
      <c r="W172" s="157" t="str">
        <f t="shared" si="175"/>
        <v>Ž21B</v>
      </c>
      <c r="X172" s="207">
        <f t="shared" si="176"/>
        <v>845</v>
      </c>
      <c r="Y172" s="158">
        <f t="shared" si="157"/>
        <v>25</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Dora</v>
      </c>
      <c r="AN172" s="21" t="str">
        <f t="shared" si="183"/>
        <v>Težak</v>
      </c>
      <c r="AO172" s="53">
        <f t="shared" si="184"/>
        <v>1291</v>
      </c>
      <c r="AP172" s="53" t="str">
        <f t="shared" si="185"/>
        <v/>
      </c>
      <c r="AQ172" s="21" t="str">
        <f t="shared" si="186"/>
        <v>Dora</v>
      </c>
      <c r="AR172" s="46" t="str">
        <f t="shared" si="187"/>
        <v>Težak</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Dora</v>
      </c>
      <c r="BI172" s="21" t="str">
        <f t="shared" si="193"/>
        <v>Težak</v>
      </c>
      <c r="BJ172" s="53" t="str">
        <f t="shared" si="194"/>
        <v/>
      </c>
      <c r="BK172" s="33">
        <f t="shared" si="195"/>
        <v>1291</v>
      </c>
      <c r="BL172" s="27" t="s">
        <v>0</v>
      </c>
      <c r="BM172" s="32" t="str">
        <f t="shared" si="196"/>
        <v>VIH</v>
      </c>
      <c r="BN172" s="21" t="str">
        <f t="shared" si="197"/>
        <v>OK Vihor</v>
      </c>
      <c r="BO172" s="53">
        <f t="shared" si="198"/>
        <v>12</v>
      </c>
      <c r="BP172" s="53" t="str">
        <f t="shared" si="159"/>
        <v/>
      </c>
      <c r="BQ172" s="21" t="str">
        <f t="shared" si="160"/>
        <v>OK Vihor</v>
      </c>
      <c r="BR172" s="21" t="str" cm="1">
        <f t="array" ref="BR172">IFERROR(""&amp;INDEX(regNatjecatelj_klub,DI172),"")</f>
        <v>OK Vihor</v>
      </c>
      <c r="BS172" s="66" t="str">
        <f t="shared" si="199"/>
        <v/>
      </c>
      <c r="BT172" s="46" t="str">
        <f t="shared" si="200"/>
        <v>OK Vihor</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Vihor</v>
      </c>
      <c r="CL172" s="210">
        <f>IF(BN172="","",IF(BT172&lt;&gt;BN172,INDEX(regKlub_id,MATCH(BT172,regKlub_naziv,0)),IF(AND(BO172&lt;&gt;"",BO172&lt;&gt;"NEMA"),BO172,IF(CF172&lt;&gt;"",CF172,IF(CB172&lt;&gt;"",CB172,IFERROR(INDEX(CL$12:CL171,MATCH(BN172,BN$12:BN171,0)),"GREŠKA"))))))</f>
        <v>12</v>
      </c>
      <c r="CM172" s="108" t="str">
        <f>IF(BP172="","",IF(BP172&lt;&gt;"NEMA",BP172,IF(CE172&lt;&gt;"",CE172,IFERROR(INDEX(CM$12:CM171,MATCH(BN172,BN$12:BN171,0)),""))))</f>
        <v/>
      </c>
      <c r="CN172" s="27" t="s">
        <v>0</v>
      </c>
      <c r="CO172" s="38" t="str">
        <f t="shared" si="207"/>
        <v>53:35</v>
      </c>
      <c r="CP172" s="53" t="str">
        <f t="shared" si="208"/>
        <v>0</v>
      </c>
      <c r="CQ172" s="164" t="str">
        <f t="shared" si="209"/>
        <v/>
      </c>
      <c r="CR172" s="165">
        <f t="shared" si="156"/>
        <v>3215</v>
      </c>
      <c r="CS172" s="108">
        <f t="shared" si="161"/>
        <v>1</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Dora – Težak</v>
      </c>
      <c r="DI172" s="33">
        <f t="shared" si="214"/>
        <v>259</v>
      </c>
      <c r="DJ172" s="27" t="s">
        <v>0</v>
      </c>
      <c r="DK172" s="32" t="str">
        <f t="shared" si="215"/>
        <v>Dora – Težak – OK Vihor</v>
      </c>
      <c r="DL172" s="33">
        <f t="shared" si="216"/>
        <v>259</v>
      </c>
      <c r="DM172" s="27" t="s">
        <v>0</v>
      </c>
      <c r="DN172" s="32" t="str">
        <f t="shared" si="217"/>
        <v>Dora – Težak – OK Vihor – Ž21B</v>
      </c>
      <c r="DO172" s="33">
        <f t="shared" si="218"/>
        <v>259</v>
      </c>
      <c r="DP172" s="27" t="s">
        <v>0</v>
      </c>
      <c r="DQ172" s="38">
        <f t="shared" si="219"/>
        <v>259</v>
      </c>
      <c r="DR172" s="33" cm="1">
        <f t="array" ref="DR172">IF(DQ172&lt;&gt;"",INDEX(regNatjecatelj_id,DQ172,0),IF(BF172&lt;&gt;"",BF172,""))</f>
        <v>1291</v>
      </c>
      <c r="DS172" s="27" t="s">
        <v>0</v>
      </c>
      <c r="DT172" s="38" t="str">
        <f t="shared" si="220"/>
        <v>imepre</v>
      </c>
      <c r="DU172" s="53" t="str">
        <f t="shared" si="166"/>
        <v>klu</v>
      </c>
      <c r="DV172" s="53" t="str">
        <f t="shared" si="221"/>
        <v>kat(ali)</v>
      </c>
      <c r="DW172" s="53" t="str">
        <f t="shared" si="222"/>
        <v/>
      </c>
      <c r="DX172" s="46" t="str">
        <f t="shared" si="223"/>
        <v>imepre-klu-kat(ali)</v>
      </c>
      <c r="DY172" s="27" t="s">
        <v>0</v>
      </c>
      <c r="DZ172" s="38">
        <f>IF(AN172="","",MAX(DZ$12:DZ171)+1)</f>
        <v>7749</v>
      </c>
      <c r="EA172" s="53">
        <f t="shared" si="224"/>
        <v>845</v>
      </c>
      <c r="EB172" s="53">
        <f t="shared" si="225"/>
        <v>1291</v>
      </c>
      <c r="EC172" s="53">
        <f t="shared" si="226"/>
        <v>3215</v>
      </c>
      <c r="ED172" s="53">
        <f t="shared" si="227"/>
        <v>1</v>
      </c>
      <c r="EE172" s="53">
        <f t="shared" si="167"/>
        <v>1</v>
      </c>
      <c r="EF172" s="53">
        <f t="shared" si="228"/>
        <v>21</v>
      </c>
      <c r="EG172" s="53" t="str">
        <f t="shared" si="229"/>
        <v>0</v>
      </c>
      <c r="EH172" s="53" t="str">
        <f t="shared" si="168"/>
        <v/>
      </c>
      <c r="EI172" s="53" t="str">
        <f t="shared" si="230"/>
        <v/>
      </c>
      <c r="EJ172" s="33">
        <f t="shared" si="231"/>
        <v>25</v>
      </c>
      <c r="EK172" s="27" t="s">
        <v>0</v>
      </c>
      <c r="EL172" s="14" t="str">
        <f t="shared" si="232"/>
        <v>INSERT INTO rezultat(id,stazakategorija_id,imeprezime_id,vrijeme_sec,status_id,registracija,uparivanje_id,originalstatus_id,imeprezimealias_id,klubalias_id,kategorijaalias_id) VALUES (7749,845,1291,3215,1,1,21,0,Null,Null,25);</v>
      </c>
      <c r="EM172" s="27" t="s">
        <v>0</v>
      </c>
      <c r="EN172" s="14" t="str">
        <f t="shared" si="169"/>
        <v>UPDATE
	registar
SET
	potvrda = 1
WHERE
	imeprezime_id=1291
    	AND
	kategorijaliga_id = (SELECT 
                         	id
                         FROM
                         	kategorija_liga
                         WHERE
                         	kategorija_liga.kategorija_id = (SELECT kategorija_id FROM staza_kategorija WHERE id = 845)
                         		AND
                         	kategorija_liga.liga_id = 221)
		AND
	datum_od &lt;= '44850'
    	AND
    datum_do is Null;</v>
      </c>
      <c r="EO172" s="27" t="s">
        <v>0</v>
      </c>
      <c r="EP172" s="115" t="str">
        <f t="shared" si="233"/>
        <v xml:space="preserve">
INSERT INTO rezultat(id,stazakategorija_id,imeprezime_id,vrijeme_sec,status_id,registracija,uparivanje_id,originalstatus_id,imeprezimealias_id,klubalias_id,kategorijaalias_id) VALUES (7749,845,1291,3215,1,1,21,0,Null,Null,25);
UPDATE
	registar
SET
	potvrda = 1
WHERE
	imeprezime_id=1291
    	AND
	kategorijaliga_id = (SELECT 
                         	id
                         FROM
                         	kategorija_liga
                         WHERE
                         	kategorija_liga.kategorija_id = (SELECT kategorija_id FROM staza_kategorija WHERE id = 845)
                         		AND
                         	kategorija_liga.liga_id = 221)
		AND
	datum_od &lt;= '44850'
    	AND
    datum_do is Null;</v>
      </c>
      <c r="EQ172" s="27" t="s">
        <v>0</v>
      </c>
    </row>
    <row r="173" spans="1:147" x14ac:dyDescent="0.25">
      <c r="A173" t="s">
        <v>0</v>
      </c>
      <c r="B173" s="32" t="str">
        <f>IF(csv!F163="","",TRIM(csv!T163))</f>
        <v>W21B</v>
      </c>
      <c r="C173" s="21" t="s">
        <v>0</v>
      </c>
      <c r="D173" s="21" t="str">
        <f>IF(csv!F163="","",TRIM(csv!F163))</f>
        <v>Hana</v>
      </c>
      <c r="E173" s="21" t="str">
        <f>IF(csv!E163="","",TRIM(csv!E163))</f>
        <v>Glušica</v>
      </c>
      <c r="F173" s="21" t="s">
        <v>0</v>
      </c>
      <c r="G173" s="53" t="str">
        <f>IF(csv!M163="","",TRIM(csv!M163))</f>
        <v>54:30</v>
      </c>
      <c r="H173" s="53" t="str">
        <f>IF(csv!N163="","",TRIM(csv!N163))</f>
        <v>0</v>
      </c>
      <c r="I173" s="21" t="s">
        <v>0</v>
      </c>
      <c r="J173" s="21" t="str">
        <f>IF(csv!P163="","",TRIM(csv!P163))</f>
        <v>KAP</v>
      </c>
      <c r="K173" s="21" t="str">
        <f>IF(csv!Q163="","",TRIM(csv!Q163))</f>
        <v>OK Kapela</v>
      </c>
      <c r="L173" s="21" t="s">
        <v>0</v>
      </c>
      <c r="M173" s="46" t="str">
        <f>IF(csv!R163="","",TRIM(csv!R163))</f>
        <v>CRO</v>
      </c>
      <c r="N173" s="27" t="s">
        <v>0</v>
      </c>
      <c r="O173" s="172" t="str">
        <f t="shared" si="170"/>
        <v>ok</v>
      </c>
      <c r="P173" s="27"/>
      <c r="Q173" s="32" t="str">
        <f t="shared" si="171"/>
        <v>W21B</v>
      </c>
      <c r="R173" s="53">
        <f>IF(Q173="","",IF(COUNTIF(Q$12:Q172,Q173)=0,R172+1,R172))</f>
        <v>18</v>
      </c>
      <c r="S173" s="53">
        <f t="shared" si="172"/>
        <v>118</v>
      </c>
      <c r="T173" s="53">
        <f t="shared" si="173"/>
        <v>553</v>
      </c>
      <c r="U173" s="46" t="str">
        <f t="shared" si="174"/>
        <v>Ž21B – Ž16</v>
      </c>
      <c r="V173" s="27" t="s">
        <v>0</v>
      </c>
      <c r="W173" s="157" t="str">
        <f t="shared" si="175"/>
        <v>Ž21B</v>
      </c>
      <c r="X173" s="207">
        <f t="shared" si="176"/>
        <v>845</v>
      </c>
      <c r="Y173" s="158">
        <f t="shared" si="157"/>
        <v>25</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Hana</v>
      </c>
      <c r="AN173" s="21" t="str">
        <f t="shared" si="183"/>
        <v>Glušica</v>
      </c>
      <c r="AO173" s="53">
        <f t="shared" si="184"/>
        <v>1857</v>
      </c>
      <c r="AP173" s="53" t="str">
        <f t="shared" si="185"/>
        <v/>
      </c>
      <c r="AQ173" s="21" t="str">
        <f t="shared" si="186"/>
        <v>Hana</v>
      </c>
      <c r="AR173" s="46" t="str">
        <f t="shared" si="187"/>
        <v>Glušica</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Hana</v>
      </c>
      <c r="BI173" s="21" t="str">
        <f t="shared" si="193"/>
        <v>Glušica</v>
      </c>
      <c r="BJ173" s="53" t="str">
        <f t="shared" si="194"/>
        <v/>
      </c>
      <c r="BK173" s="33">
        <f t="shared" si="195"/>
        <v>1857</v>
      </c>
      <c r="BL173" s="27" t="s">
        <v>0</v>
      </c>
      <c r="BM173" s="32" t="str">
        <f t="shared" si="196"/>
        <v>KAP</v>
      </c>
      <c r="BN173" s="21" t="str">
        <f t="shared" si="197"/>
        <v>OK Kapela</v>
      </c>
      <c r="BO173" s="53">
        <f t="shared" si="198"/>
        <v>5</v>
      </c>
      <c r="BP173" s="53" t="str">
        <f t="shared" si="159"/>
        <v/>
      </c>
      <c r="BQ173" s="21" t="str">
        <f t="shared" si="160"/>
        <v>OK Kapela</v>
      </c>
      <c r="BR173" s="21" t="str" cm="1">
        <f t="array" ref="BR173">IFERROR(""&amp;INDEX(regNatjecatelj_klub,DI173),"")</f>
        <v>OK Kapela</v>
      </c>
      <c r="BS173" s="66" t="str">
        <f t="shared" si="199"/>
        <v/>
      </c>
      <c r="BT173" s="46" t="str">
        <f t="shared" si="200"/>
        <v>OK Kapela</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Kapela</v>
      </c>
      <c r="CL173" s="210">
        <f>IF(BN173="","",IF(BT173&lt;&gt;BN173,INDEX(regKlub_id,MATCH(BT173,regKlub_naziv,0)),IF(AND(BO173&lt;&gt;"",BO173&lt;&gt;"NEMA"),BO173,IF(CF173&lt;&gt;"",CF173,IF(CB173&lt;&gt;"",CB173,IFERROR(INDEX(CL$12:CL172,MATCH(BN173,BN$12:BN172,0)),"GREŠKA"))))))</f>
        <v>5</v>
      </c>
      <c r="CM173" s="108" t="str">
        <f>IF(BP173="","",IF(BP173&lt;&gt;"NEMA",BP173,IF(CE173&lt;&gt;"",CE173,IFERROR(INDEX(CM$12:CM172,MATCH(BN173,BN$12:BN172,0)),""))))</f>
        <v/>
      </c>
      <c r="CN173" s="27" t="s">
        <v>0</v>
      </c>
      <c r="CO173" s="38" t="str">
        <f t="shared" si="207"/>
        <v>54:30</v>
      </c>
      <c r="CP173" s="53" t="str">
        <f t="shared" si="208"/>
        <v>0</v>
      </c>
      <c r="CQ173" s="164" t="str">
        <f t="shared" si="209"/>
        <v/>
      </c>
      <c r="CR173" s="165">
        <f t="shared" si="156"/>
        <v>3270</v>
      </c>
      <c r="CS173" s="108">
        <f t="shared" si="161"/>
        <v>1</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Hana – Glušica</v>
      </c>
      <c r="DI173" s="33">
        <f t="shared" si="214"/>
        <v>418</v>
      </c>
      <c r="DJ173" s="27" t="s">
        <v>0</v>
      </c>
      <c r="DK173" s="32" t="str">
        <f t="shared" si="215"/>
        <v>Hana – Glušica – OK Kapela</v>
      </c>
      <c r="DL173" s="33">
        <f t="shared" si="216"/>
        <v>418</v>
      </c>
      <c r="DM173" s="27" t="s">
        <v>0</v>
      </c>
      <c r="DN173" s="32" t="str">
        <f t="shared" si="217"/>
        <v>Hana – Glušica – OK Kapela – Ž21B</v>
      </c>
      <c r="DO173" s="33">
        <f t="shared" si="218"/>
        <v>418</v>
      </c>
      <c r="DP173" s="27" t="s">
        <v>0</v>
      </c>
      <c r="DQ173" s="38">
        <f t="shared" si="219"/>
        <v>418</v>
      </c>
      <c r="DR173" s="33" cm="1">
        <f t="array" ref="DR173">IF(DQ173&lt;&gt;"",INDEX(regNatjecatelj_id,DQ173,0),IF(BF173&lt;&gt;"",BF173,""))</f>
        <v>1857</v>
      </c>
      <c r="DS173" s="27" t="s">
        <v>0</v>
      </c>
      <c r="DT173" s="38" t="str">
        <f t="shared" si="220"/>
        <v>imepre</v>
      </c>
      <c r="DU173" s="53" t="str">
        <f t="shared" si="166"/>
        <v>klu</v>
      </c>
      <c r="DV173" s="53" t="str">
        <f t="shared" si="221"/>
        <v>kat(ali)</v>
      </c>
      <c r="DW173" s="53" t="str">
        <f t="shared" si="222"/>
        <v/>
      </c>
      <c r="DX173" s="46" t="str">
        <f t="shared" si="223"/>
        <v>imepre-klu-kat(ali)</v>
      </c>
      <c r="DY173" s="27" t="s">
        <v>0</v>
      </c>
      <c r="DZ173" s="38">
        <f>IF(AN173="","",MAX(DZ$12:DZ172)+1)</f>
        <v>7750</v>
      </c>
      <c r="EA173" s="53">
        <f t="shared" si="224"/>
        <v>845</v>
      </c>
      <c r="EB173" s="53">
        <f t="shared" si="225"/>
        <v>1857</v>
      </c>
      <c r="EC173" s="53">
        <f t="shared" si="226"/>
        <v>3270</v>
      </c>
      <c r="ED173" s="53">
        <f t="shared" si="227"/>
        <v>1</v>
      </c>
      <c r="EE173" s="53">
        <f t="shared" si="167"/>
        <v>1</v>
      </c>
      <c r="EF173" s="53">
        <f t="shared" si="228"/>
        <v>21</v>
      </c>
      <c r="EG173" s="53" t="str">
        <f t="shared" si="229"/>
        <v>0</v>
      </c>
      <c r="EH173" s="53" t="str">
        <f t="shared" si="168"/>
        <v/>
      </c>
      <c r="EI173" s="53" t="str">
        <f t="shared" si="230"/>
        <v/>
      </c>
      <c r="EJ173" s="33">
        <f t="shared" si="231"/>
        <v>25</v>
      </c>
      <c r="EK173" s="27" t="s">
        <v>0</v>
      </c>
      <c r="EL173" s="14" t="str">
        <f t="shared" si="232"/>
        <v>INSERT INTO rezultat(id,stazakategorija_id,imeprezime_id,vrijeme_sec,status_id,registracija,uparivanje_id,originalstatus_id,imeprezimealias_id,klubalias_id,kategorijaalias_id) VALUES (7750,845,1857,3270,1,1,21,0,Null,Null,25);</v>
      </c>
      <c r="EM173" s="27" t="s">
        <v>0</v>
      </c>
      <c r="EN173" s="14" t="str">
        <f t="shared" si="169"/>
        <v>UPDATE
	registar
SET
	potvrda = 1
WHERE
	imeprezime_id=1857
    	AND
	kategorijaliga_id = (SELECT 
                         	id
                         FROM
                         	kategorija_liga
                         WHERE
                         	kategorija_liga.kategorija_id = (SELECT kategorija_id FROM staza_kategorija WHERE id = 845)
                         		AND
                         	kategorija_liga.liga_id = 221)
		AND
	datum_od &lt;= '44850'
    	AND
    datum_do is Null;</v>
      </c>
      <c r="EO173" s="27" t="s">
        <v>0</v>
      </c>
      <c r="EP173" s="115" t="str">
        <f t="shared" si="233"/>
        <v xml:space="preserve">
INSERT INTO rezultat(id,stazakategorija_id,imeprezime_id,vrijeme_sec,status_id,registracija,uparivanje_id,originalstatus_id,imeprezimealias_id,klubalias_id,kategorijaalias_id) VALUES (7750,845,1857,3270,1,1,21,0,Null,Null,25);
UPDATE
	registar
SET
	potvrda = 1
WHERE
	imeprezime_id=1857
    	AND
	kategorijaliga_id = (SELECT 
                         	id
                         FROM
                         	kategorija_liga
                         WHERE
                         	kategorija_liga.kategorija_id = (SELECT kategorija_id FROM staza_kategorija WHERE id = 845)
                         		AND
                         	kategorija_liga.liga_id = 221)
		AND
	datum_od &lt;= '44850'
    	AND
    datum_do is Null;</v>
      </c>
      <c r="EQ173" s="27" t="s">
        <v>0</v>
      </c>
    </row>
    <row r="174" spans="1:147" x14ac:dyDescent="0.25">
      <c r="A174" t="s">
        <v>0</v>
      </c>
      <c r="B174" s="32" t="str">
        <f>IF(csv!F164="","",TRIM(csv!T164))</f>
        <v>W21B</v>
      </c>
      <c r="C174" s="21" t="s">
        <v>0</v>
      </c>
      <c r="D174" s="21" t="str">
        <f>IF(csv!F164="","",TRIM(csv!F164))</f>
        <v>Ana</v>
      </c>
      <c r="E174" s="21" t="str">
        <f>IF(csv!E164="","",TRIM(csv!E164))</f>
        <v>Kovačić</v>
      </c>
      <c r="F174" s="21" t="s">
        <v>0</v>
      </c>
      <c r="G174" s="53" t="str">
        <f>IF(csv!M164="","",TRIM(csv!M164))</f>
        <v>57:48</v>
      </c>
      <c r="H174" s="53" t="str">
        <f>IF(csv!N164="","",TRIM(csv!N164))</f>
        <v>0</v>
      </c>
      <c r="I174" s="21" t="s">
        <v>0</v>
      </c>
      <c r="J174" s="21" t="str">
        <f>IF(csv!P164="","",TRIM(csv!P164))</f>
        <v>VIH</v>
      </c>
      <c r="K174" s="21" t="str">
        <f>IF(csv!Q164="","",TRIM(csv!Q164))</f>
        <v>OK Vihor</v>
      </c>
      <c r="L174" s="21" t="s">
        <v>0</v>
      </c>
      <c r="M174" s="46" t="str">
        <f>IF(csv!R164="","",TRIM(csv!R164))</f>
        <v>CRO</v>
      </c>
      <c r="N174" s="27" t="s">
        <v>0</v>
      </c>
      <c r="O174" s="172" t="str">
        <f t="shared" si="170"/>
        <v>ok</v>
      </c>
      <c r="P174" s="27"/>
      <c r="Q174" s="32" t="str">
        <f t="shared" si="171"/>
        <v>W21B</v>
      </c>
      <c r="R174" s="53">
        <f>IF(Q174="","",IF(COUNTIF(Q$12:Q173,Q174)=0,R173+1,R173))</f>
        <v>18</v>
      </c>
      <c r="S174" s="53">
        <f t="shared" si="172"/>
        <v>118</v>
      </c>
      <c r="T174" s="53">
        <f t="shared" si="173"/>
        <v>553</v>
      </c>
      <c r="U174" s="46" t="str">
        <f t="shared" si="174"/>
        <v>Ž21B – Ž16</v>
      </c>
      <c r="V174" s="27" t="s">
        <v>0</v>
      </c>
      <c r="W174" s="157" t="str">
        <f t="shared" si="175"/>
        <v>Ž21B</v>
      </c>
      <c r="X174" s="207">
        <f t="shared" si="176"/>
        <v>845</v>
      </c>
      <c r="Y174" s="158">
        <f t="shared" si="157"/>
        <v>25</v>
      </c>
      <c r="Z174" s="27" t="s">
        <v>0</v>
      </c>
      <c r="AA174" s="32" t="str">
        <f t="shared" si="177"/>
        <v>CRO</v>
      </c>
      <c r="AB174" s="53">
        <f t="shared" si="178"/>
        <v>1</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CRO</v>
      </c>
      <c r="AK174" s="108">
        <f t="shared" si="181"/>
        <v>1</v>
      </c>
      <c r="AL174" s="27"/>
      <c r="AM174" s="32" t="str">
        <f t="shared" si="182"/>
        <v>Ana</v>
      </c>
      <c r="AN174" s="21" t="str">
        <f t="shared" si="183"/>
        <v>Kovačić</v>
      </c>
      <c r="AO174" s="53">
        <f t="shared" si="184"/>
        <v>1405</v>
      </c>
      <c r="AP174" s="53" t="str">
        <f t="shared" si="185"/>
        <v/>
      </c>
      <c r="AQ174" s="21" t="str">
        <f t="shared" si="186"/>
        <v>Ana</v>
      </c>
      <c r="AR174" s="46" t="str">
        <f t="shared" si="187"/>
        <v>Kovačić</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Ana</v>
      </c>
      <c r="BI174" s="21" t="str">
        <f t="shared" si="193"/>
        <v>Kovačić</v>
      </c>
      <c r="BJ174" s="53" t="str">
        <f t="shared" si="194"/>
        <v/>
      </c>
      <c r="BK174" s="33">
        <f t="shared" si="195"/>
        <v>1405</v>
      </c>
      <c r="BL174" s="27" t="s">
        <v>0</v>
      </c>
      <c r="BM174" s="32" t="str">
        <f t="shared" si="196"/>
        <v>VIH</v>
      </c>
      <c r="BN174" s="21" t="str">
        <f t="shared" si="197"/>
        <v>OK Vihor</v>
      </c>
      <c r="BO174" s="53">
        <f t="shared" si="198"/>
        <v>12</v>
      </c>
      <c r="BP174" s="53" t="str">
        <f t="shared" si="159"/>
        <v/>
      </c>
      <c r="BQ174" s="21" t="str">
        <f t="shared" si="160"/>
        <v>OK Vihor</v>
      </c>
      <c r="BR174" s="21" t="str" cm="1">
        <f t="array" ref="BR174">IFERROR(""&amp;INDEX(regNatjecatelj_klub,DI174),"")</f>
        <v>OK Vihor</v>
      </c>
      <c r="BS174" s="66" t="str">
        <f t="shared" si="199"/>
        <v/>
      </c>
      <c r="BT174" s="46" t="str">
        <f t="shared" si="200"/>
        <v>OK Vihor</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Vihor</v>
      </c>
      <c r="CL174" s="210">
        <f>IF(BN174="","",IF(BT174&lt;&gt;BN174,INDEX(regKlub_id,MATCH(BT174,regKlub_naziv,0)),IF(AND(BO174&lt;&gt;"",BO174&lt;&gt;"NEMA"),BO174,IF(CF174&lt;&gt;"",CF174,IF(CB174&lt;&gt;"",CB174,IFERROR(INDEX(CL$12:CL173,MATCH(BN174,BN$12:BN173,0)),"GREŠKA"))))))</f>
        <v>12</v>
      </c>
      <c r="CM174" s="108" t="str">
        <f>IF(BP174="","",IF(BP174&lt;&gt;"NEMA",BP174,IF(CE174&lt;&gt;"",CE174,IFERROR(INDEX(CM$12:CM173,MATCH(BN174,BN$12:BN173,0)),""))))</f>
        <v/>
      </c>
      <c r="CN174" s="27" t="s">
        <v>0</v>
      </c>
      <c r="CO174" s="38" t="str">
        <f t="shared" si="207"/>
        <v>57:48</v>
      </c>
      <c r="CP174" s="53" t="str">
        <f t="shared" si="208"/>
        <v>0</v>
      </c>
      <c r="CQ174" s="164" t="str">
        <f t="shared" si="209"/>
        <v/>
      </c>
      <c r="CR174" s="165">
        <f t="shared" si="156"/>
        <v>3468</v>
      </c>
      <c r="CS174" s="108">
        <f t="shared" si="161"/>
        <v>1</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Ana – Kovačić</v>
      </c>
      <c r="DI174" s="33">
        <f t="shared" si="214"/>
        <v>51</v>
      </c>
      <c r="DJ174" s="27" t="s">
        <v>0</v>
      </c>
      <c r="DK174" s="32" t="str">
        <f t="shared" si="215"/>
        <v>Ana – Kovačić – OK Vihor</v>
      </c>
      <c r="DL174" s="33">
        <f t="shared" si="216"/>
        <v>51</v>
      </c>
      <c r="DM174" s="27" t="s">
        <v>0</v>
      </c>
      <c r="DN174" s="32" t="str">
        <f t="shared" si="217"/>
        <v>Ana – Kovačić – OK Vihor – Ž21B</v>
      </c>
      <c r="DO174" s="33">
        <f t="shared" si="218"/>
        <v>51</v>
      </c>
      <c r="DP174" s="27" t="s">
        <v>0</v>
      </c>
      <c r="DQ174" s="38">
        <f t="shared" si="219"/>
        <v>51</v>
      </c>
      <c r="DR174" s="33" cm="1">
        <f t="array" ref="DR174">IF(DQ174&lt;&gt;"",INDEX(regNatjecatelj_id,DQ174,0),IF(BF174&lt;&gt;"",BF174,""))</f>
        <v>1405</v>
      </c>
      <c r="DS174" s="27" t="s">
        <v>0</v>
      </c>
      <c r="DT174" s="38" t="str">
        <f t="shared" si="220"/>
        <v>imepre</v>
      </c>
      <c r="DU174" s="53" t="str">
        <f t="shared" si="166"/>
        <v>klu</v>
      </c>
      <c r="DV174" s="53" t="str">
        <f t="shared" si="221"/>
        <v>kat(ali)</v>
      </c>
      <c r="DW174" s="53" t="str">
        <f t="shared" si="222"/>
        <v/>
      </c>
      <c r="DX174" s="46" t="str">
        <f t="shared" si="223"/>
        <v>imepre-klu-kat(ali)</v>
      </c>
      <c r="DY174" s="27" t="s">
        <v>0</v>
      </c>
      <c r="DZ174" s="38">
        <f>IF(AN174="","",MAX(DZ$12:DZ173)+1)</f>
        <v>7751</v>
      </c>
      <c r="EA174" s="53">
        <f t="shared" si="224"/>
        <v>845</v>
      </c>
      <c r="EB174" s="53">
        <f t="shared" si="225"/>
        <v>1405</v>
      </c>
      <c r="EC174" s="53">
        <f t="shared" si="226"/>
        <v>3468</v>
      </c>
      <c r="ED174" s="53">
        <f t="shared" si="227"/>
        <v>1</v>
      </c>
      <c r="EE174" s="53">
        <f t="shared" si="167"/>
        <v>1</v>
      </c>
      <c r="EF174" s="53">
        <f t="shared" si="228"/>
        <v>21</v>
      </c>
      <c r="EG174" s="53" t="str">
        <f t="shared" si="229"/>
        <v>0</v>
      </c>
      <c r="EH174" s="53" t="str">
        <f t="shared" si="168"/>
        <v/>
      </c>
      <c r="EI174" s="53" t="str">
        <f t="shared" si="230"/>
        <v/>
      </c>
      <c r="EJ174" s="33">
        <f t="shared" si="231"/>
        <v>25</v>
      </c>
      <c r="EK174" s="27" t="s">
        <v>0</v>
      </c>
      <c r="EL174" s="14" t="str">
        <f t="shared" si="232"/>
        <v>INSERT INTO rezultat(id,stazakategorija_id,imeprezime_id,vrijeme_sec,status_id,registracija,uparivanje_id,originalstatus_id,imeprezimealias_id,klubalias_id,kategorijaalias_id) VALUES (7751,845,1405,3468,1,1,21,0,Null,Null,25);</v>
      </c>
      <c r="EM174" s="27" t="s">
        <v>0</v>
      </c>
      <c r="EN174" s="14" t="str">
        <f t="shared" si="169"/>
        <v>UPDATE
	registar
SET
	potvrda = 1
WHERE
	imeprezime_id=1405
    	AND
	kategorijaliga_id = (SELECT 
                         	id
                         FROM
                         	kategorija_liga
                         WHERE
                         	kategorija_liga.kategorija_id = (SELECT kategorija_id FROM staza_kategorija WHERE id = 845)
                         		AND
                         	kategorija_liga.liga_id = 221)
		AND
	datum_od &lt;= '44850'
    	AND
    datum_do is Null;</v>
      </c>
      <c r="EO174" s="27" t="s">
        <v>0</v>
      </c>
      <c r="EP174" s="115" t="str">
        <f t="shared" si="233"/>
        <v xml:space="preserve">
INSERT INTO rezultat(id,stazakategorija_id,imeprezime_id,vrijeme_sec,status_id,registracija,uparivanje_id,originalstatus_id,imeprezimealias_id,klubalias_id,kategorijaalias_id) VALUES (7751,845,1405,3468,1,1,21,0,Null,Null,25);
UPDATE
	registar
SET
	potvrda = 1
WHERE
	imeprezime_id=1405
    	AND
	kategorijaliga_id = (SELECT 
                         	id
                         FROM
                         	kategorija_liga
                         WHERE
                         	kategorija_liga.kategorija_id = (SELECT kategorija_id FROM staza_kategorija WHERE id = 845)
                         		AND
                         	kategorija_liga.liga_id = 221)
		AND
	datum_od &lt;= '44850'
    	AND
    datum_do is Null;</v>
      </c>
      <c r="EQ174" s="27" t="s">
        <v>0</v>
      </c>
    </row>
    <row r="175" spans="1:147" x14ac:dyDescent="0.25">
      <c r="A175" t="s">
        <v>0</v>
      </c>
      <c r="B175" s="32" t="str">
        <f>IF(csv!F165="","",TRIM(csv!T165))</f>
        <v>W21B</v>
      </c>
      <c r="C175" s="21" t="s">
        <v>0</v>
      </c>
      <c r="D175" s="21" t="str">
        <f>IF(csv!F165="","",TRIM(csv!F165))</f>
        <v>Jelena</v>
      </c>
      <c r="E175" s="21" t="str">
        <f>IF(csv!E165="","",TRIM(csv!E165))</f>
        <v>Lesjak</v>
      </c>
      <c r="F175" s="21" t="s">
        <v>0</v>
      </c>
      <c r="G175" s="53" t="str">
        <f>IF(csv!M165="","",TRIM(csv!M165))</f>
        <v>58:09</v>
      </c>
      <c r="H175" s="53" t="str">
        <f>IF(csv!N165="","",TRIM(csv!N165))</f>
        <v>0</v>
      </c>
      <c r="I175" s="21" t="s">
        <v>0</v>
      </c>
      <c r="J175" s="21" t="str">
        <f>IF(csv!P165="","",TRIM(csv!P165))</f>
        <v>JAP</v>
      </c>
      <c r="K175" s="21" t="str">
        <f>IF(csv!Q165="","",TRIM(csv!Q165))</f>
        <v>OK Japetić</v>
      </c>
      <c r="L175" s="21" t="s">
        <v>0</v>
      </c>
      <c r="M175" s="46" t="str">
        <f>IF(csv!R165="","",TRIM(csv!R165))</f>
        <v>CRO</v>
      </c>
      <c r="N175" s="27" t="s">
        <v>0</v>
      </c>
      <c r="O175" s="172" t="str">
        <f t="shared" si="170"/>
        <v>ok</v>
      </c>
      <c r="P175" s="27"/>
      <c r="Q175" s="32" t="str">
        <f t="shared" si="171"/>
        <v>W21B</v>
      </c>
      <c r="R175" s="53">
        <f>IF(Q175="","",IF(COUNTIF(Q$12:Q174,Q175)=0,R174+1,R174))</f>
        <v>18</v>
      </c>
      <c r="S175" s="53">
        <f t="shared" si="172"/>
        <v>118</v>
      </c>
      <c r="T175" s="53">
        <f t="shared" si="173"/>
        <v>553</v>
      </c>
      <c r="U175" s="46" t="str">
        <f t="shared" si="174"/>
        <v>Ž21B – Ž16</v>
      </c>
      <c r="V175" s="27" t="s">
        <v>0</v>
      </c>
      <c r="W175" s="157" t="str">
        <f t="shared" si="175"/>
        <v>Ž21B</v>
      </c>
      <c r="X175" s="207">
        <f t="shared" si="176"/>
        <v>845</v>
      </c>
      <c r="Y175" s="158">
        <f t="shared" si="157"/>
        <v>25</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Jelena</v>
      </c>
      <c r="AN175" s="21" t="str">
        <f t="shared" si="183"/>
        <v>Lesjak</v>
      </c>
      <c r="AO175" s="53">
        <f t="shared" si="184"/>
        <v>1469</v>
      </c>
      <c r="AP175" s="53" t="str">
        <f t="shared" si="185"/>
        <v/>
      </c>
      <c r="AQ175" s="21" t="str">
        <f t="shared" si="186"/>
        <v>Jelena</v>
      </c>
      <c r="AR175" s="46" t="str">
        <f t="shared" si="187"/>
        <v>Lesjak</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Jelena</v>
      </c>
      <c r="BI175" s="21" t="str">
        <f t="shared" si="193"/>
        <v>Lesjak</v>
      </c>
      <c r="BJ175" s="53" t="str">
        <f t="shared" si="194"/>
        <v/>
      </c>
      <c r="BK175" s="33">
        <f t="shared" si="195"/>
        <v>1469</v>
      </c>
      <c r="BL175" s="27" t="s">
        <v>0</v>
      </c>
      <c r="BM175" s="32" t="str">
        <f t="shared" si="196"/>
        <v>JAP</v>
      </c>
      <c r="BN175" s="21" t="str">
        <f t="shared" si="197"/>
        <v>OK Japetić</v>
      </c>
      <c r="BO175" s="53">
        <f t="shared" si="198"/>
        <v>3</v>
      </c>
      <c r="BP175" s="53" t="str">
        <f t="shared" si="159"/>
        <v/>
      </c>
      <c r="BQ175" s="21" t="str">
        <f t="shared" si="160"/>
        <v>OK Japetić</v>
      </c>
      <c r="BR175" s="21" t="str" cm="1">
        <f t="array" ref="BR175">IFERROR(""&amp;INDEX(regNatjecatelj_klub,DI175),"")</f>
        <v>OK Japetić</v>
      </c>
      <c r="BS175" s="66" t="str">
        <f t="shared" si="199"/>
        <v/>
      </c>
      <c r="BT175" s="46" t="str">
        <f t="shared" si="200"/>
        <v>OK Japetić</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Japetić</v>
      </c>
      <c r="CL175" s="210">
        <f>IF(BN175="","",IF(BT175&lt;&gt;BN175,INDEX(regKlub_id,MATCH(BT175,regKlub_naziv,0)),IF(AND(BO175&lt;&gt;"",BO175&lt;&gt;"NEMA"),BO175,IF(CF175&lt;&gt;"",CF175,IF(CB175&lt;&gt;"",CB175,IFERROR(INDEX(CL$12:CL174,MATCH(BN175,BN$12:BN174,0)),"GREŠKA"))))))</f>
        <v>3</v>
      </c>
      <c r="CM175" s="108" t="str">
        <f>IF(BP175="","",IF(BP175&lt;&gt;"NEMA",BP175,IF(CE175&lt;&gt;"",CE175,IFERROR(INDEX(CM$12:CM174,MATCH(BN175,BN$12:BN174,0)),""))))</f>
        <v/>
      </c>
      <c r="CN175" s="27" t="s">
        <v>0</v>
      </c>
      <c r="CO175" s="38" t="str">
        <f t="shared" si="207"/>
        <v>58:09</v>
      </c>
      <c r="CP175" s="53" t="str">
        <f t="shared" si="208"/>
        <v>0</v>
      </c>
      <c r="CQ175" s="164" t="str">
        <f t="shared" si="209"/>
        <v/>
      </c>
      <c r="CR175" s="165">
        <f t="shared" si="156"/>
        <v>3489</v>
      </c>
      <c r="CS175" s="108">
        <f t="shared" si="161"/>
        <v>1</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Jelena – Lesjak</v>
      </c>
      <c r="DI175" s="33">
        <f t="shared" si="214"/>
        <v>573</v>
      </c>
      <c r="DJ175" s="27" t="s">
        <v>0</v>
      </c>
      <c r="DK175" s="32" t="str">
        <f t="shared" si="215"/>
        <v>Jelena – Lesjak – OK Japetić</v>
      </c>
      <c r="DL175" s="33">
        <f t="shared" si="216"/>
        <v>573</v>
      </c>
      <c r="DM175" s="27" t="s">
        <v>0</v>
      </c>
      <c r="DN175" s="32" t="str">
        <f t="shared" si="217"/>
        <v>Jelena – Lesjak – OK Japetić – Ž21B</v>
      </c>
      <c r="DO175" s="33">
        <f t="shared" si="218"/>
        <v>573</v>
      </c>
      <c r="DP175" s="27" t="s">
        <v>0</v>
      </c>
      <c r="DQ175" s="38">
        <f t="shared" si="219"/>
        <v>573</v>
      </c>
      <c r="DR175" s="33" cm="1">
        <f t="array" ref="DR175">IF(DQ175&lt;&gt;"",INDEX(regNatjecatelj_id,DQ175,0),IF(BF175&lt;&gt;"",BF175,""))</f>
        <v>1469</v>
      </c>
      <c r="DS175" s="27" t="s">
        <v>0</v>
      </c>
      <c r="DT175" s="38" t="str">
        <f t="shared" si="220"/>
        <v>imepre</v>
      </c>
      <c r="DU175" s="53" t="str">
        <f t="shared" si="166"/>
        <v>klu</v>
      </c>
      <c r="DV175" s="53" t="str">
        <f t="shared" si="221"/>
        <v>kat(ali)</v>
      </c>
      <c r="DW175" s="53" t="str">
        <f t="shared" si="222"/>
        <v/>
      </c>
      <c r="DX175" s="46" t="str">
        <f t="shared" si="223"/>
        <v>imepre-klu-kat(ali)</v>
      </c>
      <c r="DY175" s="27" t="s">
        <v>0</v>
      </c>
      <c r="DZ175" s="38">
        <f>IF(AN175="","",MAX(DZ$12:DZ174)+1)</f>
        <v>7752</v>
      </c>
      <c r="EA175" s="53">
        <f t="shared" si="224"/>
        <v>845</v>
      </c>
      <c r="EB175" s="53">
        <f t="shared" si="225"/>
        <v>1469</v>
      </c>
      <c r="EC175" s="53">
        <f t="shared" si="226"/>
        <v>3489</v>
      </c>
      <c r="ED175" s="53">
        <f t="shared" si="227"/>
        <v>1</v>
      </c>
      <c r="EE175" s="53">
        <f t="shared" si="167"/>
        <v>1</v>
      </c>
      <c r="EF175" s="53">
        <f t="shared" si="228"/>
        <v>21</v>
      </c>
      <c r="EG175" s="53" t="str">
        <f t="shared" si="229"/>
        <v>0</v>
      </c>
      <c r="EH175" s="53" t="str">
        <f t="shared" si="168"/>
        <v/>
      </c>
      <c r="EI175" s="53" t="str">
        <f t="shared" si="230"/>
        <v/>
      </c>
      <c r="EJ175" s="33">
        <f t="shared" si="231"/>
        <v>25</v>
      </c>
      <c r="EK175" s="27" t="s">
        <v>0</v>
      </c>
      <c r="EL175" s="14" t="str">
        <f t="shared" si="232"/>
        <v>INSERT INTO rezultat(id,stazakategorija_id,imeprezime_id,vrijeme_sec,status_id,registracija,uparivanje_id,originalstatus_id,imeprezimealias_id,klubalias_id,kategorijaalias_id) VALUES (7752,845,1469,3489,1,1,21,0,Null,Null,25);</v>
      </c>
      <c r="EM175" s="27" t="s">
        <v>0</v>
      </c>
      <c r="EN175" s="14" t="str">
        <f t="shared" si="169"/>
        <v>UPDATE
	registar
SET
	potvrda = 1
WHERE
	imeprezime_id=1469
    	AND
	kategorijaliga_id = (SELECT 
                         	id
                         FROM
                         	kategorija_liga
                         WHERE
                         	kategorija_liga.kategorija_id = (SELECT kategorija_id FROM staza_kategorija WHERE id = 845)
                         		AND
                         	kategorija_liga.liga_id = 221)
		AND
	datum_od &lt;= '44850'
    	AND
    datum_do is Null;</v>
      </c>
      <c r="EO175" s="27" t="s">
        <v>0</v>
      </c>
      <c r="EP175" s="115" t="str">
        <f t="shared" si="233"/>
        <v xml:space="preserve">
INSERT INTO rezultat(id,stazakategorija_id,imeprezime_id,vrijeme_sec,status_id,registracija,uparivanje_id,originalstatus_id,imeprezimealias_id,klubalias_id,kategorijaalias_id) VALUES (7752,845,1469,3489,1,1,21,0,Null,Null,25);
UPDATE
	registar
SET
	potvrda = 1
WHERE
	imeprezime_id=1469
    	AND
	kategorijaliga_id = (SELECT 
                         	id
                         FROM
                         	kategorija_liga
                         WHERE
                         	kategorija_liga.kategorija_id = (SELECT kategorija_id FROM staza_kategorija WHERE id = 845)
                         		AND
                         	kategorija_liga.liga_id = 221)
		AND
	datum_od &lt;= '44850'
    	AND
    datum_do is Null;</v>
      </c>
      <c r="EQ175" s="27" t="s">
        <v>0</v>
      </c>
    </row>
    <row r="176" spans="1:147" x14ac:dyDescent="0.25">
      <c r="A176" t="s">
        <v>0</v>
      </c>
      <c r="B176" s="32" t="str">
        <f>IF(csv!F166="","",TRIM(csv!T166))</f>
        <v>W21B</v>
      </c>
      <c r="C176" s="21" t="s">
        <v>0</v>
      </c>
      <c r="D176" s="21" t="str">
        <f>IF(csv!F166="","",TRIM(csv!F166))</f>
        <v>Suzana</v>
      </c>
      <c r="E176" s="21" t="str">
        <f>IF(csv!E166="","",TRIM(csv!E166))</f>
        <v>Stanić</v>
      </c>
      <c r="F176" s="21" t="s">
        <v>0</v>
      </c>
      <c r="G176" s="53" t="str">
        <f>IF(csv!M166="","",TRIM(csv!M166))</f>
        <v>59:37</v>
      </c>
      <c r="H176" s="53" t="str">
        <f>IF(csv!N166="","",TRIM(csv!N166))</f>
        <v>0</v>
      </c>
      <c r="I176" s="21" t="s">
        <v>0</v>
      </c>
      <c r="J176" s="21" t="str">
        <f>IF(csv!P166="","",TRIM(csv!P166))</f>
        <v>KAP</v>
      </c>
      <c r="K176" s="21" t="str">
        <f>IF(csv!Q166="","",TRIM(csv!Q166))</f>
        <v>OK Kapela</v>
      </c>
      <c r="L176" s="21" t="s">
        <v>0</v>
      </c>
      <c r="M176" s="46" t="str">
        <f>IF(csv!R166="","",TRIM(csv!R166))</f>
        <v>CRO</v>
      </c>
      <c r="N176" s="27" t="s">
        <v>0</v>
      </c>
      <c r="O176" s="172" t="str">
        <f t="shared" si="170"/>
        <v>ok</v>
      </c>
      <c r="P176" s="27"/>
      <c r="Q176" s="32" t="str">
        <f t="shared" si="171"/>
        <v>W21B</v>
      </c>
      <c r="R176" s="53">
        <f>IF(Q176="","",IF(COUNTIF(Q$12:Q175,Q176)=0,R175+1,R175))</f>
        <v>18</v>
      </c>
      <c r="S176" s="53">
        <f t="shared" si="172"/>
        <v>118</v>
      </c>
      <c r="T176" s="53">
        <f t="shared" si="173"/>
        <v>553</v>
      </c>
      <c r="U176" s="46" t="str">
        <f t="shared" si="174"/>
        <v>Ž21B – Ž16</v>
      </c>
      <c r="V176" s="27" t="s">
        <v>0</v>
      </c>
      <c r="W176" s="157" t="str">
        <f t="shared" si="175"/>
        <v>Ž21B</v>
      </c>
      <c r="X176" s="207">
        <f t="shared" si="176"/>
        <v>845</v>
      </c>
      <c r="Y176" s="158">
        <f t="shared" si="157"/>
        <v>25</v>
      </c>
      <c r="Z176" s="27" t="s">
        <v>0</v>
      </c>
      <c r="AA176" s="32" t="str">
        <f t="shared" si="177"/>
        <v>CRO</v>
      </c>
      <c r="AB176" s="53">
        <f t="shared" si="178"/>
        <v>1</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CRO</v>
      </c>
      <c r="AK176" s="108">
        <f t="shared" si="181"/>
        <v>1</v>
      </c>
      <c r="AL176" s="27"/>
      <c r="AM176" s="32" t="str">
        <f t="shared" si="182"/>
        <v>Suzana</v>
      </c>
      <c r="AN176" s="21" t="str">
        <f t="shared" si="183"/>
        <v>Stanić</v>
      </c>
      <c r="AO176" s="53">
        <f t="shared" si="184"/>
        <v>1032</v>
      </c>
      <c r="AP176" s="53" t="str">
        <f t="shared" si="185"/>
        <v/>
      </c>
      <c r="AQ176" s="21" t="str">
        <f t="shared" si="186"/>
        <v>Suzana</v>
      </c>
      <c r="AR176" s="46" t="str">
        <f t="shared" si="187"/>
        <v>Stanić</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Suzana</v>
      </c>
      <c r="BI176" s="21" t="str">
        <f t="shared" si="193"/>
        <v>Stanić</v>
      </c>
      <c r="BJ176" s="53" t="str">
        <f t="shared" si="194"/>
        <v/>
      </c>
      <c r="BK176" s="33">
        <f t="shared" si="195"/>
        <v>1032</v>
      </c>
      <c r="BL176" s="27" t="s">
        <v>0</v>
      </c>
      <c r="BM176" s="32" t="str">
        <f t="shared" si="196"/>
        <v>KAP</v>
      </c>
      <c r="BN176" s="21" t="str">
        <f t="shared" si="197"/>
        <v>OK Kapela</v>
      </c>
      <c r="BO176" s="53">
        <f t="shared" si="198"/>
        <v>5</v>
      </c>
      <c r="BP176" s="53" t="str">
        <f t="shared" si="159"/>
        <v/>
      </c>
      <c r="BQ176" s="21" t="str">
        <f t="shared" si="160"/>
        <v>OK Kapela</v>
      </c>
      <c r="BR176" s="21" t="str" cm="1">
        <f t="array" ref="BR176">IFERROR(""&amp;INDEX(regNatjecatelj_klub,DI176),"")</f>
        <v>OK Kapela</v>
      </c>
      <c r="BS176" s="66" t="str">
        <f t="shared" si="199"/>
        <v/>
      </c>
      <c r="BT176" s="46" t="str">
        <f t="shared" si="200"/>
        <v>OK Kapela</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OK Kapela</v>
      </c>
      <c r="CL176" s="210">
        <f>IF(BN176="","",IF(BT176&lt;&gt;BN176,INDEX(regKlub_id,MATCH(BT176,regKlub_naziv,0)),IF(AND(BO176&lt;&gt;"",BO176&lt;&gt;"NEMA"),BO176,IF(CF176&lt;&gt;"",CF176,IF(CB176&lt;&gt;"",CB176,IFERROR(INDEX(CL$12:CL175,MATCH(BN176,BN$12:BN175,0)),"GREŠKA"))))))</f>
        <v>5</v>
      </c>
      <c r="CM176" s="108" t="str">
        <f>IF(BP176="","",IF(BP176&lt;&gt;"NEMA",BP176,IF(CE176&lt;&gt;"",CE176,IFERROR(INDEX(CM$12:CM175,MATCH(BN176,BN$12:BN175,0)),""))))</f>
        <v/>
      </c>
      <c r="CN176" s="27" t="s">
        <v>0</v>
      </c>
      <c r="CO176" s="38" t="str">
        <f t="shared" si="207"/>
        <v>59:37</v>
      </c>
      <c r="CP176" s="53" t="str">
        <f t="shared" si="208"/>
        <v>0</v>
      </c>
      <c r="CQ176" s="164" t="str">
        <f t="shared" si="209"/>
        <v/>
      </c>
      <c r="CR176" s="165">
        <f t="shared" si="156"/>
        <v>3577</v>
      </c>
      <c r="CS176" s="108">
        <f t="shared" si="161"/>
        <v>1</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Suzana – Stanić</v>
      </c>
      <c r="DI176" s="33">
        <f t="shared" si="214"/>
        <v>1170</v>
      </c>
      <c r="DJ176" s="27" t="s">
        <v>0</v>
      </c>
      <c r="DK176" s="32" t="str">
        <f t="shared" si="215"/>
        <v>Suzana – Stanić – OK Kapela</v>
      </c>
      <c r="DL176" s="33">
        <f t="shared" si="216"/>
        <v>1170</v>
      </c>
      <c r="DM176" s="27" t="s">
        <v>0</v>
      </c>
      <c r="DN176" s="32" t="str">
        <f t="shared" si="217"/>
        <v>Suzana – Stanić – OK Kapela – Ž21B</v>
      </c>
      <c r="DO176" s="33">
        <f t="shared" si="218"/>
        <v>1170</v>
      </c>
      <c r="DP176" s="27" t="s">
        <v>0</v>
      </c>
      <c r="DQ176" s="38">
        <f t="shared" si="219"/>
        <v>1170</v>
      </c>
      <c r="DR176" s="33" cm="1">
        <f t="array" ref="DR176">IF(DQ176&lt;&gt;"",INDEX(regNatjecatelj_id,DQ176,0),IF(BF176&lt;&gt;"",BF176,""))</f>
        <v>1032</v>
      </c>
      <c r="DS176" s="27" t="s">
        <v>0</v>
      </c>
      <c r="DT176" s="38" t="str">
        <f t="shared" si="220"/>
        <v>imepre</v>
      </c>
      <c r="DU176" s="53" t="str">
        <f t="shared" si="166"/>
        <v>klu</v>
      </c>
      <c r="DV176" s="53" t="str">
        <f t="shared" si="221"/>
        <v>kat(ali)</v>
      </c>
      <c r="DW176" s="53" t="str">
        <f t="shared" si="222"/>
        <v/>
      </c>
      <c r="DX176" s="46" t="str">
        <f t="shared" si="223"/>
        <v>imepre-klu-kat(ali)</v>
      </c>
      <c r="DY176" s="27" t="s">
        <v>0</v>
      </c>
      <c r="DZ176" s="38">
        <f>IF(AN176="","",MAX(DZ$12:DZ175)+1)</f>
        <v>7753</v>
      </c>
      <c r="EA176" s="53">
        <f t="shared" si="224"/>
        <v>845</v>
      </c>
      <c r="EB176" s="53">
        <f t="shared" si="225"/>
        <v>1032</v>
      </c>
      <c r="EC176" s="53">
        <f t="shared" si="226"/>
        <v>3577</v>
      </c>
      <c r="ED176" s="53">
        <f t="shared" si="227"/>
        <v>1</v>
      </c>
      <c r="EE176" s="53">
        <f t="shared" si="167"/>
        <v>1</v>
      </c>
      <c r="EF176" s="53">
        <f t="shared" si="228"/>
        <v>21</v>
      </c>
      <c r="EG176" s="53" t="str">
        <f t="shared" si="229"/>
        <v>0</v>
      </c>
      <c r="EH176" s="53" t="str">
        <f t="shared" si="168"/>
        <v/>
      </c>
      <c r="EI176" s="53" t="str">
        <f t="shared" si="230"/>
        <v/>
      </c>
      <c r="EJ176" s="33">
        <f t="shared" si="231"/>
        <v>25</v>
      </c>
      <c r="EK176" s="27" t="s">
        <v>0</v>
      </c>
      <c r="EL176" s="14" t="str">
        <f t="shared" si="232"/>
        <v>INSERT INTO rezultat(id,stazakategorija_id,imeprezime_id,vrijeme_sec,status_id,registracija,uparivanje_id,originalstatus_id,imeprezimealias_id,klubalias_id,kategorijaalias_id) VALUES (7753,845,1032,3577,1,1,21,0,Null,Null,25);</v>
      </c>
      <c r="EM176" s="27" t="s">
        <v>0</v>
      </c>
      <c r="EN176" s="14" t="str">
        <f t="shared" si="169"/>
        <v>UPDATE
	registar
SET
	potvrda = 1
WHERE
	imeprezime_id=1032
    	AND
	kategorijaliga_id = (SELECT 
                         	id
                         FROM
                         	kategorija_liga
                         WHERE
                         	kategorija_liga.kategorija_id = (SELECT kategorija_id FROM staza_kategorija WHERE id = 845)
                         		AND
                         	kategorija_liga.liga_id = 221)
		AND
	datum_od &lt;= '44850'
    	AND
    datum_do is Null;</v>
      </c>
      <c r="EO176" s="27" t="s">
        <v>0</v>
      </c>
      <c r="EP176" s="115" t="str">
        <f t="shared" si="233"/>
        <v xml:space="preserve">
INSERT INTO rezultat(id,stazakategorija_id,imeprezime_id,vrijeme_sec,status_id,registracija,uparivanje_id,originalstatus_id,imeprezimealias_id,klubalias_id,kategorijaalias_id) VALUES (7753,845,1032,3577,1,1,21,0,Null,Null,25);
UPDATE
	registar
SET
	potvrda = 1
WHERE
	imeprezime_id=1032
    	AND
	kategorijaliga_id = (SELECT 
                         	id
                         FROM
                         	kategorija_liga
                         WHERE
                         	kategorija_liga.kategorija_id = (SELECT kategorija_id FROM staza_kategorija WHERE id = 845)
                         		AND
                         	kategorija_liga.liga_id = 221)
		AND
	datum_od &lt;= '44850'
    	AND
    datum_do is Null;</v>
      </c>
      <c r="EQ176" s="27" t="s">
        <v>0</v>
      </c>
    </row>
    <row r="177" spans="1:147" x14ac:dyDescent="0.25">
      <c r="A177" t="s">
        <v>0</v>
      </c>
      <c r="B177" s="32" t="str">
        <f>IF(csv!F167="","",TRIM(csv!T167))</f>
        <v>W21B</v>
      </c>
      <c r="C177" s="21" t="s">
        <v>0</v>
      </c>
      <c r="D177" s="21" t="str">
        <f>IF(csv!F167="","",TRIM(csv!F167))</f>
        <v>Lana</v>
      </c>
      <c r="E177" s="21" t="str">
        <f>IF(csv!E167="","",TRIM(csv!E167))</f>
        <v>Gerjević</v>
      </c>
      <c r="F177" s="21" t="s">
        <v>0</v>
      </c>
      <c r="G177" s="53" t="str">
        <f>IF(csv!M167="","",TRIM(csv!M167))</f>
        <v>67:54</v>
      </c>
      <c r="H177" s="53" t="str">
        <f>IF(csv!N167="","",TRIM(csv!N167))</f>
        <v>0</v>
      </c>
      <c r="I177" s="21" t="s">
        <v>0</v>
      </c>
      <c r="J177" s="21" t="str">
        <f>IF(csv!P167="","",TRIM(csv!P167))</f>
        <v>KAP</v>
      </c>
      <c r="K177" s="21" t="str">
        <f>IF(csv!Q167="","",TRIM(csv!Q167))</f>
        <v>OK Kapela</v>
      </c>
      <c r="L177" s="21" t="s">
        <v>0</v>
      </c>
      <c r="M177" s="46" t="str">
        <f>IF(csv!R167="","",TRIM(csv!R167))</f>
        <v>CRO</v>
      </c>
      <c r="N177" s="27" t="s">
        <v>0</v>
      </c>
      <c r="O177" s="172" t="str">
        <f t="shared" si="170"/>
        <v>ok</v>
      </c>
      <c r="P177" s="27"/>
      <c r="Q177" s="32" t="str">
        <f t="shared" si="171"/>
        <v>W21B</v>
      </c>
      <c r="R177" s="53">
        <f>IF(Q177="","",IF(COUNTIF(Q$12:Q176,Q177)=0,R176+1,R176))</f>
        <v>18</v>
      </c>
      <c r="S177" s="53">
        <f t="shared" si="172"/>
        <v>118</v>
      </c>
      <c r="T177" s="53">
        <f t="shared" si="173"/>
        <v>553</v>
      </c>
      <c r="U177" s="46" t="str">
        <f t="shared" si="174"/>
        <v>Ž21B – Ž16</v>
      </c>
      <c r="V177" s="27" t="s">
        <v>0</v>
      </c>
      <c r="W177" s="157" t="str">
        <f t="shared" si="175"/>
        <v>Ž21B</v>
      </c>
      <c r="X177" s="207">
        <f t="shared" si="176"/>
        <v>845</v>
      </c>
      <c r="Y177" s="158">
        <f t="shared" si="157"/>
        <v>25</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Lana</v>
      </c>
      <c r="AN177" s="21" t="str">
        <f t="shared" si="183"/>
        <v>Gerjević</v>
      </c>
      <c r="AO177" s="53">
        <f t="shared" si="184"/>
        <v>1261</v>
      </c>
      <c r="AP177" s="53" t="str">
        <f t="shared" si="185"/>
        <v/>
      </c>
      <c r="AQ177" s="21" t="str">
        <f t="shared" si="186"/>
        <v>Lana</v>
      </c>
      <c r="AR177" s="46" t="str">
        <f t="shared" si="187"/>
        <v>Gerjević</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Lana</v>
      </c>
      <c r="BI177" s="21" t="str">
        <f t="shared" si="193"/>
        <v>Gerjević</v>
      </c>
      <c r="BJ177" s="53" t="str">
        <f t="shared" si="194"/>
        <v/>
      </c>
      <c r="BK177" s="33">
        <f t="shared" si="195"/>
        <v>1261</v>
      </c>
      <c r="BL177" s="27" t="s">
        <v>0</v>
      </c>
      <c r="BM177" s="32" t="str">
        <f t="shared" si="196"/>
        <v>KAP</v>
      </c>
      <c r="BN177" s="21" t="str">
        <f t="shared" si="197"/>
        <v>OK Kapela</v>
      </c>
      <c r="BO177" s="53">
        <f t="shared" si="198"/>
        <v>5</v>
      </c>
      <c r="BP177" s="53" t="str">
        <f t="shared" si="159"/>
        <v/>
      </c>
      <c r="BQ177" s="21" t="str">
        <f t="shared" si="160"/>
        <v>OK Kapela</v>
      </c>
      <c r="BR177" s="21" t="str" cm="1">
        <f t="array" ref="BR177">IFERROR(""&amp;INDEX(regNatjecatelj_klub,DI177),"")</f>
        <v>OK Kapela</v>
      </c>
      <c r="BS177" s="66" t="str">
        <f t="shared" si="199"/>
        <v/>
      </c>
      <c r="BT177" s="46" t="str">
        <f t="shared" si="200"/>
        <v>OK Kapela</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Kapela</v>
      </c>
      <c r="CL177" s="210">
        <f>IF(BN177="","",IF(BT177&lt;&gt;BN177,INDEX(regKlub_id,MATCH(BT177,regKlub_naziv,0)),IF(AND(BO177&lt;&gt;"",BO177&lt;&gt;"NEMA"),BO177,IF(CF177&lt;&gt;"",CF177,IF(CB177&lt;&gt;"",CB177,IFERROR(INDEX(CL$12:CL176,MATCH(BN177,BN$12:BN176,0)),"GREŠKA"))))))</f>
        <v>5</v>
      </c>
      <c r="CM177" s="108" t="str">
        <f>IF(BP177="","",IF(BP177&lt;&gt;"NEMA",BP177,IF(CE177&lt;&gt;"",CE177,IFERROR(INDEX(CM$12:CM176,MATCH(BN177,BN$12:BN176,0)),""))))</f>
        <v/>
      </c>
      <c r="CN177" s="27" t="s">
        <v>0</v>
      </c>
      <c r="CO177" s="38" t="str">
        <f t="shared" si="207"/>
        <v>67:54</v>
      </c>
      <c r="CP177" s="53" t="str">
        <f t="shared" si="208"/>
        <v>0</v>
      </c>
      <c r="CQ177" s="164" t="str">
        <f t="shared" si="209"/>
        <v/>
      </c>
      <c r="CR177" s="165">
        <f t="shared" si="156"/>
        <v>4074</v>
      </c>
      <c r="CS177" s="108">
        <f t="shared" si="161"/>
        <v>1</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Lana – Gerjević</v>
      </c>
      <c r="DI177" s="33">
        <f t="shared" si="214"/>
        <v>664</v>
      </c>
      <c r="DJ177" s="27" t="s">
        <v>0</v>
      </c>
      <c r="DK177" s="32" t="str">
        <f t="shared" si="215"/>
        <v>Lana – Gerjević – OK Kapela</v>
      </c>
      <c r="DL177" s="33">
        <f t="shared" si="216"/>
        <v>664</v>
      </c>
      <c r="DM177" s="27" t="s">
        <v>0</v>
      </c>
      <c r="DN177" s="32" t="str">
        <f t="shared" si="217"/>
        <v>Lana – Gerjević – OK Kapela – Ž21B</v>
      </c>
      <c r="DO177" s="33" t="str">
        <f t="shared" si="218"/>
        <v>NEMA</v>
      </c>
      <c r="DP177" s="27" t="s">
        <v>0</v>
      </c>
      <c r="DQ177" s="38">
        <f t="shared" si="219"/>
        <v>664</v>
      </c>
      <c r="DR177" s="33" cm="1">
        <f t="array" ref="DR177">IF(DQ177&lt;&gt;"",INDEX(regNatjecatelj_id,DQ177,0),IF(BF177&lt;&gt;"",BF177,""))</f>
        <v>1261</v>
      </c>
      <c r="DS177" s="27" t="s">
        <v>0</v>
      </c>
      <c r="DT177" s="38" t="str">
        <f t="shared" si="220"/>
        <v>imepre</v>
      </c>
      <c r="DU177" s="53" t="str">
        <f t="shared" si="166"/>
        <v>klu</v>
      </c>
      <c r="DV177" s="53" t="str">
        <f t="shared" si="221"/>
        <v>kat(ali)</v>
      </c>
      <c r="DW177" s="53" t="str">
        <f t="shared" si="222"/>
        <v/>
      </c>
      <c r="DX177" s="46" t="str">
        <f t="shared" si="223"/>
        <v>imepre-klu-kat(ali)</v>
      </c>
      <c r="DY177" s="27" t="s">
        <v>0</v>
      </c>
      <c r="DZ177" s="38">
        <f>IF(AN177="","",MAX(DZ$12:DZ176)+1)</f>
        <v>7754</v>
      </c>
      <c r="EA177" s="53">
        <f t="shared" si="224"/>
        <v>845</v>
      </c>
      <c r="EB177" s="53">
        <f t="shared" si="225"/>
        <v>1261</v>
      </c>
      <c r="EC177" s="53">
        <f t="shared" si="226"/>
        <v>4074</v>
      </c>
      <c r="ED177" s="53">
        <f t="shared" si="227"/>
        <v>1</v>
      </c>
      <c r="EE177" s="53">
        <f t="shared" si="167"/>
        <v>0</v>
      </c>
      <c r="EF177" s="53">
        <f t="shared" si="228"/>
        <v>21</v>
      </c>
      <c r="EG177" s="53" t="str">
        <f t="shared" si="229"/>
        <v>0</v>
      </c>
      <c r="EH177" s="53" t="str">
        <f t="shared" si="168"/>
        <v/>
      </c>
      <c r="EI177" s="53" t="str">
        <f t="shared" si="230"/>
        <v/>
      </c>
      <c r="EJ177" s="33">
        <f t="shared" si="231"/>
        <v>25</v>
      </c>
      <c r="EK177" s="27" t="s">
        <v>0</v>
      </c>
      <c r="EL177" s="14" t="str">
        <f t="shared" si="232"/>
        <v>INSERT INTO rezultat(id,stazakategorija_id,imeprezime_id,vrijeme_sec,status_id,registracija,uparivanje_id,originalstatus_id,imeprezimealias_id,klubalias_id,kategorijaalias_id) VALUES (7754,845,1261,4074,1,0,21,0,Null,Null,25);</v>
      </c>
      <c r="EM177" s="27" t="s">
        <v>0</v>
      </c>
      <c r="EN177" s="14" t="str">
        <f t="shared" si="169"/>
        <v/>
      </c>
      <c r="EO177" s="27" t="s">
        <v>0</v>
      </c>
      <c r="EP177" s="115" t="str">
        <f t="shared" si="233"/>
        <v xml:space="preserve">
INSERT INTO rezultat(id,stazakategorija_id,imeprezime_id,vrijeme_sec,status_id,registracija,uparivanje_id,originalstatus_id,imeprezimealias_id,klubalias_id,kategorijaalias_id) VALUES (7754,845,1261,4074,1,0,21,0,Null,Null,25);</v>
      </c>
      <c r="EQ177" s="27" t="s">
        <v>0</v>
      </c>
    </row>
    <row r="178" spans="1:147" x14ac:dyDescent="0.25">
      <c r="A178" t="s">
        <v>0</v>
      </c>
      <c r="B178" s="32" t="str">
        <f>IF(csv!F168="","",TRIM(csv!T168))</f>
        <v>W21B</v>
      </c>
      <c r="C178" s="21" t="s">
        <v>0</v>
      </c>
      <c r="D178" s="21" t="str">
        <f>IF(csv!F168="","",TRIM(csv!F168))</f>
        <v>Ines</v>
      </c>
      <c r="E178" s="21" t="str">
        <f>IF(csv!E168="","",TRIM(csv!E168))</f>
        <v>Jurač</v>
      </c>
      <c r="F178" s="21" t="s">
        <v>0</v>
      </c>
      <c r="G178" s="53" t="str">
        <f>IF(csv!M168="","",TRIM(csv!M168))</f>
        <v>69:03</v>
      </c>
      <c r="H178" s="53" t="str">
        <f>IF(csv!N168="","",TRIM(csv!N168))</f>
        <v>0</v>
      </c>
      <c r="I178" s="21" t="s">
        <v>0</v>
      </c>
      <c r="J178" s="21" t="str">
        <f>IF(csv!P168="","",TRIM(csv!P168))</f>
        <v>VIH</v>
      </c>
      <c r="K178" s="21" t="str">
        <f>IF(csv!Q168="","",TRIM(csv!Q168))</f>
        <v>OK Vihor</v>
      </c>
      <c r="L178" s="21" t="s">
        <v>0</v>
      </c>
      <c r="M178" s="46" t="str">
        <f>IF(csv!R168="","",TRIM(csv!R168))</f>
        <v>CRO</v>
      </c>
      <c r="N178" s="27" t="s">
        <v>0</v>
      </c>
      <c r="O178" s="172" t="str">
        <f t="shared" si="170"/>
        <v>ok</v>
      </c>
      <c r="P178" s="27"/>
      <c r="Q178" s="32" t="str">
        <f t="shared" si="171"/>
        <v>W21B</v>
      </c>
      <c r="R178" s="53">
        <f>IF(Q178="","",IF(COUNTIF(Q$12:Q177,Q178)=0,R177+1,R177))</f>
        <v>18</v>
      </c>
      <c r="S178" s="53">
        <f t="shared" si="172"/>
        <v>118</v>
      </c>
      <c r="T178" s="53">
        <f t="shared" si="173"/>
        <v>553</v>
      </c>
      <c r="U178" s="46" t="str">
        <f t="shared" si="174"/>
        <v>Ž21B – Ž16</v>
      </c>
      <c r="V178" s="27" t="s">
        <v>0</v>
      </c>
      <c r="W178" s="157" t="str">
        <f t="shared" si="175"/>
        <v>Ž21B</v>
      </c>
      <c r="X178" s="207">
        <f t="shared" si="176"/>
        <v>845</v>
      </c>
      <c r="Y178" s="158">
        <f t="shared" si="157"/>
        <v>25</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Ines</v>
      </c>
      <c r="AN178" s="21" t="str">
        <f t="shared" si="183"/>
        <v>Jurač</v>
      </c>
      <c r="AO178" s="53">
        <f t="shared" si="184"/>
        <v>1550</v>
      </c>
      <c r="AP178" s="53" t="str">
        <f t="shared" si="185"/>
        <v/>
      </c>
      <c r="AQ178" s="21" t="str">
        <f t="shared" si="186"/>
        <v>Ines</v>
      </c>
      <c r="AR178" s="46" t="str">
        <f t="shared" si="187"/>
        <v>Jurač</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Ines</v>
      </c>
      <c r="BI178" s="21" t="str">
        <f t="shared" si="193"/>
        <v>Jurač</v>
      </c>
      <c r="BJ178" s="53" t="str">
        <f t="shared" si="194"/>
        <v/>
      </c>
      <c r="BK178" s="33">
        <f t="shared" si="195"/>
        <v>1550</v>
      </c>
      <c r="BL178" s="27" t="s">
        <v>0</v>
      </c>
      <c r="BM178" s="32" t="str">
        <f t="shared" si="196"/>
        <v>VIH</v>
      </c>
      <c r="BN178" s="21" t="str">
        <f t="shared" si="197"/>
        <v>OK Vihor</v>
      </c>
      <c r="BO178" s="53">
        <f t="shared" si="198"/>
        <v>12</v>
      </c>
      <c r="BP178" s="53" t="str">
        <f t="shared" si="159"/>
        <v/>
      </c>
      <c r="BQ178" s="21" t="str">
        <f t="shared" si="160"/>
        <v>OK Vihor</v>
      </c>
      <c r="BR178" s="21" t="str" cm="1">
        <f t="array" ref="BR178">IFERROR(""&amp;INDEX(regNatjecatelj_klub,DI178),"")</f>
        <v>OK Vihor</v>
      </c>
      <c r="BS178" s="66" t="str">
        <f t="shared" si="199"/>
        <v/>
      </c>
      <c r="BT178" s="46" t="str">
        <f t="shared" si="200"/>
        <v>OK Vihor</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Vihor</v>
      </c>
      <c r="CL178" s="210">
        <f>IF(BN178="","",IF(BT178&lt;&gt;BN178,INDEX(regKlub_id,MATCH(BT178,regKlub_naziv,0)),IF(AND(BO178&lt;&gt;"",BO178&lt;&gt;"NEMA"),BO178,IF(CF178&lt;&gt;"",CF178,IF(CB178&lt;&gt;"",CB178,IFERROR(INDEX(CL$12:CL177,MATCH(BN178,BN$12:BN177,0)),"GREŠKA"))))))</f>
        <v>12</v>
      </c>
      <c r="CM178" s="108" t="str">
        <f>IF(BP178="","",IF(BP178&lt;&gt;"NEMA",BP178,IF(CE178&lt;&gt;"",CE178,IFERROR(INDEX(CM$12:CM177,MATCH(BN178,BN$12:BN177,0)),""))))</f>
        <v/>
      </c>
      <c r="CN178" s="27" t="s">
        <v>0</v>
      </c>
      <c r="CO178" s="38" t="str">
        <f t="shared" si="207"/>
        <v>69:03</v>
      </c>
      <c r="CP178" s="53" t="str">
        <f t="shared" si="208"/>
        <v>0</v>
      </c>
      <c r="CQ178" s="164" t="str">
        <f t="shared" si="209"/>
        <v/>
      </c>
      <c r="CR178" s="165">
        <f t="shared" si="156"/>
        <v>4143</v>
      </c>
      <c r="CS178" s="108">
        <f t="shared" si="161"/>
        <v>1</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Ines – Jurač</v>
      </c>
      <c r="DI178" s="33">
        <f t="shared" si="214"/>
        <v>447</v>
      </c>
      <c r="DJ178" s="27" t="s">
        <v>0</v>
      </c>
      <c r="DK178" s="32" t="str">
        <f t="shared" si="215"/>
        <v>Ines – Jurač – OK Vihor</v>
      </c>
      <c r="DL178" s="33">
        <f t="shared" si="216"/>
        <v>447</v>
      </c>
      <c r="DM178" s="27" t="s">
        <v>0</v>
      </c>
      <c r="DN178" s="32" t="str">
        <f t="shared" si="217"/>
        <v>Ines – Jurač – OK Vihor – Ž21B</v>
      </c>
      <c r="DO178" s="33">
        <f t="shared" si="218"/>
        <v>447</v>
      </c>
      <c r="DP178" s="27" t="s">
        <v>0</v>
      </c>
      <c r="DQ178" s="38">
        <f t="shared" si="219"/>
        <v>447</v>
      </c>
      <c r="DR178" s="33" cm="1">
        <f t="array" ref="DR178">IF(DQ178&lt;&gt;"",INDEX(regNatjecatelj_id,DQ178,0),IF(BF178&lt;&gt;"",BF178,""))</f>
        <v>1550</v>
      </c>
      <c r="DS178" s="27" t="s">
        <v>0</v>
      </c>
      <c r="DT178" s="38" t="str">
        <f t="shared" si="220"/>
        <v>imepre</v>
      </c>
      <c r="DU178" s="53" t="str">
        <f t="shared" si="166"/>
        <v>klu</v>
      </c>
      <c r="DV178" s="53" t="str">
        <f t="shared" si="221"/>
        <v>kat(ali)</v>
      </c>
      <c r="DW178" s="53" t="str">
        <f t="shared" si="222"/>
        <v/>
      </c>
      <c r="DX178" s="46" t="str">
        <f t="shared" si="223"/>
        <v>imepre-klu-kat(ali)</v>
      </c>
      <c r="DY178" s="27" t="s">
        <v>0</v>
      </c>
      <c r="DZ178" s="38">
        <f>IF(AN178="","",MAX(DZ$12:DZ177)+1)</f>
        <v>7755</v>
      </c>
      <c r="EA178" s="53">
        <f t="shared" si="224"/>
        <v>845</v>
      </c>
      <c r="EB178" s="53">
        <f t="shared" si="225"/>
        <v>1550</v>
      </c>
      <c r="EC178" s="53">
        <f t="shared" si="226"/>
        <v>4143</v>
      </c>
      <c r="ED178" s="53">
        <f t="shared" si="227"/>
        <v>1</v>
      </c>
      <c r="EE178" s="53">
        <f t="shared" si="167"/>
        <v>1</v>
      </c>
      <c r="EF178" s="53">
        <f>IF(DZ178="","",INDEX(regUparivanje_id,MATCH(DX178,regUparivanje_oznaka,0)))</f>
        <v>21</v>
      </c>
      <c r="EG178" s="53" t="str">
        <f t="shared" si="229"/>
        <v>0</v>
      </c>
      <c r="EH178" s="53" t="str">
        <f t="shared" si="168"/>
        <v/>
      </c>
      <c r="EI178" s="53" t="str">
        <f t="shared" si="230"/>
        <v/>
      </c>
      <c r="EJ178" s="33">
        <f t="shared" si="231"/>
        <v>25</v>
      </c>
      <c r="EK178" s="27" t="s">
        <v>0</v>
      </c>
      <c r="EL178" s="14" t="str">
        <f t="shared" si="232"/>
        <v>INSERT INTO rezultat(id,stazakategorija_id,imeprezime_id,vrijeme_sec,status_id,registracija,uparivanje_id,originalstatus_id,imeprezimealias_id,klubalias_id,kategorijaalias_id) VALUES (7755,845,1550,4143,1,1,21,0,Null,Null,25);</v>
      </c>
      <c r="EM178" s="27" t="s">
        <v>0</v>
      </c>
      <c r="EN178" s="14" t="str">
        <f t="shared" si="169"/>
        <v>UPDATE
	registar
SET
	potvrda = 1
WHERE
	imeprezime_id=1550
    	AND
	kategorijaliga_id = (SELECT 
                         	id
                         FROM
                         	kategorija_liga
                         WHERE
                         	kategorija_liga.kategorija_id = (SELECT kategorija_id FROM staza_kategorija WHERE id = 845)
                         		AND
                         	kategorija_liga.liga_id = 221)
		AND
	datum_od &lt;= '44850'
    	AND
    datum_do is Null;</v>
      </c>
      <c r="EO178" s="27" t="s">
        <v>0</v>
      </c>
      <c r="EP178" s="115" t="str">
        <f t="shared" si="233"/>
        <v xml:space="preserve">
INSERT INTO rezultat(id,stazakategorija_id,imeprezime_id,vrijeme_sec,status_id,registracija,uparivanje_id,originalstatus_id,imeprezimealias_id,klubalias_id,kategorijaalias_id) VALUES (7755,845,1550,4143,1,1,21,0,Null,Null,25);
UPDATE
	registar
SET
	potvrda = 1
WHERE
	imeprezime_id=1550
    	AND
	kategorijaliga_id = (SELECT 
                         	id
                         FROM
                         	kategorija_liga
                         WHERE
                         	kategorija_liga.kategorija_id = (SELECT kategorija_id FROM staza_kategorija WHERE id = 845)
                         		AND
                         	kategorija_liga.liga_id = 221)
		AND
	datum_od &lt;= '44850'
    	AND
    datum_do is Null;</v>
      </c>
      <c r="EQ178" s="27" t="s">
        <v>0</v>
      </c>
    </row>
    <row r="179" spans="1:147" x14ac:dyDescent="0.25">
      <c r="A179" t="s">
        <v>0</v>
      </c>
      <c r="B179" s="32" t="str">
        <f>IF(csv!F169="","",TRIM(csv!T169))</f>
        <v>W21B</v>
      </c>
      <c r="C179" s="21" t="s">
        <v>0</v>
      </c>
      <c r="D179" s="21" t="str">
        <f>IF(csv!F169="","",TRIM(csv!F169))</f>
        <v>Andrea</v>
      </c>
      <c r="E179" s="21" t="str">
        <f>IF(csv!E169="","",TRIM(csv!E169))</f>
        <v>Hribar</v>
      </c>
      <c r="F179" s="21" t="s">
        <v>0</v>
      </c>
      <c r="G179" s="53" t="str">
        <f>IF(csv!M169="","",TRIM(csv!M169))</f>
        <v>69:33</v>
      </c>
      <c r="H179" s="53" t="str">
        <f>IF(csv!N169="","",TRIM(csv!N169))</f>
        <v>0</v>
      </c>
      <c r="I179" s="21" t="s">
        <v>0</v>
      </c>
      <c r="J179" s="21" t="str">
        <f>IF(csv!P169="","",TRIM(csv!P169))</f>
        <v>VIH</v>
      </c>
      <c r="K179" s="21" t="str">
        <f>IF(csv!Q169="","",TRIM(csv!Q169))</f>
        <v>OK Vihor</v>
      </c>
      <c r="L179" s="21" t="s">
        <v>0</v>
      </c>
      <c r="M179" s="46" t="str">
        <f>IF(csv!R169="","",TRIM(csv!R169))</f>
        <v>CRO</v>
      </c>
      <c r="N179" s="27" t="s">
        <v>0</v>
      </c>
      <c r="O179" s="172" t="str">
        <f t="shared" si="170"/>
        <v>ok</v>
      </c>
      <c r="P179" s="27"/>
      <c r="Q179" s="32" t="str">
        <f t="shared" si="171"/>
        <v>W21B</v>
      </c>
      <c r="R179" s="53">
        <f>IF(Q179="","",IF(COUNTIF(Q$12:Q178,Q179)=0,R178+1,R178))</f>
        <v>18</v>
      </c>
      <c r="S179" s="53">
        <f t="shared" si="172"/>
        <v>118</v>
      </c>
      <c r="T179" s="53">
        <f t="shared" si="173"/>
        <v>553</v>
      </c>
      <c r="U179" s="46" t="str">
        <f t="shared" si="174"/>
        <v>Ž21B – Ž16</v>
      </c>
      <c r="V179" s="27" t="s">
        <v>0</v>
      </c>
      <c r="W179" s="157" t="str">
        <f t="shared" si="175"/>
        <v>Ž21B</v>
      </c>
      <c r="X179" s="207">
        <f t="shared" si="176"/>
        <v>845</v>
      </c>
      <c r="Y179" s="158">
        <f t="shared" si="157"/>
        <v>25</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Andrea</v>
      </c>
      <c r="AN179" s="21" t="str">
        <f t="shared" si="183"/>
        <v>Hribar</v>
      </c>
      <c r="AO179" s="53">
        <f t="shared" si="184"/>
        <v>1943</v>
      </c>
      <c r="AP179" s="53" t="str">
        <f t="shared" si="185"/>
        <v/>
      </c>
      <c r="AQ179" s="21" t="str">
        <f t="shared" si="186"/>
        <v>Andrea</v>
      </c>
      <c r="AR179" s="46" t="str">
        <f t="shared" si="187"/>
        <v>Hribar</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Andrea</v>
      </c>
      <c r="BI179" s="21" t="str">
        <f t="shared" si="193"/>
        <v>Hribar</v>
      </c>
      <c r="BJ179" s="53" t="str">
        <f t="shared" si="194"/>
        <v/>
      </c>
      <c r="BK179" s="33">
        <f t="shared" si="195"/>
        <v>1943</v>
      </c>
      <c r="BL179" s="27" t="s">
        <v>0</v>
      </c>
      <c r="BM179" s="32" t="str">
        <f t="shared" si="196"/>
        <v>VIH</v>
      </c>
      <c r="BN179" s="21" t="str">
        <f t="shared" si="197"/>
        <v>OK Vihor</v>
      </c>
      <c r="BO179" s="53">
        <f t="shared" si="198"/>
        <v>12</v>
      </c>
      <c r="BP179" s="53" t="str">
        <f t="shared" si="159"/>
        <v/>
      </c>
      <c r="BQ179" s="21" t="str">
        <f t="shared" si="160"/>
        <v>OK Vihor</v>
      </c>
      <c r="BR179" s="21" t="str" cm="1">
        <f t="array" ref="BR179">IFERROR(""&amp;INDEX(regNatjecatelj_klub,DI179),"")</f>
        <v>OK Vihor</v>
      </c>
      <c r="BS179" s="66" t="str">
        <f t="shared" si="199"/>
        <v/>
      </c>
      <c r="BT179" s="46" t="str">
        <f t="shared" si="200"/>
        <v>OK Vihor</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Vihor</v>
      </c>
      <c r="CL179" s="210">
        <f>IF(BN179="","",IF(BT179&lt;&gt;BN179,INDEX(regKlub_id,MATCH(BT179,regKlub_naziv,0)),IF(AND(BO179&lt;&gt;"",BO179&lt;&gt;"NEMA"),BO179,IF(CF179&lt;&gt;"",CF179,IF(CB179&lt;&gt;"",CB179,IFERROR(INDEX(CL$12:CL178,MATCH(BN179,BN$12:BN178,0)),"GREŠKA"))))))</f>
        <v>12</v>
      </c>
      <c r="CM179" s="108" t="str">
        <f>IF(BP179="","",IF(BP179&lt;&gt;"NEMA",BP179,IF(CE179&lt;&gt;"",CE179,IFERROR(INDEX(CM$12:CM178,MATCH(BN179,BN$12:BN178,0)),""))))</f>
        <v/>
      </c>
      <c r="CN179" s="27" t="s">
        <v>0</v>
      </c>
      <c r="CO179" s="38" t="str">
        <f t="shared" si="207"/>
        <v>69:33</v>
      </c>
      <c r="CP179" s="53" t="str">
        <f t="shared" si="208"/>
        <v>0</v>
      </c>
      <c r="CQ179" s="164" t="str">
        <f t="shared" si="209"/>
        <v/>
      </c>
      <c r="CR179" s="165">
        <f t="shared" si="156"/>
        <v>4173</v>
      </c>
      <c r="CS179" s="108">
        <f t="shared" si="161"/>
        <v>1</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Andrea – Hribar</v>
      </c>
      <c r="DI179" s="33">
        <f t="shared" si="214"/>
        <v>65</v>
      </c>
      <c r="DJ179" s="27" t="s">
        <v>0</v>
      </c>
      <c r="DK179" s="32" t="str">
        <f t="shared" si="215"/>
        <v>Andrea – Hribar – OK Vihor</v>
      </c>
      <c r="DL179" s="33">
        <f t="shared" si="216"/>
        <v>65</v>
      </c>
      <c r="DM179" s="27" t="s">
        <v>0</v>
      </c>
      <c r="DN179" s="32" t="str">
        <f t="shared" si="217"/>
        <v>Andrea – Hribar – OK Vihor – Ž21B</v>
      </c>
      <c r="DO179" s="33">
        <f t="shared" si="218"/>
        <v>65</v>
      </c>
      <c r="DP179" s="27" t="s">
        <v>0</v>
      </c>
      <c r="DQ179" s="38">
        <f t="shared" si="219"/>
        <v>65</v>
      </c>
      <c r="DR179" s="33" cm="1">
        <f t="array" ref="DR179">IF(DQ179&lt;&gt;"",INDEX(regNatjecatelj_id,DQ179,0),IF(BF179&lt;&gt;"",BF179,""))</f>
        <v>1943</v>
      </c>
      <c r="DS179" s="27" t="s">
        <v>0</v>
      </c>
      <c r="DT179" s="38" t="str">
        <f t="shared" si="220"/>
        <v>imepre</v>
      </c>
      <c r="DU179" s="53" t="str">
        <f t="shared" si="166"/>
        <v>klu</v>
      </c>
      <c r="DV179" s="53" t="str">
        <f t="shared" si="221"/>
        <v>kat(ali)</v>
      </c>
      <c r="DW179" s="53" t="str">
        <f t="shared" si="222"/>
        <v/>
      </c>
      <c r="DX179" s="46" t="str">
        <f t="shared" si="223"/>
        <v>imepre-klu-kat(ali)</v>
      </c>
      <c r="DY179" s="27" t="s">
        <v>0</v>
      </c>
      <c r="DZ179" s="38">
        <f>IF(AN179="","",MAX(DZ$12:DZ178)+1)</f>
        <v>7756</v>
      </c>
      <c r="EA179" s="53">
        <f t="shared" si="224"/>
        <v>845</v>
      </c>
      <c r="EB179" s="53">
        <f t="shared" si="225"/>
        <v>1943</v>
      </c>
      <c r="EC179" s="53">
        <f t="shared" si="226"/>
        <v>4173</v>
      </c>
      <c r="ED179" s="53">
        <f t="shared" si="227"/>
        <v>1</v>
      </c>
      <c r="EE179" s="53">
        <f t="shared" si="167"/>
        <v>1</v>
      </c>
      <c r="EF179" s="53">
        <f t="shared" si="228"/>
        <v>21</v>
      </c>
      <c r="EG179" s="53" t="str">
        <f t="shared" si="229"/>
        <v>0</v>
      </c>
      <c r="EH179" s="53" t="str">
        <f t="shared" si="168"/>
        <v/>
      </c>
      <c r="EI179" s="53" t="str">
        <f t="shared" si="230"/>
        <v/>
      </c>
      <c r="EJ179" s="33">
        <f t="shared" si="231"/>
        <v>25</v>
      </c>
      <c r="EK179" s="27" t="s">
        <v>0</v>
      </c>
      <c r="EL179" s="14" t="str">
        <f t="shared" si="232"/>
        <v>INSERT INTO rezultat(id,stazakategorija_id,imeprezime_id,vrijeme_sec,status_id,registracija,uparivanje_id,originalstatus_id,imeprezimealias_id,klubalias_id,kategorijaalias_id) VALUES (7756,845,1943,4173,1,1,21,0,Null,Null,25);</v>
      </c>
      <c r="EM179" s="27" t="s">
        <v>0</v>
      </c>
      <c r="EN179" s="14" t="str">
        <f t="shared" si="169"/>
        <v>UPDATE
	registar
SET
	potvrda = 1
WHERE
	imeprezime_id=1943
    	AND
	kategorijaliga_id = (SELECT 
                         	id
                         FROM
                         	kategorija_liga
                         WHERE
                         	kategorija_liga.kategorija_id = (SELECT kategorija_id FROM staza_kategorija WHERE id = 845)
                         		AND
                         	kategorija_liga.liga_id = 221)
		AND
	datum_od &lt;= '44850'
    	AND
    datum_do is Null;</v>
      </c>
      <c r="EO179" s="27" t="s">
        <v>0</v>
      </c>
      <c r="EP179" s="115" t="str">
        <f t="shared" si="233"/>
        <v xml:space="preserve">
INSERT INTO rezultat(id,stazakategorija_id,imeprezime_id,vrijeme_sec,status_id,registracija,uparivanje_id,originalstatus_id,imeprezimealias_id,klubalias_id,kategorijaalias_id) VALUES (7756,845,1943,4173,1,1,21,0,Null,Null,25);
UPDATE
	registar
SET
	potvrda = 1
WHERE
	imeprezime_id=1943
    	AND
	kategorijaliga_id = (SELECT 
                         	id
                         FROM
                         	kategorija_liga
                         WHERE
                         	kategorija_liga.kategorija_id = (SELECT kategorija_id FROM staza_kategorija WHERE id = 845)
                         		AND
                         	kategorija_liga.liga_id = 221)
		AND
	datum_od &lt;= '44850'
    	AND
    datum_do is Null;</v>
      </c>
      <c r="EQ179" s="27" t="s">
        <v>0</v>
      </c>
    </row>
    <row r="180" spans="1:147" x14ac:dyDescent="0.25">
      <c r="A180" t="s">
        <v>0</v>
      </c>
      <c r="B180" s="32" t="str">
        <f>IF(csv!F170="","",TRIM(csv!T170))</f>
        <v>W21B</v>
      </c>
      <c r="C180" s="21" t="s">
        <v>0</v>
      </c>
      <c r="D180" s="21" t="str">
        <f>IF(csv!F170="","",TRIM(csv!F170))</f>
        <v>Ivana</v>
      </c>
      <c r="E180" s="21" t="str">
        <f>IF(csv!E170="","",TRIM(csv!E170))</f>
        <v>Stankovski</v>
      </c>
      <c r="F180" s="21" t="s">
        <v>0</v>
      </c>
      <c r="G180" s="53" t="str">
        <f>IF(csv!M170="","",TRIM(csv!M170))</f>
        <v>69:34</v>
      </c>
      <c r="H180" s="53" t="str">
        <f>IF(csv!N170="","",TRIM(csv!N170))</f>
        <v>0</v>
      </c>
      <c r="I180" s="21" t="s">
        <v>0</v>
      </c>
      <c r="J180" s="21" t="str">
        <f>IF(csv!P170="","",TRIM(csv!P170))</f>
        <v>KAP</v>
      </c>
      <c r="K180" s="21" t="str">
        <f>IF(csv!Q170="","",TRIM(csv!Q170))</f>
        <v>OK Kapela</v>
      </c>
      <c r="L180" s="21" t="s">
        <v>0</v>
      </c>
      <c r="M180" s="46" t="str">
        <f>IF(csv!R170="","",TRIM(csv!R170))</f>
        <v>CRO</v>
      </c>
      <c r="N180" s="27" t="s">
        <v>0</v>
      </c>
      <c r="O180" s="172" t="str">
        <f t="shared" si="170"/>
        <v>ok</v>
      </c>
      <c r="P180" s="27"/>
      <c r="Q180" s="32" t="str">
        <f t="shared" si="171"/>
        <v>W21B</v>
      </c>
      <c r="R180" s="53">
        <f>IF(Q180="","",IF(COUNTIF(Q$12:Q179,Q180)=0,R179+1,R179))</f>
        <v>18</v>
      </c>
      <c r="S180" s="53">
        <f t="shared" si="172"/>
        <v>118</v>
      </c>
      <c r="T180" s="53">
        <f t="shared" si="173"/>
        <v>553</v>
      </c>
      <c r="U180" s="46" t="str">
        <f t="shared" si="174"/>
        <v>Ž21B – Ž16</v>
      </c>
      <c r="V180" s="27" t="s">
        <v>0</v>
      </c>
      <c r="W180" s="157" t="str">
        <f t="shared" si="175"/>
        <v>Ž21B</v>
      </c>
      <c r="X180" s="207">
        <f t="shared" si="176"/>
        <v>845</v>
      </c>
      <c r="Y180" s="158">
        <f t="shared" si="157"/>
        <v>25</v>
      </c>
      <c r="Z180" s="27" t="s">
        <v>0</v>
      </c>
      <c r="AA180" s="32" t="str">
        <f t="shared" si="177"/>
        <v>CRO</v>
      </c>
      <c r="AB180" s="53">
        <f t="shared" si="178"/>
        <v>1</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CRO</v>
      </c>
      <c r="AK180" s="108">
        <f t="shared" si="181"/>
        <v>1</v>
      </c>
      <c r="AL180" s="27"/>
      <c r="AM180" s="32" t="str">
        <f t="shared" si="182"/>
        <v>Ivana</v>
      </c>
      <c r="AN180" s="21" t="str">
        <f t="shared" si="183"/>
        <v>Stankovski</v>
      </c>
      <c r="AO180" s="53">
        <f t="shared" si="184"/>
        <v>1872</v>
      </c>
      <c r="AP180" s="53" t="str">
        <f t="shared" si="185"/>
        <v/>
      </c>
      <c r="AQ180" s="21" t="str">
        <f t="shared" si="186"/>
        <v>Ivana</v>
      </c>
      <c r="AR180" s="46" t="str">
        <f t="shared" si="187"/>
        <v>Stankovski</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Ivana</v>
      </c>
      <c r="BI180" s="21" t="str">
        <f t="shared" si="193"/>
        <v>Stankovski</v>
      </c>
      <c r="BJ180" s="53" t="str">
        <f t="shared" si="194"/>
        <v/>
      </c>
      <c r="BK180" s="33">
        <f t="shared" si="195"/>
        <v>1872</v>
      </c>
      <c r="BL180" s="27" t="s">
        <v>0</v>
      </c>
      <c r="BM180" s="32" t="str">
        <f t="shared" si="196"/>
        <v>KAP</v>
      </c>
      <c r="BN180" s="21" t="str">
        <f t="shared" si="197"/>
        <v>OK Kapela</v>
      </c>
      <c r="BO180" s="53">
        <f t="shared" si="198"/>
        <v>5</v>
      </c>
      <c r="BP180" s="53" t="str">
        <f t="shared" si="159"/>
        <v/>
      </c>
      <c r="BQ180" s="21" t="str">
        <f t="shared" si="160"/>
        <v>OK Kapela</v>
      </c>
      <c r="BR180" s="21" t="str" cm="1">
        <f t="array" ref="BR180">IFERROR(""&amp;INDEX(regNatjecatelj_klub,DI180),"")</f>
        <v>OK Kapela</v>
      </c>
      <c r="BS180" s="66" t="str">
        <f t="shared" si="199"/>
        <v/>
      </c>
      <c r="BT180" s="46" t="str">
        <f t="shared" si="200"/>
        <v>OK Kapela</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OK Kapela</v>
      </c>
      <c r="CL180" s="210">
        <f>IF(BN180="","",IF(BT180&lt;&gt;BN180,INDEX(regKlub_id,MATCH(BT180,regKlub_naziv,0)),IF(AND(BO180&lt;&gt;"",BO180&lt;&gt;"NEMA"),BO180,IF(CF180&lt;&gt;"",CF180,IF(CB180&lt;&gt;"",CB180,IFERROR(INDEX(CL$12:CL179,MATCH(BN180,BN$12:BN179,0)),"GREŠKA"))))))</f>
        <v>5</v>
      </c>
      <c r="CM180" s="108" t="str">
        <f>IF(BP180="","",IF(BP180&lt;&gt;"NEMA",BP180,IF(CE180&lt;&gt;"",CE180,IFERROR(INDEX(CM$12:CM179,MATCH(BN180,BN$12:BN179,0)),""))))</f>
        <v/>
      </c>
      <c r="CN180" s="27" t="s">
        <v>0</v>
      </c>
      <c r="CO180" s="38" t="str">
        <f t="shared" si="207"/>
        <v>69:34</v>
      </c>
      <c r="CP180" s="53" t="str">
        <f t="shared" si="208"/>
        <v>0</v>
      </c>
      <c r="CQ180" s="164" t="str">
        <f t="shared" si="209"/>
        <v/>
      </c>
      <c r="CR180" s="165">
        <f t="shared" si="156"/>
        <v>4174</v>
      </c>
      <c r="CS180" s="108">
        <f t="shared" si="161"/>
        <v>1</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Ivana – Stankovski</v>
      </c>
      <c r="DI180" s="33">
        <f t="shared" si="214"/>
        <v>518</v>
      </c>
      <c r="DJ180" s="27" t="s">
        <v>0</v>
      </c>
      <c r="DK180" s="32" t="str">
        <f t="shared" si="215"/>
        <v>Ivana – Stankovski – OK Kapela</v>
      </c>
      <c r="DL180" s="33">
        <f t="shared" si="216"/>
        <v>518</v>
      </c>
      <c r="DM180" s="27" t="s">
        <v>0</v>
      </c>
      <c r="DN180" s="32" t="str">
        <f t="shared" si="217"/>
        <v>Ivana – Stankovski – OK Kapela – Ž21B</v>
      </c>
      <c r="DO180" s="33">
        <f t="shared" si="218"/>
        <v>518</v>
      </c>
      <c r="DP180" s="27" t="s">
        <v>0</v>
      </c>
      <c r="DQ180" s="38">
        <f t="shared" si="219"/>
        <v>518</v>
      </c>
      <c r="DR180" s="33" cm="1">
        <f t="array" ref="DR180">IF(DQ180&lt;&gt;"",INDEX(regNatjecatelj_id,DQ180,0),IF(BF180&lt;&gt;"",BF180,""))</f>
        <v>1872</v>
      </c>
      <c r="DS180" s="27" t="s">
        <v>0</v>
      </c>
      <c r="DT180" s="38" t="str">
        <f t="shared" si="220"/>
        <v>imepre</v>
      </c>
      <c r="DU180" s="53" t="str">
        <f t="shared" si="166"/>
        <v>klu</v>
      </c>
      <c r="DV180" s="53" t="str">
        <f t="shared" si="221"/>
        <v>kat(ali)</v>
      </c>
      <c r="DW180" s="53" t="str">
        <f t="shared" si="222"/>
        <v/>
      </c>
      <c r="DX180" s="46" t="str">
        <f t="shared" si="223"/>
        <v>imepre-klu-kat(ali)</v>
      </c>
      <c r="DY180" s="27" t="s">
        <v>0</v>
      </c>
      <c r="DZ180" s="38">
        <f>IF(AN180="","",MAX(DZ$12:DZ179)+1)</f>
        <v>7757</v>
      </c>
      <c r="EA180" s="53">
        <f t="shared" si="224"/>
        <v>845</v>
      </c>
      <c r="EB180" s="53">
        <f t="shared" si="225"/>
        <v>1872</v>
      </c>
      <c r="EC180" s="53">
        <f t="shared" si="226"/>
        <v>4174</v>
      </c>
      <c r="ED180" s="53">
        <f t="shared" si="227"/>
        <v>1</v>
      </c>
      <c r="EE180" s="53">
        <f t="shared" si="167"/>
        <v>1</v>
      </c>
      <c r="EF180" s="53">
        <f t="shared" si="228"/>
        <v>21</v>
      </c>
      <c r="EG180" s="53" t="str">
        <f t="shared" si="229"/>
        <v>0</v>
      </c>
      <c r="EH180" s="53" t="str">
        <f t="shared" si="168"/>
        <v/>
      </c>
      <c r="EI180" s="53" t="str">
        <f t="shared" si="230"/>
        <v/>
      </c>
      <c r="EJ180" s="33">
        <f t="shared" si="231"/>
        <v>25</v>
      </c>
      <c r="EK180" s="27" t="s">
        <v>0</v>
      </c>
      <c r="EL180" s="14" t="str">
        <f t="shared" si="232"/>
        <v>INSERT INTO rezultat(id,stazakategorija_id,imeprezime_id,vrijeme_sec,status_id,registracija,uparivanje_id,originalstatus_id,imeprezimealias_id,klubalias_id,kategorijaalias_id) VALUES (7757,845,1872,4174,1,1,21,0,Null,Null,25);</v>
      </c>
      <c r="EM180" s="27" t="s">
        <v>0</v>
      </c>
      <c r="EN180" s="14" t="str">
        <f t="shared" si="169"/>
        <v>UPDATE
	registar
SET
	potvrda = 1
WHERE
	imeprezime_id=1872
    	AND
	kategorijaliga_id = (SELECT 
                         	id
                         FROM
                         	kategorija_liga
                         WHERE
                         	kategorija_liga.kategorija_id = (SELECT kategorija_id FROM staza_kategorija WHERE id = 845)
                         		AND
                         	kategorija_liga.liga_id = 221)
		AND
	datum_od &lt;= '44850'
    	AND
    datum_do is Null;</v>
      </c>
      <c r="EO180" s="27" t="s">
        <v>0</v>
      </c>
      <c r="EP180" s="115" t="str">
        <f t="shared" si="233"/>
        <v xml:space="preserve">
INSERT INTO rezultat(id,stazakategorija_id,imeprezime_id,vrijeme_sec,status_id,registracija,uparivanje_id,originalstatus_id,imeprezimealias_id,klubalias_id,kategorijaalias_id) VALUES (7757,845,1872,4174,1,1,21,0,Null,Null,25);
UPDATE
	registar
SET
	potvrda = 1
WHERE
	imeprezime_id=1872
    	AND
	kategorijaliga_id = (SELECT 
                         	id
                         FROM
                         	kategorija_liga
                         WHERE
                         	kategorija_liga.kategorija_id = (SELECT kategorija_id FROM staza_kategorija WHERE id = 845)
                         		AND
                         	kategorija_liga.liga_id = 221)
		AND
	datum_od &lt;= '44850'
    	AND
    datum_do is Null;</v>
      </c>
      <c r="EQ180" s="27" t="s">
        <v>0</v>
      </c>
    </row>
    <row r="181" spans="1:147" x14ac:dyDescent="0.25">
      <c r="A181" t="s">
        <v>0</v>
      </c>
      <c r="B181" s="32" t="str">
        <f>IF(csv!F171="","",TRIM(csv!T171))</f>
        <v>W21B</v>
      </c>
      <c r="C181" s="21" t="s">
        <v>0</v>
      </c>
      <c r="D181" s="21" t="str">
        <f>IF(csv!F171="","",TRIM(csv!F171))</f>
        <v>Željka</v>
      </c>
      <c r="E181" s="21" t="str">
        <f>IF(csv!E171="","",TRIM(csv!E171))</f>
        <v>Ilijašev</v>
      </c>
      <c r="F181" s="21" t="s">
        <v>0</v>
      </c>
      <c r="G181" s="53" t="str">
        <f>IF(csv!M171="","",TRIM(csv!M171))</f>
        <v>77:40</v>
      </c>
      <c r="H181" s="53" t="str">
        <f>IF(csv!N171="","",TRIM(csv!N171))</f>
        <v>0</v>
      </c>
      <c r="I181" s="21" t="s">
        <v>0</v>
      </c>
      <c r="J181" s="21" t="str">
        <f>IF(csv!P171="","",TRIM(csv!P171))</f>
        <v>KAP</v>
      </c>
      <c r="K181" s="21" t="str">
        <f>IF(csv!Q171="","",TRIM(csv!Q171))</f>
        <v>OK Kapela</v>
      </c>
      <c r="L181" s="21" t="s">
        <v>0</v>
      </c>
      <c r="M181" s="46" t="str">
        <f>IF(csv!R171="","",TRIM(csv!R171))</f>
        <v>CRO</v>
      </c>
      <c r="N181" s="27" t="s">
        <v>0</v>
      </c>
      <c r="O181" s="172" t="str">
        <f t="shared" si="170"/>
        <v>ok</v>
      </c>
      <c r="P181" s="27"/>
      <c r="Q181" s="32" t="str">
        <f t="shared" si="171"/>
        <v>W21B</v>
      </c>
      <c r="R181" s="53">
        <f>IF(Q181="","",IF(COUNTIF(Q$12:Q180,Q181)=0,R180+1,R180))</f>
        <v>18</v>
      </c>
      <c r="S181" s="53">
        <f t="shared" si="172"/>
        <v>118</v>
      </c>
      <c r="T181" s="53">
        <f t="shared" si="173"/>
        <v>553</v>
      </c>
      <c r="U181" s="46" t="str">
        <f t="shared" si="174"/>
        <v>Ž21B – Ž16</v>
      </c>
      <c r="V181" s="27" t="s">
        <v>0</v>
      </c>
      <c r="W181" s="157" t="str">
        <f t="shared" si="175"/>
        <v>Ž21B</v>
      </c>
      <c r="X181" s="207">
        <f t="shared" si="176"/>
        <v>845</v>
      </c>
      <c r="Y181" s="158">
        <f t="shared" si="157"/>
        <v>25</v>
      </c>
      <c r="Z181" s="27" t="s">
        <v>0</v>
      </c>
      <c r="AA181" s="32" t="str">
        <f t="shared" si="177"/>
        <v>CRO</v>
      </c>
      <c r="AB181" s="53">
        <f t="shared" si="178"/>
        <v>1</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CRO</v>
      </c>
      <c r="AK181" s="108">
        <f t="shared" si="181"/>
        <v>1</v>
      </c>
      <c r="AL181" s="27"/>
      <c r="AM181" s="32" t="str">
        <f t="shared" si="182"/>
        <v>Željka</v>
      </c>
      <c r="AN181" s="21" t="str">
        <f t="shared" si="183"/>
        <v>Ilijašev</v>
      </c>
      <c r="AO181" s="53">
        <f t="shared" si="184"/>
        <v>1865</v>
      </c>
      <c r="AP181" s="53" t="str">
        <f t="shared" si="185"/>
        <v/>
      </c>
      <c r="AQ181" s="21" t="str">
        <f t="shared" si="186"/>
        <v>Željka</v>
      </c>
      <c r="AR181" s="46" t="str">
        <f t="shared" si="187"/>
        <v>Ilijašev</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Željka</v>
      </c>
      <c r="BI181" s="21" t="str">
        <f t="shared" si="193"/>
        <v>Ilijašev</v>
      </c>
      <c r="BJ181" s="53" t="str">
        <f t="shared" si="194"/>
        <v/>
      </c>
      <c r="BK181" s="33">
        <f t="shared" si="195"/>
        <v>1865</v>
      </c>
      <c r="BL181" s="27" t="s">
        <v>0</v>
      </c>
      <c r="BM181" s="32" t="str">
        <f t="shared" si="196"/>
        <v>KAP</v>
      </c>
      <c r="BN181" s="21" t="str">
        <f t="shared" si="197"/>
        <v>OK Kapela</v>
      </c>
      <c r="BO181" s="53">
        <f t="shared" si="198"/>
        <v>5</v>
      </c>
      <c r="BP181" s="53" t="str">
        <f t="shared" si="159"/>
        <v/>
      </c>
      <c r="BQ181" s="21" t="str">
        <f t="shared" si="160"/>
        <v>OK Kapela</v>
      </c>
      <c r="BR181" s="21" t="str" cm="1">
        <f t="array" ref="BR181">IFERROR(""&amp;INDEX(regNatjecatelj_klub,DI181),"")</f>
        <v>OK Kapela</v>
      </c>
      <c r="BS181" s="66" t="str">
        <f t="shared" si="199"/>
        <v/>
      </c>
      <c r="BT181" s="46" t="str">
        <f t="shared" si="200"/>
        <v>OK Kapela</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OK Kapela</v>
      </c>
      <c r="CL181" s="210">
        <f>IF(BN181="","",IF(BT181&lt;&gt;BN181,INDEX(regKlub_id,MATCH(BT181,regKlub_naziv,0)),IF(AND(BO181&lt;&gt;"",BO181&lt;&gt;"NEMA"),BO181,IF(CF181&lt;&gt;"",CF181,IF(CB181&lt;&gt;"",CB181,IFERROR(INDEX(CL$12:CL180,MATCH(BN181,BN$12:BN180,0)),"GREŠKA"))))))</f>
        <v>5</v>
      </c>
      <c r="CM181" s="108" t="str">
        <f>IF(BP181="","",IF(BP181&lt;&gt;"NEMA",BP181,IF(CE181&lt;&gt;"",CE181,IFERROR(INDEX(CM$12:CM180,MATCH(BN181,BN$12:BN180,0)),""))))</f>
        <v/>
      </c>
      <c r="CN181" s="27" t="s">
        <v>0</v>
      </c>
      <c r="CO181" s="38" t="str">
        <f t="shared" si="207"/>
        <v>77:40</v>
      </c>
      <c r="CP181" s="53" t="str">
        <f t="shared" si="208"/>
        <v>0</v>
      </c>
      <c r="CQ181" s="164" t="str">
        <f t="shared" si="209"/>
        <v/>
      </c>
      <c r="CR181" s="165">
        <f t="shared" si="156"/>
        <v>4660</v>
      </c>
      <c r="CS181" s="108">
        <f t="shared" si="161"/>
        <v>1</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Željka – Ilijašev</v>
      </c>
      <c r="DI181" s="33">
        <f t="shared" si="214"/>
        <v>1349</v>
      </c>
      <c r="DJ181" s="27" t="s">
        <v>0</v>
      </c>
      <c r="DK181" s="32" t="str">
        <f t="shared" si="215"/>
        <v>Željka – Ilijašev – OK Kapela</v>
      </c>
      <c r="DL181" s="33">
        <f t="shared" si="216"/>
        <v>1349</v>
      </c>
      <c r="DM181" s="27" t="s">
        <v>0</v>
      </c>
      <c r="DN181" s="32" t="str">
        <f t="shared" si="217"/>
        <v>Željka – Ilijašev – OK Kapela – Ž21B</v>
      </c>
      <c r="DO181" s="33">
        <f t="shared" si="218"/>
        <v>1349</v>
      </c>
      <c r="DP181" s="27" t="s">
        <v>0</v>
      </c>
      <c r="DQ181" s="38">
        <f t="shared" si="219"/>
        <v>1349</v>
      </c>
      <c r="DR181" s="33" cm="1">
        <f t="array" ref="DR181">IF(DQ181&lt;&gt;"",INDEX(regNatjecatelj_id,DQ181,0),IF(BF181&lt;&gt;"",BF181,""))</f>
        <v>1865</v>
      </c>
      <c r="DS181" s="27" t="s">
        <v>0</v>
      </c>
      <c r="DT181" s="38" t="str">
        <f t="shared" si="220"/>
        <v>imepre</v>
      </c>
      <c r="DU181" s="53" t="str">
        <f t="shared" si="166"/>
        <v>klu</v>
      </c>
      <c r="DV181" s="53" t="str">
        <f t="shared" si="221"/>
        <v>kat(ali)</v>
      </c>
      <c r="DW181" s="53" t="str">
        <f t="shared" si="222"/>
        <v/>
      </c>
      <c r="DX181" s="46" t="str">
        <f t="shared" si="223"/>
        <v>imepre-klu-kat(ali)</v>
      </c>
      <c r="DY181" s="27" t="s">
        <v>0</v>
      </c>
      <c r="DZ181" s="38">
        <f>IF(AN181="","",MAX(DZ$12:DZ180)+1)</f>
        <v>7758</v>
      </c>
      <c r="EA181" s="53">
        <f t="shared" si="224"/>
        <v>845</v>
      </c>
      <c r="EB181" s="53">
        <f t="shared" si="225"/>
        <v>1865</v>
      </c>
      <c r="EC181" s="53">
        <f t="shared" si="226"/>
        <v>4660</v>
      </c>
      <c r="ED181" s="53">
        <f t="shared" si="227"/>
        <v>1</v>
      </c>
      <c r="EE181" s="53">
        <f t="shared" si="167"/>
        <v>1</v>
      </c>
      <c r="EF181" s="53">
        <f t="shared" si="228"/>
        <v>21</v>
      </c>
      <c r="EG181" s="53" t="str">
        <f t="shared" si="229"/>
        <v>0</v>
      </c>
      <c r="EH181" s="53" t="str">
        <f t="shared" si="168"/>
        <v/>
      </c>
      <c r="EI181" s="53" t="str">
        <f t="shared" si="230"/>
        <v/>
      </c>
      <c r="EJ181" s="33">
        <f t="shared" si="231"/>
        <v>25</v>
      </c>
      <c r="EK181" s="27" t="s">
        <v>0</v>
      </c>
      <c r="EL181" s="14" t="str">
        <f t="shared" si="232"/>
        <v>INSERT INTO rezultat(id,stazakategorija_id,imeprezime_id,vrijeme_sec,status_id,registracija,uparivanje_id,originalstatus_id,imeprezimealias_id,klubalias_id,kategorijaalias_id) VALUES (7758,845,1865,4660,1,1,21,0,Null,Null,25);</v>
      </c>
      <c r="EM181" s="27" t="s">
        <v>0</v>
      </c>
      <c r="EN181" s="14" t="str">
        <f t="shared" si="169"/>
        <v>UPDATE
	registar
SET
	potvrda = 1
WHERE
	imeprezime_id=1865
    	AND
	kategorijaliga_id = (SELECT 
                         	id
                         FROM
                         	kategorija_liga
                         WHERE
                         	kategorija_liga.kategorija_id = (SELECT kategorija_id FROM staza_kategorija WHERE id = 845)
                         		AND
                         	kategorija_liga.liga_id = 221)
		AND
	datum_od &lt;= '44850'
    	AND
    datum_do is Null;</v>
      </c>
      <c r="EO181" s="27" t="s">
        <v>0</v>
      </c>
      <c r="EP181" s="115" t="str">
        <f t="shared" si="233"/>
        <v xml:space="preserve">
INSERT INTO rezultat(id,stazakategorija_id,imeprezime_id,vrijeme_sec,status_id,registracija,uparivanje_id,originalstatus_id,imeprezimealias_id,klubalias_id,kategorijaalias_id) VALUES (7758,845,1865,4660,1,1,21,0,Null,Null,25);
UPDATE
	registar
SET
	potvrda = 1
WHERE
	imeprezime_id=1865
    	AND
	kategorijaliga_id = (SELECT 
                         	id
                         FROM
                         	kategorija_liga
                         WHERE
                         	kategorija_liga.kategorija_id = (SELECT kategorija_id FROM staza_kategorija WHERE id = 845)
                         		AND
                         	kategorija_liga.liga_id = 221)
		AND
	datum_od &lt;= '44850'
    	AND
    datum_do is Null;</v>
      </c>
      <c r="EQ181" s="27" t="s">
        <v>0</v>
      </c>
    </row>
    <row r="182" spans="1:147" x14ac:dyDescent="0.25">
      <c r="A182" t="s">
        <v>0</v>
      </c>
      <c r="B182" s="32" t="str">
        <f>IF(csv!F172="","",TRIM(csv!T172))</f>
        <v>W21B</v>
      </c>
      <c r="C182" s="21" t="s">
        <v>0</v>
      </c>
      <c r="D182" s="21" t="str">
        <f>IF(csv!F172="","",TRIM(csv!F172))</f>
        <v>Ana</v>
      </c>
      <c r="E182" s="21" t="str">
        <f>IF(csv!E172="","",TRIM(csv!E172))</f>
        <v>Šiprak Stastny</v>
      </c>
      <c r="F182" s="21" t="s">
        <v>0</v>
      </c>
      <c r="G182" s="53" t="str">
        <f>IF(csv!M172="","",TRIM(csv!M172))</f>
        <v>82:25</v>
      </c>
      <c r="H182" s="53" t="str">
        <f>IF(csv!N172="","",TRIM(csv!N172))</f>
        <v>0</v>
      </c>
      <c r="I182" s="21" t="s">
        <v>0</v>
      </c>
      <c r="J182" s="21" t="str">
        <f>IF(csv!P172="","",TRIM(csv!P172))</f>
        <v>KAP</v>
      </c>
      <c r="K182" s="21" t="str">
        <f>IF(csv!Q172="","",TRIM(csv!Q172))</f>
        <v>OK Kapela</v>
      </c>
      <c r="L182" s="21" t="s">
        <v>0</v>
      </c>
      <c r="M182" s="46" t="str">
        <f>IF(csv!R172="","",TRIM(csv!R172))</f>
        <v>CRO</v>
      </c>
      <c r="N182" s="27" t="s">
        <v>0</v>
      </c>
      <c r="O182" s="172" t="str">
        <f t="shared" si="170"/>
        <v>ok</v>
      </c>
      <c r="P182" s="27"/>
      <c r="Q182" s="32" t="str">
        <f t="shared" si="171"/>
        <v>W21B</v>
      </c>
      <c r="R182" s="53">
        <f>IF(Q182="","",IF(COUNTIF(Q$12:Q181,Q182)=0,R181+1,R181))</f>
        <v>18</v>
      </c>
      <c r="S182" s="53">
        <f t="shared" si="172"/>
        <v>118</v>
      </c>
      <c r="T182" s="53">
        <f t="shared" si="173"/>
        <v>553</v>
      </c>
      <c r="U182" s="46" t="str">
        <f t="shared" si="174"/>
        <v>Ž21B – Ž16</v>
      </c>
      <c r="V182" s="27" t="s">
        <v>0</v>
      </c>
      <c r="W182" s="157" t="str">
        <f t="shared" si="175"/>
        <v>Ž21B</v>
      </c>
      <c r="X182" s="207">
        <f t="shared" si="176"/>
        <v>845</v>
      </c>
      <c r="Y182" s="158">
        <f t="shared" si="157"/>
        <v>25</v>
      </c>
      <c r="Z182" s="27" t="s">
        <v>0</v>
      </c>
      <c r="AA182" s="32" t="str">
        <f t="shared" si="177"/>
        <v>CRO</v>
      </c>
      <c r="AB182" s="53">
        <f t="shared" si="178"/>
        <v>1</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CRO</v>
      </c>
      <c r="AK182" s="108">
        <f t="shared" si="181"/>
        <v>1</v>
      </c>
      <c r="AL182" s="27"/>
      <c r="AM182" s="32" t="str">
        <f t="shared" si="182"/>
        <v>Ana</v>
      </c>
      <c r="AN182" s="21" t="str">
        <f t="shared" si="183"/>
        <v>Šiprak Stastny</v>
      </c>
      <c r="AO182" s="53">
        <f t="shared" si="184"/>
        <v>2043</v>
      </c>
      <c r="AP182" s="53" t="str">
        <f t="shared" si="185"/>
        <v/>
      </c>
      <c r="AQ182" s="21" t="str">
        <f t="shared" si="186"/>
        <v>Ana</v>
      </c>
      <c r="AR182" s="46" t="str">
        <f t="shared" si="187"/>
        <v>Šiprak Stastny</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Ana</v>
      </c>
      <c r="BI182" s="21" t="str">
        <f t="shared" si="193"/>
        <v>Šiprak Stastny</v>
      </c>
      <c r="BJ182" s="53" t="str">
        <f t="shared" si="194"/>
        <v/>
      </c>
      <c r="BK182" s="33">
        <f t="shared" si="195"/>
        <v>2043</v>
      </c>
      <c r="BL182" s="27" t="s">
        <v>0</v>
      </c>
      <c r="BM182" s="32" t="str">
        <f t="shared" si="196"/>
        <v>KAP</v>
      </c>
      <c r="BN182" s="21" t="str">
        <f t="shared" si="197"/>
        <v>OK Kapela</v>
      </c>
      <c r="BO182" s="53">
        <f t="shared" si="198"/>
        <v>5</v>
      </c>
      <c r="BP182" s="53" t="str">
        <f t="shared" si="159"/>
        <v/>
      </c>
      <c r="BQ182" s="21" t="str">
        <f t="shared" si="160"/>
        <v>OK Kapela</v>
      </c>
      <c r="BR182" s="21" t="str" cm="1">
        <f t="array" ref="BR182">IFERROR(""&amp;INDEX(regNatjecatelj_klub,DI182),"")</f>
        <v>OK Kapela</v>
      </c>
      <c r="BS182" s="66" t="str">
        <f t="shared" si="199"/>
        <v/>
      </c>
      <c r="BT182" s="46" t="str">
        <f t="shared" si="200"/>
        <v>OK Kapela</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OK Kapela</v>
      </c>
      <c r="CL182" s="210">
        <f>IF(BN182="","",IF(BT182&lt;&gt;BN182,INDEX(regKlub_id,MATCH(BT182,regKlub_naziv,0)),IF(AND(BO182&lt;&gt;"",BO182&lt;&gt;"NEMA"),BO182,IF(CF182&lt;&gt;"",CF182,IF(CB182&lt;&gt;"",CB182,IFERROR(INDEX(CL$12:CL181,MATCH(BN182,BN$12:BN181,0)),"GREŠKA"))))))</f>
        <v>5</v>
      </c>
      <c r="CM182" s="108" t="str">
        <f>IF(BP182="","",IF(BP182&lt;&gt;"NEMA",BP182,IF(CE182&lt;&gt;"",CE182,IFERROR(INDEX(CM$12:CM181,MATCH(BN182,BN$12:BN181,0)),""))))</f>
        <v/>
      </c>
      <c r="CN182" s="27" t="s">
        <v>0</v>
      </c>
      <c r="CO182" s="38" t="str">
        <f t="shared" si="207"/>
        <v>82:25</v>
      </c>
      <c r="CP182" s="53" t="str">
        <f t="shared" si="208"/>
        <v>0</v>
      </c>
      <c r="CQ182" s="164" t="str">
        <f t="shared" si="209"/>
        <v/>
      </c>
      <c r="CR182" s="165">
        <f t="shared" si="156"/>
        <v>4945</v>
      </c>
      <c r="CS182" s="108">
        <f t="shared" si="161"/>
        <v>1</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Ana – Šiprak Stastny</v>
      </c>
      <c r="DI182" s="33">
        <f t="shared" si="214"/>
        <v>45</v>
      </c>
      <c r="DJ182" s="27" t="s">
        <v>0</v>
      </c>
      <c r="DK182" s="32" t="str">
        <f t="shared" si="215"/>
        <v>Ana – Šiprak Stastny – OK Kapela</v>
      </c>
      <c r="DL182" s="33">
        <f t="shared" si="216"/>
        <v>45</v>
      </c>
      <c r="DM182" s="27" t="s">
        <v>0</v>
      </c>
      <c r="DN182" s="32" t="str">
        <f t="shared" si="217"/>
        <v>Ana – Šiprak Stastny – OK Kapela – Ž21B</v>
      </c>
      <c r="DO182" s="33">
        <f t="shared" si="218"/>
        <v>45</v>
      </c>
      <c r="DP182" s="27" t="s">
        <v>0</v>
      </c>
      <c r="DQ182" s="38">
        <f t="shared" si="219"/>
        <v>45</v>
      </c>
      <c r="DR182" s="33" cm="1">
        <f t="array" ref="DR182">IF(DQ182&lt;&gt;"",INDEX(regNatjecatelj_id,DQ182,0),IF(BF182&lt;&gt;"",BF182,""))</f>
        <v>2043</v>
      </c>
      <c r="DS182" s="27" t="s">
        <v>0</v>
      </c>
      <c r="DT182" s="38" t="str">
        <f t="shared" si="220"/>
        <v>imepre</v>
      </c>
      <c r="DU182" s="53" t="str">
        <f t="shared" si="166"/>
        <v>klu</v>
      </c>
      <c r="DV182" s="53" t="str">
        <f t="shared" si="221"/>
        <v>kat(ali)</v>
      </c>
      <c r="DW182" s="53" t="str">
        <f t="shared" si="222"/>
        <v/>
      </c>
      <c r="DX182" s="46" t="str">
        <f t="shared" si="223"/>
        <v>imepre-klu-kat(ali)</v>
      </c>
      <c r="DY182" s="27" t="s">
        <v>0</v>
      </c>
      <c r="DZ182" s="38">
        <f>IF(AN182="","",MAX(DZ$12:DZ181)+1)</f>
        <v>7759</v>
      </c>
      <c r="EA182" s="53">
        <f t="shared" si="224"/>
        <v>845</v>
      </c>
      <c r="EB182" s="53">
        <f t="shared" si="225"/>
        <v>2043</v>
      </c>
      <c r="EC182" s="53">
        <f t="shared" si="226"/>
        <v>4945</v>
      </c>
      <c r="ED182" s="53">
        <f t="shared" si="227"/>
        <v>1</v>
      </c>
      <c r="EE182" s="53">
        <f t="shared" si="167"/>
        <v>1</v>
      </c>
      <c r="EF182" s="53">
        <f t="shared" si="228"/>
        <v>21</v>
      </c>
      <c r="EG182" s="53" t="str">
        <f t="shared" si="229"/>
        <v>0</v>
      </c>
      <c r="EH182" s="53" t="str">
        <f t="shared" si="168"/>
        <v/>
      </c>
      <c r="EI182" s="53" t="str">
        <f t="shared" si="230"/>
        <v/>
      </c>
      <c r="EJ182" s="33">
        <f t="shared" si="231"/>
        <v>25</v>
      </c>
      <c r="EK182" s="27" t="s">
        <v>0</v>
      </c>
      <c r="EL182" s="14" t="str">
        <f t="shared" si="232"/>
        <v>INSERT INTO rezultat(id,stazakategorija_id,imeprezime_id,vrijeme_sec,status_id,registracija,uparivanje_id,originalstatus_id,imeprezimealias_id,klubalias_id,kategorijaalias_id) VALUES (7759,845,2043,4945,1,1,21,0,Null,Null,25);</v>
      </c>
      <c r="EM182" s="27" t="s">
        <v>0</v>
      </c>
      <c r="EN182" s="14" t="str">
        <f t="shared" si="169"/>
        <v>UPDATE
	registar
SET
	potvrda = 1
WHERE
	imeprezime_id=2043
    	AND
	kategorijaliga_id = (SELECT 
                         	id
                         FROM
                         	kategorija_liga
                         WHERE
                         	kategorija_liga.kategorija_id = (SELECT kategorija_id FROM staza_kategorija WHERE id = 845)
                         		AND
                         	kategorija_liga.liga_id = 221)
		AND
	datum_od &lt;= '44850'
    	AND
    datum_do is Null;</v>
      </c>
      <c r="EO182" s="27" t="s">
        <v>0</v>
      </c>
      <c r="EP182" s="115" t="str">
        <f t="shared" si="233"/>
        <v xml:space="preserve">
INSERT INTO rezultat(id,stazakategorija_id,imeprezime_id,vrijeme_sec,status_id,registracija,uparivanje_id,originalstatus_id,imeprezimealias_id,klubalias_id,kategorijaalias_id) VALUES (7759,845,2043,4945,1,1,21,0,Null,Null,25);
UPDATE
	registar
SET
	potvrda = 1
WHERE
	imeprezime_id=2043
    	AND
	kategorijaliga_id = (SELECT 
                         	id
                         FROM
                         	kategorija_liga
                         WHERE
                         	kategorija_liga.kategorija_id = (SELECT kategorija_id FROM staza_kategorija WHERE id = 845)
                         		AND
                         	kategorija_liga.liga_id = 221)
		AND
	datum_od &lt;= '44850'
    	AND
    datum_do is Null;</v>
      </c>
      <c r="EQ182" s="27" t="s">
        <v>0</v>
      </c>
    </row>
    <row r="183" spans="1:147" x14ac:dyDescent="0.25">
      <c r="A183" t="s">
        <v>0</v>
      </c>
      <c r="B183" s="32" t="str">
        <f>IF(csv!F173="","",TRIM(csv!T173))</f>
        <v>W21B</v>
      </c>
      <c r="C183" s="21" t="s">
        <v>0</v>
      </c>
      <c r="D183" s="21" t="str">
        <f>IF(csv!F173="","",TRIM(csv!F173))</f>
        <v>Iva</v>
      </c>
      <c r="E183" s="21" t="str">
        <f>IF(csv!E173="","",TRIM(csv!E173))</f>
        <v>Žulić</v>
      </c>
      <c r="F183" s="21" t="s">
        <v>0</v>
      </c>
      <c r="G183" s="53" t="str">
        <f>IF(csv!M173="","",TRIM(csv!M173))</f>
        <v>95:33</v>
      </c>
      <c r="H183" s="53" t="str">
        <f>IF(csv!N173="","",TRIM(csv!N173))</f>
        <v>0</v>
      </c>
      <c r="I183" s="21" t="s">
        <v>0</v>
      </c>
      <c r="J183" s="21" t="str">
        <f>IF(csv!P173="","",TRIM(csv!P173))</f>
        <v>VIH</v>
      </c>
      <c r="K183" s="21" t="str">
        <f>IF(csv!Q173="","",TRIM(csv!Q173))</f>
        <v>OK Vihor</v>
      </c>
      <c r="L183" s="21" t="s">
        <v>0</v>
      </c>
      <c r="M183" s="46" t="str">
        <f>IF(csv!R173="","",TRIM(csv!R173))</f>
        <v>CRO</v>
      </c>
      <c r="N183" s="27" t="s">
        <v>0</v>
      </c>
      <c r="O183" s="172" t="str">
        <f t="shared" si="170"/>
        <v>ok</v>
      </c>
      <c r="P183" s="27"/>
      <c r="Q183" s="32" t="str">
        <f t="shared" si="171"/>
        <v>W21B</v>
      </c>
      <c r="R183" s="53">
        <f>IF(Q183="","",IF(COUNTIF(Q$12:Q182,Q183)=0,R182+1,R182))</f>
        <v>18</v>
      </c>
      <c r="S183" s="53">
        <f t="shared" si="172"/>
        <v>118</v>
      </c>
      <c r="T183" s="53">
        <f t="shared" si="173"/>
        <v>553</v>
      </c>
      <c r="U183" s="46" t="str">
        <f t="shared" si="174"/>
        <v>Ž21B – Ž16</v>
      </c>
      <c r="V183" s="27" t="s">
        <v>0</v>
      </c>
      <c r="W183" s="157" t="str">
        <f t="shared" si="175"/>
        <v>Ž21B</v>
      </c>
      <c r="X183" s="207">
        <f t="shared" si="176"/>
        <v>845</v>
      </c>
      <c r="Y183" s="158">
        <f t="shared" si="157"/>
        <v>25</v>
      </c>
      <c r="Z183" s="27" t="s">
        <v>0</v>
      </c>
      <c r="AA183" s="32" t="str">
        <f t="shared" si="177"/>
        <v>CRO</v>
      </c>
      <c r="AB183" s="53">
        <f t="shared" si="178"/>
        <v>1</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CRO</v>
      </c>
      <c r="AK183" s="108">
        <f t="shared" si="181"/>
        <v>1</v>
      </c>
      <c r="AL183" s="27"/>
      <c r="AM183" s="32" t="str">
        <f t="shared" si="182"/>
        <v>Iva</v>
      </c>
      <c r="AN183" s="21" t="str">
        <f t="shared" si="183"/>
        <v>Žulić</v>
      </c>
      <c r="AO183" s="53">
        <f t="shared" si="184"/>
        <v>1412</v>
      </c>
      <c r="AP183" s="53" t="str">
        <f t="shared" si="185"/>
        <v/>
      </c>
      <c r="AQ183" s="21" t="str">
        <f t="shared" si="186"/>
        <v>Iva</v>
      </c>
      <c r="AR183" s="46" t="str">
        <f t="shared" si="187"/>
        <v>Žulić</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Iva</v>
      </c>
      <c r="BI183" s="21" t="str">
        <f t="shared" si="193"/>
        <v>Žulić</v>
      </c>
      <c r="BJ183" s="53" t="str">
        <f t="shared" si="194"/>
        <v/>
      </c>
      <c r="BK183" s="33">
        <f t="shared" si="195"/>
        <v>1412</v>
      </c>
      <c r="BL183" s="27" t="s">
        <v>0</v>
      </c>
      <c r="BM183" s="32" t="str">
        <f t="shared" si="196"/>
        <v>VIH</v>
      </c>
      <c r="BN183" s="21" t="str">
        <f t="shared" si="197"/>
        <v>OK Vihor</v>
      </c>
      <c r="BO183" s="53">
        <f t="shared" si="198"/>
        <v>12</v>
      </c>
      <c r="BP183" s="53" t="str">
        <f t="shared" si="159"/>
        <v/>
      </c>
      <c r="BQ183" s="21" t="str">
        <f t="shared" si="160"/>
        <v>OK Vihor</v>
      </c>
      <c r="BR183" s="21" t="str" cm="1">
        <f t="array" ref="BR183">IFERROR(""&amp;INDEX(regNatjecatelj_klub,DI183),"")</f>
        <v>OK Vihor</v>
      </c>
      <c r="BS183" s="66" t="str">
        <f t="shared" si="199"/>
        <v/>
      </c>
      <c r="BT183" s="46" t="str">
        <f t="shared" si="200"/>
        <v>OK Vihor</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OK Vihor</v>
      </c>
      <c r="CL183" s="210">
        <f>IF(BN183="","",IF(BT183&lt;&gt;BN183,INDEX(regKlub_id,MATCH(BT183,regKlub_naziv,0)),IF(AND(BO183&lt;&gt;"",BO183&lt;&gt;"NEMA"),BO183,IF(CF183&lt;&gt;"",CF183,IF(CB183&lt;&gt;"",CB183,IFERROR(INDEX(CL$12:CL182,MATCH(BN183,BN$12:BN182,0)),"GREŠKA"))))))</f>
        <v>12</v>
      </c>
      <c r="CM183" s="108" t="str">
        <f>IF(BP183="","",IF(BP183&lt;&gt;"NEMA",BP183,IF(CE183&lt;&gt;"",CE183,IFERROR(INDEX(CM$12:CM182,MATCH(BN183,BN$12:BN182,0)),""))))</f>
        <v/>
      </c>
      <c r="CN183" s="27" t="s">
        <v>0</v>
      </c>
      <c r="CO183" s="38" t="str">
        <f t="shared" si="207"/>
        <v>95:33</v>
      </c>
      <c r="CP183" s="53" t="str">
        <f t="shared" si="208"/>
        <v>0</v>
      </c>
      <c r="CQ183" s="164" t="str">
        <f t="shared" si="209"/>
        <v/>
      </c>
      <c r="CR183" s="165">
        <f t="shared" si="156"/>
        <v>5733</v>
      </c>
      <c r="CS183" s="108">
        <f t="shared" si="161"/>
        <v>1</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Iva – Žulić</v>
      </c>
      <c r="DI183" s="33">
        <f t="shared" si="214"/>
        <v>465</v>
      </c>
      <c r="DJ183" s="27" t="s">
        <v>0</v>
      </c>
      <c r="DK183" s="32" t="str">
        <f t="shared" si="215"/>
        <v>Iva – Žulić – OK Vihor</v>
      </c>
      <c r="DL183" s="33">
        <f t="shared" si="216"/>
        <v>465</v>
      </c>
      <c r="DM183" s="27" t="s">
        <v>0</v>
      </c>
      <c r="DN183" s="32" t="str">
        <f t="shared" si="217"/>
        <v>Iva – Žulić – OK Vihor – Ž21B</v>
      </c>
      <c r="DO183" s="33">
        <f t="shared" si="218"/>
        <v>465</v>
      </c>
      <c r="DP183" s="27" t="s">
        <v>0</v>
      </c>
      <c r="DQ183" s="38">
        <f t="shared" si="219"/>
        <v>465</v>
      </c>
      <c r="DR183" s="33" cm="1">
        <f t="array" ref="DR183">IF(DQ183&lt;&gt;"",INDEX(regNatjecatelj_id,DQ183,0),IF(BF183&lt;&gt;"",BF183,""))</f>
        <v>1412</v>
      </c>
      <c r="DS183" s="27" t="s">
        <v>0</v>
      </c>
      <c r="DT183" s="38" t="str">
        <f t="shared" si="220"/>
        <v>imepre</v>
      </c>
      <c r="DU183" s="53" t="str">
        <f t="shared" si="166"/>
        <v>klu</v>
      </c>
      <c r="DV183" s="53" t="str">
        <f t="shared" si="221"/>
        <v>kat(ali)</v>
      </c>
      <c r="DW183" s="53" t="str">
        <f t="shared" si="222"/>
        <v/>
      </c>
      <c r="DX183" s="46" t="str">
        <f t="shared" si="223"/>
        <v>imepre-klu-kat(ali)</v>
      </c>
      <c r="DY183" s="27" t="s">
        <v>0</v>
      </c>
      <c r="DZ183" s="38">
        <f>IF(AN183="","",MAX(DZ$12:DZ182)+1)</f>
        <v>7760</v>
      </c>
      <c r="EA183" s="53">
        <f t="shared" si="224"/>
        <v>845</v>
      </c>
      <c r="EB183" s="53">
        <f t="shared" si="225"/>
        <v>1412</v>
      </c>
      <c r="EC183" s="53">
        <f t="shared" si="226"/>
        <v>5733</v>
      </c>
      <c r="ED183" s="53">
        <f t="shared" si="227"/>
        <v>1</v>
      </c>
      <c r="EE183" s="53">
        <f t="shared" si="167"/>
        <v>1</v>
      </c>
      <c r="EF183" s="53">
        <f t="shared" si="228"/>
        <v>21</v>
      </c>
      <c r="EG183" s="53" t="str">
        <f t="shared" si="229"/>
        <v>0</v>
      </c>
      <c r="EH183" s="53" t="str">
        <f t="shared" si="168"/>
        <v/>
      </c>
      <c r="EI183" s="53" t="str">
        <f t="shared" si="230"/>
        <v/>
      </c>
      <c r="EJ183" s="33">
        <f t="shared" si="231"/>
        <v>25</v>
      </c>
      <c r="EK183" s="27" t="s">
        <v>0</v>
      </c>
      <c r="EL183" s="14" t="str">
        <f t="shared" si="232"/>
        <v>INSERT INTO rezultat(id,stazakategorija_id,imeprezime_id,vrijeme_sec,status_id,registracija,uparivanje_id,originalstatus_id,imeprezimealias_id,klubalias_id,kategorijaalias_id) VALUES (7760,845,1412,5733,1,1,21,0,Null,Null,25);</v>
      </c>
      <c r="EM183" s="27" t="s">
        <v>0</v>
      </c>
      <c r="EN183" s="14" t="str">
        <f t="shared" si="169"/>
        <v>UPDATE
	registar
SET
	potvrda = 1
WHERE
	imeprezime_id=1412
    	AND
	kategorijaliga_id = (SELECT 
                         	id
                         FROM
                         	kategorija_liga
                         WHERE
                         	kategorija_liga.kategorija_id = (SELECT kategorija_id FROM staza_kategorija WHERE id = 845)
                         		AND
                         	kategorija_liga.liga_id = 221)
		AND
	datum_od &lt;= '44850'
    	AND
    datum_do is Null;</v>
      </c>
      <c r="EO183" s="27" t="s">
        <v>0</v>
      </c>
      <c r="EP183" s="115" t="str">
        <f t="shared" si="233"/>
        <v xml:space="preserve">
INSERT INTO rezultat(id,stazakategorija_id,imeprezime_id,vrijeme_sec,status_id,registracija,uparivanje_id,originalstatus_id,imeprezimealias_id,klubalias_id,kategorijaalias_id) VALUES (7760,845,1412,5733,1,1,21,0,Null,Null,25);
UPDATE
	registar
SET
	potvrda = 1
WHERE
	imeprezime_id=1412
    	AND
	kategorijaliga_id = (SELECT 
                         	id
                         FROM
                         	kategorija_liga
                         WHERE
                         	kategorija_liga.kategorija_id = (SELECT kategorija_id FROM staza_kategorija WHERE id = 845)
                         		AND
                         	kategorija_liga.liga_id = 221)
		AND
	datum_od &lt;= '44850'
    	AND
    datum_do is Null;</v>
      </c>
      <c r="EQ183" s="27" t="s">
        <v>0</v>
      </c>
    </row>
    <row r="184" spans="1:147" x14ac:dyDescent="0.25">
      <c r="A184" t="s">
        <v>0</v>
      </c>
      <c r="B184" s="32" t="str">
        <f>IF(csv!F174="","",TRIM(csv!T174))</f>
        <v>W21B</v>
      </c>
      <c r="C184" s="21" t="s">
        <v>0</v>
      </c>
      <c r="D184" s="21" t="str">
        <f>IF(csv!F174="","",TRIM(csv!F174))</f>
        <v>Tina</v>
      </c>
      <c r="E184" s="21" t="str">
        <f>IF(csv!E174="","",TRIM(csv!E174))</f>
        <v>Šojat</v>
      </c>
      <c r="F184" s="21" t="s">
        <v>0</v>
      </c>
      <c r="G184" s="53" t="str">
        <f>IF(csv!M174="","",TRIM(csv!M174))</f>
        <v>100:36</v>
      </c>
      <c r="H184" s="53" t="str">
        <f>IF(csv!N174="","",TRIM(csv!N174))</f>
        <v>0</v>
      </c>
      <c r="I184" s="21" t="s">
        <v>0</v>
      </c>
      <c r="J184" s="21" t="str">
        <f>IF(csv!P174="","",TRIM(csv!P174))</f>
        <v>VIH</v>
      </c>
      <c r="K184" s="21" t="str">
        <f>IF(csv!Q174="","",TRIM(csv!Q174))</f>
        <v>OK Vihor</v>
      </c>
      <c r="L184" s="21" t="s">
        <v>0</v>
      </c>
      <c r="M184" s="46" t="str">
        <f>IF(csv!R174="","",TRIM(csv!R174))</f>
        <v>CRO</v>
      </c>
      <c r="N184" s="27" t="s">
        <v>0</v>
      </c>
      <c r="O184" s="172" t="str">
        <f t="shared" si="170"/>
        <v>ok</v>
      </c>
      <c r="P184" s="27"/>
      <c r="Q184" s="32" t="str">
        <f t="shared" si="171"/>
        <v>W21B</v>
      </c>
      <c r="R184" s="53">
        <f>IF(Q184="","",IF(COUNTIF(Q$12:Q183,Q184)=0,R183+1,R183))</f>
        <v>18</v>
      </c>
      <c r="S184" s="53">
        <f t="shared" si="172"/>
        <v>118</v>
      </c>
      <c r="T184" s="53">
        <f t="shared" si="173"/>
        <v>553</v>
      </c>
      <c r="U184" s="46" t="str">
        <f t="shared" si="174"/>
        <v>Ž21B – Ž16</v>
      </c>
      <c r="V184" s="27" t="s">
        <v>0</v>
      </c>
      <c r="W184" s="157" t="str">
        <f t="shared" si="175"/>
        <v>Ž21B</v>
      </c>
      <c r="X184" s="207">
        <f t="shared" si="176"/>
        <v>845</v>
      </c>
      <c r="Y184" s="158">
        <f t="shared" si="157"/>
        <v>25</v>
      </c>
      <c r="Z184" s="27" t="s">
        <v>0</v>
      </c>
      <c r="AA184" s="32" t="str">
        <f t="shared" si="177"/>
        <v>CRO</v>
      </c>
      <c r="AB184" s="53">
        <f t="shared" si="178"/>
        <v>1</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CRO</v>
      </c>
      <c r="AK184" s="108">
        <f t="shared" si="181"/>
        <v>1</v>
      </c>
      <c r="AL184" s="27"/>
      <c r="AM184" s="32" t="str">
        <f t="shared" si="182"/>
        <v>Tina</v>
      </c>
      <c r="AN184" s="21" t="str">
        <f t="shared" si="183"/>
        <v>Šojat</v>
      </c>
      <c r="AO184" s="53">
        <f t="shared" si="184"/>
        <v>1945</v>
      </c>
      <c r="AP184" s="53" t="str">
        <f t="shared" si="185"/>
        <v/>
      </c>
      <c r="AQ184" s="21" t="str">
        <f t="shared" si="186"/>
        <v>Tina</v>
      </c>
      <c r="AR184" s="46" t="str">
        <f t="shared" si="187"/>
        <v>Šojat</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Tina</v>
      </c>
      <c r="BI184" s="21" t="str">
        <f t="shared" si="193"/>
        <v>Šojat</v>
      </c>
      <c r="BJ184" s="53" t="str">
        <f t="shared" si="194"/>
        <v/>
      </c>
      <c r="BK184" s="33">
        <f t="shared" si="195"/>
        <v>1945</v>
      </c>
      <c r="BL184" s="27" t="s">
        <v>0</v>
      </c>
      <c r="BM184" s="32" t="str">
        <f t="shared" si="196"/>
        <v>VIH</v>
      </c>
      <c r="BN184" s="21" t="str">
        <f t="shared" si="197"/>
        <v>OK Vihor</v>
      </c>
      <c r="BO184" s="53">
        <f t="shared" si="198"/>
        <v>12</v>
      </c>
      <c r="BP184" s="53" t="str">
        <f t="shared" si="159"/>
        <v/>
      </c>
      <c r="BQ184" s="21" t="str">
        <f t="shared" si="160"/>
        <v>OK Vihor</v>
      </c>
      <c r="BR184" s="21" t="str" cm="1">
        <f t="array" ref="BR184">IFERROR(""&amp;INDEX(regNatjecatelj_klub,DI184),"")</f>
        <v>OK Vihor</v>
      </c>
      <c r="BS184" s="66" t="str">
        <f t="shared" si="199"/>
        <v/>
      </c>
      <c r="BT184" s="46" t="str">
        <f t="shared" si="200"/>
        <v>OK Vihor</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OK Vihor</v>
      </c>
      <c r="CL184" s="210">
        <f>IF(BN184="","",IF(BT184&lt;&gt;BN184,INDEX(regKlub_id,MATCH(BT184,regKlub_naziv,0)),IF(AND(BO184&lt;&gt;"",BO184&lt;&gt;"NEMA"),BO184,IF(CF184&lt;&gt;"",CF184,IF(CB184&lt;&gt;"",CB184,IFERROR(INDEX(CL$12:CL183,MATCH(BN184,BN$12:BN183,0)),"GREŠKA"))))))</f>
        <v>12</v>
      </c>
      <c r="CM184" s="108" t="str">
        <f>IF(BP184="","",IF(BP184&lt;&gt;"NEMA",BP184,IF(CE184&lt;&gt;"",CE184,IFERROR(INDEX(CM$12:CM183,MATCH(BN184,BN$12:BN183,0)),""))))</f>
        <v/>
      </c>
      <c r="CN184" s="27" t="s">
        <v>0</v>
      </c>
      <c r="CO184" s="38" t="str">
        <f t="shared" si="207"/>
        <v>100:36</v>
      </c>
      <c r="CP184" s="53" t="str">
        <f t="shared" si="208"/>
        <v>0</v>
      </c>
      <c r="CQ184" s="164" t="str">
        <f t="shared" si="209"/>
        <v/>
      </c>
      <c r="CR184" s="165">
        <f t="shared" si="156"/>
        <v>6036</v>
      </c>
      <c r="CS184" s="108">
        <f t="shared" si="161"/>
        <v>1</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Tina – Šojat</v>
      </c>
      <c r="DI184" s="33">
        <f t="shared" si="214"/>
        <v>1213</v>
      </c>
      <c r="DJ184" s="27" t="s">
        <v>0</v>
      </c>
      <c r="DK184" s="32" t="str">
        <f t="shared" si="215"/>
        <v>Tina – Šojat – OK Vihor</v>
      </c>
      <c r="DL184" s="33">
        <f t="shared" si="216"/>
        <v>1213</v>
      </c>
      <c r="DM184" s="27" t="s">
        <v>0</v>
      </c>
      <c r="DN184" s="32" t="str">
        <f t="shared" si="217"/>
        <v>Tina – Šojat – OK Vihor – Ž21B</v>
      </c>
      <c r="DO184" s="33">
        <f t="shared" si="218"/>
        <v>1213</v>
      </c>
      <c r="DP184" s="27" t="s">
        <v>0</v>
      </c>
      <c r="DQ184" s="38">
        <f t="shared" si="219"/>
        <v>1213</v>
      </c>
      <c r="DR184" s="33" cm="1">
        <f t="array" ref="DR184">IF(DQ184&lt;&gt;"",INDEX(regNatjecatelj_id,DQ184,0),IF(BF184&lt;&gt;"",BF184,""))</f>
        <v>1945</v>
      </c>
      <c r="DS184" s="27" t="s">
        <v>0</v>
      </c>
      <c r="DT184" s="38" t="str">
        <f t="shared" si="220"/>
        <v>imepre</v>
      </c>
      <c r="DU184" s="53" t="str">
        <f t="shared" si="166"/>
        <v>klu</v>
      </c>
      <c r="DV184" s="53" t="str">
        <f t="shared" si="221"/>
        <v>kat(ali)</v>
      </c>
      <c r="DW184" s="53" t="str">
        <f t="shared" si="222"/>
        <v/>
      </c>
      <c r="DX184" s="46" t="str">
        <f t="shared" si="223"/>
        <v>imepre-klu-kat(ali)</v>
      </c>
      <c r="DY184" s="27" t="s">
        <v>0</v>
      </c>
      <c r="DZ184" s="38">
        <f>IF(AN184="","",MAX(DZ$12:DZ183)+1)</f>
        <v>7761</v>
      </c>
      <c r="EA184" s="53">
        <f t="shared" si="224"/>
        <v>845</v>
      </c>
      <c r="EB184" s="53">
        <f t="shared" si="225"/>
        <v>1945</v>
      </c>
      <c r="EC184" s="53">
        <f t="shared" si="226"/>
        <v>6036</v>
      </c>
      <c r="ED184" s="53">
        <f t="shared" si="227"/>
        <v>1</v>
      </c>
      <c r="EE184" s="53">
        <f t="shared" si="167"/>
        <v>1</v>
      </c>
      <c r="EF184" s="53">
        <f t="shared" si="228"/>
        <v>21</v>
      </c>
      <c r="EG184" s="53" t="str">
        <f t="shared" si="229"/>
        <v>0</v>
      </c>
      <c r="EH184" s="53" t="str">
        <f t="shared" si="168"/>
        <v/>
      </c>
      <c r="EI184" s="53" t="str">
        <f t="shared" si="230"/>
        <v/>
      </c>
      <c r="EJ184" s="33">
        <f t="shared" si="231"/>
        <v>25</v>
      </c>
      <c r="EK184" s="27" t="s">
        <v>0</v>
      </c>
      <c r="EL184" s="14" t="str">
        <f t="shared" si="232"/>
        <v>INSERT INTO rezultat(id,stazakategorija_id,imeprezime_id,vrijeme_sec,status_id,registracija,uparivanje_id,originalstatus_id,imeprezimealias_id,klubalias_id,kategorijaalias_id) VALUES (7761,845,1945,6036,1,1,21,0,Null,Null,25);</v>
      </c>
      <c r="EM184" s="27" t="s">
        <v>0</v>
      </c>
      <c r="EN184" s="14" t="str">
        <f t="shared" si="169"/>
        <v>UPDATE
	registar
SET
	potvrda = 1
WHERE
	imeprezime_id=1945
    	AND
	kategorijaliga_id = (SELECT 
                         	id
                         FROM
                         	kategorija_liga
                         WHERE
                         	kategorija_liga.kategorija_id = (SELECT kategorija_id FROM staza_kategorija WHERE id = 845)
                         		AND
                         	kategorija_liga.liga_id = 221)
		AND
	datum_od &lt;= '44850'
    	AND
    datum_do is Null;</v>
      </c>
      <c r="EO184" s="27" t="s">
        <v>0</v>
      </c>
      <c r="EP184" s="115" t="str">
        <f t="shared" si="233"/>
        <v xml:space="preserve">
INSERT INTO rezultat(id,stazakategorija_id,imeprezime_id,vrijeme_sec,status_id,registracija,uparivanje_id,originalstatus_id,imeprezimealias_id,klubalias_id,kategorijaalias_id) VALUES (7761,845,1945,6036,1,1,21,0,Null,Null,25);
UPDATE
	registar
SET
	potvrda = 1
WHERE
	imeprezime_id=1945
    	AND
	kategorijaliga_id = (SELECT 
                         	id
                         FROM
                         	kategorija_liga
                         WHERE
                         	kategorija_liga.kategorija_id = (SELECT kategorija_id FROM staza_kategorija WHERE id = 845)
                         		AND
                         	kategorija_liga.liga_id = 221)
		AND
	datum_od &lt;= '44850'
    	AND
    datum_do is Null;</v>
      </c>
      <c r="EQ184" s="27" t="s">
        <v>0</v>
      </c>
    </row>
    <row r="185" spans="1:147" x14ac:dyDescent="0.25">
      <c r="A185" t="s">
        <v>0</v>
      </c>
      <c r="B185" s="32" t="str">
        <f>IF(csv!F175="","",TRIM(csv!T175))</f>
        <v>W21B</v>
      </c>
      <c r="C185" s="21" t="s">
        <v>0</v>
      </c>
      <c r="D185" s="21" t="str">
        <f>IF(csv!F175="","",TRIM(csv!F175))</f>
        <v>Aleksandra</v>
      </c>
      <c r="E185" s="21" t="str">
        <f>IF(csv!E175="","",TRIM(csv!E175))</f>
        <v>Miličević</v>
      </c>
      <c r="F185" s="21" t="s">
        <v>0</v>
      </c>
      <c r="G185" s="53" t="str">
        <f>IF(csv!M175="","",TRIM(csv!M175))</f>
        <v>105:07</v>
      </c>
      <c r="H185" s="53" t="str">
        <f>IF(csv!N175="","",TRIM(csv!N175))</f>
        <v>0</v>
      </c>
      <c r="I185" s="21" t="s">
        <v>0</v>
      </c>
      <c r="J185" s="21" t="str">
        <f>IF(csv!P175="","",TRIM(csv!P175))</f>
        <v>VIH</v>
      </c>
      <c r="K185" s="21" t="str">
        <f>IF(csv!Q175="","",TRIM(csv!Q175))</f>
        <v>OK Vihor</v>
      </c>
      <c r="L185" s="21" t="s">
        <v>0</v>
      </c>
      <c r="M185" s="46" t="str">
        <f>IF(csv!R175="","",TRIM(csv!R175))</f>
        <v>CRO</v>
      </c>
      <c r="N185" s="27" t="s">
        <v>0</v>
      </c>
      <c r="O185" s="172" t="str">
        <f t="shared" si="170"/>
        <v>ok</v>
      </c>
      <c r="P185" s="27"/>
      <c r="Q185" s="32" t="str">
        <f t="shared" si="171"/>
        <v>W21B</v>
      </c>
      <c r="R185" s="53">
        <f>IF(Q185="","",IF(COUNTIF(Q$12:Q184,Q185)=0,R184+1,R184))</f>
        <v>18</v>
      </c>
      <c r="S185" s="53">
        <f t="shared" si="172"/>
        <v>118</v>
      </c>
      <c r="T185" s="53">
        <f t="shared" si="173"/>
        <v>553</v>
      </c>
      <c r="U185" s="46" t="str">
        <f t="shared" si="174"/>
        <v>Ž21B – Ž16</v>
      </c>
      <c r="V185" s="27" t="s">
        <v>0</v>
      </c>
      <c r="W185" s="157" t="str">
        <f t="shared" si="175"/>
        <v>Ž21B</v>
      </c>
      <c r="X185" s="207">
        <f t="shared" si="176"/>
        <v>845</v>
      </c>
      <c r="Y185" s="158">
        <f t="shared" si="157"/>
        <v>25</v>
      </c>
      <c r="Z185" s="27" t="s">
        <v>0</v>
      </c>
      <c r="AA185" s="32" t="str">
        <f t="shared" si="177"/>
        <v>CRO</v>
      </c>
      <c r="AB185" s="53">
        <f t="shared" si="178"/>
        <v>1</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CRO</v>
      </c>
      <c r="AK185" s="108">
        <f t="shared" si="181"/>
        <v>1</v>
      </c>
      <c r="AL185" s="27"/>
      <c r="AM185" s="32" t="str">
        <f t="shared" si="182"/>
        <v>Aleksandra</v>
      </c>
      <c r="AN185" s="21" t="str">
        <f t="shared" si="183"/>
        <v>Miličević</v>
      </c>
      <c r="AO185" s="53">
        <f t="shared" si="184"/>
        <v>1460</v>
      </c>
      <c r="AP185" s="53" t="str">
        <f t="shared" si="185"/>
        <v/>
      </c>
      <c r="AQ185" s="21" t="str">
        <f t="shared" si="186"/>
        <v>Aleksandra</v>
      </c>
      <c r="AR185" s="46" t="str">
        <f t="shared" si="187"/>
        <v>Miličević</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Aleksandra</v>
      </c>
      <c r="BI185" s="21" t="str">
        <f t="shared" si="193"/>
        <v>Miličević</v>
      </c>
      <c r="BJ185" s="53" t="str">
        <f t="shared" si="194"/>
        <v/>
      </c>
      <c r="BK185" s="33">
        <f t="shared" si="195"/>
        <v>1460</v>
      </c>
      <c r="BL185" s="27" t="s">
        <v>0</v>
      </c>
      <c r="BM185" s="32" t="str">
        <f t="shared" si="196"/>
        <v>VIH</v>
      </c>
      <c r="BN185" s="21" t="str">
        <f t="shared" si="197"/>
        <v>OK Vihor</v>
      </c>
      <c r="BO185" s="53">
        <f t="shared" si="198"/>
        <v>12</v>
      </c>
      <c r="BP185" s="53" t="str">
        <f t="shared" si="159"/>
        <v/>
      </c>
      <c r="BQ185" s="21" t="str">
        <f t="shared" si="160"/>
        <v>OK Vihor</v>
      </c>
      <c r="BR185" s="21" t="str" cm="1">
        <f t="array" ref="BR185">IFERROR(""&amp;INDEX(regNatjecatelj_klub,DI185),"")</f>
        <v>OK Vihor</v>
      </c>
      <c r="BS185" s="66" t="str">
        <f t="shared" si="199"/>
        <v/>
      </c>
      <c r="BT185" s="46" t="str">
        <f t="shared" si="200"/>
        <v>OK Vihor</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OK Vihor</v>
      </c>
      <c r="CL185" s="210">
        <f>IF(BN185="","",IF(BT185&lt;&gt;BN185,INDEX(regKlub_id,MATCH(BT185,regKlub_naziv,0)),IF(AND(BO185&lt;&gt;"",BO185&lt;&gt;"NEMA"),BO185,IF(CF185&lt;&gt;"",CF185,IF(CB185&lt;&gt;"",CB185,IFERROR(INDEX(CL$12:CL184,MATCH(BN185,BN$12:BN184,0)),"GREŠKA"))))))</f>
        <v>12</v>
      </c>
      <c r="CM185" s="108" t="str">
        <f>IF(BP185="","",IF(BP185&lt;&gt;"NEMA",BP185,IF(CE185&lt;&gt;"",CE185,IFERROR(INDEX(CM$12:CM184,MATCH(BN185,BN$12:BN184,0)),""))))</f>
        <v/>
      </c>
      <c r="CN185" s="27" t="s">
        <v>0</v>
      </c>
      <c r="CO185" s="38" t="str">
        <f t="shared" si="207"/>
        <v>105:07</v>
      </c>
      <c r="CP185" s="53" t="str">
        <f t="shared" si="208"/>
        <v>0</v>
      </c>
      <c r="CQ185" s="164" t="str">
        <f t="shared" si="209"/>
        <v/>
      </c>
      <c r="CR185" s="165">
        <f t="shared" ref="CR185:CR248" si="235">IF(CO185="","",IF(VALUE(LEFT(CO185,SEARCH(":",CO185)-1))&gt;999,59999,VALUE(LEFT(CO185,SEARCH(":",CO185)-1))*60+VALUE(RIGHT(CO185,2))))</f>
        <v>6307</v>
      </c>
      <c r="CS185" s="108">
        <f t="shared" si="161"/>
        <v>1</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Aleksandra – Miličević</v>
      </c>
      <c r="DI185" s="33">
        <f t="shared" si="214"/>
        <v>17</v>
      </c>
      <c r="DJ185" s="27" t="s">
        <v>0</v>
      </c>
      <c r="DK185" s="32" t="str">
        <f t="shared" si="215"/>
        <v>Aleksandra – Miličević – OK Vihor</v>
      </c>
      <c r="DL185" s="33">
        <f t="shared" si="216"/>
        <v>17</v>
      </c>
      <c r="DM185" s="27" t="s">
        <v>0</v>
      </c>
      <c r="DN185" s="32" t="str">
        <f t="shared" si="217"/>
        <v>Aleksandra – Miličević – OK Vihor – Ž21B</v>
      </c>
      <c r="DO185" s="33">
        <f t="shared" si="218"/>
        <v>17</v>
      </c>
      <c r="DP185" s="27" t="s">
        <v>0</v>
      </c>
      <c r="DQ185" s="38">
        <f t="shared" si="219"/>
        <v>17</v>
      </c>
      <c r="DR185" s="33" cm="1">
        <f t="array" ref="DR185">IF(DQ185&lt;&gt;"",INDEX(regNatjecatelj_id,DQ185,0),IF(BF185&lt;&gt;"",BF185,""))</f>
        <v>1460</v>
      </c>
      <c r="DS185" s="27" t="s">
        <v>0</v>
      </c>
      <c r="DT185" s="38" t="str">
        <f t="shared" si="220"/>
        <v>imepre</v>
      </c>
      <c r="DU185" s="53" t="str">
        <f t="shared" si="166"/>
        <v>klu</v>
      </c>
      <c r="DV185" s="53" t="str">
        <f t="shared" si="221"/>
        <v>kat(ali)</v>
      </c>
      <c r="DW185" s="53" t="str">
        <f t="shared" si="222"/>
        <v/>
      </c>
      <c r="DX185" s="46" t="str">
        <f t="shared" si="223"/>
        <v>imepre-klu-kat(ali)</v>
      </c>
      <c r="DY185" s="27" t="s">
        <v>0</v>
      </c>
      <c r="DZ185" s="38">
        <f>IF(AN185="","",MAX(DZ$12:DZ184)+1)</f>
        <v>7762</v>
      </c>
      <c r="EA185" s="53">
        <f t="shared" si="224"/>
        <v>845</v>
      </c>
      <c r="EB185" s="53">
        <f t="shared" si="225"/>
        <v>1460</v>
      </c>
      <c r="EC185" s="53">
        <f t="shared" si="226"/>
        <v>6307</v>
      </c>
      <c r="ED185" s="53">
        <f t="shared" si="227"/>
        <v>1</v>
      </c>
      <c r="EE185" s="53">
        <f t="shared" si="167"/>
        <v>1</v>
      </c>
      <c r="EF185" s="53">
        <f t="shared" si="228"/>
        <v>21</v>
      </c>
      <c r="EG185" s="53" t="str">
        <f t="shared" si="229"/>
        <v>0</v>
      </c>
      <c r="EH185" s="53" t="str">
        <f t="shared" si="168"/>
        <v/>
      </c>
      <c r="EI185" s="53" t="str">
        <f t="shared" si="230"/>
        <v/>
      </c>
      <c r="EJ185" s="33">
        <f t="shared" si="231"/>
        <v>25</v>
      </c>
      <c r="EK185" s="27" t="s">
        <v>0</v>
      </c>
      <c r="EL185" s="14" t="str">
        <f t="shared" si="232"/>
        <v>INSERT INTO rezultat(id,stazakategorija_id,imeprezime_id,vrijeme_sec,status_id,registracija,uparivanje_id,originalstatus_id,imeprezimealias_id,klubalias_id,kategorijaalias_id) VALUES (7762,845,1460,6307,1,1,21,0,Null,Null,25);</v>
      </c>
      <c r="EM185" s="27" t="s">
        <v>0</v>
      </c>
      <c r="EN185" s="14" t="str">
        <f t="shared" si="169"/>
        <v>UPDATE
	registar
SET
	potvrda = 1
WHERE
	imeprezime_id=1460
    	AND
	kategorijaliga_id = (SELECT 
                         	id
                         FROM
                         	kategorija_liga
                         WHERE
                         	kategorija_liga.kategorija_id = (SELECT kategorija_id FROM staza_kategorija WHERE id = 845)
                         		AND
                         	kategorija_liga.liga_id = 221)
		AND
	datum_od &lt;= '44850'
    	AND
    datum_do is Null;</v>
      </c>
      <c r="EO185" s="27" t="s">
        <v>0</v>
      </c>
      <c r="EP185" s="115" t="str">
        <f t="shared" si="233"/>
        <v xml:space="preserve">
INSERT INTO rezultat(id,stazakategorija_id,imeprezime_id,vrijeme_sec,status_id,registracija,uparivanje_id,originalstatus_id,imeprezimealias_id,klubalias_id,kategorijaalias_id) VALUES (7762,845,1460,6307,1,1,21,0,Null,Null,25);
UPDATE
	registar
SET
	potvrda = 1
WHERE
	imeprezime_id=1460
    	AND
	kategorijaliga_id = (SELECT 
                         	id
                         FROM
                         	kategorija_liga
                         WHERE
                         	kategorija_liga.kategorija_id = (SELECT kategorija_id FROM staza_kategorija WHERE id = 845)
                         		AND
                         	kategorija_liga.liga_id = 221)
		AND
	datum_od &lt;= '44850'
    	AND
    datum_do is Null;</v>
      </c>
      <c r="EQ185" s="27" t="s">
        <v>0</v>
      </c>
    </row>
    <row r="186" spans="1:147" x14ac:dyDescent="0.25">
      <c r="A186" t="s">
        <v>0</v>
      </c>
      <c r="B186" s="32" t="str">
        <f>IF(csv!F176="","",TRIM(csv!T176))</f>
        <v>W21B</v>
      </c>
      <c r="C186" s="21" t="s">
        <v>0</v>
      </c>
      <c r="D186" s="21" t="str">
        <f>IF(csv!F176="","",TRIM(csv!F176))</f>
        <v>Melita</v>
      </c>
      <c r="E186" s="21" t="str">
        <f>IF(csv!E176="","",TRIM(csv!E176))</f>
        <v>Sučić</v>
      </c>
      <c r="F186" s="21" t="s">
        <v>0</v>
      </c>
      <c r="G186" s="53" t="str">
        <f>IF(csv!M176="","",TRIM(csv!M176))</f>
        <v/>
      </c>
      <c r="H186" s="53" t="str">
        <f>IF(csv!N176="","",TRIM(csv!N176))</f>
        <v>2</v>
      </c>
      <c r="I186" s="21" t="s">
        <v>0</v>
      </c>
      <c r="J186" s="21" t="str">
        <f>IF(csv!P176="","",TRIM(csv!P176))</f>
        <v>VIH</v>
      </c>
      <c r="K186" s="21" t="str">
        <f>IF(csv!Q176="","",TRIM(csv!Q176))</f>
        <v>OK Vihor</v>
      </c>
      <c r="L186" s="21" t="s">
        <v>0</v>
      </c>
      <c r="M186" s="46" t="str">
        <f>IF(csv!R176="","",TRIM(csv!R176))</f>
        <v>CRO</v>
      </c>
      <c r="N186" s="27" t="s">
        <v>0</v>
      </c>
      <c r="O186" s="172" t="str">
        <f t="shared" si="170"/>
        <v>ok</v>
      </c>
      <c r="P186" s="27"/>
      <c r="Q186" s="32" t="str">
        <f t="shared" si="171"/>
        <v>W21B</v>
      </c>
      <c r="R186" s="53">
        <f>IF(Q186="","",IF(COUNTIF(Q$12:Q185,Q186)=0,R185+1,R185))</f>
        <v>18</v>
      </c>
      <c r="S186" s="53">
        <f t="shared" si="172"/>
        <v>118</v>
      </c>
      <c r="T186" s="53">
        <f t="shared" si="173"/>
        <v>553</v>
      </c>
      <c r="U186" s="46" t="str">
        <f t="shared" si="174"/>
        <v>Ž21B – Ž16</v>
      </c>
      <c r="V186" s="27" t="s">
        <v>0</v>
      </c>
      <c r="W186" s="157" t="str">
        <f t="shared" si="175"/>
        <v>Ž21B</v>
      </c>
      <c r="X186" s="207">
        <f t="shared" si="176"/>
        <v>845</v>
      </c>
      <c r="Y186" s="158">
        <f t="shared" si="157"/>
        <v>25</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Melita</v>
      </c>
      <c r="AN186" s="21" t="str">
        <f t="shared" si="183"/>
        <v>Sučić</v>
      </c>
      <c r="AO186" s="53">
        <f t="shared" si="184"/>
        <v>1141</v>
      </c>
      <c r="AP186" s="53" t="str">
        <f t="shared" si="185"/>
        <v/>
      </c>
      <c r="AQ186" s="21" t="str">
        <f t="shared" si="186"/>
        <v>Melita</v>
      </c>
      <c r="AR186" s="46" t="str">
        <f t="shared" si="187"/>
        <v>Sučić</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Melita</v>
      </c>
      <c r="BI186" s="21" t="str">
        <f t="shared" si="193"/>
        <v>Sučić</v>
      </c>
      <c r="BJ186" s="53" t="str">
        <f t="shared" si="194"/>
        <v/>
      </c>
      <c r="BK186" s="33">
        <f t="shared" si="195"/>
        <v>1141</v>
      </c>
      <c r="BL186" s="27" t="s">
        <v>0</v>
      </c>
      <c r="BM186" s="32" t="str">
        <f t="shared" si="196"/>
        <v>VIH</v>
      </c>
      <c r="BN186" s="21" t="str">
        <f t="shared" si="197"/>
        <v>OK Vihor</v>
      </c>
      <c r="BO186" s="53">
        <f t="shared" si="198"/>
        <v>12</v>
      </c>
      <c r="BP186" s="53" t="str">
        <f t="shared" si="159"/>
        <v/>
      </c>
      <c r="BQ186" s="21" t="str">
        <f t="shared" si="160"/>
        <v>OK Vihor</v>
      </c>
      <c r="BR186" s="21" t="str" cm="1">
        <f t="array" ref="BR186">IFERROR(""&amp;INDEX(regNatjecatelj_klub,DI186),"")</f>
        <v>OK Vihor</v>
      </c>
      <c r="BS186" s="66" t="str">
        <f t="shared" si="199"/>
        <v/>
      </c>
      <c r="BT186" s="46" t="str">
        <f t="shared" si="200"/>
        <v>OK Vihor</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Vihor</v>
      </c>
      <c r="CL186" s="210">
        <f>IF(BN186="","",IF(BT186&lt;&gt;BN186,INDEX(regKlub_id,MATCH(BT186,regKlub_naziv,0)),IF(AND(BO186&lt;&gt;"",BO186&lt;&gt;"NEMA"),BO186,IF(CF186&lt;&gt;"",CF186,IF(CB186&lt;&gt;"",CB186,IFERROR(INDEX(CL$12:CL185,MATCH(BN186,BN$12:BN185,0)),"GREŠKA"))))))</f>
        <v>12</v>
      </c>
      <c r="CM186" s="108" t="str">
        <f>IF(BP186="","",IF(BP186&lt;&gt;"NEMA",BP186,IF(CE186&lt;&gt;"",CE186,IFERROR(INDEX(CM$12:CM185,MATCH(BN186,BN$12:BN185,0)),""))))</f>
        <v/>
      </c>
      <c r="CN186" s="27" t="s">
        <v>0</v>
      </c>
      <c r="CO186" s="38" t="str">
        <f t="shared" si="207"/>
        <v/>
      </c>
      <c r="CP186" s="53" t="str">
        <f t="shared" si="208"/>
        <v>2</v>
      </c>
      <c r="CQ186" s="164" t="str">
        <f t="shared" si="209"/>
        <v/>
      </c>
      <c r="CR186" s="165" t="str">
        <f t="shared" si="235"/>
        <v/>
      </c>
      <c r="CS186" s="108">
        <f t="shared" si="161"/>
        <v>4</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Melita – Sučić</v>
      </c>
      <c r="DI186" s="33">
        <f t="shared" si="214"/>
        <v>871</v>
      </c>
      <c r="DJ186" s="27" t="s">
        <v>0</v>
      </c>
      <c r="DK186" s="32" t="str">
        <f t="shared" si="215"/>
        <v>Melita – Sučić – OK Vihor</v>
      </c>
      <c r="DL186" s="33">
        <f t="shared" si="216"/>
        <v>871</v>
      </c>
      <c r="DM186" s="27" t="s">
        <v>0</v>
      </c>
      <c r="DN186" s="32" t="str">
        <f t="shared" si="217"/>
        <v>Melita – Sučić – OK Vihor – Ž21B</v>
      </c>
      <c r="DO186" s="33" t="str">
        <f t="shared" si="218"/>
        <v>NEMA</v>
      </c>
      <c r="DP186" s="27" t="s">
        <v>0</v>
      </c>
      <c r="DQ186" s="38">
        <f t="shared" si="219"/>
        <v>871</v>
      </c>
      <c r="DR186" s="33" cm="1">
        <f t="array" ref="DR186">IF(DQ186&lt;&gt;"",INDEX(regNatjecatelj_id,DQ186,0),IF(BF186&lt;&gt;"",BF186,""))</f>
        <v>1141</v>
      </c>
      <c r="DS186" s="27" t="s">
        <v>0</v>
      </c>
      <c r="DT186" s="38" t="str">
        <f t="shared" si="220"/>
        <v>imepre</v>
      </c>
      <c r="DU186" s="53" t="str">
        <f t="shared" si="166"/>
        <v>klu</v>
      </c>
      <c r="DV186" s="53" t="str">
        <f t="shared" si="221"/>
        <v>kat(ali)</v>
      </c>
      <c r="DW186" s="53" t="str">
        <f t="shared" si="222"/>
        <v/>
      </c>
      <c r="DX186" s="46" t="str">
        <f t="shared" si="223"/>
        <v>imepre-klu-kat(ali)</v>
      </c>
      <c r="DY186" s="27" t="s">
        <v>0</v>
      </c>
      <c r="DZ186" s="38">
        <f>IF(AN186="","",MAX(DZ$12:DZ185)+1)</f>
        <v>7763</v>
      </c>
      <c r="EA186" s="53">
        <f t="shared" si="224"/>
        <v>845</v>
      </c>
      <c r="EB186" s="53">
        <f t="shared" si="225"/>
        <v>1141</v>
      </c>
      <c r="EC186" s="53" t="str">
        <f t="shared" si="226"/>
        <v/>
      </c>
      <c r="ED186" s="53">
        <f t="shared" si="227"/>
        <v>4</v>
      </c>
      <c r="EE186" s="53">
        <f t="shared" si="167"/>
        <v>0</v>
      </c>
      <c r="EF186" s="53">
        <f t="shared" si="228"/>
        <v>21</v>
      </c>
      <c r="EG186" s="53" t="str">
        <f t="shared" si="229"/>
        <v>2</v>
      </c>
      <c r="EH186" s="53" t="str">
        <f t="shared" si="168"/>
        <v/>
      </c>
      <c r="EI186" s="53" t="str">
        <f t="shared" si="230"/>
        <v/>
      </c>
      <c r="EJ186" s="33">
        <f t="shared" si="231"/>
        <v>25</v>
      </c>
      <c r="EK186" s="27" t="s">
        <v>0</v>
      </c>
      <c r="EL186" s="14" t="str">
        <f t="shared" si="232"/>
        <v>INSERT INTO rezultat(id,stazakategorija_id,imeprezime_id,vrijeme_sec,status_id,registracija,uparivanje_id,originalstatus_id,imeprezimealias_id,klubalias_id,kategorijaalias_id) VALUES (7763,845,1141,Null,4,0,21,2,Null,Null,25);</v>
      </c>
      <c r="EM186" s="27" t="s">
        <v>0</v>
      </c>
      <c r="EN186" s="14" t="str">
        <f t="shared" si="169"/>
        <v/>
      </c>
      <c r="EO186" s="27" t="s">
        <v>0</v>
      </c>
      <c r="EP186" s="115" t="str">
        <f t="shared" si="233"/>
        <v xml:space="preserve">
INSERT INTO rezultat(id,stazakategorija_id,imeprezime_id,vrijeme_sec,status_id,registracija,uparivanje_id,originalstatus_id,imeprezimealias_id,klubalias_id,kategorijaalias_id) VALUES (7763,845,1141,Null,4,0,21,2,Null,Null,25);</v>
      </c>
      <c r="EQ186" s="27" t="s">
        <v>0</v>
      </c>
    </row>
    <row r="187" spans="1:147" x14ac:dyDescent="0.25">
      <c r="A187" t="s">
        <v>0</v>
      </c>
      <c r="B187" s="32" t="str">
        <f>IF(csv!F177="","",TRIM(csv!T177))</f>
        <v>W21B</v>
      </c>
      <c r="C187" s="21" t="s">
        <v>0</v>
      </c>
      <c r="D187" s="21" t="str">
        <f>IF(csv!F177="","",TRIM(csv!F177))</f>
        <v>Vacant</v>
      </c>
      <c r="E187" s="21" t="str">
        <f>IF(csv!E177="","",TRIM(csv!E177))</f>
        <v/>
      </c>
      <c r="F187" s="21" t="s">
        <v>0</v>
      </c>
      <c r="G187" s="53" t="str">
        <f>IF(csv!M177="","",TRIM(csv!M177))</f>
        <v/>
      </c>
      <c r="H187" s="53" t="str">
        <f>IF(csv!N177="","",TRIM(csv!N177))</f>
        <v>0</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W21B</v>
      </c>
      <c r="R187" s="53">
        <f>IF(Q187="","",IF(COUNTIF(Q$12:Q186,Q187)=0,R186+1,R186))</f>
        <v>18</v>
      </c>
      <c r="S187" s="53">
        <f t="shared" si="172"/>
        <v>118</v>
      </c>
      <c r="T187" s="53">
        <f t="shared" si="173"/>
        <v>553</v>
      </c>
      <c r="U187" s="46" t="str">
        <f t="shared" si="174"/>
        <v>Ž21B – Ž16</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0</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W21B</v>
      </c>
      <c r="C188" s="21" t="s">
        <v>0</v>
      </c>
      <c r="D188" s="21" t="str">
        <f>IF(csv!F178="","",TRIM(csv!F178))</f>
        <v>Vacant</v>
      </c>
      <c r="E188" s="21" t="str">
        <f>IF(csv!E178="","",TRIM(csv!E178))</f>
        <v/>
      </c>
      <c r="F188" s="21" t="s">
        <v>0</v>
      </c>
      <c r="G188" s="53" t="str">
        <f>IF(csv!M178="","",TRIM(csv!M178))</f>
        <v/>
      </c>
      <c r="H188" s="53" t="str">
        <f>IF(csv!N178="","",TRIM(csv!N178))</f>
        <v>0</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W21B</v>
      </c>
      <c r="R188" s="53">
        <f>IF(Q188="","",IF(COUNTIF(Q$12:Q187,Q188)=0,R187+1,R187))</f>
        <v>18</v>
      </c>
      <c r="S188" s="53">
        <f t="shared" si="172"/>
        <v>118</v>
      </c>
      <c r="T188" s="53">
        <f t="shared" si="173"/>
        <v>553</v>
      </c>
      <c r="U188" s="46" t="str">
        <f t="shared" si="174"/>
        <v>Ž21B – Ž16</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0</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W21B</v>
      </c>
      <c r="C189" s="21" t="s">
        <v>0</v>
      </c>
      <c r="D189" s="21" t="str">
        <f>IF(csv!F179="","",TRIM(csv!F179))</f>
        <v>Kristina</v>
      </c>
      <c r="E189" s="21" t="str">
        <f>IF(csv!E179="","",TRIM(csv!E179))</f>
        <v>Kostić</v>
      </c>
      <c r="F189" s="21" t="s">
        <v>0</v>
      </c>
      <c r="G189" s="53" t="str">
        <f>IF(csv!M179="","",TRIM(csv!M179))</f>
        <v/>
      </c>
      <c r="H189" s="53" t="str">
        <f>IF(csv!N179="","",TRIM(csv!N179))</f>
        <v>1</v>
      </c>
      <c r="I189" s="21" t="s">
        <v>0</v>
      </c>
      <c r="J189" s="21" t="str">
        <f>IF(csv!P179="","",TRIM(csv!P179))</f>
        <v>VIH</v>
      </c>
      <c r="K189" s="21" t="str">
        <f>IF(csv!Q179="","",TRIM(csv!Q179))</f>
        <v>OK Vihor</v>
      </c>
      <c r="L189" s="21" t="s">
        <v>0</v>
      </c>
      <c r="M189" s="46" t="str">
        <f>IF(csv!R179="","",TRIM(csv!R179))</f>
        <v>CRO</v>
      </c>
      <c r="N189" s="27" t="s">
        <v>0</v>
      </c>
      <c r="O189" s="172" t="str">
        <f t="shared" si="170"/>
        <v>ok</v>
      </c>
      <c r="P189" s="27"/>
      <c r="Q189" s="32" t="str">
        <f t="shared" si="171"/>
        <v>W21B</v>
      </c>
      <c r="R189" s="53">
        <f>IF(Q189="","",IF(COUNTIF(Q$12:Q188,Q189)=0,R188+1,R188))</f>
        <v>18</v>
      </c>
      <c r="S189" s="53">
        <f t="shared" si="172"/>
        <v>118</v>
      </c>
      <c r="T189" s="53">
        <f t="shared" si="173"/>
        <v>553</v>
      </c>
      <c r="U189" s="46" t="str">
        <f t="shared" si="174"/>
        <v>Ž21B – Ž16</v>
      </c>
      <c r="V189" s="27" t="s">
        <v>0</v>
      </c>
      <c r="W189" s="157" t="str">
        <f t="shared" si="175"/>
        <v>Ž21B</v>
      </c>
      <c r="X189" s="207">
        <f t="shared" si="176"/>
        <v>845</v>
      </c>
      <c r="Y189" s="158">
        <f t="shared" si="157"/>
        <v>25</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Kristina</v>
      </c>
      <c r="AN189" s="21" t="str">
        <f t="shared" si="183"/>
        <v>Kostić</v>
      </c>
      <c r="AO189" s="53">
        <f t="shared" si="184"/>
        <v>2235</v>
      </c>
      <c r="AP189" s="53" t="str">
        <f t="shared" si="185"/>
        <v/>
      </c>
      <c r="AQ189" s="21" t="str">
        <f t="shared" si="186"/>
        <v>Kristina</v>
      </c>
      <c r="AR189" s="46" t="str">
        <f t="shared" si="187"/>
        <v>Kostić</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Kristina</v>
      </c>
      <c r="BI189" s="21" t="str">
        <f t="shared" si="193"/>
        <v>Kostić</v>
      </c>
      <c r="BJ189" s="53" t="str">
        <f t="shared" si="194"/>
        <v/>
      </c>
      <c r="BK189" s="33">
        <f t="shared" si="195"/>
        <v>2235</v>
      </c>
      <c r="BL189" s="27" t="s">
        <v>0</v>
      </c>
      <c r="BM189" s="32" t="str">
        <f t="shared" si="196"/>
        <v>VIH</v>
      </c>
      <c r="BN189" s="21" t="str">
        <f t="shared" si="197"/>
        <v>OK Vihor</v>
      </c>
      <c r="BO189" s="53">
        <f t="shared" si="198"/>
        <v>12</v>
      </c>
      <c r="BP189" s="53" t="str">
        <f t="shared" si="159"/>
        <v/>
      </c>
      <c r="BQ189" s="21" t="str">
        <f t="shared" si="160"/>
        <v>OK Vihor</v>
      </c>
      <c r="BR189" s="21" t="str" cm="1">
        <f t="array" ref="BR189">IFERROR(""&amp;INDEX(regNatjecatelj_klub,DI189),"")</f>
        <v>OK Vihor</v>
      </c>
      <c r="BS189" s="66" t="str">
        <f t="shared" si="199"/>
        <v/>
      </c>
      <c r="BT189" s="46" t="str">
        <f t="shared" si="200"/>
        <v>OK Vihor</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Vihor</v>
      </c>
      <c r="CL189" s="210">
        <f>IF(BN189="","",IF(BT189&lt;&gt;BN189,INDEX(regKlub_id,MATCH(BT189,regKlub_naziv,0)),IF(AND(BO189&lt;&gt;"",BO189&lt;&gt;"NEMA"),BO189,IF(CF189&lt;&gt;"",CF189,IF(CB189&lt;&gt;"",CB189,IFERROR(INDEX(CL$12:CL188,MATCH(BN189,BN$12:BN188,0)),"GREŠKA"))))))</f>
        <v>12</v>
      </c>
      <c r="CM189" s="108" t="str">
        <f>IF(BP189="","",IF(BP189&lt;&gt;"NEMA",BP189,IF(CE189&lt;&gt;"",CE189,IFERROR(INDEX(CM$12:CM188,MATCH(BN189,BN$12:BN188,0)),""))))</f>
        <v/>
      </c>
      <c r="CN189" s="27" t="s">
        <v>0</v>
      </c>
      <c r="CO189" s="38" t="str">
        <f t="shared" si="207"/>
        <v/>
      </c>
      <c r="CP189" s="53" t="str">
        <f t="shared" si="208"/>
        <v>1</v>
      </c>
      <c r="CQ189" s="164" t="str">
        <f t="shared" si="209"/>
        <v/>
      </c>
      <c r="CR189" s="165" t="str">
        <f t="shared" si="235"/>
        <v/>
      </c>
      <c r="CS189" s="108">
        <f t="shared" si="161"/>
        <v>6</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Kristina – Kostić</v>
      </c>
      <c r="DI189" s="33">
        <f t="shared" si="214"/>
        <v>654</v>
      </c>
      <c r="DJ189" s="27" t="s">
        <v>0</v>
      </c>
      <c r="DK189" s="32" t="str">
        <f t="shared" si="215"/>
        <v>Kristina – Kostić – OK Vihor</v>
      </c>
      <c r="DL189" s="33">
        <f t="shared" si="216"/>
        <v>654</v>
      </c>
      <c r="DM189" s="27" t="s">
        <v>0</v>
      </c>
      <c r="DN189" s="32" t="str">
        <f t="shared" si="217"/>
        <v>Kristina – Kostić – OK Vihor – Ž21B</v>
      </c>
      <c r="DO189" s="33">
        <f t="shared" si="218"/>
        <v>654</v>
      </c>
      <c r="DP189" s="27" t="s">
        <v>0</v>
      </c>
      <c r="DQ189" s="38">
        <f t="shared" si="219"/>
        <v>654</v>
      </c>
      <c r="DR189" s="33" cm="1">
        <f t="array" ref="DR189">IF(DQ189&lt;&gt;"",INDEX(regNatjecatelj_id,DQ189,0),IF(BF189&lt;&gt;"",BF189,""))</f>
        <v>2235</v>
      </c>
      <c r="DS189" s="27" t="s">
        <v>0</v>
      </c>
      <c r="DT189" s="38" t="str">
        <f t="shared" si="220"/>
        <v>imepre</v>
      </c>
      <c r="DU189" s="53" t="str">
        <f t="shared" si="166"/>
        <v>klu</v>
      </c>
      <c r="DV189" s="53" t="str">
        <f t="shared" si="221"/>
        <v>kat(ali)</v>
      </c>
      <c r="DW189" s="53" t="str">
        <f t="shared" si="222"/>
        <v/>
      </c>
      <c r="DX189" s="46" t="str">
        <f t="shared" si="223"/>
        <v>imepre-klu-kat(ali)</v>
      </c>
      <c r="DY189" s="27" t="s">
        <v>0</v>
      </c>
      <c r="DZ189" s="38">
        <f>IF(AN189="","",MAX(DZ$12:DZ188)+1)</f>
        <v>7764</v>
      </c>
      <c r="EA189" s="53">
        <f t="shared" si="224"/>
        <v>845</v>
      </c>
      <c r="EB189" s="53">
        <f t="shared" si="225"/>
        <v>2235</v>
      </c>
      <c r="EC189" s="53" t="str">
        <f t="shared" si="226"/>
        <v/>
      </c>
      <c r="ED189" s="53">
        <f t="shared" si="227"/>
        <v>6</v>
      </c>
      <c r="EE189" s="53">
        <f t="shared" si="167"/>
        <v>1</v>
      </c>
      <c r="EF189" s="53">
        <f t="shared" si="228"/>
        <v>21</v>
      </c>
      <c r="EG189" s="53" t="str">
        <f t="shared" si="229"/>
        <v>1</v>
      </c>
      <c r="EH189" s="53" t="str">
        <f t="shared" si="168"/>
        <v/>
      </c>
      <c r="EI189" s="53" t="str">
        <f t="shared" si="230"/>
        <v/>
      </c>
      <c r="EJ189" s="33">
        <f t="shared" si="231"/>
        <v>25</v>
      </c>
      <c r="EK189" s="27" t="s">
        <v>0</v>
      </c>
      <c r="EL189" s="14" t="str">
        <f t="shared" si="232"/>
        <v>INSERT INTO rezultat(id,stazakategorija_id,imeprezime_id,vrijeme_sec,status_id,registracija,uparivanje_id,originalstatus_id,imeprezimealias_id,klubalias_id,kategorijaalias_id) VALUES (7764,845,2235,Null,6,1,21,1,Null,Null,25);</v>
      </c>
      <c r="EM189" s="27" t="s">
        <v>0</v>
      </c>
      <c r="EN189" s="14" t="str">
        <f t="shared" si="169"/>
        <v/>
      </c>
      <c r="EO189" s="27" t="s">
        <v>0</v>
      </c>
      <c r="EP189" s="115" t="str">
        <f t="shared" si="233"/>
        <v xml:space="preserve">
INSERT INTO rezultat(id,stazakategorija_id,imeprezime_id,vrijeme_sec,status_id,registracija,uparivanje_id,originalstatus_id,imeprezimealias_id,klubalias_id,kategorijaalias_id) VALUES (7764,845,2235,Null,6,1,21,1,Null,Null,25);</v>
      </c>
      <c r="EQ189" s="27" t="s">
        <v>0</v>
      </c>
    </row>
    <row r="190" spans="1:147" x14ac:dyDescent="0.25">
      <c r="A190" t="s">
        <v>0</v>
      </c>
      <c r="B190" s="32" t="str">
        <f>IF(csv!F180="","",TRIM(csv!T180))</f>
        <v>W35</v>
      </c>
      <c r="C190" s="21" t="s">
        <v>0</v>
      </c>
      <c r="D190" s="21" t="str">
        <f>IF(csv!F180="","",TRIM(csv!F180))</f>
        <v>Tena</v>
      </c>
      <c r="E190" s="21" t="str">
        <f>IF(csv!E180="","",TRIM(csv!E180))</f>
        <v>Sakar Vukić</v>
      </c>
      <c r="F190" s="21" t="s">
        <v>0</v>
      </c>
      <c r="G190" s="53" t="str">
        <f>IF(csv!M180="","",TRIM(csv!M180))</f>
        <v>52:24</v>
      </c>
      <c r="H190" s="53" t="str">
        <f>IF(csv!N180="","",TRIM(csv!N180))</f>
        <v>0</v>
      </c>
      <c r="I190" s="21" t="s">
        <v>0</v>
      </c>
      <c r="J190" s="21" t="str">
        <f>IF(csv!P180="","",TRIM(csv!P180))</f>
        <v>MAK</v>
      </c>
      <c r="K190" s="21" t="str">
        <f>IF(csv!Q180="","",TRIM(csv!Q180))</f>
        <v>OK Maksimir</v>
      </c>
      <c r="L190" s="21" t="s">
        <v>0</v>
      </c>
      <c r="M190" s="46" t="str">
        <f>IF(csv!R180="","",TRIM(csv!R180))</f>
        <v>CRO</v>
      </c>
      <c r="N190" s="27" t="s">
        <v>0</v>
      </c>
      <c r="O190" s="172" t="str">
        <f t="shared" si="170"/>
        <v>ok</v>
      </c>
      <c r="P190" s="27"/>
      <c r="Q190" s="32" t="str">
        <f t="shared" si="171"/>
        <v>W35</v>
      </c>
      <c r="R190" s="53">
        <f>IF(Q190="","",IF(COUNTIF(Q$12:Q189,Q190)=0,R189+1,R189))</f>
        <v>19</v>
      </c>
      <c r="S190" s="53">
        <f t="shared" si="172"/>
        <v>117</v>
      </c>
      <c r="T190" s="53">
        <f t="shared" si="173"/>
        <v>552</v>
      </c>
      <c r="U190" s="46" t="str">
        <f t="shared" si="174"/>
        <v>Ž35 – Ž20</v>
      </c>
      <c r="V190" s="27" t="s">
        <v>0</v>
      </c>
      <c r="W190" s="157" t="str">
        <f t="shared" si="175"/>
        <v>Ž35</v>
      </c>
      <c r="X190" s="207">
        <f t="shared" si="176"/>
        <v>846</v>
      </c>
      <c r="Y190" s="158">
        <f t="shared" si="157"/>
        <v>26</v>
      </c>
      <c r="Z190" s="27" t="s">
        <v>0</v>
      </c>
      <c r="AA190" s="32" t="str">
        <f t="shared" si="177"/>
        <v>CRO</v>
      </c>
      <c r="AB190" s="53">
        <f t="shared" si="178"/>
        <v>1</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CRO</v>
      </c>
      <c r="AK190" s="108">
        <f t="shared" si="181"/>
        <v>1</v>
      </c>
      <c r="AL190" s="27"/>
      <c r="AM190" s="32" t="str">
        <f t="shared" si="182"/>
        <v>Tena</v>
      </c>
      <c r="AN190" s="21" t="str">
        <f t="shared" si="183"/>
        <v>Sakar Vukić</v>
      </c>
      <c r="AO190" s="53">
        <f t="shared" si="184"/>
        <v>1345</v>
      </c>
      <c r="AP190" s="53" t="str">
        <f t="shared" si="185"/>
        <v/>
      </c>
      <c r="AQ190" s="21" t="str">
        <f t="shared" si="186"/>
        <v>Tena</v>
      </c>
      <c r="AR190" s="46" t="str">
        <f t="shared" si="187"/>
        <v>Sakar Vukić</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Tena</v>
      </c>
      <c r="BI190" s="21" t="str">
        <f t="shared" si="193"/>
        <v>Sakar Vukić</v>
      </c>
      <c r="BJ190" s="53" t="str">
        <f t="shared" si="194"/>
        <v/>
      </c>
      <c r="BK190" s="33">
        <f t="shared" si="195"/>
        <v>1345</v>
      </c>
      <c r="BL190" s="27" t="s">
        <v>0</v>
      </c>
      <c r="BM190" s="32" t="str">
        <f t="shared" si="196"/>
        <v>MAK</v>
      </c>
      <c r="BN190" s="21" t="str">
        <f t="shared" si="197"/>
        <v>OK Maksimir</v>
      </c>
      <c r="BO190" s="53">
        <f t="shared" si="198"/>
        <v>6</v>
      </c>
      <c r="BP190" s="53" t="str">
        <f t="shared" si="159"/>
        <v/>
      </c>
      <c r="BQ190" s="21" t="str">
        <f t="shared" si="160"/>
        <v>OK Maksimir</v>
      </c>
      <c r="BR190" s="21" t="str" cm="1">
        <f t="array" ref="BR190">IFERROR(""&amp;INDEX(regNatjecatelj_klub,DI190),"")</f>
        <v>OK Maksimir</v>
      </c>
      <c r="BS190" s="66" t="str">
        <f t="shared" si="199"/>
        <v/>
      </c>
      <c r="BT190" s="46" t="str">
        <f t="shared" si="200"/>
        <v>OK Maksimir</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Maksimir</v>
      </c>
      <c r="CL190" s="210">
        <f>IF(BN190="","",IF(BT190&lt;&gt;BN190,INDEX(regKlub_id,MATCH(BT190,regKlub_naziv,0)),IF(AND(BO190&lt;&gt;"",BO190&lt;&gt;"NEMA"),BO190,IF(CF190&lt;&gt;"",CF190,IF(CB190&lt;&gt;"",CB190,IFERROR(INDEX(CL$12:CL189,MATCH(BN190,BN$12:BN189,0)),"GREŠKA"))))))</f>
        <v>6</v>
      </c>
      <c r="CM190" s="108" t="str">
        <f>IF(BP190="","",IF(BP190&lt;&gt;"NEMA",BP190,IF(CE190&lt;&gt;"",CE190,IFERROR(INDEX(CM$12:CM189,MATCH(BN190,BN$12:BN189,0)),""))))</f>
        <v/>
      </c>
      <c r="CN190" s="27" t="s">
        <v>0</v>
      </c>
      <c r="CO190" s="38" t="str">
        <f t="shared" si="207"/>
        <v>52:24</v>
      </c>
      <c r="CP190" s="53" t="str">
        <f t="shared" si="208"/>
        <v>0</v>
      </c>
      <c r="CQ190" s="164" t="str">
        <f t="shared" si="209"/>
        <v/>
      </c>
      <c r="CR190" s="165">
        <f t="shared" si="235"/>
        <v>3144</v>
      </c>
      <c r="CS190" s="108">
        <f t="shared" si="161"/>
        <v>1</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Tena – Sakar Vukić</v>
      </c>
      <c r="DI190" s="33">
        <f t="shared" si="214"/>
        <v>1190</v>
      </c>
      <c r="DJ190" s="27" t="s">
        <v>0</v>
      </c>
      <c r="DK190" s="32" t="str">
        <f t="shared" si="215"/>
        <v>Tena – Sakar Vukić – OK Maksimir</v>
      </c>
      <c r="DL190" s="33">
        <f t="shared" si="216"/>
        <v>1190</v>
      </c>
      <c r="DM190" s="27" t="s">
        <v>0</v>
      </c>
      <c r="DN190" s="32" t="str">
        <f t="shared" si="217"/>
        <v>Tena – Sakar Vukić – OK Maksimir – Ž35</v>
      </c>
      <c r="DO190" s="33">
        <f t="shared" si="218"/>
        <v>1190</v>
      </c>
      <c r="DP190" s="27" t="s">
        <v>0</v>
      </c>
      <c r="DQ190" s="38">
        <f t="shared" si="219"/>
        <v>1190</v>
      </c>
      <c r="DR190" s="33" cm="1">
        <f t="array" ref="DR190">IF(DQ190&lt;&gt;"",INDEX(regNatjecatelj_id,DQ190,0),IF(BF190&lt;&gt;"",BF190,""))</f>
        <v>1345</v>
      </c>
      <c r="DS190" s="27" t="s">
        <v>0</v>
      </c>
      <c r="DT190" s="38" t="str">
        <f t="shared" si="220"/>
        <v>imepre</v>
      </c>
      <c r="DU190" s="53" t="str">
        <f t="shared" si="166"/>
        <v>klu</v>
      </c>
      <c r="DV190" s="53" t="str">
        <f t="shared" si="221"/>
        <v>kat(ali)</v>
      </c>
      <c r="DW190" s="53" t="str">
        <f t="shared" si="222"/>
        <v/>
      </c>
      <c r="DX190" s="46" t="str">
        <f t="shared" si="223"/>
        <v>imepre-klu-kat(ali)</v>
      </c>
      <c r="DY190" s="27" t="s">
        <v>0</v>
      </c>
      <c r="DZ190" s="38">
        <f>IF(AN190="","",MAX(DZ$12:DZ189)+1)</f>
        <v>7765</v>
      </c>
      <c r="EA190" s="53">
        <f t="shared" si="224"/>
        <v>846</v>
      </c>
      <c r="EB190" s="53">
        <f t="shared" si="225"/>
        <v>1345</v>
      </c>
      <c r="EC190" s="53">
        <f t="shared" si="226"/>
        <v>3144</v>
      </c>
      <c r="ED190" s="53">
        <f t="shared" si="227"/>
        <v>1</v>
      </c>
      <c r="EE190" s="53">
        <f t="shared" si="167"/>
        <v>1</v>
      </c>
      <c r="EF190" s="53">
        <f t="shared" si="228"/>
        <v>21</v>
      </c>
      <c r="EG190" s="53" t="str">
        <f t="shared" si="229"/>
        <v>0</v>
      </c>
      <c r="EH190" s="53" t="str">
        <f t="shared" si="168"/>
        <v/>
      </c>
      <c r="EI190" s="53" t="str">
        <f t="shared" si="230"/>
        <v/>
      </c>
      <c r="EJ190" s="33">
        <f t="shared" si="231"/>
        <v>26</v>
      </c>
      <c r="EK190" s="27" t="s">
        <v>0</v>
      </c>
      <c r="EL190" s="14" t="str">
        <f t="shared" si="232"/>
        <v>INSERT INTO rezultat(id,stazakategorija_id,imeprezime_id,vrijeme_sec,status_id,registracija,uparivanje_id,originalstatus_id,imeprezimealias_id,klubalias_id,kategorijaalias_id) VALUES (7765,846,1345,3144,1,1,21,0,Null,Null,26);</v>
      </c>
      <c r="EM190" s="27" t="s">
        <v>0</v>
      </c>
      <c r="EN190" s="14" t="str">
        <f t="shared" si="169"/>
        <v>UPDATE
	registar
SET
	potvrda = 1
WHERE
	imeprezime_id=1345
    	AND
	kategorijaliga_id = (SELECT 
                         	id
                         FROM
                         	kategorija_liga
                         WHERE
                         	kategorija_liga.kategorija_id = (SELECT kategorija_id FROM staza_kategorija WHERE id = 846)
                         		AND
                         	kategorija_liga.liga_id = 221)
		AND
	datum_od &lt;= '44850'
    	AND
    datum_do is Null;</v>
      </c>
      <c r="EO190" s="27" t="s">
        <v>0</v>
      </c>
      <c r="EP190" s="115" t="str">
        <f t="shared" si="233"/>
        <v xml:space="preserve">
INSERT INTO rezultat(id,stazakategorija_id,imeprezime_id,vrijeme_sec,status_id,registracija,uparivanje_id,originalstatus_id,imeprezimealias_id,klubalias_id,kategorijaalias_id) VALUES (7765,846,1345,3144,1,1,21,0,Null,Null,26);
UPDATE
	registar
SET
	potvrda = 1
WHERE
	imeprezime_id=1345
    	AND
	kategorijaliga_id = (SELECT 
                         	id
                         FROM
                         	kategorija_liga
                         WHERE
                         	kategorija_liga.kategorija_id = (SELECT kategorija_id FROM staza_kategorija WHERE id = 846)
                         		AND
                         	kategorija_liga.liga_id = 221)
		AND
	datum_od &lt;= '44850'
    	AND
    datum_do is Null;</v>
      </c>
      <c r="EQ190" s="27" t="s">
        <v>0</v>
      </c>
    </row>
    <row r="191" spans="1:147" x14ac:dyDescent="0.25">
      <c r="A191" t="s">
        <v>0</v>
      </c>
      <c r="B191" s="32" t="str">
        <f>IF(csv!F181="","",TRIM(csv!T181))</f>
        <v>W35</v>
      </c>
      <c r="C191" s="21" t="s">
        <v>0</v>
      </c>
      <c r="D191" s="21" t="str">
        <f>IF(csv!F181="","",TRIM(csv!F181))</f>
        <v>Anica</v>
      </c>
      <c r="E191" s="21" t="str">
        <f>IF(csv!E181="","",TRIM(csv!E181))</f>
        <v>Hribar</v>
      </c>
      <c r="F191" s="21" t="s">
        <v>0</v>
      </c>
      <c r="G191" s="53" t="str">
        <f>IF(csv!M181="","",TRIM(csv!M181))</f>
        <v>57:11</v>
      </c>
      <c r="H191" s="53" t="str">
        <f>IF(csv!N181="","",TRIM(csv!N181))</f>
        <v>0</v>
      </c>
      <c r="I191" s="21" t="s">
        <v>0</v>
      </c>
      <c r="J191" s="21" t="str">
        <f>IF(csv!P181="","",TRIM(csv!P181))</f>
        <v>OKB</v>
      </c>
      <c r="K191" s="21" t="str">
        <f>IF(csv!Q181="","",TRIM(csv!Q181))</f>
        <v>OK Brežice</v>
      </c>
      <c r="L191" s="21" t="s">
        <v>0</v>
      </c>
      <c r="M191" s="46" t="str">
        <f>IF(csv!R181="","",TRIM(csv!R181))</f>
        <v>SLO</v>
      </c>
      <c r="N191" s="27" t="s">
        <v>0</v>
      </c>
      <c r="O191" s="172" t="str">
        <f t="shared" si="170"/>
        <v>ok</v>
      </c>
      <c r="P191" s="27"/>
      <c r="Q191" s="32" t="str">
        <f t="shared" si="171"/>
        <v>W35</v>
      </c>
      <c r="R191" s="53">
        <f>IF(Q191="","",IF(COUNTIF(Q$12:Q190,Q191)=0,R190+1,R190))</f>
        <v>19</v>
      </c>
      <c r="S191" s="53">
        <f t="shared" si="172"/>
        <v>117</v>
      </c>
      <c r="T191" s="53">
        <f t="shared" si="173"/>
        <v>552</v>
      </c>
      <c r="U191" s="46" t="str">
        <f t="shared" si="174"/>
        <v>Ž35 – Ž20</v>
      </c>
      <c r="V191" s="27" t="s">
        <v>0</v>
      </c>
      <c r="W191" s="157" t="str">
        <f t="shared" si="175"/>
        <v>Ž35</v>
      </c>
      <c r="X191" s="207">
        <f t="shared" si="176"/>
        <v>846</v>
      </c>
      <c r="Y191" s="158">
        <f t="shared" si="157"/>
        <v>26</v>
      </c>
      <c r="Z191" s="27" t="s">
        <v>0</v>
      </c>
      <c r="AA191" s="32" t="str">
        <f t="shared" si="177"/>
        <v>SLO</v>
      </c>
      <c r="AB191" s="53">
        <f t="shared" si="178"/>
        <v>2</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SLO</v>
      </c>
      <c r="AK191" s="108">
        <f t="shared" si="181"/>
        <v>2</v>
      </c>
      <c r="AL191" s="27"/>
      <c r="AM191" s="32" t="str">
        <f t="shared" si="182"/>
        <v>Anica</v>
      </c>
      <c r="AN191" s="21" t="str">
        <f t="shared" si="183"/>
        <v>Hribar</v>
      </c>
      <c r="AO191" s="53">
        <f t="shared" si="184"/>
        <v>2303</v>
      </c>
      <c r="AP191" s="53" t="str">
        <f t="shared" si="185"/>
        <v/>
      </c>
      <c r="AQ191" s="21" t="str">
        <f t="shared" si="186"/>
        <v>Anica</v>
      </c>
      <c r="AR191" s="46" t="str">
        <f t="shared" si="187"/>
        <v>Hribar</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Anica</v>
      </c>
      <c r="BI191" s="21" t="str">
        <f t="shared" si="193"/>
        <v>Hribar</v>
      </c>
      <c r="BJ191" s="53" t="str">
        <f t="shared" si="194"/>
        <v/>
      </c>
      <c r="BK191" s="33">
        <f t="shared" si="195"/>
        <v>2303</v>
      </c>
      <c r="BL191" s="27" t="s">
        <v>0</v>
      </c>
      <c r="BM191" s="32" t="str">
        <f t="shared" si="196"/>
        <v>OKB</v>
      </c>
      <c r="BN191" s="21" t="str">
        <f t="shared" si="197"/>
        <v>OK Brežice</v>
      </c>
      <c r="BO191" s="53">
        <f t="shared" si="198"/>
        <v>13</v>
      </c>
      <c r="BP191" s="53" t="str">
        <f t="shared" si="159"/>
        <v/>
      </c>
      <c r="BQ191" s="21" t="str">
        <f t="shared" si="160"/>
        <v>OK Brežice</v>
      </c>
      <c r="BR191" s="21" t="str" cm="1">
        <f t="array" ref="BR191">IFERROR(""&amp;INDEX(regNatjecatelj_klub,DI191),"")</f>
        <v>OK Brežice</v>
      </c>
      <c r="BS191" s="66" t="str">
        <f t="shared" si="199"/>
        <v/>
      </c>
      <c r="BT191" s="46" t="str">
        <f t="shared" si="200"/>
        <v>OK Brežice</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Brežice</v>
      </c>
      <c r="CL191" s="210">
        <f>IF(BN191="","",IF(BT191&lt;&gt;BN191,INDEX(regKlub_id,MATCH(BT191,regKlub_naziv,0)),IF(AND(BO191&lt;&gt;"",BO191&lt;&gt;"NEMA"),BO191,IF(CF191&lt;&gt;"",CF191,IF(CB191&lt;&gt;"",CB191,IFERROR(INDEX(CL$12:CL190,MATCH(BN191,BN$12:BN190,0)),"GREŠKA"))))))</f>
        <v>13</v>
      </c>
      <c r="CM191" s="108" t="str">
        <f>IF(BP191="","",IF(BP191&lt;&gt;"NEMA",BP191,IF(CE191&lt;&gt;"",CE191,IFERROR(INDEX(CM$12:CM190,MATCH(BN191,BN$12:BN190,0)),""))))</f>
        <v/>
      </c>
      <c r="CN191" s="27" t="s">
        <v>0</v>
      </c>
      <c r="CO191" s="38" t="str">
        <f t="shared" si="207"/>
        <v>57:11</v>
      </c>
      <c r="CP191" s="53" t="str">
        <f t="shared" si="208"/>
        <v>0</v>
      </c>
      <c r="CQ191" s="164" t="str">
        <f t="shared" si="209"/>
        <v/>
      </c>
      <c r="CR191" s="165">
        <f t="shared" si="235"/>
        <v>3431</v>
      </c>
      <c r="CS191" s="108">
        <f t="shared" si="161"/>
        <v>1</v>
      </c>
      <c r="CT191" s="27" t="s">
        <v>0</v>
      </c>
      <c r="CU191" s="224" t="str">
        <f t="shared" si="210"/>
        <v xml:space="preserve">
</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Anica – Hribar</v>
      </c>
      <c r="DI191" s="33">
        <f t="shared" si="214"/>
        <v>75</v>
      </c>
      <c r="DJ191" s="27" t="s">
        <v>0</v>
      </c>
      <c r="DK191" s="32" t="str">
        <f t="shared" si="215"/>
        <v>Anica – Hribar – OK Brežice</v>
      </c>
      <c r="DL191" s="33">
        <f t="shared" si="216"/>
        <v>75</v>
      </c>
      <c r="DM191" s="27" t="s">
        <v>0</v>
      </c>
      <c r="DN191" s="32" t="str">
        <f t="shared" si="217"/>
        <v>Anica – Hribar – OK Brežice – Ž35</v>
      </c>
      <c r="DO191" s="33" t="str">
        <f t="shared" si="218"/>
        <v>NEMA</v>
      </c>
      <c r="DP191" s="27" t="s">
        <v>0</v>
      </c>
      <c r="DQ191" s="38">
        <f t="shared" si="219"/>
        <v>75</v>
      </c>
      <c r="DR191" s="33" cm="1">
        <f t="array" ref="DR191">IF(DQ191&lt;&gt;"",INDEX(regNatjecatelj_id,DQ191,0),IF(BF191&lt;&gt;"",BF191,""))</f>
        <v>2303</v>
      </c>
      <c r="DS191" s="27" t="s">
        <v>0</v>
      </c>
      <c r="DT191" s="38" t="str">
        <f t="shared" si="220"/>
        <v>imepre</v>
      </c>
      <c r="DU191" s="53" t="str">
        <f t="shared" si="166"/>
        <v>klu</v>
      </c>
      <c r="DV191" s="53" t="str">
        <f t="shared" si="221"/>
        <v>kat(ali)</v>
      </c>
      <c r="DW191" s="53" t="str">
        <f t="shared" si="222"/>
        <v/>
      </c>
      <c r="DX191" s="46" t="str">
        <f t="shared" si="223"/>
        <v>imepre-klu-kat(ali)</v>
      </c>
      <c r="DY191" s="27" t="s">
        <v>0</v>
      </c>
      <c r="DZ191" s="38">
        <f>IF(AN191="","",MAX(DZ$12:DZ190)+1)</f>
        <v>7766</v>
      </c>
      <c r="EA191" s="53">
        <f t="shared" si="224"/>
        <v>846</v>
      </c>
      <c r="EB191" s="53">
        <f t="shared" si="225"/>
        <v>2303</v>
      </c>
      <c r="EC191" s="53">
        <f t="shared" si="226"/>
        <v>3431</v>
      </c>
      <c r="ED191" s="53">
        <f t="shared" si="227"/>
        <v>1</v>
      </c>
      <c r="EE191" s="53">
        <f t="shared" si="167"/>
        <v>0</v>
      </c>
      <c r="EF191" s="53">
        <f t="shared" si="228"/>
        <v>21</v>
      </c>
      <c r="EG191" s="53" t="str">
        <f t="shared" si="229"/>
        <v>0</v>
      </c>
      <c r="EH191" s="53" t="str">
        <f t="shared" si="168"/>
        <v/>
      </c>
      <c r="EI191" s="53" t="str">
        <f t="shared" si="230"/>
        <v/>
      </c>
      <c r="EJ191" s="33">
        <f t="shared" si="231"/>
        <v>26</v>
      </c>
      <c r="EK191" s="27" t="s">
        <v>0</v>
      </c>
      <c r="EL191" s="14" t="str">
        <f t="shared" si="232"/>
        <v>INSERT INTO rezultat(id,stazakategorija_id,imeprezime_id,vrijeme_sec,status_id,registracija,uparivanje_id,originalstatus_id,imeprezimealias_id,klubalias_id,kategorijaalias_id) VALUES (7766,846,2303,3431,1,0,21,0,Null,Null,26);</v>
      </c>
      <c r="EM191" s="27" t="s">
        <v>0</v>
      </c>
      <c r="EN191" s="14" t="str">
        <f t="shared" si="169"/>
        <v/>
      </c>
      <c r="EO191" s="27" t="s">
        <v>0</v>
      </c>
      <c r="EP191" s="115" t="str">
        <f t="shared" si="233"/>
        <v xml:space="preserve">
INSERT INTO rezultat(id,stazakategorija_id,imeprezime_id,vrijeme_sec,status_id,registracija,uparivanje_id,originalstatus_id,imeprezimealias_id,klubalias_id,kategorijaalias_id) VALUES (7766,846,2303,3431,1,0,21,0,Null,Null,26);</v>
      </c>
      <c r="EQ191" s="27" t="s">
        <v>0</v>
      </c>
    </row>
    <row r="192" spans="1:147" x14ac:dyDescent="0.25">
      <c r="A192" t="s">
        <v>0</v>
      </c>
      <c r="B192" s="32" t="str">
        <f>IF(csv!F182="","",TRIM(csv!T182))</f>
        <v>W35</v>
      </c>
      <c r="C192" s="21" t="s">
        <v>0</v>
      </c>
      <c r="D192" s="21" t="str">
        <f>IF(csv!F182="","",TRIM(csv!F182))</f>
        <v>Sonja</v>
      </c>
      <c r="E192" s="21" t="str">
        <f>IF(csv!E182="","",TRIM(csv!E182))</f>
        <v>Jantar</v>
      </c>
      <c r="F192" s="21" t="s">
        <v>0</v>
      </c>
      <c r="G192" s="53" t="str">
        <f>IF(csv!M182="","",TRIM(csv!M182))</f>
        <v>61:33</v>
      </c>
      <c r="H192" s="53" t="str">
        <f>IF(csv!N182="","",TRIM(csv!N182))</f>
        <v>0</v>
      </c>
      <c r="I192" s="21" t="s">
        <v>0</v>
      </c>
      <c r="J192" s="21" t="str">
        <f>IF(csv!P182="","",TRIM(csv!P182))</f>
        <v>JAP</v>
      </c>
      <c r="K192" s="21" t="str">
        <f>IF(csv!Q182="","",TRIM(csv!Q182))</f>
        <v>OK Japetić</v>
      </c>
      <c r="L192" s="21" t="s">
        <v>0</v>
      </c>
      <c r="M192" s="46" t="str">
        <f>IF(csv!R182="","",TRIM(csv!R182))</f>
        <v>CRO</v>
      </c>
      <c r="N192" s="27" t="s">
        <v>0</v>
      </c>
      <c r="O192" s="172" t="str">
        <f t="shared" si="170"/>
        <v>ok</v>
      </c>
      <c r="P192" s="27"/>
      <c r="Q192" s="32" t="str">
        <f t="shared" si="171"/>
        <v>W35</v>
      </c>
      <c r="R192" s="53">
        <f>IF(Q192="","",IF(COUNTIF(Q$12:Q191,Q192)=0,R191+1,R191))</f>
        <v>19</v>
      </c>
      <c r="S192" s="53">
        <f t="shared" si="172"/>
        <v>117</v>
      </c>
      <c r="T192" s="53">
        <f t="shared" si="173"/>
        <v>552</v>
      </c>
      <c r="U192" s="46" t="str">
        <f t="shared" si="174"/>
        <v>Ž35 – Ž20</v>
      </c>
      <c r="V192" s="27" t="s">
        <v>0</v>
      </c>
      <c r="W192" s="157" t="str">
        <f t="shared" si="175"/>
        <v>Ž35</v>
      </c>
      <c r="X192" s="207">
        <f t="shared" si="176"/>
        <v>846</v>
      </c>
      <c r="Y192" s="158">
        <f t="shared" si="157"/>
        <v>26</v>
      </c>
      <c r="Z192" s="27" t="s">
        <v>0</v>
      </c>
      <c r="AA192" s="32" t="str">
        <f t="shared" si="177"/>
        <v>CRO</v>
      </c>
      <c r="AB192" s="53">
        <f t="shared" si="178"/>
        <v>1</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CRO</v>
      </c>
      <c r="AK192" s="108">
        <f t="shared" si="181"/>
        <v>1</v>
      </c>
      <c r="AL192" s="27"/>
      <c r="AM192" s="32" t="str">
        <f t="shared" si="182"/>
        <v>Sonja</v>
      </c>
      <c r="AN192" s="21" t="str">
        <f t="shared" si="183"/>
        <v>Jantar</v>
      </c>
      <c r="AO192" s="53">
        <f t="shared" si="184"/>
        <v>2206</v>
      </c>
      <c r="AP192" s="53" t="str">
        <f t="shared" si="185"/>
        <v/>
      </c>
      <c r="AQ192" s="21" t="str">
        <f t="shared" si="186"/>
        <v>Sonja</v>
      </c>
      <c r="AR192" s="46" t="str">
        <f t="shared" si="187"/>
        <v>Jantar</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Sonja</v>
      </c>
      <c r="BI192" s="21" t="str">
        <f t="shared" si="193"/>
        <v>Jantar</v>
      </c>
      <c r="BJ192" s="53" t="str">
        <f t="shared" si="194"/>
        <v/>
      </c>
      <c r="BK192" s="33">
        <f t="shared" si="195"/>
        <v>2206</v>
      </c>
      <c r="BL192" s="27" t="s">
        <v>0</v>
      </c>
      <c r="BM192" s="32" t="str">
        <f t="shared" si="196"/>
        <v>JAP</v>
      </c>
      <c r="BN192" s="21" t="str">
        <f t="shared" si="197"/>
        <v>OK Japetić</v>
      </c>
      <c r="BO192" s="53">
        <f t="shared" si="198"/>
        <v>3</v>
      </c>
      <c r="BP192" s="53" t="str">
        <f t="shared" si="159"/>
        <v/>
      </c>
      <c r="BQ192" s="21" t="str">
        <f t="shared" si="160"/>
        <v>OK Japetić</v>
      </c>
      <c r="BR192" s="21" t="str" cm="1">
        <f t="array" ref="BR192">IFERROR(""&amp;INDEX(regNatjecatelj_klub,DI192),"")</f>
        <v>OK Japetić</v>
      </c>
      <c r="BS192" s="66" t="str">
        <f t="shared" si="199"/>
        <v/>
      </c>
      <c r="BT192" s="46" t="str">
        <f t="shared" si="200"/>
        <v>OK Japetić</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OK Japetić</v>
      </c>
      <c r="CL192" s="210">
        <f>IF(BN192="","",IF(BT192&lt;&gt;BN192,INDEX(regKlub_id,MATCH(BT192,regKlub_naziv,0)),IF(AND(BO192&lt;&gt;"",BO192&lt;&gt;"NEMA"),BO192,IF(CF192&lt;&gt;"",CF192,IF(CB192&lt;&gt;"",CB192,IFERROR(INDEX(CL$12:CL191,MATCH(BN192,BN$12:BN191,0)),"GREŠKA"))))))</f>
        <v>3</v>
      </c>
      <c r="CM192" s="108" t="str">
        <f>IF(BP192="","",IF(BP192&lt;&gt;"NEMA",BP192,IF(CE192&lt;&gt;"",CE192,IFERROR(INDEX(CM$12:CM191,MATCH(BN192,BN$12:BN191,0)),""))))</f>
        <v/>
      </c>
      <c r="CN192" s="27" t="s">
        <v>0</v>
      </c>
      <c r="CO192" s="38" t="str">
        <f t="shared" si="207"/>
        <v>61:33</v>
      </c>
      <c r="CP192" s="53" t="str">
        <f t="shared" si="208"/>
        <v>0</v>
      </c>
      <c r="CQ192" s="164" t="str">
        <f t="shared" si="209"/>
        <v/>
      </c>
      <c r="CR192" s="165">
        <f t="shared" si="235"/>
        <v>3693</v>
      </c>
      <c r="CS192" s="108">
        <f t="shared" si="161"/>
        <v>1</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Sonja – Jantar</v>
      </c>
      <c r="DI192" s="33">
        <f t="shared" si="214"/>
        <v>1156</v>
      </c>
      <c r="DJ192" s="27" t="s">
        <v>0</v>
      </c>
      <c r="DK192" s="32" t="str">
        <f t="shared" si="215"/>
        <v>Sonja – Jantar – OK Japetić</v>
      </c>
      <c r="DL192" s="33">
        <f t="shared" si="216"/>
        <v>1156</v>
      </c>
      <c r="DM192" s="27" t="s">
        <v>0</v>
      </c>
      <c r="DN192" s="32" t="str">
        <f t="shared" si="217"/>
        <v>Sonja – Jantar – OK Japetić – Ž35</v>
      </c>
      <c r="DO192" s="33">
        <f t="shared" si="218"/>
        <v>1156</v>
      </c>
      <c r="DP192" s="27" t="s">
        <v>0</v>
      </c>
      <c r="DQ192" s="38">
        <f t="shared" si="219"/>
        <v>1156</v>
      </c>
      <c r="DR192" s="33" cm="1">
        <f t="array" ref="DR192">IF(DQ192&lt;&gt;"",INDEX(regNatjecatelj_id,DQ192,0),IF(BF192&lt;&gt;"",BF192,""))</f>
        <v>2206</v>
      </c>
      <c r="DS192" s="27" t="s">
        <v>0</v>
      </c>
      <c r="DT192" s="38" t="str">
        <f t="shared" si="220"/>
        <v>imepre</v>
      </c>
      <c r="DU192" s="53" t="str">
        <f t="shared" si="166"/>
        <v>klu</v>
      </c>
      <c r="DV192" s="53" t="str">
        <f t="shared" si="221"/>
        <v>kat(ali)</v>
      </c>
      <c r="DW192" s="53" t="str">
        <f t="shared" si="222"/>
        <v/>
      </c>
      <c r="DX192" s="46" t="str">
        <f t="shared" si="223"/>
        <v>imepre-klu-kat(ali)</v>
      </c>
      <c r="DY192" s="27" t="s">
        <v>0</v>
      </c>
      <c r="DZ192" s="38">
        <f>IF(AN192="","",MAX(DZ$12:DZ191)+1)</f>
        <v>7767</v>
      </c>
      <c r="EA192" s="53">
        <f t="shared" si="224"/>
        <v>846</v>
      </c>
      <c r="EB192" s="53">
        <f t="shared" si="225"/>
        <v>2206</v>
      </c>
      <c r="EC192" s="53">
        <f t="shared" si="226"/>
        <v>3693</v>
      </c>
      <c r="ED192" s="53">
        <f t="shared" si="227"/>
        <v>1</v>
      </c>
      <c r="EE192" s="53">
        <f t="shared" si="167"/>
        <v>1</v>
      </c>
      <c r="EF192" s="53">
        <f t="shared" si="228"/>
        <v>21</v>
      </c>
      <c r="EG192" s="53" t="str">
        <f t="shared" si="229"/>
        <v>0</v>
      </c>
      <c r="EH192" s="53" t="str">
        <f t="shared" si="168"/>
        <v/>
      </c>
      <c r="EI192" s="53" t="str">
        <f t="shared" si="230"/>
        <v/>
      </c>
      <c r="EJ192" s="33">
        <f t="shared" si="231"/>
        <v>26</v>
      </c>
      <c r="EK192" s="27" t="s">
        <v>0</v>
      </c>
      <c r="EL192" s="14" t="str">
        <f t="shared" si="232"/>
        <v>INSERT INTO rezultat(id,stazakategorija_id,imeprezime_id,vrijeme_sec,status_id,registracija,uparivanje_id,originalstatus_id,imeprezimealias_id,klubalias_id,kategorijaalias_id) VALUES (7767,846,2206,3693,1,1,21,0,Null,Null,26);</v>
      </c>
      <c r="EM192" s="27" t="s">
        <v>0</v>
      </c>
      <c r="EN192" s="14" t="str">
        <f t="shared" si="169"/>
        <v>UPDATE
	registar
SET
	potvrda = 1
WHERE
	imeprezime_id=2206
    	AND
	kategorijaliga_id = (SELECT 
                         	id
                         FROM
                         	kategorija_liga
                         WHERE
                         	kategorija_liga.kategorija_id = (SELECT kategorija_id FROM staza_kategorija WHERE id = 846)
                         		AND
                         	kategorija_liga.liga_id = 221)
		AND
	datum_od &lt;= '44850'
    	AND
    datum_do is Null;</v>
      </c>
      <c r="EO192" s="27" t="s">
        <v>0</v>
      </c>
      <c r="EP192" s="115" t="str">
        <f t="shared" si="233"/>
        <v xml:space="preserve">
INSERT INTO rezultat(id,stazakategorija_id,imeprezime_id,vrijeme_sec,status_id,registracija,uparivanje_id,originalstatus_id,imeprezimealias_id,klubalias_id,kategorijaalias_id) VALUES (7767,846,2206,3693,1,1,21,0,Null,Null,26);
UPDATE
	registar
SET
	potvrda = 1
WHERE
	imeprezime_id=2206
    	AND
	kategorijaliga_id = (SELECT 
                         	id
                         FROM
                         	kategorija_liga
                         WHERE
                         	kategorija_liga.kategorija_id = (SELECT kategorija_id FROM staza_kategorija WHERE id = 846)
                         		AND
                         	kategorija_liga.liga_id = 221)
		AND
	datum_od &lt;= '44850'
    	AND
    datum_do is Null;</v>
      </c>
      <c r="EQ192" s="27" t="s">
        <v>0</v>
      </c>
    </row>
    <row r="193" spans="1:147" x14ac:dyDescent="0.25">
      <c r="A193" t="s">
        <v>0</v>
      </c>
      <c r="B193" s="32" t="str">
        <f>IF(csv!F183="","",TRIM(csv!T183))</f>
        <v>W35</v>
      </c>
      <c r="C193" s="21" t="s">
        <v>0</v>
      </c>
      <c r="D193" s="21" t="str">
        <f>IF(csv!F183="","",TRIM(csv!F183))</f>
        <v>Sanda</v>
      </c>
      <c r="E193" s="21" t="str">
        <f>IF(csv!E183="","",TRIM(csv!E183))</f>
        <v>Berženji</v>
      </c>
      <c r="F193" s="21" t="s">
        <v>0</v>
      </c>
      <c r="G193" s="53" t="str">
        <f>IF(csv!M183="","",TRIM(csv!M183))</f>
        <v>64:21</v>
      </c>
      <c r="H193" s="53" t="str">
        <f>IF(csv!N183="","",TRIM(csv!N183))</f>
        <v>0</v>
      </c>
      <c r="I193" s="21" t="s">
        <v>0</v>
      </c>
      <c r="J193" s="21" t="str">
        <f>IF(csv!P183="","",TRIM(csv!P183))</f>
        <v>KAP</v>
      </c>
      <c r="K193" s="21" t="str">
        <f>IF(csv!Q183="","",TRIM(csv!Q183))</f>
        <v>OK Kapela</v>
      </c>
      <c r="L193" s="21" t="s">
        <v>0</v>
      </c>
      <c r="M193" s="46" t="str">
        <f>IF(csv!R183="","",TRIM(csv!R183))</f>
        <v>CRO</v>
      </c>
      <c r="N193" s="27" t="s">
        <v>0</v>
      </c>
      <c r="O193" s="172" t="str">
        <f t="shared" si="170"/>
        <v>ok</v>
      </c>
      <c r="P193" s="27"/>
      <c r="Q193" s="32" t="str">
        <f t="shared" si="171"/>
        <v>W35</v>
      </c>
      <c r="R193" s="53">
        <f>IF(Q193="","",IF(COUNTIF(Q$12:Q192,Q193)=0,R192+1,R192))</f>
        <v>19</v>
      </c>
      <c r="S193" s="53">
        <f t="shared" si="172"/>
        <v>117</v>
      </c>
      <c r="T193" s="53">
        <f t="shared" si="173"/>
        <v>552</v>
      </c>
      <c r="U193" s="46" t="str">
        <f t="shared" si="174"/>
        <v>Ž35 – Ž20</v>
      </c>
      <c r="V193" s="27" t="s">
        <v>0</v>
      </c>
      <c r="W193" s="157" t="str">
        <f t="shared" si="175"/>
        <v>Ž35</v>
      </c>
      <c r="X193" s="207">
        <f t="shared" si="176"/>
        <v>846</v>
      </c>
      <c r="Y193" s="158">
        <f t="shared" si="157"/>
        <v>26</v>
      </c>
      <c r="Z193" s="27" t="s">
        <v>0</v>
      </c>
      <c r="AA193" s="32" t="str">
        <f t="shared" si="177"/>
        <v>CRO</v>
      </c>
      <c r="AB193" s="53">
        <f t="shared" si="178"/>
        <v>1</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CRO</v>
      </c>
      <c r="AK193" s="108">
        <f t="shared" si="181"/>
        <v>1</v>
      </c>
      <c r="AL193" s="27"/>
      <c r="AM193" s="32" t="str">
        <f t="shared" si="182"/>
        <v>Sanda</v>
      </c>
      <c r="AN193" s="21" t="str">
        <f t="shared" si="183"/>
        <v>Berženji</v>
      </c>
      <c r="AO193" s="53">
        <f t="shared" si="184"/>
        <v>1368</v>
      </c>
      <c r="AP193" s="53" t="str">
        <f t="shared" si="185"/>
        <v/>
      </c>
      <c r="AQ193" s="21" t="str">
        <f t="shared" si="186"/>
        <v>Sanda</v>
      </c>
      <c r="AR193" s="46" t="str">
        <f t="shared" si="187"/>
        <v>Berženji</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Sanda</v>
      </c>
      <c r="BI193" s="21" t="str">
        <f t="shared" si="193"/>
        <v>Berženji</v>
      </c>
      <c r="BJ193" s="53" t="str">
        <f t="shared" si="194"/>
        <v/>
      </c>
      <c r="BK193" s="33">
        <f t="shared" si="195"/>
        <v>1368</v>
      </c>
      <c r="BL193" s="27" t="s">
        <v>0</v>
      </c>
      <c r="BM193" s="32" t="str">
        <f t="shared" si="196"/>
        <v>KAP</v>
      </c>
      <c r="BN193" s="21" t="str">
        <f t="shared" si="197"/>
        <v>OK Kapela</v>
      </c>
      <c r="BO193" s="53">
        <f t="shared" si="198"/>
        <v>5</v>
      </c>
      <c r="BP193" s="53" t="str">
        <f t="shared" si="159"/>
        <v/>
      </c>
      <c r="BQ193" s="21" t="str">
        <f t="shared" si="160"/>
        <v>OK Kapela</v>
      </c>
      <c r="BR193" s="21" t="str" cm="1">
        <f t="array" ref="BR193">IFERROR(""&amp;INDEX(regNatjecatelj_klub,DI193),"")</f>
        <v>OK Kapela</v>
      </c>
      <c r="BS193" s="66" t="str">
        <f t="shared" si="199"/>
        <v/>
      </c>
      <c r="BT193" s="46" t="str">
        <f t="shared" si="200"/>
        <v>OK Kapela</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OK Kapela</v>
      </c>
      <c r="CL193" s="210">
        <f>IF(BN193="","",IF(BT193&lt;&gt;BN193,INDEX(regKlub_id,MATCH(BT193,regKlub_naziv,0)),IF(AND(BO193&lt;&gt;"",BO193&lt;&gt;"NEMA"),BO193,IF(CF193&lt;&gt;"",CF193,IF(CB193&lt;&gt;"",CB193,IFERROR(INDEX(CL$12:CL192,MATCH(BN193,BN$12:BN192,0)),"GREŠKA"))))))</f>
        <v>5</v>
      </c>
      <c r="CM193" s="108" t="str">
        <f>IF(BP193="","",IF(BP193&lt;&gt;"NEMA",BP193,IF(CE193&lt;&gt;"",CE193,IFERROR(INDEX(CM$12:CM192,MATCH(BN193,BN$12:BN192,0)),""))))</f>
        <v/>
      </c>
      <c r="CN193" s="27" t="s">
        <v>0</v>
      </c>
      <c r="CO193" s="38" t="str">
        <f t="shared" si="207"/>
        <v>64:21</v>
      </c>
      <c r="CP193" s="53" t="str">
        <f t="shared" si="208"/>
        <v>0</v>
      </c>
      <c r="CQ193" s="164" t="str">
        <f t="shared" si="209"/>
        <v/>
      </c>
      <c r="CR193" s="165">
        <f t="shared" si="235"/>
        <v>3861</v>
      </c>
      <c r="CS193" s="108">
        <f t="shared" si="161"/>
        <v>1</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Sanda – Berženji</v>
      </c>
      <c r="DI193" s="33">
        <f t="shared" si="214"/>
        <v>1106</v>
      </c>
      <c r="DJ193" s="27" t="s">
        <v>0</v>
      </c>
      <c r="DK193" s="32" t="str">
        <f t="shared" si="215"/>
        <v>Sanda – Berženji – OK Kapela</v>
      </c>
      <c r="DL193" s="33">
        <f t="shared" si="216"/>
        <v>1106</v>
      </c>
      <c r="DM193" s="27" t="s">
        <v>0</v>
      </c>
      <c r="DN193" s="32" t="str">
        <f t="shared" si="217"/>
        <v>Sanda – Berženji – OK Kapela – Ž35</v>
      </c>
      <c r="DO193" s="33">
        <f t="shared" si="218"/>
        <v>1106</v>
      </c>
      <c r="DP193" s="27" t="s">
        <v>0</v>
      </c>
      <c r="DQ193" s="38">
        <f t="shared" si="219"/>
        <v>1106</v>
      </c>
      <c r="DR193" s="33" cm="1">
        <f t="array" ref="DR193">IF(DQ193&lt;&gt;"",INDEX(regNatjecatelj_id,DQ193,0),IF(BF193&lt;&gt;"",BF193,""))</f>
        <v>1368</v>
      </c>
      <c r="DS193" s="27" t="s">
        <v>0</v>
      </c>
      <c r="DT193" s="38" t="str">
        <f t="shared" si="220"/>
        <v>imepre</v>
      </c>
      <c r="DU193" s="53" t="str">
        <f t="shared" si="166"/>
        <v>klu</v>
      </c>
      <c r="DV193" s="53" t="str">
        <f t="shared" si="221"/>
        <v>kat(ali)</v>
      </c>
      <c r="DW193" s="53" t="str">
        <f t="shared" si="222"/>
        <v/>
      </c>
      <c r="DX193" s="46" t="str">
        <f t="shared" si="223"/>
        <v>imepre-klu-kat(ali)</v>
      </c>
      <c r="DY193" s="27" t="s">
        <v>0</v>
      </c>
      <c r="DZ193" s="38">
        <f>IF(AN193="","",MAX(DZ$12:DZ192)+1)</f>
        <v>7768</v>
      </c>
      <c r="EA193" s="53">
        <f t="shared" si="224"/>
        <v>846</v>
      </c>
      <c r="EB193" s="53">
        <f t="shared" si="225"/>
        <v>1368</v>
      </c>
      <c r="EC193" s="53">
        <f t="shared" si="226"/>
        <v>3861</v>
      </c>
      <c r="ED193" s="53">
        <f t="shared" si="227"/>
        <v>1</v>
      </c>
      <c r="EE193" s="53">
        <f t="shared" si="167"/>
        <v>1</v>
      </c>
      <c r="EF193" s="53">
        <f t="shared" si="228"/>
        <v>21</v>
      </c>
      <c r="EG193" s="53" t="str">
        <f t="shared" si="229"/>
        <v>0</v>
      </c>
      <c r="EH193" s="53" t="str">
        <f t="shared" si="168"/>
        <v/>
      </c>
      <c r="EI193" s="53" t="str">
        <f t="shared" si="230"/>
        <v/>
      </c>
      <c r="EJ193" s="33">
        <f t="shared" si="231"/>
        <v>26</v>
      </c>
      <c r="EK193" s="27" t="s">
        <v>0</v>
      </c>
      <c r="EL193" s="14" t="str">
        <f t="shared" si="232"/>
        <v>INSERT INTO rezultat(id,stazakategorija_id,imeprezime_id,vrijeme_sec,status_id,registracija,uparivanje_id,originalstatus_id,imeprezimealias_id,klubalias_id,kategorijaalias_id) VALUES (7768,846,1368,3861,1,1,21,0,Null,Null,26);</v>
      </c>
      <c r="EM193" s="27" t="s">
        <v>0</v>
      </c>
      <c r="EN193" s="14" t="str">
        <f t="shared" si="169"/>
        <v>UPDATE
	registar
SET
	potvrda = 1
WHERE
	imeprezime_id=1368
    	AND
	kategorijaliga_id = (SELECT 
                         	id
                         FROM
                         	kategorija_liga
                         WHERE
                         	kategorija_liga.kategorija_id = (SELECT kategorija_id FROM staza_kategorija WHERE id = 846)
                         		AND
                         	kategorija_liga.liga_id = 221)
		AND
	datum_od &lt;= '44850'
    	AND
    datum_do is Null;</v>
      </c>
      <c r="EO193" s="27" t="s">
        <v>0</v>
      </c>
      <c r="EP193" s="115" t="str">
        <f t="shared" si="233"/>
        <v xml:space="preserve">
INSERT INTO rezultat(id,stazakategorija_id,imeprezime_id,vrijeme_sec,status_id,registracija,uparivanje_id,originalstatus_id,imeprezimealias_id,klubalias_id,kategorijaalias_id) VALUES (7768,846,1368,3861,1,1,21,0,Null,Null,26);
UPDATE
	registar
SET
	potvrda = 1
WHERE
	imeprezime_id=1368
    	AND
	kategorijaliga_id = (SELECT 
                         	id
                         FROM
                         	kategorija_liga
                         WHERE
                         	kategorija_liga.kategorija_id = (SELECT kategorija_id FROM staza_kategorija WHERE id = 846)
                         		AND
                         	kategorija_liga.liga_id = 221)
		AND
	datum_od &lt;= '44850'
    	AND
    datum_do is Null;</v>
      </c>
      <c r="EQ193" s="27" t="s">
        <v>0</v>
      </c>
    </row>
    <row r="194" spans="1:147" x14ac:dyDescent="0.25">
      <c r="A194" t="s">
        <v>0</v>
      </c>
      <c r="B194" s="32" t="str">
        <f>IF(csv!F184="","",TRIM(csv!T184))</f>
        <v>W35</v>
      </c>
      <c r="C194" s="21" t="s">
        <v>0</v>
      </c>
      <c r="D194" s="21" t="str">
        <f>IF(csv!F184="","",TRIM(csv!F184))</f>
        <v>Martina</v>
      </c>
      <c r="E194" s="21" t="str">
        <f>IF(csv!E184="","",TRIM(csv!E184))</f>
        <v>Bedeković Tanković</v>
      </c>
      <c r="F194" s="21" t="s">
        <v>0</v>
      </c>
      <c r="G194" s="53" t="str">
        <f>IF(csv!M184="","",TRIM(csv!M184))</f>
        <v>65:07</v>
      </c>
      <c r="H194" s="53" t="str">
        <f>IF(csv!N184="","",TRIM(csv!N184))</f>
        <v>0</v>
      </c>
      <c r="I194" s="21" t="s">
        <v>0</v>
      </c>
      <c r="J194" s="21" t="str">
        <f>IF(csv!P184="","",TRIM(csv!P184))</f>
        <v>JEL</v>
      </c>
      <c r="K194" s="21" t="str">
        <f>IF(csv!Q184="","",TRIM(csv!Q184))</f>
        <v>OK Jelen</v>
      </c>
      <c r="L194" s="21" t="s">
        <v>0</v>
      </c>
      <c r="M194" s="46" t="str">
        <f>IF(csv!R184="","",TRIM(csv!R184))</f>
        <v>CRO</v>
      </c>
      <c r="N194" s="27" t="s">
        <v>0</v>
      </c>
      <c r="O194" s="172" t="str">
        <f t="shared" si="170"/>
        <v>ok</v>
      </c>
      <c r="P194" s="27"/>
      <c r="Q194" s="32" t="str">
        <f t="shared" si="171"/>
        <v>W35</v>
      </c>
      <c r="R194" s="53">
        <f>IF(Q194="","",IF(COUNTIF(Q$12:Q193,Q194)=0,R193+1,R193))</f>
        <v>19</v>
      </c>
      <c r="S194" s="53">
        <f t="shared" si="172"/>
        <v>117</v>
      </c>
      <c r="T194" s="53">
        <f t="shared" si="173"/>
        <v>552</v>
      </c>
      <c r="U194" s="46" t="str">
        <f t="shared" si="174"/>
        <v>Ž35 – Ž20</v>
      </c>
      <c r="V194" s="27" t="s">
        <v>0</v>
      </c>
      <c r="W194" s="157" t="str">
        <f t="shared" si="175"/>
        <v>Ž35</v>
      </c>
      <c r="X194" s="207">
        <f t="shared" si="176"/>
        <v>846</v>
      </c>
      <c r="Y194" s="158">
        <f t="shared" si="157"/>
        <v>26</v>
      </c>
      <c r="Z194" s="27" t="s">
        <v>0</v>
      </c>
      <c r="AA194" s="32" t="str">
        <f t="shared" si="177"/>
        <v>CRO</v>
      </c>
      <c r="AB194" s="53">
        <f t="shared" si="178"/>
        <v>1</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CRO</v>
      </c>
      <c r="AK194" s="108">
        <f t="shared" si="181"/>
        <v>1</v>
      </c>
      <c r="AL194" s="27"/>
      <c r="AM194" s="32" t="str">
        <f t="shared" si="182"/>
        <v>Martina</v>
      </c>
      <c r="AN194" s="21" t="str">
        <f t="shared" si="183"/>
        <v>Bedeković Tanković</v>
      </c>
      <c r="AO194" s="53">
        <f t="shared" si="184"/>
        <v>1473</v>
      </c>
      <c r="AP194" s="53" t="str">
        <f t="shared" si="185"/>
        <v/>
      </c>
      <c r="AQ194" s="21" t="str">
        <f t="shared" si="186"/>
        <v>Martina</v>
      </c>
      <c r="AR194" s="46" t="str">
        <f t="shared" si="187"/>
        <v>Bedeković Tanković</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Martina</v>
      </c>
      <c r="BI194" s="21" t="str">
        <f t="shared" si="193"/>
        <v>Bedeković Tanković</v>
      </c>
      <c r="BJ194" s="53" t="str">
        <f t="shared" si="194"/>
        <v/>
      </c>
      <c r="BK194" s="33">
        <f t="shared" si="195"/>
        <v>1473</v>
      </c>
      <c r="BL194" s="27" t="s">
        <v>0</v>
      </c>
      <c r="BM194" s="32" t="str">
        <f t="shared" si="196"/>
        <v>JEL</v>
      </c>
      <c r="BN194" s="21" t="str">
        <f t="shared" si="197"/>
        <v>OK Jelen</v>
      </c>
      <c r="BO194" s="53">
        <f t="shared" si="198"/>
        <v>4</v>
      </c>
      <c r="BP194" s="53" t="str">
        <f t="shared" si="159"/>
        <v/>
      </c>
      <c r="BQ194" s="21" t="str">
        <f t="shared" si="160"/>
        <v>OK Jelen</v>
      </c>
      <c r="BR194" s="21" t="str" cm="1">
        <f t="array" ref="BR194">IFERROR(""&amp;INDEX(regNatjecatelj_klub,DI194),"")</f>
        <v>OK Jelen</v>
      </c>
      <c r="BS194" s="66" t="str">
        <f t="shared" si="199"/>
        <v/>
      </c>
      <c r="BT194" s="46" t="str">
        <f t="shared" si="200"/>
        <v>OK Jelen</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OK Jelen</v>
      </c>
      <c r="CL194" s="210">
        <f>IF(BN194="","",IF(BT194&lt;&gt;BN194,INDEX(regKlub_id,MATCH(BT194,regKlub_naziv,0)),IF(AND(BO194&lt;&gt;"",BO194&lt;&gt;"NEMA"),BO194,IF(CF194&lt;&gt;"",CF194,IF(CB194&lt;&gt;"",CB194,IFERROR(INDEX(CL$12:CL193,MATCH(BN194,BN$12:BN193,0)),"GREŠKA"))))))</f>
        <v>4</v>
      </c>
      <c r="CM194" s="108" t="str">
        <f>IF(BP194="","",IF(BP194&lt;&gt;"NEMA",BP194,IF(CE194&lt;&gt;"",CE194,IFERROR(INDEX(CM$12:CM193,MATCH(BN194,BN$12:BN193,0)),""))))</f>
        <v/>
      </c>
      <c r="CN194" s="27" t="s">
        <v>0</v>
      </c>
      <c r="CO194" s="38" t="str">
        <f t="shared" si="207"/>
        <v>65:07</v>
      </c>
      <c r="CP194" s="53" t="str">
        <f t="shared" si="208"/>
        <v>0</v>
      </c>
      <c r="CQ194" s="164" t="str">
        <f t="shared" si="209"/>
        <v/>
      </c>
      <c r="CR194" s="165">
        <f t="shared" si="235"/>
        <v>3907</v>
      </c>
      <c r="CS194" s="108">
        <f t="shared" si="161"/>
        <v>1</v>
      </c>
      <c r="CT194" s="27" t="s">
        <v>0</v>
      </c>
      <c r="CU194" s="224" t="str">
        <f t="shared" si="210"/>
        <v xml:space="preserve">
</v>
      </c>
      <c r="CV194" s="27" t="s">
        <v>0</v>
      </c>
      <c r="CW194" s="184" t="str">
        <f t="shared" si="162"/>
        <v/>
      </c>
      <c r="CX194" t="s">
        <v>0</v>
      </c>
      <c r="CY194" s="86" t="str">
        <f t="shared" si="163"/>
        <v>Ž</v>
      </c>
      <c r="CZ194" t="s">
        <v>0</v>
      </c>
      <c r="DA194" s="32" t="str">
        <f t="shared" si="164"/>
        <v/>
      </c>
      <c r="DB194" s="46" t="str">
        <f t="shared" si="165"/>
        <v/>
      </c>
      <c r="DC194" t="s">
        <v>0</v>
      </c>
      <c r="DD194" s="14" t="str">
        <f t="shared" si="211"/>
        <v/>
      </c>
      <c r="DE194" s="27" t="s">
        <v>0</v>
      </c>
      <c r="DF194" s="14" t="str">
        <f t="shared" si="212"/>
        <v/>
      </c>
      <c r="DG194" s="27" t="s">
        <v>0</v>
      </c>
      <c r="DH194" s="32" t="str">
        <f t="shared" si="213"/>
        <v>Martina – Bedeković Tanković</v>
      </c>
      <c r="DI194" s="33">
        <f t="shared" si="214"/>
        <v>842</v>
      </c>
      <c r="DJ194" s="27" t="s">
        <v>0</v>
      </c>
      <c r="DK194" s="32" t="str">
        <f t="shared" si="215"/>
        <v>Martina – Bedeković Tanković – OK Jelen</v>
      </c>
      <c r="DL194" s="33">
        <f t="shared" si="216"/>
        <v>842</v>
      </c>
      <c r="DM194" s="27" t="s">
        <v>0</v>
      </c>
      <c r="DN194" s="32" t="str">
        <f t="shared" si="217"/>
        <v>Martina – Bedeković Tanković – OK Jelen – Ž35</v>
      </c>
      <c r="DO194" s="33">
        <f t="shared" si="218"/>
        <v>842</v>
      </c>
      <c r="DP194" s="27" t="s">
        <v>0</v>
      </c>
      <c r="DQ194" s="38">
        <f t="shared" si="219"/>
        <v>842</v>
      </c>
      <c r="DR194" s="33" cm="1">
        <f t="array" ref="DR194">IF(DQ194&lt;&gt;"",INDEX(regNatjecatelj_id,DQ194,0),IF(BF194&lt;&gt;"",BF194,""))</f>
        <v>1473</v>
      </c>
      <c r="DS194" s="27" t="s">
        <v>0</v>
      </c>
      <c r="DT194" s="38" t="str">
        <f t="shared" si="220"/>
        <v>imepre</v>
      </c>
      <c r="DU194" s="53" t="str">
        <f t="shared" si="166"/>
        <v>klu</v>
      </c>
      <c r="DV194" s="53" t="str">
        <f t="shared" si="221"/>
        <v>kat(ali)</v>
      </c>
      <c r="DW194" s="53" t="str">
        <f t="shared" si="222"/>
        <v/>
      </c>
      <c r="DX194" s="46" t="str">
        <f t="shared" si="223"/>
        <v>imepre-klu-kat(ali)</v>
      </c>
      <c r="DY194" s="27" t="s">
        <v>0</v>
      </c>
      <c r="DZ194" s="38">
        <f>IF(AN194="","",MAX(DZ$12:DZ193)+1)</f>
        <v>7769</v>
      </c>
      <c r="EA194" s="53">
        <f t="shared" si="224"/>
        <v>846</v>
      </c>
      <c r="EB194" s="53">
        <f t="shared" si="225"/>
        <v>1473</v>
      </c>
      <c r="EC194" s="53">
        <f t="shared" si="226"/>
        <v>3907</v>
      </c>
      <c r="ED194" s="53">
        <f t="shared" si="227"/>
        <v>1</v>
      </c>
      <c r="EE194" s="53">
        <f t="shared" si="167"/>
        <v>1</v>
      </c>
      <c r="EF194" s="53">
        <f t="shared" si="228"/>
        <v>21</v>
      </c>
      <c r="EG194" s="53" t="str">
        <f t="shared" si="229"/>
        <v>0</v>
      </c>
      <c r="EH194" s="53" t="str">
        <f t="shared" si="168"/>
        <v/>
      </c>
      <c r="EI194" s="53" t="str">
        <f t="shared" si="230"/>
        <v/>
      </c>
      <c r="EJ194" s="33">
        <f t="shared" si="231"/>
        <v>26</v>
      </c>
      <c r="EK194" s="27" t="s">
        <v>0</v>
      </c>
      <c r="EL194" s="14" t="str">
        <f t="shared" si="232"/>
        <v>INSERT INTO rezultat(id,stazakategorija_id,imeprezime_id,vrijeme_sec,status_id,registracija,uparivanje_id,originalstatus_id,imeprezimealias_id,klubalias_id,kategorijaalias_id) VALUES (7769,846,1473,3907,1,1,21,0,Null,Null,26);</v>
      </c>
      <c r="EM194" s="27" t="s">
        <v>0</v>
      </c>
      <c r="EN194" s="14" t="str">
        <f t="shared" si="169"/>
        <v>UPDATE
	registar
SET
	potvrda = 1
WHERE
	imeprezime_id=1473
    	AND
	kategorijaliga_id = (SELECT 
                         	id
                         FROM
                         	kategorija_liga
                         WHERE
                         	kategorija_liga.kategorija_id = (SELECT kategorija_id FROM staza_kategorija WHERE id = 846)
                         		AND
                         	kategorija_liga.liga_id = 221)
		AND
	datum_od &lt;= '44850'
    	AND
    datum_do is Null;</v>
      </c>
      <c r="EO194" s="27" t="s">
        <v>0</v>
      </c>
      <c r="EP194" s="115" t="str">
        <f t="shared" si="233"/>
        <v xml:space="preserve">
INSERT INTO rezultat(id,stazakategorija_id,imeprezime_id,vrijeme_sec,status_id,registracija,uparivanje_id,originalstatus_id,imeprezimealias_id,klubalias_id,kategorijaalias_id) VALUES (7769,846,1473,3907,1,1,21,0,Null,Null,26);
UPDATE
	registar
SET
	potvrda = 1
WHERE
	imeprezime_id=1473
    	AND
	kategorijaliga_id = (SELECT 
                         	id
                         FROM
                         	kategorija_liga
                         WHERE
                         	kategorija_liga.kategorija_id = (SELECT kategorija_id FROM staza_kategorija WHERE id = 846)
                         		AND
                         	kategorija_liga.liga_id = 221)
		AND
	datum_od &lt;= '44850'
    	AND
    datum_do is Null;</v>
      </c>
      <c r="EQ194" s="27" t="s">
        <v>0</v>
      </c>
    </row>
    <row r="195" spans="1:147" x14ac:dyDescent="0.25">
      <c r="A195" t="s">
        <v>0</v>
      </c>
      <c r="B195" s="32" t="str">
        <f>IF(csv!F185="","",TRIM(csv!T185))</f>
        <v>W35</v>
      </c>
      <c r="C195" s="21" t="s">
        <v>0</v>
      </c>
      <c r="D195" s="21" t="str">
        <f>IF(csv!F185="","",TRIM(csv!F185))</f>
        <v>Sabina</v>
      </c>
      <c r="E195" s="21" t="str">
        <f>IF(csv!E185="","",TRIM(csv!E185))</f>
        <v>Seražin Korper</v>
      </c>
      <c r="F195" s="21" t="s">
        <v>0</v>
      </c>
      <c r="G195" s="53" t="str">
        <f>IF(csv!M185="","",TRIM(csv!M185))</f>
        <v>70:25</v>
      </c>
      <c r="H195" s="53" t="str">
        <f>IF(csv!N185="","",TRIM(csv!N185))</f>
        <v>0</v>
      </c>
      <c r="I195" s="21" t="s">
        <v>0</v>
      </c>
      <c r="J195" s="21" t="str">
        <f>IF(csv!P185="","",TRIM(csv!P185))</f>
        <v>JEL</v>
      </c>
      <c r="K195" s="21" t="str">
        <f>IF(csv!Q185="","",TRIM(csv!Q185))</f>
        <v>OK Jelen</v>
      </c>
      <c r="L195" s="21" t="s">
        <v>0</v>
      </c>
      <c r="M195" s="46" t="str">
        <f>IF(csv!R185="","",TRIM(csv!R185))</f>
        <v>CRO</v>
      </c>
      <c r="N195" s="27" t="s">
        <v>0</v>
      </c>
      <c r="O195" s="172" t="str">
        <f t="shared" si="170"/>
        <v>ok</v>
      </c>
      <c r="P195" s="27"/>
      <c r="Q195" s="32" t="str">
        <f t="shared" si="171"/>
        <v>W35</v>
      </c>
      <c r="R195" s="53">
        <f>IF(Q195="","",IF(COUNTIF(Q$12:Q194,Q195)=0,R194+1,R194))</f>
        <v>19</v>
      </c>
      <c r="S195" s="53">
        <f t="shared" si="172"/>
        <v>117</v>
      </c>
      <c r="T195" s="53">
        <f t="shared" si="173"/>
        <v>552</v>
      </c>
      <c r="U195" s="46" t="str">
        <f t="shared" si="174"/>
        <v>Ž35 – Ž20</v>
      </c>
      <c r="V195" s="27" t="s">
        <v>0</v>
      </c>
      <c r="W195" s="157" t="str">
        <f t="shared" si="175"/>
        <v>Ž35</v>
      </c>
      <c r="X195" s="207">
        <f t="shared" si="176"/>
        <v>846</v>
      </c>
      <c r="Y195" s="158">
        <f t="shared" si="157"/>
        <v>26</v>
      </c>
      <c r="Z195" s="27" t="s">
        <v>0</v>
      </c>
      <c r="AA195" s="32" t="str">
        <f t="shared" si="177"/>
        <v>CRO</v>
      </c>
      <c r="AB195" s="53">
        <f t="shared" si="178"/>
        <v>1</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CRO</v>
      </c>
      <c r="AK195" s="108">
        <f t="shared" si="181"/>
        <v>1</v>
      </c>
      <c r="AL195" s="27"/>
      <c r="AM195" s="32" t="str">
        <f t="shared" si="182"/>
        <v>Sabina</v>
      </c>
      <c r="AN195" s="21" t="str">
        <f t="shared" si="183"/>
        <v>Seražin Korper</v>
      </c>
      <c r="AO195" s="53">
        <f t="shared" si="184"/>
        <v>1381</v>
      </c>
      <c r="AP195" s="53" t="str">
        <f t="shared" si="185"/>
        <v/>
      </c>
      <c r="AQ195" s="21" t="str">
        <f t="shared" si="186"/>
        <v>Sabina</v>
      </c>
      <c r="AR195" s="46" t="str">
        <f t="shared" si="187"/>
        <v>Seražin Korper</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Sabina</v>
      </c>
      <c r="BI195" s="21" t="str">
        <f t="shared" si="193"/>
        <v>Seražin Korper</v>
      </c>
      <c r="BJ195" s="53" t="str">
        <f t="shared" si="194"/>
        <v/>
      </c>
      <c r="BK195" s="33">
        <f t="shared" si="195"/>
        <v>1381</v>
      </c>
      <c r="BL195" s="27" t="s">
        <v>0</v>
      </c>
      <c r="BM195" s="32" t="str">
        <f t="shared" si="196"/>
        <v>JEL</v>
      </c>
      <c r="BN195" s="21" t="str">
        <f t="shared" si="197"/>
        <v>OK Jelen</v>
      </c>
      <c r="BO195" s="53">
        <f t="shared" si="198"/>
        <v>4</v>
      </c>
      <c r="BP195" s="53" t="str">
        <f t="shared" si="159"/>
        <v/>
      </c>
      <c r="BQ195" s="21" t="str">
        <f t="shared" si="160"/>
        <v>OK Jelen</v>
      </c>
      <c r="BR195" s="21" t="str" cm="1">
        <f t="array" ref="BR195">IFERROR(""&amp;INDEX(regNatjecatelj_klub,DI195),"")</f>
        <v>OK Jelen</v>
      </c>
      <c r="BS195" s="66" t="str">
        <f t="shared" si="199"/>
        <v/>
      </c>
      <c r="BT195" s="46" t="str">
        <f t="shared" si="200"/>
        <v>OK Jelen</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OK Jelen</v>
      </c>
      <c r="CL195" s="210">
        <f>IF(BN195="","",IF(BT195&lt;&gt;BN195,INDEX(regKlub_id,MATCH(BT195,regKlub_naziv,0)),IF(AND(BO195&lt;&gt;"",BO195&lt;&gt;"NEMA"),BO195,IF(CF195&lt;&gt;"",CF195,IF(CB195&lt;&gt;"",CB195,IFERROR(INDEX(CL$12:CL194,MATCH(BN195,BN$12:BN194,0)),"GREŠKA"))))))</f>
        <v>4</v>
      </c>
      <c r="CM195" s="108" t="str">
        <f>IF(BP195="","",IF(BP195&lt;&gt;"NEMA",BP195,IF(CE195&lt;&gt;"",CE195,IFERROR(INDEX(CM$12:CM194,MATCH(BN195,BN$12:BN194,0)),""))))</f>
        <v/>
      </c>
      <c r="CN195" s="27" t="s">
        <v>0</v>
      </c>
      <c r="CO195" s="38" t="str">
        <f t="shared" si="207"/>
        <v>70:25</v>
      </c>
      <c r="CP195" s="53" t="str">
        <f t="shared" si="208"/>
        <v>0</v>
      </c>
      <c r="CQ195" s="164" t="str">
        <f t="shared" si="209"/>
        <v/>
      </c>
      <c r="CR195" s="165">
        <f t="shared" si="235"/>
        <v>4225</v>
      </c>
      <c r="CS195" s="108">
        <f t="shared" si="161"/>
        <v>1</v>
      </c>
      <c r="CT195" s="27" t="s">
        <v>0</v>
      </c>
      <c r="CU195" s="224" t="str">
        <f t="shared" si="210"/>
        <v xml:space="preserve">
</v>
      </c>
      <c r="CV195" s="27" t="s">
        <v>0</v>
      </c>
      <c r="CW195" s="184" t="str">
        <f t="shared" si="162"/>
        <v/>
      </c>
      <c r="CX195" t="s">
        <v>0</v>
      </c>
      <c r="CY195" s="86" t="str">
        <f t="shared" si="163"/>
        <v>Ž</v>
      </c>
      <c r="CZ195" t="s">
        <v>0</v>
      </c>
      <c r="DA195" s="32" t="str">
        <f t="shared" si="164"/>
        <v/>
      </c>
      <c r="DB195" s="46" t="str">
        <f t="shared" si="165"/>
        <v/>
      </c>
      <c r="DC195" t="s">
        <v>0</v>
      </c>
      <c r="DD195" s="14" t="str">
        <f t="shared" si="211"/>
        <v/>
      </c>
      <c r="DE195" s="27" t="s">
        <v>0</v>
      </c>
      <c r="DF195" s="14" t="str">
        <f t="shared" si="212"/>
        <v/>
      </c>
      <c r="DG195" s="27" t="s">
        <v>0</v>
      </c>
      <c r="DH195" s="32" t="str">
        <f t="shared" si="213"/>
        <v>Sabina – Seražin Korper</v>
      </c>
      <c r="DI195" s="33">
        <f t="shared" si="214"/>
        <v>1100</v>
      </c>
      <c r="DJ195" s="27" t="s">
        <v>0</v>
      </c>
      <c r="DK195" s="32" t="str">
        <f t="shared" si="215"/>
        <v>Sabina – Seražin Korper – OK Jelen</v>
      </c>
      <c r="DL195" s="33">
        <f t="shared" si="216"/>
        <v>1100</v>
      </c>
      <c r="DM195" s="27" t="s">
        <v>0</v>
      </c>
      <c r="DN195" s="32" t="str">
        <f t="shared" si="217"/>
        <v>Sabina – Seražin Korper – OK Jelen – Ž35</v>
      </c>
      <c r="DO195" s="33">
        <f t="shared" si="218"/>
        <v>1100</v>
      </c>
      <c r="DP195" s="27" t="s">
        <v>0</v>
      </c>
      <c r="DQ195" s="38">
        <f t="shared" si="219"/>
        <v>1100</v>
      </c>
      <c r="DR195" s="33" cm="1">
        <f t="array" ref="DR195">IF(DQ195&lt;&gt;"",INDEX(regNatjecatelj_id,DQ195,0),IF(BF195&lt;&gt;"",BF195,""))</f>
        <v>1381</v>
      </c>
      <c r="DS195" s="27" t="s">
        <v>0</v>
      </c>
      <c r="DT195" s="38" t="str">
        <f t="shared" si="220"/>
        <v>imepre</v>
      </c>
      <c r="DU195" s="53" t="str">
        <f t="shared" si="166"/>
        <v>klu</v>
      </c>
      <c r="DV195" s="53" t="str">
        <f t="shared" si="221"/>
        <v>kat(ali)</v>
      </c>
      <c r="DW195" s="53" t="str">
        <f t="shared" si="222"/>
        <v/>
      </c>
      <c r="DX195" s="46" t="str">
        <f t="shared" si="223"/>
        <v>imepre-klu-kat(ali)</v>
      </c>
      <c r="DY195" s="27" t="s">
        <v>0</v>
      </c>
      <c r="DZ195" s="38">
        <f>IF(AN195="","",MAX(DZ$12:DZ194)+1)</f>
        <v>7770</v>
      </c>
      <c r="EA195" s="53">
        <f t="shared" si="224"/>
        <v>846</v>
      </c>
      <c r="EB195" s="53">
        <f t="shared" si="225"/>
        <v>1381</v>
      </c>
      <c r="EC195" s="53">
        <f t="shared" si="226"/>
        <v>4225</v>
      </c>
      <c r="ED195" s="53">
        <f t="shared" si="227"/>
        <v>1</v>
      </c>
      <c r="EE195" s="53">
        <f t="shared" si="167"/>
        <v>1</v>
      </c>
      <c r="EF195" s="53">
        <f t="shared" si="228"/>
        <v>21</v>
      </c>
      <c r="EG195" s="53" t="str">
        <f t="shared" si="229"/>
        <v>0</v>
      </c>
      <c r="EH195" s="53" t="str">
        <f t="shared" si="168"/>
        <v/>
      </c>
      <c r="EI195" s="53" t="str">
        <f t="shared" si="230"/>
        <v/>
      </c>
      <c r="EJ195" s="33">
        <f t="shared" si="231"/>
        <v>26</v>
      </c>
      <c r="EK195" s="27" t="s">
        <v>0</v>
      </c>
      <c r="EL195" s="14" t="str">
        <f t="shared" si="232"/>
        <v>INSERT INTO rezultat(id,stazakategorija_id,imeprezime_id,vrijeme_sec,status_id,registracija,uparivanje_id,originalstatus_id,imeprezimealias_id,klubalias_id,kategorijaalias_id) VALUES (7770,846,1381,4225,1,1,21,0,Null,Null,26);</v>
      </c>
      <c r="EM195" s="27" t="s">
        <v>0</v>
      </c>
      <c r="EN195" s="14" t="str">
        <f t="shared" si="169"/>
        <v>UPDATE
	registar
SET
	potvrda = 1
WHERE
	imeprezime_id=1381
    	AND
	kategorijaliga_id = (SELECT 
                         	id
                         FROM
                         	kategorija_liga
                         WHERE
                         	kategorija_liga.kategorija_id = (SELECT kategorija_id FROM staza_kategorija WHERE id = 846)
                         		AND
                         	kategorija_liga.liga_id = 221)
		AND
	datum_od &lt;= '44850'
    	AND
    datum_do is Null;</v>
      </c>
      <c r="EO195" s="27" t="s">
        <v>0</v>
      </c>
      <c r="EP195" s="115" t="str">
        <f t="shared" si="233"/>
        <v xml:space="preserve">
INSERT INTO rezultat(id,stazakategorija_id,imeprezime_id,vrijeme_sec,status_id,registracija,uparivanje_id,originalstatus_id,imeprezimealias_id,klubalias_id,kategorijaalias_id) VALUES (7770,846,1381,4225,1,1,21,0,Null,Null,26);
UPDATE
	registar
SET
	potvrda = 1
WHERE
	imeprezime_id=1381
    	AND
	kategorijaliga_id = (SELECT 
                         	id
                         FROM
                         	kategorija_liga
                         WHERE
                         	kategorija_liga.kategorija_id = (SELECT kategorija_id FROM staza_kategorija WHERE id = 846)
                         		AND
                         	kategorija_liga.liga_id = 221)
		AND
	datum_od &lt;= '44850'
    	AND
    datum_do is Null;</v>
      </c>
      <c r="EQ195" s="27" t="s">
        <v>0</v>
      </c>
    </row>
    <row r="196" spans="1:147" x14ac:dyDescent="0.25">
      <c r="A196" t="s">
        <v>0</v>
      </c>
      <c r="B196" s="32" t="str">
        <f>IF(csv!F186="","",TRIM(csv!T186))</f>
        <v>W35</v>
      </c>
      <c r="C196" s="21" t="s">
        <v>0</v>
      </c>
      <c r="D196" s="21" t="str">
        <f>IF(csv!F186="","",TRIM(csv!F186))</f>
        <v>Marijana</v>
      </c>
      <c r="E196" s="21" t="str">
        <f>IF(csv!E186="","",TRIM(csv!E186))</f>
        <v>Žgela Putniković</v>
      </c>
      <c r="F196" s="21" t="s">
        <v>0</v>
      </c>
      <c r="G196" s="53" t="str">
        <f>IF(csv!M186="","",TRIM(csv!M186))</f>
        <v>72:47</v>
      </c>
      <c r="H196" s="53" t="str">
        <f>IF(csv!N186="","",TRIM(csv!N186))</f>
        <v>0</v>
      </c>
      <c r="I196" s="21" t="s">
        <v>0</v>
      </c>
      <c r="J196" s="21" t="str">
        <f>IF(csv!P186="","",TRIM(csv!P186))</f>
        <v>KAP</v>
      </c>
      <c r="K196" s="21" t="str">
        <f>IF(csv!Q186="","",TRIM(csv!Q186))</f>
        <v>OK Kapela</v>
      </c>
      <c r="L196" s="21" t="s">
        <v>0</v>
      </c>
      <c r="M196" s="46" t="str">
        <f>IF(csv!R186="","",TRIM(csv!R186))</f>
        <v>CRO</v>
      </c>
      <c r="N196" s="27" t="s">
        <v>0</v>
      </c>
      <c r="O196" s="172" t="str">
        <f t="shared" si="170"/>
        <v>ok</v>
      </c>
      <c r="P196" s="27"/>
      <c r="Q196" s="32" t="str">
        <f t="shared" si="171"/>
        <v>W35</v>
      </c>
      <c r="R196" s="53">
        <f>IF(Q196="","",IF(COUNTIF(Q$12:Q195,Q196)=0,R195+1,R195))</f>
        <v>19</v>
      </c>
      <c r="S196" s="53">
        <f t="shared" si="172"/>
        <v>117</v>
      </c>
      <c r="T196" s="53">
        <f t="shared" si="173"/>
        <v>552</v>
      </c>
      <c r="U196" s="46" t="str">
        <f t="shared" si="174"/>
        <v>Ž35 – Ž20</v>
      </c>
      <c r="V196" s="27" t="s">
        <v>0</v>
      </c>
      <c r="W196" s="157" t="str">
        <f t="shared" si="175"/>
        <v>Ž35</v>
      </c>
      <c r="X196" s="207">
        <f t="shared" si="176"/>
        <v>846</v>
      </c>
      <c r="Y196" s="158">
        <f t="shared" si="157"/>
        <v>26</v>
      </c>
      <c r="Z196" s="27" t="s">
        <v>0</v>
      </c>
      <c r="AA196" s="32" t="str">
        <f t="shared" si="177"/>
        <v>CRO</v>
      </c>
      <c r="AB196" s="53">
        <f t="shared" si="178"/>
        <v>1</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CRO</v>
      </c>
      <c r="AK196" s="108">
        <f t="shared" si="181"/>
        <v>1</v>
      </c>
      <c r="AL196" s="27"/>
      <c r="AM196" s="32" t="str">
        <f t="shared" si="182"/>
        <v>Marijana</v>
      </c>
      <c r="AN196" s="21" t="str">
        <f t="shared" si="183"/>
        <v>Žgela Putniković</v>
      </c>
      <c r="AO196" s="53">
        <f t="shared" si="184"/>
        <v>1275</v>
      </c>
      <c r="AP196" s="53" t="str">
        <f t="shared" si="185"/>
        <v/>
      </c>
      <c r="AQ196" s="21" t="str">
        <f t="shared" si="186"/>
        <v>Marijana</v>
      </c>
      <c r="AR196" s="46" t="str">
        <f t="shared" si="187"/>
        <v>Žgela Putniković</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Marijana</v>
      </c>
      <c r="BI196" s="21" t="str">
        <f t="shared" si="193"/>
        <v>Žgela Putniković</v>
      </c>
      <c r="BJ196" s="53" t="str">
        <f t="shared" si="194"/>
        <v/>
      </c>
      <c r="BK196" s="33">
        <f t="shared" si="195"/>
        <v>1275</v>
      </c>
      <c r="BL196" s="27" t="s">
        <v>0</v>
      </c>
      <c r="BM196" s="32" t="str">
        <f t="shared" si="196"/>
        <v>KAP</v>
      </c>
      <c r="BN196" s="21" t="str">
        <f t="shared" si="197"/>
        <v>OK Kapela</v>
      </c>
      <c r="BO196" s="53">
        <f t="shared" si="198"/>
        <v>5</v>
      </c>
      <c r="BP196" s="53" t="str">
        <f t="shared" si="159"/>
        <v/>
      </c>
      <c r="BQ196" s="21" t="str">
        <f t="shared" si="160"/>
        <v>OK Kapela</v>
      </c>
      <c r="BR196" s="21" t="str" cm="1">
        <f t="array" ref="BR196">IFERROR(""&amp;INDEX(regNatjecatelj_klub,DI196),"")</f>
        <v>OK Kapela</v>
      </c>
      <c r="BS196" s="66" t="str">
        <f t="shared" si="199"/>
        <v/>
      </c>
      <c r="BT196" s="46" t="str">
        <f t="shared" si="200"/>
        <v>OK Kapela</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OK Kapela</v>
      </c>
      <c r="CL196" s="210">
        <f>IF(BN196="","",IF(BT196&lt;&gt;BN196,INDEX(regKlub_id,MATCH(BT196,regKlub_naziv,0)),IF(AND(BO196&lt;&gt;"",BO196&lt;&gt;"NEMA"),BO196,IF(CF196&lt;&gt;"",CF196,IF(CB196&lt;&gt;"",CB196,IFERROR(INDEX(CL$12:CL195,MATCH(BN196,BN$12:BN195,0)),"GREŠKA"))))))</f>
        <v>5</v>
      </c>
      <c r="CM196" s="108" t="str">
        <f>IF(BP196="","",IF(BP196&lt;&gt;"NEMA",BP196,IF(CE196&lt;&gt;"",CE196,IFERROR(INDEX(CM$12:CM195,MATCH(BN196,BN$12:BN195,0)),""))))</f>
        <v/>
      </c>
      <c r="CN196" s="27" t="s">
        <v>0</v>
      </c>
      <c r="CO196" s="38" t="str">
        <f t="shared" si="207"/>
        <v>72:47</v>
      </c>
      <c r="CP196" s="53" t="str">
        <f t="shared" si="208"/>
        <v>0</v>
      </c>
      <c r="CQ196" s="164" t="str">
        <f t="shared" si="209"/>
        <v/>
      </c>
      <c r="CR196" s="165">
        <f t="shared" si="235"/>
        <v>4367</v>
      </c>
      <c r="CS196" s="108">
        <f t="shared" si="161"/>
        <v>1</v>
      </c>
      <c r="CT196" s="27" t="s">
        <v>0</v>
      </c>
      <c r="CU196" s="224" t="str">
        <f t="shared" si="210"/>
        <v xml:space="preserve">
</v>
      </c>
      <c r="CV196" s="27" t="s">
        <v>0</v>
      </c>
      <c r="CW196" s="184" t="str">
        <f t="shared" si="162"/>
        <v/>
      </c>
      <c r="CX196" t="s">
        <v>0</v>
      </c>
      <c r="CY196" s="86" t="str">
        <f t="shared" si="163"/>
        <v>Ž</v>
      </c>
      <c r="CZ196" t="s">
        <v>0</v>
      </c>
      <c r="DA196" s="32" t="str">
        <f t="shared" si="164"/>
        <v/>
      </c>
      <c r="DB196" s="46" t="str">
        <f t="shared" si="165"/>
        <v/>
      </c>
      <c r="DC196" t="s">
        <v>0</v>
      </c>
      <c r="DD196" s="14" t="str">
        <f t="shared" si="211"/>
        <v/>
      </c>
      <c r="DE196" s="27" t="s">
        <v>0</v>
      </c>
      <c r="DF196" s="14" t="str">
        <f t="shared" si="212"/>
        <v/>
      </c>
      <c r="DG196" s="27" t="s">
        <v>0</v>
      </c>
      <c r="DH196" s="32" t="str">
        <f t="shared" si="213"/>
        <v>Marijana – Žgela Putniković</v>
      </c>
      <c r="DI196" s="33">
        <f t="shared" si="214"/>
        <v>780</v>
      </c>
      <c r="DJ196" s="27" t="s">
        <v>0</v>
      </c>
      <c r="DK196" s="32" t="str">
        <f t="shared" si="215"/>
        <v>Marijana – Žgela Putniković – OK Kapela</v>
      </c>
      <c r="DL196" s="33">
        <f t="shared" si="216"/>
        <v>780</v>
      </c>
      <c r="DM196" s="27" t="s">
        <v>0</v>
      </c>
      <c r="DN196" s="32" t="str">
        <f t="shared" si="217"/>
        <v>Marijana – Žgela Putniković – OK Kapela – Ž35</v>
      </c>
      <c r="DO196" s="33">
        <f t="shared" si="218"/>
        <v>780</v>
      </c>
      <c r="DP196" s="27" t="s">
        <v>0</v>
      </c>
      <c r="DQ196" s="38">
        <f t="shared" si="219"/>
        <v>780</v>
      </c>
      <c r="DR196" s="33" cm="1">
        <f t="array" ref="DR196">IF(DQ196&lt;&gt;"",INDEX(regNatjecatelj_id,DQ196,0),IF(BF196&lt;&gt;"",BF196,""))</f>
        <v>1275</v>
      </c>
      <c r="DS196" s="27" t="s">
        <v>0</v>
      </c>
      <c r="DT196" s="38" t="str">
        <f t="shared" si="220"/>
        <v>imepre</v>
      </c>
      <c r="DU196" s="53" t="str">
        <f t="shared" si="166"/>
        <v>klu</v>
      </c>
      <c r="DV196" s="53" t="str">
        <f t="shared" si="221"/>
        <v>kat(ali)</v>
      </c>
      <c r="DW196" s="53" t="str">
        <f t="shared" si="222"/>
        <v/>
      </c>
      <c r="DX196" s="46" t="str">
        <f t="shared" si="223"/>
        <v>imepre-klu-kat(ali)</v>
      </c>
      <c r="DY196" s="27" t="s">
        <v>0</v>
      </c>
      <c r="DZ196" s="38">
        <f>IF(AN196="","",MAX(DZ$12:DZ195)+1)</f>
        <v>7771</v>
      </c>
      <c r="EA196" s="53">
        <f t="shared" si="224"/>
        <v>846</v>
      </c>
      <c r="EB196" s="53">
        <f t="shared" si="225"/>
        <v>1275</v>
      </c>
      <c r="EC196" s="53">
        <f t="shared" si="226"/>
        <v>4367</v>
      </c>
      <c r="ED196" s="53">
        <f t="shared" si="227"/>
        <v>1</v>
      </c>
      <c r="EE196" s="53">
        <f t="shared" si="167"/>
        <v>1</v>
      </c>
      <c r="EF196" s="53">
        <f t="shared" si="228"/>
        <v>21</v>
      </c>
      <c r="EG196" s="53" t="str">
        <f t="shared" si="229"/>
        <v>0</v>
      </c>
      <c r="EH196" s="53" t="str">
        <f t="shared" si="168"/>
        <v/>
      </c>
      <c r="EI196" s="53" t="str">
        <f t="shared" si="230"/>
        <v/>
      </c>
      <c r="EJ196" s="33">
        <f t="shared" si="231"/>
        <v>26</v>
      </c>
      <c r="EK196" s="27" t="s">
        <v>0</v>
      </c>
      <c r="EL196" s="14" t="str">
        <f t="shared" si="232"/>
        <v>INSERT INTO rezultat(id,stazakategorija_id,imeprezime_id,vrijeme_sec,status_id,registracija,uparivanje_id,originalstatus_id,imeprezimealias_id,klubalias_id,kategorijaalias_id) VALUES (7771,846,1275,4367,1,1,21,0,Null,Null,26);</v>
      </c>
      <c r="EM196" s="27" t="s">
        <v>0</v>
      </c>
      <c r="EN196" s="14" t="str">
        <f t="shared" si="169"/>
        <v>UPDATE
	registar
SET
	potvrda = 1
WHERE
	imeprezime_id=1275
    	AND
	kategorijaliga_id = (SELECT 
                         	id
                         FROM
                         	kategorija_liga
                         WHERE
                         	kategorija_liga.kategorija_id = (SELECT kategorija_id FROM staza_kategorija WHERE id = 846)
                         		AND
                         	kategorija_liga.liga_id = 221)
		AND
	datum_od &lt;= '44850'
    	AND
    datum_do is Null;</v>
      </c>
      <c r="EO196" s="27" t="s">
        <v>0</v>
      </c>
      <c r="EP196" s="115" t="str">
        <f t="shared" si="233"/>
        <v xml:space="preserve">
INSERT INTO rezultat(id,stazakategorija_id,imeprezime_id,vrijeme_sec,status_id,registracija,uparivanje_id,originalstatus_id,imeprezimealias_id,klubalias_id,kategorijaalias_id) VALUES (7771,846,1275,4367,1,1,21,0,Null,Null,26);
UPDATE
	registar
SET
	potvrda = 1
WHERE
	imeprezime_id=1275
    	AND
	kategorijaliga_id = (SELECT 
                         	id
                         FROM
                         	kategorija_liga
                         WHERE
                         	kategorija_liga.kategorija_id = (SELECT kategorija_id FROM staza_kategorija WHERE id = 846)
                         		AND
                         	kategorija_liga.liga_id = 221)
		AND
	datum_od &lt;= '44850'
    	AND
    datum_do is Null;</v>
      </c>
      <c r="EQ196" s="27" t="s">
        <v>0</v>
      </c>
    </row>
    <row r="197" spans="1:147" x14ac:dyDescent="0.25">
      <c r="A197" t="s">
        <v>0</v>
      </c>
      <c r="B197" s="32" t="str">
        <f>IF(csv!F187="","",TRIM(csv!T187))</f>
        <v>W35</v>
      </c>
      <c r="C197" s="21" t="s">
        <v>0</v>
      </c>
      <c r="D197" s="21" t="str">
        <f>IF(csv!F187="","",TRIM(csv!F187))</f>
        <v>Nikolina</v>
      </c>
      <c r="E197" s="21" t="str">
        <f>IF(csv!E187="","",TRIM(csv!E187))</f>
        <v>Šantić</v>
      </c>
      <c r="F197" s="21" t="s">
        <v>0</v>
      </c>
      <c r="G197" s="53" t="str">
        <f>IF(csv!M187="","",TRIM(csv!M187))</f>
        <v>74:58</v>
      </c>
      <c r="H197" s="53" t="str">
        <f>IF(csv!N187="","",TRIM(csv!N187))</f>
        <v>0</v>
      </c>
      <c r="I197" s="21" t="s">
        <v>0</v>
      </c>
      <c r="J197" s="21" t="str">
        <f>IF(csv!P187="","",TRIM(csv!P187))</f>
        <v>BJE</v>
      </c>
      <c r="K197" s="21" t="str">
        <f>IF(csv!Q187="","",TRIM(csv!Q187))</f>
        <v>OK Bjelovar</v>
      </c>
      <c r="L197" s="21" t="s">
        <v>0</v>
      </c>
      <c r="M197" s="46" t="str">
        <f>IF(csv!R187="","",TRIM(csv!R187))</f>
        <v>CRO</v>
      </c>
      <c r="N197" s="27" t="s">
        <v>0</v>
      </c>
      <c r="O197" s="172" t="str">
        <f t="shared" si="170"/>
        <v>ok</v>
      </c>
      <c r="P197" s="27"/>
      <c r="Q197" s="32" t="str">
        <f t="shared" si="171"/>
        <v>W35</v>
      </c>
      <c r="R197" s="53">
        <f>IF(Q197="","",IF(COUNTIF(Q$12:Q196,Q197)=0,R196+1,R196))</f>
        <v>19</v>
      </c>
      <c r="S197" s="53">
        <f t="shared" si="172"/>
        <v>117</v>
      </c>
      <c r="T197" s="53">
        <f t="shared" si="173"/>
        <v>552</v>
      </c>
      <c r="U197" s="46" t="str">
        <f t="shared" si="174"/>
        <v>Ž35 – Ž20</v>
      </c>
      <c r="V197" s="27" t="s">
        <v>0</v>
      </c>
      <c r="W197" s="157" t="str">
        <f t="shared" si="175"/>
        <v>Ž35</v>
      </c>
      <c r="X197" s="207">
        <f t="shared" si="176"/>
        <v>846</v>
      </c>
      <c r="Y197" s="158">
        <f t="shared" si="157"/>
        <v>26</v>
      </c>
      <c r="Z197" s="27" t="s">
        <v>0</v>
      </c>
      <c r="AA197" s="32" t="str">
        <f t="shared" si="177"/>
        <v>CRO</v>
      </c>
      <c r="AB197" s="53">
        <f t="shared" si="178"/>
        <v>1</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CRO</v>
      </c>
      <c r="AK197" s="108">
        <f t="shared" si="181"/>
        <v>1</v>
      </c>
      <c r="AL197" s="27"/>
      <c r="AM197" s="32" t="str">
        <f t="shared" si="182"/>
        <v>Nikolina</v>
      </c>
      <c r="AN197" s="21" t="str">
        <f t="shared" si="183"/>
        <v>Šantić</v>
      </c>
      <c r="AO197" s="53">
        <f t="shared" si="184"/>
        <v>1466</v>
      </c>
      <c r="AP197" s="53" t="str">
        <f t="shared" si="185"/>
        <v/>
      </c>
      <c r="AQ197" s="21" t="str">
        <f t="shared" si="186"/>
        <v>Nikolina</v>
      </c>
      <c r="AR197" s="46" t="str">
        <f t="shared" si="187"/>
        <v>Šantić</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Nikolina</v>
      </c>
      <c r="BI197" s="21" t="str">
        <f t="shared" si="193"/>
        <v>Šantić</v>
      </c>
      <c r="BJ197" s="53" t="str">
        <f t="shared" si="194"/>
        <v/>
      </c>
      <c r="BK197" s="33">
        <f t="shared" si="195"/>
        <v>1466</v>
      </c>
      <c r="BL197" s="27" t="s">
        <v>0</v>
      </c>
      <c r="BM197" s="32" t="str">
        <f t="shared" si="196"/>
        <v>BJE</v>
      </c>
      <c r="BN197" s="21" t="str">
        <f t="shared" si="197"/>
        <v>OK Bjelovar</v>
      </c>
      <c r="BO197" s="53">
        <f t="shared" si="198"/>
        <v>1</v>
      </c>
      <c r="BP197" s="53" t="str">
        <f t="shared" si="159"/>
        <v/>
      </c>
      <c r="BQ197" s="21" t="str">
        <f t="shared" si="160"/>
        <v>OK Bjelovar</v>
      </c>
      <c r="BR197" s="21" t="str" cm="1">
        <f t="array" ref="BR197">IFERROR(""&amp;INDEX(regNatjecatelj_klub,DI197),"")</f>
        <v>OK Bjelovar</v>
      </c>
      <c r="BS197" s="66" t="str">
        <f t="shared" si="199"/>
        <v/>
      </c>
      <c r="BT197" s="46" t="str">
        <f t="shared" si="200"/>
        <v>OK Bjelovar</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OK Bjelovar</v>
      </c>
      <c r="CL197" s="210">
        <f>IF(BN197="","",IF(BT197&lt;&gt;BN197,INDEX(regKlub_id,MATCH(BT197,regKlub_naziv,0)),IF(AND(BO197&lt;&gt;"",BO197&lt;&gt;"NEMA"),BO197,IF(CF197&lt;&gt;"",CF197,IF(CB197&lt;&gt;"",CB197,IFERROR(INDEX(CL$12:CL196,MATCH(BN197,BN$12:BN196,0)),"GREŠKA"))))))</f>
        <v>1</v>
      </c>
      <c r="CM197" s="108" t="str">
        <f>IF(BP197="","",IF(BP197&lt;&gt;"NEMA",BP197,IF(CE197&lt;&gt;"",CE197,IFERROR(INDEX(CM$12:CM196,MATCH(BN197,BN$12:BN196,0)),""))))</f>
        <v/>
      </c>
      <c r="CN197" s="27" t="s">
        <v>0</v>
      </c>
      <c r="CO197" s="38" t="str">
        <f t="shared" si="207"/>
        <v>74:58</v>
      </c>
      <c r="CP197" s="53" t="str">
        <f t="shared" si="208"/>
        <v>0</v>
      </c>
      <c r="CQ197" s="164" t="str">
        <f t="shared" si="209"/>
        <v/>
      </c>
      <c r="CR197" s="165">
        <f t="shared" si="235"/>
        <v>4498</v>
      </c>
      <c r="CS197" s="108">
        <f t="shared" si="161"/>
        <v>1</v>
      </c>
      <c r="CT197" s="27" t="s">
        <v>0</v>
      </c>
      <c r="CU197" s="224" t="str">
        <f t="shared" si="210"/>
        <v xml:space="preserve">
</v>
      </c>
      <c r="CV197" s="27" t="s">
        <v>0</v>
      </c>
      <c r="CW197" s="184" t="str">
        <f t="shared" si="162"/>
        <v/>
      </c>
      <c r="CX197" t="s">
        <v>0</v>
      </c>
      <c r="CY197" s="86" t="str">
        <f t="shared" si="163"/>
        <v>Ž</v>
      </c>
      <c r="CZ197" t="s">
        <v>0</v>
      </c>
      <c r="DA197" s="32" t="str">
        <f t="shared" si="164"/>
        <v/>
      </c>
      <c r="DB197" s="46" t="str">
        <f t="shared" si="165"/>
        <v/>
      </c>
      <c r="DC197" t="s">
        <v>0</v>
      </c>
      <c r="DD197" s="14" t="str">
        <f t="shared" si="211"/>
        <v/>
      </c>
      <c r="DE197" s="27" t="s">
        <v>0</v>
      </c>
      <c r="DF197" s="14" t="str">
        <f t="shared" si="212"/>
        <v/>
      </c>
      <c r="DG197" s="27" t="s">
        <v>0</v>
      </c>
      <c r="DH197" s="32" t="str">
        <f t="shared" si="213"/>
        <v>Nikolina – Šantić</v>
      </c>
      <c r="DI197" s="33">
        <f t="shared" si="214"/>
        <v>976</v>
      </c>
      <c r="DJ197" s="27" t="s">
        <v>0</v>
      </c>
      <c r="DK197" s="32" t="str">
        <f t="shared" si="215"/>
        <v>Nikolina – Šantić – OK Bjelovar</v>
      </c>
      <c r="DL197" s="33">
        <f t="shared" si="216"/>
        <v>976</v>
      </c>
      <c r="DM197" s="27" t="s">
        <v>0</v>
      </c>
      <c r="DN197" s="32" t="str">
        <f t="shared" si="217"/>
        <v>Nikolina – Šantić – OK Bjelovar – Ž35</v>
      </c>
      <c r="DO197" s="33">
        <f t="shared" si="218"/>
        <v>976</v>
      </c>
      <c r="DP197" s="27" t="s">
        <v>0</v>
      </c>
      <c r="DQ197" s="38">
        <f t="shared" si="219"/>
        <v>976</v>
      </c>
      <c r="DR197" s="33" cm="1">
        <f t="array" ref="DR197">IF(DQ197&lt;&gt;"",INDEX(regNatjecatelj_id,DQ197,0),IF(BF197&lt;&gt;"",BF197,""))</f>
        <v>1466</v>
      </c>
      <c r="DS197" s="27" t="s">
        <v>0</v>
      </c>
      <c r="DT197" s="38" t="str">
        <f t="shared" si="220"/>
        <v>imepre</v>
      </c>
      <c r="DU197" s="53" t="str">
        <f t="shared" si="166"/>
        <v>klu</v>
      </c>
      <c r="DV197" s="53" t="str">
        <f t="shared" si="221"/>
        <v>kat(ali)</v>
      </c>
      <c r="DW197" s="53" t="str">
        <f t="shared" si="222"/>
        <v/>
      </c>
      <c r="DX197" s="46" t="str">
        <f t="shared" si="223"/>
        <v>imepre-klu-kat(ali)</v>
      </c>
      <c r="DY197" s="27" t="s">
        <v>0</v>
      </c>
      <c r="DZ197" s="38">
        <f>IF(AN197="","",MAX(DZ$12:DZ196)+1)</f>
        <v>7772</v>
      </c>
      <c r="EA197" s="53">
        <f t="shared" si="224"/>
        <v>846</v>
      </c>
      <c r="EB197" s="53">
        <f t="shared" si="225"/>
        <v>1466</v>
      </c>
      <c r="EC197" s="53">
        <f t="shared" si="226"/>
        <v>4498</v>
      </c>
      <c r="ED197" s="53">
        <f t="shared" si="227"/>
        <v>1</v>
      </c>
      <c r="EE197" s="53">
        <f t="shared" si="167"/>
        <v>1</v>
      </c>
      <c r="EF197" s="53">
        <f t="shared" si="228"/>
        <v>21</v>
      </c>
      <c r="EG197" s="53" t="str">
        <f t="shared" si="229"/>
        <v>0</v>
      </c>
      <c r="EH197" s="53" t="str">
        <f t="shared" si="168"/>
        <v/>
      </c>
      <c r="EI197" s="53" t="str">
        <f t="shared" si="230"/>
        <v/>
      </c>
      <c r="EJ197" s="33">
        <f t="shared" si="231"/>
        <v>26</v>
      </c>
      <c r="EK197" s="27" t="s">
        <v>0</v>
      </c>
      <c r="EL197" s="14" t="str">
        <f t="shared" si="232"/>
        <v>INSERT INTO rezultat(id,stazakategorija_id,imeprezime_id,vrijeme_sec,status_id,registracija,uparivanje_id,originalstatus_id,imeprezimealias_id,klubalias_id,kategorijaalias_id) VALUES (7772,846,1466,4498,1,1,21,0,Null,Null,26);</v>
      </c>
      <c r="EM197" s="27" t="s">
        <v>0</v>
      </c>
      <c r="EN197" s="14" t="str">
        <f t="shared" si="169"/>
        <v>UPDATE
	registar
SET
	potvrda = 1
WHERE
	imeprezime_id=1466
    	AND
	kategorijaliga_id = (SELECT 
                         	id
                         FROM
                         	kategorija_liga
                         WHERE
                         	kategorija_liga.kategorija_id = (SELECT kategorija_id FROM staza_kategorija WHERE id = 846)
                         		AND
                         	kategorija_liga.liga_id = 221)
		AND
	datum_od &lt;= '44850'
    	AND
    datum_do is Null;</v>
      </c>
      <c r="EO197" s="27" t="s">
        <v>0</v>
      </c>
      <c r="EP197" s="115" t="str">
        <f t="shared" si="233"/>
        <v xml:space="preserve">
INSERT INTO rezultat(id,stazakategorija_id,imeprezime_id,vrijeme_sec,status_id,registracija,uparivanje_id,originalstatus_id,imeprezimealias_id,klubalias_id,kategorijaalias_id) VALUES (7772,846,1466,4498,1,1,21,0,Null,Null,26);
UPDATE
	registar
SET
	potvrda = 1
WHERE
	imeprezime_id=1466
    	AND
	kategorijaliga_id = (SELECT 
                         	id
                         FROM
                         	kategorija_liga
                         WHERE
                         	kategorija_liga.kategorija_id = (SELECT kategorija_id FROM staza_kategorija WHERE id = 846)
                         		AND
                         	kategorija_liga.liga_id = 221)
		AND
	datum_od &lt;= '44850'
    	AND
    datum_do is Null;</v>
      </c>
      <c r="EQ197" s="27" t="s">
        <v>0</v>
      </c>
    </row>
    <row r="198" spans="1:147" x14ac:dyDescent="0.25">
      <c r="A198" t="s">
        <v>0</v>
      </c>
      <c r="B198" s="32" t="str">
        <f>IF(csv!F188="","",TRIM(csv!T188))</f>
        <v>W35</v>
      </c>
      <c r="C198" s="21" t="s">
        <v>0</v>
      </c>
      <c r="D198" s="21" t="str">
        <f>IF(csv!F188="","",TRIM(csv!F188))</f>
        <v>Sabina</v>
      </c>
      <c r="E198" s="21" t="str">
        <f>IF(csv!E188="","",TRIM(csv!E188))</f>
        <v>Rako</v>
      </c>
      <c r="F198" s="21" t="s">
        <v>0</v>
      </c>
      <c r="G198" s="53" t="str">
        <f>IF(csv!M188="","",TRIM(csv!M188))</f>
        <v>75:34</v>
      </c>
      <c r="H198" s="53" t="str">
        <f>IF(csv!N188="","",TRIM(csv!N188))</f>
        <v>0</v>
      </c>
      <c r="I198" s="21" t="s">
        <v>0</v>
      </c>
      <c r="J198" s="21" t="str">
        <f>IF(csv!P188="","",TRIM(csv!P188))</f>
        <v>VIH</v>
      </c>
      <c r="K198" s="21" t="str">
        <f>IF(csv!Q188="","",TRIM(csv!Q188))</f>
        <v>OK Vihor</v>
      </c>
      <c r="L198" s="21" t="s">
        <v>0</v>
      </c>
      <c r="M198" s="46" t="str">
        <f>IF(csv!R188="","",TRIM(csv!R188))</f>
        <v>CRO</v>
      </c>
      <c r="N198" s="27" t="s">
        <v>0</v>
      </c>
      <c r="O198" s="172" t="str">
        <f t="shared" si="170"/>
        <v>ok</v>
      </c>
      <c r="P198" s="27"/>
      <c r="Q198" s="32" t="str">
        <f t="shared" si="171"/>
        <v>W35</v>
      </c>
      <c r="R198" s="53">
        <f>IF(Q198="","",IF(COUNTIF(Q$12:Q197,Q198)=0,R197+1,R197))</f>
        <v>19</v>
      </c>
      <c r="S198" s="53">
        <f t="shared" si="172"/>
        <v>117</v>
      </c>
      <c r="T198" s="53">
        <f t="shared" si="173"/>
        <v>552</v>
      </c>
      <c r="U198" s="46" t="str">
        <f t="shared" si="174"/>
        <v>Ž35 – Ž20</v>
      </c>
      <c r="V198" s="27" t="s">
        <v>0</v>
      </c>
      <c r="W198" s="157" t="str">
        <f t="shared" si="175"/>
        <v>Ž35</v>
      </c>
      <c r="X198" s="207">
        <f t="shared" si="176"/>
        <v>846</v>
      </c>
      <c r="Y198" s="158">
        <f t="shared" si="157"/>
        <v>26</v>
      </c>
      <c r="Z198" s="27" t="s">
        <v>0</v>
      </c>
      <c r="AA198" s="32" t="str">
        <f t="shared" si="177"/>
        <v>CRO</v>
      </c>
      <c r="AB198" s="53">
        <f t="shared" si="178"/>
        <v>1</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CRO</v>
      </c>
      <c r="AK198" s="108">
        <f t="shared" si="181"/>
        <v>1</v>
      </c>
      <c r="AL198" s="27"/>
      <c r="AM198" s="32" t="str">
        <f t="shared" si="182"/>
        <v>Sabina</v>
      </c>
      <c r="AN198" s="21" t="str">
        <f t="shared" si="183"/>
        <v>Rako</v>
      </c>
      <c r="AO198" s="53">
        <f t="shared" si="184"/>
        <v>1322</v>
      </c>
      <c r="AP198" s="53" t="str">
        <f t="shared" si="185"/>
        <v/>
      </c>
      <c r="AQ198" s="21" t="str">
        <f t="shared" si="186"/>
        <v>Sabina</v>
      </c>
      <c r="AR198" s="46" t="str">
        <f t="shared" si="187"/>
        <v>Rako</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Sabina</v>
      </c>
      <c r="BI198" s="21" t="str">
        <f t="shared" si="193"/>
        <v>Rako</v>
      </c>
      <c r="BJ198" s="53" t="str">
        <f t="shared" si="194"/>
        <v/>
      </c>
      <c r="BK198" s="33">
        <f t="shared" si="195"/>
        <v>1322</v>
      </c>
      <c r="BL198" s="27" t="s">
        <v>0</v>
      </c>
      <c r="BM198" s="32" t="str">
        <f t="shared" si="196"/>
        <v>VIH</v>
      </c>
      <c r="BN198" s="21" t="str">
        <f t="shared" si="197"/>
        <v>OK Vihor</v>
      </c>
      <c r="BO198" s="53">
        <f t="shared" si="198"/>
        <v>12</v>
      </c>
      <c r="BP198" s="53" t="str">
        <f t="shared" si="159"/>
        <v/>
      </c>
      <c r="BQ198" s="21" t="str">
        <f t="shared" si="160"/>
        <v>OK Vihor</v>
      </c>
      <c r="BR198" s="21" t="str" cm="1">
        <f t="array" ref="BR198">IFERROR(""&amp;INDEX(regNatjecatelj_klub,DI198),"")</f>
        <v>OK Vihor</v>
      </c>
      <c r="BS198" s="66" t="str">
        <f t="shared" si="199"/>
        <v/>
      </c>
      <c r="BT198" s="46" t="str">
        <f t="shared" si="200"/>
        <v>OK Vihor</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OK Vihor</v>
      </c>
      <c r="CL198" s="210">
        <f>IF(BN198="","",IF(BT198&lt;&gt;BN198,INDEX(regKlub_id,MATCH(BT198,regKlub_naziv,0)),IF(AND(BO198&lt;&gt;"",BO198&lt;&gt;"NEMA"),BO198,IF(CF198&lt;&gt;"",CF198,IF(CB198&lt;&gt;"",CB198,IFERROR(INDEX(CL$12:CL197,MATCH(BN198,BN$12:BN197,0)),"GREŠKA"))))))</f>
        <v>12</v>
      </c>
      <c r="CM198" s="108" t="str">
        <f>IF(BP198="","",IF(BP198&lt;&gt;"NEMA",BP198,IF(CE198&lt;&gt;"",CE198,IFERROR(INDEX(CM$12:CM197,MATCH(BN198,BN$12:BN197,0)),""))))</f>
        <v/>
      </c>
      <c r="CN198" s="27" t="s">
        <v>0</v>
      </c>
      <c r="CO198" s="38" t="str">
        <f t="shared" si="207"/>
        <v>75:34</v>
      </c>
      <c r="CP198" s="53" t="str">
        <f t="shared" si="208"/>
        <v>0</v>
      </c>
      <c r="CQ198" s="164" t="str">
        <f t="shared" si="209"/>
        <v/>
      </c>
      <c r="CR198" s="165">
        <f t="shared" si="235"/>
        <v>4534</v>
      </c>
      <c r="CS198" s="108">
        <f t="shared" si="161"/>
        <v>1</v>
      </c>
      <c r="CT198" s="27" t="s">
        <v>0</v>
      </c>
      <c r="CU198" s="224" t="str">
        <f t="shared" si="210"/>
        <v xml:space="preserve">
</v>
      </c>
      <c r="CV198" s="27" t="s">
        <v>0</v>
      </c>
      <c r="CW198" s="184" t="str">
        <f t="shared" si="162"/>
        <v/>
      </c>
      <c r="CX198" t="s">
        <v>0</v>
      </c>
      <c r="CY198" s="86" t="str">
        <f t="shared" si="163"/>
        <v>Ž</v>
      </c>
      <c r="CZ198" t="s">
        <v>0</v>
      </c>
      <c r="DA198" s="32" t="str">
        <f t="shared" si="164"/>
        <v/>
      </c>
      <c r="DB198" s="46" t="str">
        <f t="shared" si="165"/>
        <v/>
      </c>
      <c r="DC198" t="s">
        <v>0</v>
      </c>
      <c r="DD198" s="14" t="str">
        <f t="shared" si="211"/>
        <v/>
      </c>
      <c r="DE198" s="27" t="s">
        <v>0</v>
      </c>
      <c r="DF198" s="14" t="str">
        <f t="shared" si="212"/>
        <v/>
      </c>
      <c r="DG198" s="27" t="s">
        <v>0</v>
      </c>
      <c r="DH198" s="32" t="str">
        <f t="shared" si="213"/>
        <v>Sabina – Rako</v>
      </c>
      <c r="DI198" s="33">
        <f t="shared" si="214"/>
        <v>1099</v>
      </c>
      <c r="DJ198" s="27" t="s">
        <v>0</v>
      </c>
      <c r="DK198" s="32" t="str">
        <f t="shared" si="215"/>
        <v>Sabina – Rako – OK Vihor</v>
      </c>
      <c r="DL198" s="33">
        <f t="shared" si="216"/>
        <v>1099</v>
      </c>
      <c r="DM198" s="27" t="s">
        <v>0</v>
      </c>
      <c r="DN198" s="32" t="str">
        <f t="shared" si="217"/>
        <v>Sabina – Rako – OK Vihor – Ž35</v>
      </c>
      <c r="DO198" s="33">
        <f t="shared" si="218"/>
        <v>1099</v>
      </c>
      <c r="DP198" s="27" t="s">
        <v>0</v>
      </c>
      <c r="DQ198" s="38">
        <f t="shared" si="219"/>
        <v>1099</v>
      </c>
      <c r="DR198" s="33" cm="1">
        <f t="array" ref="DR198">IF(DQ198&lt;&gt;"",INDEX(regNatjecatelj_id,DQ198,0),IF(BF198&lt;&gt;"",BF198,""))</f>
        <v>1322</v>
      </c>
      <c r="DS198" s="27" t="s">
        <v>0</v>
      </c>
      <c r="DT198" s="38" t="str">
        <f t="shared" si="220"/>
        <v>imepre</v>
      </c>
      <c r="DU198" s="53" t="str">
        <f t="shared" si="166"/>
        <v>klu</v>
      </c>
      <c r="DV198" s="53" t="str">
        <f t="shared" si="221"/>
        <v>kat(ali)</v>
      </c>
      <c r="DW198" s="53" t="str">
        <f t="shared" si="222"/>
        <v/>
      </c>
      <c r="DX198" s="46" t="str">
        <f t="shared" si="223"/>
        <v>imepre-klu-kat(ali)</v>
      </c>
      <c r="DY198" s="27" t="s">
        <v>0</v>
      </c>
      <c r="DZ198" s="38">
        <f>IF(AN198="","",MAX(DZ$12:DZ197)+1)</f>
        <v>7773</v>
      </c>
      <c r="EA198" s="53">
        <f t="shared" si="224"/>
        <v>846</v>
      </c>
      <c r="EB198" s="53">
        <f t="shared" si="225"/>
        <v>1322</v>
      </c>
      <c r="EC198" s="53">
        <f t="shared" si="226"/>
        <v>4534</v>
      </c>
      <c r="ED198" s="53">
        <f t="shared" si="227"/>
        <v>1</v>
      </c>
      <c r="EE198" s="53">
        <f t="shared" si="167"/>
        <v>1</v>
      </c>
      <c r="EF198" s="53">
        <f t="shared" si="228"/>
        <v>21</v>
      </c>
      <c r="EG198" s="53" t="str">
        <f t="shared" si="229"/>
        <v>0</v>
      </c>
      <c r="EH198" s="53" t="str">
        <f t="shared" si="168"/>
        <v/>
      </c>
      <c r="EI198" s="53" t="str">
        <f t="shared" si="230"/>
        <v/>
      </c>
      <c r="EJ198" s="33">
        <f t="shared" si="231"/>
        <v>26</v>
      </c>
      <c r="EK198" s="27" t="s">
        <v>0</v>
      </c>
      <c r="EL198" s="14" t="str">
        <f t="shared" si="232"/>
        <v>INSERT INTO rezultat(id,stazakategorija_id,imeprezime_id,vrijeme_sec,status_id,registracija,uparivanje_id,originalstatus_id,imeprezimealias_id,klubalias_id,kategorijaalias_id) VALUES (7773,846,1322,4534,1,1,21,0,Null,Null,26);</v>
      </c>
      <c r="EM198" s="27" t="s">
        <v>0</v>
      </c>
      <c r="EN198" s="14" t="str">
        <f t="shared" si="169"/>
        <v>UPDATE
	registar
SET
	potvrda = 1
WHERE
	imeprezime_id=1322
    	AND
	kategorijaliga_id = (SELECT 
                         	id
                         FROM
                         	kategorija_liga
                         WHERE
                         	kategorija_liga.kategorija_id = (SELECT kategorija_id FROM staza_kategorija WHERE id = 846)
                         		AND
                         	kategorija_liga.liga_id = 221)
		AND
	datum_od &lt;= '44850'
    	AND
    datum_do is Null;</v>
      </c>
      <c r="EO198" s="27" t="s">
        <v>0</v>
      </c>
      <c r="EP198" s="115" t="str">
        <f t="shared" si="233"/>
        <v xml:space="preserve">
INSERT INTO rezultat(id,stazakategorija_id,imeprezime_id,vrijeme_sec,status_id,registracija,uparivanje_id,originalstatus_id,imeprezimealias_id,klubalias_id,kategorijaalias_id) VALUES (7773,846,1322,4534,1,1,21,0,Null,Null,26);
UPDATE
	registar
SET
	potvrda = 1
WHERE
	imeprezime_id=1322
    	AND
	kategorijaliga_id = (SELECT 
                         	id
                         FROM
                         	kategorija_liga
                         WHERE
                         	kategorija_liga.kategorija_id = (SELECT kategorija_id FROM staza_kategorija WHERE id = 846)
                         		AND
                         	kategorija_liga.liga_id = 221)
		AND
	datum_od &lt;= '44850'
    	AND
    datum_do is Null;</v>
      </c>
      <c r="EQ198" s="27" t="s">
        <v>0</v>
      </c>
    </row>
    <row r="199" spans="1:147" x14ac:dyDescent="0.25">
      <c r="A199" t="s">
        <v>0</v>
      </c>
      <c r="B199" s="32" t="str">
        <f>IF(csv!F189="","",TRIM(csv!T189))</f>
        <v>W35</v>
      </c>
      <c r="C199" s="21" t="s">
        <v>0</v>
      </c>
      <c r="D199" s="21" t="str">
        <f>IF(csv!F189="","",TRIM(csv!F189))</f>
        <v>Jelena</v>
      </c>
      <c r="E199" s="21" t="str">
        <f>IF(csv!E189="","",TRIM(csv!E189))</f>
        <v>Brezak</v>
      </c>
      <c r="F199" s="21" t="s">
        <v>0</v>
      </c>
      <c r="G199" s="53" t="str">
        <f>IF(csv!M189="","",TRIM(csv!M189))</f>
        <v>80:33</v>
      </c>
      <c r="H199" s="53" t="str">
        <f>IF(csv!N189="","",TRIM(csv!N189))</f>
        <v>0</v>
      </c>
      <c r="I199" s="21" t="s">
        <v>0</v>
      </c>
      <c r="J199" s="21" t="str">
        <f>IF(csv!P189="","",TRIM(csv!P189))</f>
        <v>KAP</v>
      </c>
      <c r="K199" s="21" t="str">
        <f>IF(csv!Q189="","",TRIM(csv!Q189))</f>
        <v>OK Kapela</v>
      </c>
      <c r="L199" s="21" t="s">
        <v>0</v>
      </c>
      <c r="M199" s="46" t="str">
        <f>IF(csv!R189="","",TRIM(csv!R189))</f>
        <v>CRO</v>
      </c>
      <c r="N199" s="27" t="s">
        <v>0</v>
      </c>
      <c r="O199" s="172" t="str">
        <f t="shared" si="170"/>
        <v>ok</v>
      </c>
      <c r="P199" s="27"/>
      <c r="Q199" s="32" t="str">
        <f t="shared" si="171"/>
        <v>W35</v>
      </c>
      <c r="R199" s="53">
        <f>IF(Q199="","",IF(COUNTIF(Q$12:Q198,Q199)=0,R198+1,R198))</f>
        <v>19</v>
      </c>
      <c r="S199" s="53">
        <f t="shared" si="172"/>
        <v>117</v>
      </c>
      <c r="T199" s="53">
        <f t="shared" si="173"/>
        <v>552</v>
      </c>
      <c r="U199" s="46" t="str">
        <f t="shared" si="174"/>
        <v>Ž35 – Ž20</v>
      </c>
      <c r="V199" s="27" t="s">
        <v>0</v>
      </c>
      <c r="W199" s="157" t="str">
        <f t="shared" si="175"/>
        <v>Ž35</v>
      </c>
      <c r="X199" s="207">
        <f t="shared" si="176"/>
        <v>846</v>
      </c>
      <c r="Y199" s="158">
        <f t="shared" si="157"/>
        <v>26</v>
      </c>
      <c r="Z199" s="27" t="s">
        <v>0</v>
      </c>
      <c r="AA199" s="32" t="str">
        <f t="shared" si="177"/>
        <v>CRO</v>
      </c>
      <c r="AB199" s="53">
        <f t="shared" si="178"/>
        <v>1</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CRO</v>
      </c>
      <c r="AK199" s="108">
        <f t="shared" si="181"/>
        <v>1</v>
      </c>
      <c r="AL199" s="27"/>
      <c r="AM199" s="32" t="str">
        <f t="shared" si="182"/>
        <v>Jelena</v>
      </c>
      <c r="AN199" s="21" t="str">
        <f t="shared" si="183"/>
        <v>Brezak</v>
      </c>
      <c r="AO199" s="53">
        <f t="shared" si="184"/>
        <v>1376</v>
      </c>
      <c r="AP199" s="53" t="str">
        <f t="shared" si="185"/>
        <v/>
      </c>
      <c r="AQ199" s="21" t="str">
        <f t="shared" si="186"/>
        <v>Jelena</v>
      </c>
      <c r="AR199" s="46" t="str">
        <f t="shared" si="187"/>
        <v>Brezak</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Jelena</v>
      </c>
      <c r="BI199" s="21" t="str">
        <f t="shared" si="193"/>
        <v>Brezak</v>
      </c>
      <c r="BJ199" s="53" t="str">
        <f t="shared" si="194"/>
        <v/>
      </c>
      <c r="BK199" s="33">
        <f t="shared" si="195"/>
        <v>1376</v>
      </c>
      <c r="BL199" s="27" t="s">
        <v>0</v>
      </c>
      <c r="BM199" s="32" t="str">
        <f t="shared" si="196"/>
        <v>KAP</v>
      </c>
      <c r="BN199" s="21" t="str">
        <f t="shared" si="197"/>
        <v>OK Kapela</v>
      </c>
      <c r="BO199" s="53">
        <f t="shared" si="198"/>
        <v>5</v>
      </c>
      <c r="BP199" s="53" t="str">
        <f t="shared" si="159"/>
        <v/>
      </c>
      <c r="BQ199" s="21" t="str">
        <f t="shared" si="160"/>
        <v>OK Kapela</v>
      </c>
      <c r="BR199" s="21" t="str" cm="1">
        <f t="array" ref="BR199">IFERROR(""&amp;INDEX(regNatjecatelj_klub,DI199),"")</f>
        <v>OK Kapela</v>
      </c>
      <c r="BS199" s="66" t="str">
        <f t="shared" si="199"/>
        <v/>
      </c>
      <c r="BT199" s="46" t="str">
        <f t="shared" si="200"/>
        <v>OK Kapela</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OK Kapela</v>
      </c>
      <c r="CL199" s="210">
        <f>IF(BN199="","",IF(BT199&lt;&gt;BN199,INDEX(regKlub_id,MATCH(BT199,regKlub_naziv,0)),IF(AND(BO199&lt;&gt;"",BO199&lt;&gt;"NEMA"),BO199,IF(CF199&lt;&gt;"",CF199,IF(CB199&lt;&gt;"",CB199,IFERROR(INDEX(CL$12:CL198,MATCH(BN199,BN$12:BN198,0)),"GREŠKA"))))))</f>
        <v>5</v>
      </c>
      <c r="CM199" s="108" t="str">
        <f>IF(BP199="","",IF(BP199&lt;&gt;"NEMA",BP199,IF(CE199&lt;&gt;"",CE199,IFERROR(INDEX(CM$12:CM198,MATCH(BN199,BN$12:BN198,0)),""))))</f>
        <v/>
      </c>
      <c r="CN199" s="27" t="s">
        <v>0</v>
      </c>
      <c r="CO199" s="38" t="str">
        <f t="shared" si="207"/>
        <v>80:33</v>
      </c>
      <c r="CP199" s="53" t="str">
        <f t="shared" si="208"/>
        <v>0</v>
      </c>
      <c r="CQ199" s="164" t="str">
        <f t="shared" si="209"/>
        <v/>
      </c>
      <c r="CR199" s="165">
        <f t="shared" si="235"/>
        <v>4833</v>
      </c>
      <c r="CS199" s="108">
        <f t="shared" si="161"/>
        <v>1</v>
      </c>
      <c r="CT199" s="27" t="s">
        <v>0</v>
      </c>
      <c r="CU199" s="224" t="str">
        <f t="shared" si="210"/>
        <v xml:space="preserve">
</v>
      </c>
      <c r="CV199" s="27" t="s">
        <v>0</v>
      </c>
      <c r="CW199" s="184" t="str">
        <f t="shared" si="162"/>
        <v/>
      </c>
      <c r="CX199" t="s">
        <v>0</v>
      </c>
      <c r="CY199" s="86" t="str">
        <f t="shared" si="163"/>
        <v>Ž</v>
      </c>
      <c r="CZ199" t="s">
        <v>0</v>
      </c>
      <c r="DA199" s="32" t="str">
        <f t="shared" si="164"/>
        <v/>
      </c>
      <c r="DB199" s="46" t="str">
        <f t="shared" si="165"/>
        <v/>
      </c>
      <c r="DC199" t="s">
        <v>0</v>
      </c>
      <c r="DD199" s="14" t="str">
        <f t="shared" si="211"/>
        <v/>
      </c>
      <c r="DE199" s="27" t="s">
        <v>0</v>
      </c>
      <c r="DF199" s="14" t="str">
        <f t="shared" si="212"/>
        <v/>
      </c>
      <c r="DG199" s="27" t="s">
        <v>0</v>
      </c>
      <c r="DH199" s="32" t="str">
        <f t="shared" si="213"/>
        <v>Jelena – Brezak</v>
      </c>
      <c r="DI199" s="33">
        <f t="shared" si="214"/>
        <v>576</v>
      </c>
      <c r="DJ199" s="27" t="s">
        <v>0</v>
      </c>
      <c r="DK199" s="32" t="str">
        <f t="shared" si="215"/>
        <v>Jelena – Brezak – OK Kapela</v>
      </c>
      <c r="DL199" s="33">
        <f t="shared" si="216"/>
        <v>576</v>
      </c>
      <c r="DM199" s="27" t="s">
        <v>0</v>
      </c>
      <c r="DN199" s="32" t="str">
        <f t="shared" si="217"/>
        <v>Jelena – Brezak – OK Kapela – Ž35</v>
      </c>
      <c r="DO199" s="33">
        <f t="shared" si="218"/>
        <v>576</v>
      </c>
      <c r="DP199" s="27" t="s">
        <v>0</v>
      </c>
      <c r="DQ199" s="38">
        <f t="shared" si="219"/>
        <v>576</v>
      </c>
      <c r="DR199" s="33" cm="1">
        <f t="array" ref="DR199">IF(DQ199&lt;&gt;"",INDEX(regNatjecatelj_id,DQ199,0),IF(BF199&lt;&gt;"",BF199,""))</f>
        <v>1376</v>
      </c>
      <c r="DS199" s="27" t="s">
        <v>0</v>
      </c>
      <c r="DT199" s="38" t="str">
        <f t="shared" si="220"/>
        <v>imepre</v>
      </c>
      <c r="DU199" s="53" t="str">
        <f t="shared" si="166"/>
        <v>klu</v>
      </c>
      <c r="DV199" s="53" t="str">
        <f t="shared" si="221"/>
        <v>kat(ali)</v>
      </c>
      <c r="DW199" s="53" t="str">
        <f t="shared" si="222"/>
        <v/>
      </c>
      <c r="DX199" s="46" t="str">
        <f t="shared" si="223"/>
        <v>imepre-klu-kat(ali)</v>
      </c>
      <c r="DY199" s="27" t="s">
        <v>0</v>
      </c>
      <c r="DZ199" s="38">
        <f>IF(AN199="","",MAX(DZ$12:DZ198)+1)</f>
        <v>7774</v>
      </c>
      <c r="EA199" s="53">
        <f t="shared" si="224"/>
        <v>846</v>
      </c>
      <c r="EB199" s="53">
        <f t="shared" si="225"/>
        <v>1376</v>
      </c>
      <c r="EC199" s="53">
        <f t="shared" si="226"/>
        <v>4833</v>
      </c>
      <c r="ED199" s="53">
        <f t="shared" si="227"/>
        <v>1</v>
      </c>
      <c r="EE199" s="53">
        <f t="shared" si="167"/>
        <v>1</v>
      </c>
      <c r="EF199" s="53">
        <f t="shared" si="228"/>
        <v>21</v>
      </c>
      <c r="EG199" s="53" t="str">
        <f t="shared" si="229"/>
        <v>0</v>
      </c>
      <c r="EH199" s="53" t="str">
        <f t="shared" si="168"/>
        <v/>
      </c>
      <c r="EI199" s="53" t="str">
        <f t="shared" si="230"/>
        <v/>
      </c>
      <c r="EJ199" s="33">
        <f t="shared" si="231"/>
        <v>26</v>
      </c>
      <c r="EK199" s="27" t="s">
        <v>0</v>
      </c>
      <c r="EL199" s="14" t="str">
        <f t="shared" si="232"/>
        <v>INSERT INTO rezultat(id,stazakategorija_id,imeprezime_id,vrijeme_sec,status_id,registracija,uparivanje_id,originalstatus_id,imeprezimealias_id,klubalias_id,kategorijaalias_id) VALUES (7774,846,1376,4833,1,1,21,0,Null,Null,26);</v>
      </c>
      <c r="EM199" s="27" t="s">
        <v>0</v>
      </c>
      <c r="EN199" s="14" t="str">
        <f t="shared" si="169"/>
        <v>UPDATE
	registar
SET
	potvrda = 1
WHERE
	imeprezime_id=1376
    	AND
	kategorijaliga_id = (SELECT 
                         	id
                         FROM
                         	kategorija_liga
                         WHERE
                         	kategorija_liga.kategorija_id = (SELECT kategorija_id FROM staza_kategorija WHERE id = 846)
                         		AND
                         	kategorija_liga.liga_id = 221)
		AND
	datum_od &lt;= '44850'
    	AND
    datum_do is Null;</v>
      </c>
      <c r="EO199" s="27" t="s">
        <v>0</v>
      </c>
      <c r="EP199" s="115" t="str">
        <f t="shared" si="233"/>
        <v xml:space="preserve">
INSERT INTO rezultat(id,stazakategorija_id,imeprezime_id,vrijeme_sec,status_id,registracija,uparivanje_id,originalstatus_id,imeprezimealias_id,klubalias_id,kategorijaalias_id) VALUES (7774,846,1376,4833,1,1,21,0,Null,Null,26);
UPDATE
	registar
SET
	potvrda = 1
WHERE
	imeprezime_id=1376
    	AND
	kategorijaliga_id = (SELECT 
                         	id
                         FROM
                         	kategorija_liga
                         WHERE
                         	kategorija_liga.kategorija_id = (SELECT kategorija_id FROM staza_kategorija WHERE id = 846)
                         		AND
                         	kategorija_liga.liga_id = 221)
		AND
	datum_od &lt;= '44850'
    	AND
    datum_do is Null;</v>
      </c>
      <c r="EQ199" s="27" t="s">
        <v>0</v>
      </c>
    </row>
    <row r="200" spans="1:147" x14ac:dyDescent="0.25">
      <c r="A200" t="s">
        <v>0</v>
      </c>
      <c r="B200" s="32" t="str">
        <f>IF(csv!F190="","",TRIM(csv!T190))</f>
        <v>W35</v>
      </c>
      <c r="C200" s="21" t="s">
        <v>0</v>
      </c>
      <c r="D200" s="21" t="str">
        <f>IF(csv!F190="","",TRIM(csv!F190))</f>
        <v>Violeta</v>
      </c>
      <c r="E200" s="21" t="str">
        <f>IF(csv!E190="","",TRIM(csv!E190))</f>
        <v>Čalić</v>
      </c>
      <c r="F200" s="21" t="s">
        <v>0</v>
      </c>
      <c r="G200" s="53" t="str">
        <f>IF(csv!M190="","",TRIM(csv!M190))</f>
        <v>84:07</v>
      </c>
      <c r="H200" s="53" t="str">
        <f>IF(csv!N190="","",TRIM(csv!N190))</f>
        <v>0</v>
      </c>
      <c r="I200" s="21" t="s">
        <v>0</v>
      </c>
      <c r="J200" s="21" t="str">
        <f>IF(csv!P190="","",TRIM(csv!P190))</f>
        <v>VIH</v>
      </c>
      <c r="K200" s="21" t="str">
        <f>IF(csv!Q190="","",TRIM(csv!Q190))</f>
        <v>OK Vihor</v>
      </c>
      <c r="L200" s="21" t="s">
        <v>0</v>
      </c>
      <c r="M200" s="46" t="str">
        <f>IF(csv!R190="","",TRIM(csv!R190))</f>
        <v>CRO</v>
      </c>
      <c r="N200" s="27" t="s">
        <v>0</v>
      </c>
      <c r="O200" s="172" t="str">
        <f t="shared" si="170"/>
        <v>ok</v>
      </c>
      <c r="P200" s="27"/>
      <c r="Q200" s="32" t="str">
        <f t="shared" si="171"/>
        <v>W35</v>
      </c>
      <c r="R200" s="53">
        <f>IF(Q200="","",IF(COUNTIF(Q$12:Q199,Q200)=0,R199+1,R199))</f>
        <v>19</v>
      </c>
      <c r="S200" s="53">
        <f t="shared" si="172"/>
        <v>117</v>
      </c>
      <c r="T200" s="53">
        <f t="shared" si="173"/>
        <v>552</v>
      </c>
      <c r="U200" s="46" t="str">
        <f t="shared" si="174"/>
        <v>Ž35 – Ž20</v>
      </c>
      <c r="V200" s="27" t="s">
        <v>0</v>
      </c>
      <c r="W200" s="157" t="str">
        <f t="shared" si="175"/>
        <v>Ž35</v>
      </c>
      <c r="X200" s="207">
        <f t="shared" si="176"/>
        <v>846</v>
      </c>
      <c r="Y200" s="158">
        <f t="shared" si="157"/>
        <v>26</v>
      </c>
      <c r="Z200" s="27" t="s">
        <v>0</v>
      </c>
      <c r="AA200" s="32" t="str">
        <f t="shared" si="177"/>
        <v>CRO</v>
      </c>
      <c r="AB200" s="53">
        <f t="shared" si="178"/>
        <v>1</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CRO</v>
      </c>
      <c r="AK200" s="108">
        <f t="shared" si="181"/>
        <v>1</v>
      </c>
      <c r="AL200" s="27"/>
      <c r="AM200" s="32" t="str">
        <f t="shared" si="182"/>
        <v>Violeta</v>
      </c>
      <c r="AN200" s="21" t="str">
        <f t="shared" si="183"/>
        <v>Čalić</v>
      </c>
      <c r="AO200" s="53">
        <f t="shared" si="184"/>
        <v>1330</v>
      </c>
      <c r="AP200" s="53" t="str">
        <f t="shared" si="185"/>
        <v/>
      </c>
      <c r="AQ200" s="21" t="str">
        <f t="shared" si="186"/>
        <v>Violeta</v>
      </c>
      <c r="AR200" s="46" t="str">
        <f t="shared" si="187"/>
        <v>Čalić</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Violeta</v>
      </c>
      <c r="BI200" s="21" t="str">
        <f t="shared" si="193"/>
        <v>Čalić</v>
      </c>
      <c r="BJ200" s="53" t="str">
        <f t="shared" si="194"/>
        <v/>
      </c>
      <c r="BK200" s="33">
        <f t="shared" si="195"/>
        <v>1330</v>
      </c>
      <c r="BL200" s="27" t="s">
        <v>0</v>
      </c>
      <c r="BM200" s="32" t="str">
        <f t="shared" si="196"/>
        <v>VIH</v>
      </c>
      <c r="BN200" s="21" t="str">
        <f t="shared" si="197"/>
        <v>OK Vihor</v>
      </c>
      <c r="BO200" s="53">
        <f t="shared" si="198"/>
        <v>12</v>
      </c>
      <c r="BP200" s="53" t="str">
        <f t="shared" si="159"/>
        <v/>
      </c>
      <c r="BQ200" s="21" t="str">
        <f t="shared" si="160"/>
        <v>OK Vihor</v>
      </c>
      <c r="BR200" s="21" t="str" cm="1">
        <f t="array" ref="BR200">IFERROR(""&amp;INDEX(regNatjecatelj_klub,DI200),"")</f>
        <v>OK Vihor</v>
      </c>
      <c r="BS200" s="66" t="str">
        <f t="shared" si="199"/>
        <v/>
      </c>
      <c r="BT200" s="46" t="str">
        <f t="shared" si="200"/>
        <v>OK Vihor</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OK Vihor</v>
      </c>
      <c r="CL200" s="210">
        <f>IF(BN200="","",IF(BT200&lt;&gt;BN200,INDEX(regKlub_id,MATCH(BT200,regKlub_naziv,0)),IF(AND(BO200&lt;&gt;"",BO200&lt;&gt;"NEMA"),BO200,IF(CF200&lt;&gt;"",CF200,IF(CB200&lt;&gt;"",CB200,IFERROR(INDEX(CL$12:CL199,MATCH(BN200,BN$12:BN199,0)),"GREŠKA"))))))</f>
        <v>12</v>
      </c>
      <c r="CM200" s="108" t="str">
        <f>IF(BP200="","",IF(BP200&lt;&gt;"NEMA",BP200,IF(CE200&lt;&gt;"",CE200,IFERROR(INDEX(CM$12:CM199,MATCH(BN200,BN$12:BN199,0)),""))))</f>
        <v/>
      </c>
      <c r="CN200" s="27" t="s">
        <v>0</v>
      </c>
      <c r="CO200" s="38" t="str">
        <f t="shared" si="207"/>
        <v>84:07</v>
      </c>
      <c r="CP200" s="53" t="str">
        <f t="shared" si="208"/>
        <v>0</v>
      </c>
      <c r="CQ200" s="164" t="str">
        <f t="shared" si="209"/>
        <v/>
      </c>
      <c r="CR200" s="165">
        <f t="shared" si="235"/>
        <v>5047</v>
      </c>
      <c r="CS200" s="108">
        <f t="shared" si="161"/>
        <v>1</v>
      </c>
      <c r="CT200" s="27" t="s">
        <v>0</v>
      </c>
      <c r="CU200" s="224" t="str">
        <f t="shared" si="210"/>
        <v xml:space="preserve">
</v>
      </c>
      <c r="CV200" s="27" t="s">
        <v>0</v>
      </c>
      <c r="CW200" s="184" t="str">
        <f t="shared" si="162"/>
        <v/>
      </c>
      <c r="CX200" t="s">
        <v>0</v>
      </c>
      <c r="CY200" s="86" t="str">
        <f t="shared" si="163"/>
        <v>Ž</v>
      </c>
      <c r="CZ200" t="s">
        <v>0</v>
      </c>
      <c r="DA200" s="32" t="str">
        <f t="shared" si="164"/>
        <v/>
      </c>
      <c r="DB200" s="46" t="str">
        <f t="shared" si="165"/>
        <v/>
      </c>
      <c r="DC200" t="s">
        <v>0</v>
      </c>
      <c r="DD200" s="14" t="str">
        <f t="shared" si="211"/>
        <v/>
      </c>
      <c r="DE200" s="27" t="s">
        <v>0</v>
      </c>
      <c r="DF200" s="14" t="str">
        <f t="shared" si="212"/>
        <v/>
      </c>
      <c r="DG200" s="27" t="s">
        <v>0</v>
      </c>
      <c r="DH200" s="32" t="str">
        <f t="shared" si="213"/>
        <v>Violeta – Čalić</v>
      </c>
      <c r="DI200" s="33">
        <f t="shared" si="214"/>
        <v>1301</v>
      </c>
      <c r="DJ200" s="27" t="s">
        <v>0</v>
      </c>
      <c r="DK200" s="32" t="str">
        <f t="shared" si="215"/>
        <v>Violeta – Čalić – OK Vihor</v>
      </c>
      <c r="DL200" s="33">
        <f t="shared" si="216"/>
        <v>1301</v>
      </c>
      <c r="DM200" s="27" t="s">
        <v>0</v>
      </c>
      <c r="DN200" s="32" t="str">
        <f t="shared" si="217"/>
        <v>Violeta – Čalić – OK Vihor – Ž35</v>
      </c>
      <c r="DO200" s="33">
        <f t="shared" si="218"/>
        <v>1301</v>
      </c>
      <c r="DP200" s="27" t="s">
        <v>0</v>
      </c>
      <c r="DQ200" s="38">
        <f t="shared" si="219"/>
        <v>1301</v>
      </c>
      <c r="DR200" s="33" cm="1">
        <f t="array" ref="DR200">IF(DQ200&lt;&gt;"",INDEX(regNatjecatelj_id,DQ200,0),IF(BF200&lt;&gt;"",BF200,""))</f>
        <v>1330</v>
      </c>
      <c r="DS200" s="27" t="s">
        <v>0</v>
      </c>
      <c r="DT200" s="38" t="str">
        <f t="shared" si="220"/>
        <v>imepre</v>
      </c>
      <c r="DU200" s="53" t="str">
        <f t="shared" si="166"/>
        <v>klu</v>
      </c>
      <c r="DV200" s="53" t="str">
        <f t="shared" si="221"/>
        <v>kat(ali)</v>
      </c>
      <c r="DW200" s="53" t="str">
        <f t="shared" si="222"/>
        <v/>
      </c>
      <c r="DX200" s="46" t="str">
        <f t="shared" si="223"/>
        <v>imepre-klu-kat(ali)</v>
      </c>
      <c r="DY200" s="27" t="s">
        <v>0</v>
      </c>
      <c r="DZ200" s="38">
        <f>IF(AN200="","",MAX(DZ$12:DZ199)+1)</f>
        <v>7775</v>
      </c>
      <c r="EA200" s="53">
        <f t="shared" si="224"/>
        <v>846</v>
      </c>
      <c r="EB200" s="53">
        <f t="shared" si="225"/>
        <v>1330</v>
      </c>
      <c r="EC200" s="53">
        <f t="shared" si="226"/>
        <v>5047</v>
      </c>
      <c r="ED200" s="53">
        <f t="shared" si="227"/>
        <v>1</v>
      </c>
      <c r="EE200" s="53">
        <f t="shared" si="167"/>
        <v>1</v>
      </c>
      <c r="EF200" s="53">
        <f t="shared" si="228"/>
        <v>21</v>
      </c>
      <c r="EG200" s="53" t="str">
        <f t="shared" si="229"/>
        <v>0</v>
      </c>
      <c r="EH200" s="53" t="str">
        <f t="shared" si="168"/>
        <v/>
      </c>
      <c r="EI200" s="53" t="str">
        <f t="shared" si="230"/>
        <v/>
      </c>
      <c r="EJ200" s="33">
        <f t="shared" si="231"/>
        <v>26</v>
      </c>
      <c r="EK200" s="27" t="s">
        <v>0</v>
      </c>
      <c r="EL200" s="14" t="str">
        <f t="shared" si="232"/>
        <v>INSERT INTO rezultat(id,stazakategorija_id,imeprezime_id,vrijeme_sec,status_id,registracija,uparivanje_id,originalstatus_id,imeprezimealias_id,klubalias_id,kategorijaalias_id) VALUES (7775,846,1330,5047,1,1,21,0,Null,Null,26);</v>
      </c>
      <c r="EM200" s="27" t="s">
        <v>0</v>
      </c>
      <c r="EN200" s="14" t="str">
        <f t="shared" si="169"/>
        <v>UPDATE
	registar
SET
	potvrda = 1
WHERE
	imeprezime_id=1330
    	AND
	kategorijaliga_id = (SELECT 
                         	id
                         FROM
                         	kategorija_liga
                         WHERE
                         	kategorija_liga.kategorija_id = (SELECT kategorija_id FROM staza_kategorija WHERE id = 846)
                         		AND
                         	kategorija_liga.liga_id = 221)
		AND
	datum_od &lt;= '44850'
    	AND
    datum_do is Null;</v>
      </c>
      <c r="EO200" s="27" t="s">
        <v>0</v>
      </c>
      <c r="EP200" s="115" t="str">
        <f t="shared" si="233"/>
        <v xml:space="preserve">
INSERT INTO rezultat(id,stazakategorija_id,imeprezime_id,vrijeme_sec,status_id,registracija,uparivanje_id,originalstatus_id,imeprezimealias_id,klubalias_id,kategorijaalias_id) VALUES (7775,846,1330,5047,1,1,21,0,Null,Null,26);
UPDATE
	registar
SET
	potvrda = 1
WHERE
	imeprezime_id=1330
    	AND
	kategorijaliga_id = (SELECT 
                         	id
                         FROM
                         	kategorija_liga
                         WHERE
                         	kategorija_liga.kategorija_id = (SELECT kategorija_id FROM staza_kategorija WHERE id = 846)
                         		AND
                         	kategorija_liga.liga_id = 221)
		AND
	datum_od &lt;= '44850'
    	AND
    datum_do is Null;</v>
      </c>
      <c r="EQ200" s="27" t="s">
        <v>0</v>
      </c>
    </row>
    <row r="201" spans="1:147" x14ac:dyDescent="0.25">
      <c r="A201" t="s">
        <v>0</v>
      </c>
      <c r="B201" s="32" t="str">
        <f>IF(csv!F191="","",TRIM(csv!T191))</f>
        <v>W35</v>
      </c>
      <c r="C201" s="21" t="s">
        <v>0</v>
      </c>
      <c r="D201" s="21" t="str">
        <f>IF(csv!F191="","",TRIM(csv!F191))</f>
        <v>Vlatka</v>
      </c>
      <c r="E201" s="21" t="str">
        <f>IF(csv!E191="","",TRIM(csv!E191))</f>
        <v>Stupalo</v>
      </c>
      <c r="F201" s="21" t="s">
        <v>0</v>
      </c>
      <c r="G201" s="53" t="str">
        <f>IF(csv!M191="","",TRIM(csv!M191))</f>
        <v>95:14</v>
      </c>
      <c r="H201" s="53" t="str">
        <f>IF(csv!N191="","",TRIM(csv!N191))</f>
        <v>0</v>
      </c>
      <c r="I201" s="21" t="s">
        <v>0</v>
      </c>
      <c r="J201" s="21" t="str">
        <f>IF(csv!P191="","",TRIM(csv!P191))</f>
        <v>VIH</v>
      </c>
      <c r="K201" s="21" t="str">
        <f>IF(csv!Q191="","",TRIM(csv!Q191))</f>
        <v>OK Vihor</v>
      </c>
      <c r="L201" s="21" t="s">
        <v>0</v>
      </c>
      <c r="M201" s="46" t="str">
        <f>IF(csv!R191="","",TRIM(csv!R191))</f>
        <v>CRO</v>
      </c>
      <c r="N201" s="27" t="s">
        <v>0</v>
      </c>
      <c r="O201" s="172" t="str">
        <f t="shared" si="170"/>
        <v>ok</v>
      </c>
      <c r="P201" s="27"/>
      <c r="Q201" s="32" t="str">
        <f t="shared" si="171"/>
        <v>W35</v>
      </c>
      <c r="R201" s="53">
        <f>IF(Q201="","",IF(COUNTIF(Q$12:Q200,Q201)=0,R200+1,R200))</f>
        <v>19</v>
      </c>
      <c r="S201" s="53">
        <f t="shared" si="172"/>
        <v>117</v>
      </c>
      <c r="T201" s="53">
        <f t="shared" si="173"/>
        <v>552</v>
      </c>
      <c r="U201" s="46" t="str">
        <f t="shared" si="174"/>
        <v>Ž35 – Ž20</v>
      </c>
      <c r="V201" s="27" t="s">
        <v>0</v>
      </c>
      <c r="W201" s="157" t="str">
        <f t="shared" si="175"/>
        <v>Ž35</v>
      </c>
      <c r="X201" s="207">
        <f t="shared" si="176"/>
        <v>846</v>
      </c>
      <c r="Y201" s="158">
        <f t="shared" si="157"/>
        <v>26</v>
      </c>
      <c r="Z201" s="27" t="s">
        <v>0</v>
      </c>
      <c r="AA201" s="32" t="str">
        <f t="shared" si="177"/>
        <v>CRO</v>
      </c>
      <c r="AB201" s="53">
        <f t="shared" si="178"/>
        <v>1</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CRO</v>
      </c>
      <c r="AK201" s="108">
        <f t="shared" si="181"/>
        <v>1</v>
      </c>
      <c r="AL201" s="27"/>
      <c r="AM201" s="32" t="str">
        <f t="shared" si="182"/>
        <v>Vlatka</v>
      </c>
      <c r="AN201" s="21" t="str">
        <f t="shared" si="183"/>
        <v>Stupalo</v>
      </c>
      <c r="AO201" s="53">
        <f t="shared" si="184"/>
        <v>1262</v>
      </c>
      <c r="AP201" s="53" t="str">
        <f t="shared" si="185"/>
        <v/>
      </c>
      <c r="AQ201" s="21" t="str">
        <f t="shared" si="186"/>
        <v>Vlatka</v>
      </c>
      <c r="AR201" s="46" t="str">
        <f t="shared" si="187"/>
        <v>Stupalo</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Vlatka</v>
      </c>
      <c r="BI201" s="21" t="str">
        <f t="shared" si="193"/>
        <v>Stupalo</v>
      </c>
      <c r="BJ201" s="53" t="str">
        <f t="shared" si="194"/>
        <v/>
      </c>
      <c r="BK201" s="33">
        <f t="shared" si="195"/>
        <v>1262</v>
      </c>
      <c r="BL201" s="27" t="s">
        <v>0</v>
      </c>
      <c r="BM201" s="32" t="str">
        <f t="shared" si="196"/>
        <v>VIH</v>
      </c>
      <c r="BN201" s="21" t="str">
        <f t="shared" si="197"/>
        <v>OK Vihor</v>
      </c>
      <c r="BO201" s="53">
        <f t="shared" si="198"/>
        <v>12</v>
      </c>
      <c r="BP201" s="53" t="str">
        <f t="shared" si="159"/>
        <v/>
      </c>
      <c r="BQ201" s="21" t="str">
        <f t="shared" si="160"/>
        <v>OK Vihor</v>
      </c>
      <c r="BR201" s="21" t="str" cm="1">
        <f t="array" ref="BR201">IFERROR(""&amp;INDEX(regNatjecatelj_klub,DI201),"")</f>
        <v>OK Vihor</v>
      </c>
      <c r="BS201" s="66" t="str">
        <f t="shared" si="199"/>
        <v/>
      </c>
      <c r="BT201" s="46" t="str">
        <f t="shared" si="200"/>
        <v>OK Vihor</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OK Vihor</v>
      </c>
      <c r="CL201" s="210">
        <f>IF(BN201="","",IF(BT201&lt;&gt;BN201,INDEX(regKlub_id,MATCH(BT201,regKlub_naziv,0)),IF(AND(BO201&lt;&gt;"",BO201&lt;&gt;"NEMA"),BO201,IF(CF201&lt;&gt;"",CF201,IF(CB201&lt;&gt;"",CB201,IFERROR(INDEX(CL$12:CL200,MATCH(BN201,BN$12:BN200,0)),"GREŠKA"))))))</f>
        <v>12</v>
      </c>
      <c r="CM201" s="108" t="str">
        <f>IF(BP201="","",IF(BP201&lt;&gt;"NEMA",BP201,IF(CE201&lt;&gt;"",CE201,IFERROR(INDEX(CM$12:CM200,MATCH(BN201,BN$12:BN200,0)),""))))</f>
        <v/>
      </c>
      <c r="CN201" s="27" t="s">
        <v>0</v>
      </c>
      <c r="CO201" s="38" t="str">
        <f t="shared" si="207"/>
        <v>95:14</v>
      </c>
      <c r="CP201" s="53" t="str">
        <f t="shared" si="208"/>
        <v>0</v>
      </c>
      <c r="CQ201" s="164" t="str">
        <f t="shared" si="209"/>
        <v/>
      </c>
      <c r="CR201" s="165">
        <f t="shared" si="235"/>
        <v>5714</v>
      </c>
      <c r="CS201" s="108">
        <f t="shared" si="161"/>
        <v>1</v>
      </c>
      <c r="CT201" s="27" t="s">
        <v>0</v>
      </c>
      <c r="CU201" s="224" t="str">
        <f t="shared" si="210"/>
        <v xml:space="preserve">
</v>
      </c>
      <c r="CV201" s="27" t="s">
        <v>0</v>
      </c>
      <c r="CW201" s="184" t="str">
        <f t="shared" si="162"/>
        <v/>
      </c>
      <c r="CX201" t="s">
        <v>0</v>
      </c>
      <c r="CY201" s="86" t="str">
        <f t="shared" si="163"/>
        <v>Ž</v>
      </c>
      <c r="CZ201" t="s">
        <v>0</v>
      </c>
      <c r="DA201" s="32" t="str">
        <f t="shared" si="164"/>
        <v/>
      </c>
      <c r="DB201" s="46" t="str">
        <f t="shared" si="165"/>
        <v/>
      </c>
      <c r="DC201" t="s">
        <v>0</v>
      </c>
      <c r="DD201" s="14" t="str">
        <f t="shared" si="211"/>
        <v/>
      </c>
      <c r="DE201" s="27" t="s">
        <v>0</v>
      </c>
      <c r="DF201" s="14" t="str">
        <f t="shared" si="212"/>
        <v/>
      </c>
      <c r="DG201" s="27" t="s">
        <v>0</v>
      </c>
      <c r="DH201" s="32" t="str">
        <f t="shared" si="213"/>
        <v>Vlatka – Stupalo</v>
      </c>
      <c r="DI201" s="33">
        <f t="shared" si="214"/>
        <v>1322</v>
      </c>
      <c r="DJ201" s="27" t="s">
        <v>0</v>
      </c>
      <c r="DK201" s="32" t="str">
        <f t="shared" si="215"/>
        <v>Vlatka – Stupalo – OK Vihor</v>
      </c>
      <c r="DL201" s="33">
        <f t="shared" si="216"/>
        <v>1322</v>
      </c>
      <c r="DM201" s="27" t="s">
        <v>0</v>
      </c>
      <c r="DN201" s="32" t="str">
        <f t="shared" si="217"/>
        <v>Vlatka – Stupalo – OK Vihor – Ž35</v>
      </c>
      <c r="DO201" s="33">
        <f t="shared" si="218"/>
        <v>1322</v>
      </c>
      <c r="DP201" s="27" t="s">
        <v>0</v>
      </c>
      <c r="DQ201" s="38">
        <f t="shared" si="219"/>
        <v>1322</v>
      </c>
      <c r="DR201" s="33" cm="1">
        <f t="array" ref="DR201">IF(DQ201&lt;&gt;"",INDEX(regNatjecatelj_id,DQ201,0),IF(BF201&lt;&gt;"",BF201,""))</f>
        <v>1262</v>
      </c>
      <c r="DS201" s="27" t="s">
        <v>0</v>
      </c>
      <c r="DT201" s="38" t="str">
        <f t="shared" si="220"/>
        <v>imepre</v>
      </c>
      <c r="DU201" s="53" t="str">
        <f t="shared" si="166"/>
        <v>klu</v>
      </c>
      <c r="DV201" s="53" t="str">
        <f t="shared" si="221"/>
        <v>kat(ali)</v>
      </c>
      <c r="DW201" s="53" t="str">
        <f t="shared" si="222"/>
        <v/>
      </c>
      <c r="DX201" s="46" t="str">
        <f t="shared" si="223"/>
        <v>imepre-klu-kat(ali)</v>
      </c>
      <c r="DY201" s="27" t="s">
        <v>0</v>
      </c>
      <c r="DZ201" s="38">
        <f>IF(AN201="","",MAX(DZ$12:DZ200)+1)</f>
        <v>7776</v>
      </c>
      <c r="EA201" s="53">
        <f t="shared" si="224"/>
        <v>846</v>
      </c>
      <c r="EB201" s="53">
        <f t="shared" si="225"/>
        <v>1262</v>
      </c>
      <c r="EC201" s="53">
        <f t="shared" si="226"/>
        <v>5714</v>
      </c>
      <c r="ED201" s="53">
        <f t="shared" si="227"/>
        <v>1</v>
      </c>
      <c r="EE201" s="53">
        <f t="shared" si="167"/>
        <v>1</v>
      </c>
      <c r="EF201" s="53">
        <f t="shared" si="228"/>
        <v>21</v>
      </c>
      <c r="EG201" s="53" t="str">
        <f t="shared" si="229"/>
        <v>0</v>
      </c>
      <c r="EH201" s="53" t="str">
        <f t="shared" si="168"/>
        <v/>
      </c>
      <c r="EI201" s="53" t="str">
        <f t="shared" si="230"/>
        <v/>
      </c>
      <c r="EJ201" s="33">
        <f t="shared" si="231"/>
        <v>26</v>
      </c>
      <c r="EK201" s="27" t="s">
        <v>0</v>
      </c>
      <c r="EL201" s="14" t="str">
        <f t="shared" si="232"/>
        <v>INSERT INTO rezultat(id,stazakategorija_id,imeprezime_id,vrijeme_sec,status_id,registracija,uparivanje_id,originalstatus_id,imeprezimealias_id,klubalias_id,kategorijaalias_id) VALUES (7776,846,1262,5714,1,1,21,0,Null,Null,26);</v>
      </c>
      <c r="EM201" s="27" t="s">
        <v>0</v>
      </c>
      <c r="EN201" s="14" t="str">
        <f t="shared" si="169"/>
        <v>UPDATE
	registar
SET
	potvrda = 1
WHERE
	imeprezime_id=1262
    	AND
	kategorijaliga_id = (SELECT 
                         	id
                         FROM
                         	kategorija_liga
                         WHERE
                         	kategorija_liga.kategorija_id = (SELECT kategorija_id FROM staza_kategorija WHERE id = 846)
                         		AND
                         	kategorija_liga.liga_id = 221)
		AND
	datum_od &lt;= '44850'
    	AND
    datum_do is Null;</v>
      </c>
      <c r="EO201" s="27" t="s">
        <v>0</v>
      </c>
      <c r="EP201" s="115" t="str">
        <f t="shared" si="233"/>
        <v xml:space="preserve">
INSERT INTO rezultat(id,stazakategorija_id,imeprezime_id,vrijeme_sec,status_id,registracija,uparivanje_id,originalstatus_id,imeprezimealias_id,klubalias_id,kategorijaalias_id) VALUES (7776,846,1262,5714,1,1,21,0,Null,Null,26);
UPDATE
	registar
SET
	potvrda = 1
WHERE
	imeprezime_id=1262
    	AND
	kategorijaliga_id = (SELECT 
                         	id
                         FROM
                         	kategorija_liga
                         WHERE
                         	kategorija_liga.kategorija_id = (SELECT kategorija_id FROM staza_kategorija WHERE id = 846)
                         		AND
                         	kategorija_liga.liga_id = 221)
		AND
	datum_od &lt;= '44850'
    	AND
    datum_do is Null;</v>
      </c>
      <c r="EQ201" s="27" t="s">
        <v>0</v>
      </c>
    </row>
    <row r="202" spans="1:147" x14ac:dyDescent="0.25">
      <c r="A202" t="s">
        <v>0</v>
      </c>
      <c r="B202" s="32" t="str">
        <f>IF(csv!F192="","",TRIM(csv!T192))</f>
        <v>W35</v>
      </c>
      <c r="C202" s="21" t="s">
        <v>0</v>
      </c>
      <c r="D202" s="21" t="str">
        <f>IF(csv!F192="","",TRIM(csv!F192))</f>
        <v>Maja</v>
      </c>
      <c r="E202" s="21" t="str">
        <f>IF(csv!E192="","",TRIM(csv!E192))</f>
        <v>Kušt</v>
      </c>
      <c r="F202" s="21" t="s">
        <v>0</v>
      </c>
      <c r="G202" s="53" t="str">
        <f>IF(csv!M192="","",TRIM(csv!M192))</f>
        <v>97:31</v>
      </c>
      <c r="H202" s="53" t="str">
        <f>IF(csv!N192="","",TRIM(csv!N192))</f>
        <v>0</v>
      </c>
      <c r="I202" s="21" t="s">
        <v>0</v>
      </c>
      <c r="J202" s="21" t="str">
        <f>IF(csv!P192="","",TRIM(csv!P192))</f>
        <v>VIH</v>
      </c>
      <c r="K202" s="21" t="str">
        <f>IF(csv!Q192="","",TRIM(csv!Q192))</f>
        <v>OK Vihor</v>
      </c>
      <c r="L202" s="21" t="s">
        <v>0</v>
      </c>
      <c r="M202" s="46" t="str">
        <f>IF(csv!R192="","",TRIM(csv!R192))</f>
        <v>CRO</v>
      </c>
      <c r="N202" s="27" t="s">
        <v>0</v>
      </c>
      <c r="O202" s="172" t="str">
        <f t="shared" si="170"/>
        <v>ok</v>
      </c>
      <c r="P202" s="27"/>
      <c r="Q202" s="32" t="str">
        <f t="shared" si="171"/>
        <v>W35</v>
      </c>
      <c r="R202" s="53">
        <f>IF(Q202="","",IF(COUNTIF(Q$12:Q201,Q202)=0,R201+1,R201))</f>
        <v>19</v>
      </c>
      <c r="S202" s="53">
        <f t="shared" si="172"/>
        <v>117</v>
      </c>
      <c r="T202" s="53">
        <f t="shared" si="173"/>
        <v>552</v>
      </c>
      <c r="U202" s="46" t="str">
        <f t="shared" si="174"/>
        <v>Ž35 – Ž20</v>
      </c>
      <c r="V202" s="27" t="s">
        <v>0</v>
      </c>
      <c r="W202" s="157" t="str">
        <f t="shared" si="175"/>
        <v>Ž35</v>
      </c>
      <c r="X202" s="207">
        <f t="shared" si="176"/>
        <v>846</v>
      </c>
      <c r="Y202" s="158">
        <f t="shared" si="157"/>
        <v>26</v>
      </c>
      <c r="Z202" s="27" t="s">
        <v>0</v>
      </c>
      <c r="AA202" s="32" t="str">
        <f t="shared" si="177"/>
        <v>CRO</v>
      </c>
      <c r="AB202" s="53">
        <f t="shared" si="178"/>
        <v>1</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CRO</v>
      </c>
      <c r="AK202" s="108">
        <f t="shared" si="181"/>
        <v>1</v>
      </c>
      <c r="AL202" s="27"/>
      <c r="AM202" s="32" t="str">
        <f t="shared" si="182"/>
        <v>Maja</v>
      </c>
      <c r="AN202" s="21" t="str">
        <f t="shared" si="183"/>
        <v>Kušt</v>
      </c>
      <c r="AO202" s="53">
        <f t="shared" si="184"/>
        <v>1375</v>
      </c>
      <c r="AP202" s="53" t="str">
        <f t="shared" si="185"/>
        <v/>
      </c>
      <c r="AQ202" s="21" t="str">
        <f t="shared" si="186"/>
        <v>Maja</v>
      </c>
      <c r="AR202" s="46" t="str">
        <f t="shared" si="187"/>
        <v>Kušt</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Maja</v>
      </c>
      <c r="BI202" s="21" t="str">
        <f t="shared" si="193"/>
        <v>Kušt</v>
      </c>
      <c r="BJ202" s="53" t="str">
        <f t="shared" si="194"/>
        <v/>
      </c>
      <c r="BK202" s="33">
        <f t="shared" si="195"/>
        <v>1375</v>
      </c>
      <c r="BL202" s="27" t="s">
        <v>0</v>
      </c>
      <c r="BM202" s="32" t="str">
        <f t="shared" si="196"/>
        <v>VIH</v>
      </c>
      <c r="BN202" s="21" t="str">
        <f t="shared" si="197"/>
        <v>OK Vihor</v>
      </c>
      <c r="BO202" s="53">
        <f t="shared" si="198"/>
        <v>12</v>
      </c>
      <c r="BP202" s="53" t="str">
        <f t="shared" si="159"/>
        <v/>
      </c>
      <c r="BQ202" s="21" t="str">
        <f t="shared" si="160"/>
        <v>OK Vihor</v>
      </c>
      <c r="BR202" s="21" t="str" cm="1">
        <f t="array" ref="BR202">IFERROR(""&amp;INDEX(regNatjecatelj_klub,DI202),"")</f>
        <v>OK Vihor</v>
      </c>
      <c r="BS202" s="66" t="str">
        <f t="shared" si="199"/>
        <v/>
      </c>
      <c r="BT202" s="46" t="str">
        <f t="shared" si="200"/>
        <v>OK Vihor</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OK Vihor</v>
      </c>
      <c r="CL202" s="210">
        <f>IF(BN202="","",IF(BT202&lt;&gt;BN202,INDEX(regKlub_id,MATCH(BT202,regKlub_naziv,0)),IF(AND(BO202&lt;&gt;"",BO202&lt;&gt;"NEMA"),BO202,IF(CF202&lt;&gt;"",CF202,IF(CB202&lt;&gt;"",CB202,IFERROR(INDEX(CL$12:CL201,MATCH(BN202,BN$12:BN201,0)),"GREŠKA"))))))</f>
        <v>12</v>
      </c>
      <c r="CM202" s="108" t="str">
        <f>IF(BP202="","",IF(BP202&lt;&gt;"NEMA",BP202,IF(CE202&lt;&gt;"",CE202,IFERROR(INDEX(CM$12:CM201,MATCH(BN202,BN$12:BN201,0)),""))))</f>
        <v/>
      </c>
      <c r="CN202" s="27" t="s">
        <v>0</v>
      </c>
      <c r="CO202" s="38" t="str">
        <f t="shared" si="207"/>
        <v>97:31</v>
      </c>
      <c r="CP202" s="53" t="str">
        <f t="shared" si="208"/>
        <v>0</v>
      </c>
      <c r="CQ202" s="164" t="str">
        <f t="shared" si="209"/>
        <v/>
      </c>
      <c r="CR202" s="165">
        <f t="shared" si="235"/>
        <v>5851</v>
      </c>
      <c r="CS202" s="108">
        <f t="shared" si="161"/>
        <v>1</v>
      </c>
      <c r="CT202" s="27" t="s">
        <v>0</v>
      </c>
      <c r="CU202" s="224" t="str">
        <f t="shared" si="210"/>
        <v xml:space="preserve">
</v>
      </c>
      <c r="CV202" s="27" t="s">
        <v>0</v>
      </c>
      <c r="CW202" s="184" t="str">
        <f t="shared" si="162"/>
        <v/>
      </c>
      <c r="CX202" t="s">
        <v>0</v>
      </c>
      <c r="CY202" s="86" t="str">
        <f t="shared" si="163"/>
        <v>Ž</v>
      </c>
      <c r="CZ202" t="s">
        <v>0</v>
      </c>
      <c r="DA202" s="32" t="str">
        <f t="shared" si="164"/>
        <v/>
      </c>
      <c r="DB202" s="46" t="str">
        <f t="shared" si="165"/>
        <v/>
      </c>
      <c r="DC202" t="s">
        <v>0</v>
      </c>
      <c r="DD202" s="14" t="str">
        <f t="shared" si="211"/>
        <v/>
      </c>
      <c r="DE202" s="27" t="s">
        <v>0</v>
      </c>
      <c r="DF202" s="14" t="str">
        <f t="shared" si="212"/>
        <v/>
      </c>
      <c r="DG202" s="27" t="s">
        <v>0</v>
      </c>
      <c r="DH202" s="32" t="str">
        <f t="shared" si="213"/>
        <v>Maja – Kušt</v>
      </c>
      <c r="DI202" s="33">
        <f t="shared" si="214"/>
        <v>745</v>
      </c>
      <c r="DJ202" s="27" t="s">
        <v>0</v>
      </c>
      <c r="DK202" s="32" t="str">
        <f t="shared" si="215"/>
        <v>Maja – Kušt – OK Vihor</v>
      </c>
      <c r="DL202" s="33">
        <f t="shared" si="216"/>
        <v>745</v>
      </c>
      <c r="DM202" s="27" t="s">
        <v>0</v>
      </c>
      <c r="DN202" s="32" t="str">
        <f t="shared" si="217"/>
        <v>Maja – Kušt – OK Vihor – Ž35</v>
      </c>
      <c r="DO202" s="33">
        <f t="shared" si="218"/>
        <v>745</v>
      </c>
      <c r="DP202" s="27" t="s">
        <v>0</v>
      </c>
      <c r="DQ202" s="38">
        <f t="shared" si="219"/>
        <v>745</v>
      </c>
      <c r="DR202" s="33" cm="1">
        <f t="array" ref="DR202">IF(DQ202&lt;&gt;"",INDEX(regNatjecatelj_id,DQ202,0),IF(BF202&lt;&gt;"",BF202,""))</f>
        <v>1375</v>
      </c>
      <c r="DS202" s="27" t="s">
        <v>0</v>
      </c>
      <c r="DT202" s="38" t="str">
        <f t="shared" si="220"/>
        <v>imepre</v>
      </c>
      <c r="DU202" s="53" t="str">
        <f t="shared" si="166"/>
        <v>klu</v>
      </c>
      <c r="DV202" s="53" t="str">
        <f t="shared" si="221"/>
        <v>kat(ali)</v>
      </c>
      <c r="DW202" s="53" t="str">
        <f t="shared" si="222"/>
        <v/>
      </c>
      <c r="DX202" s="46" t="str">
        <f t="shared" si="223"/>
        <v>imepre-klu-kat(ali)</v>
      </c>
      <c r="DY202" s="27" t="s">
        <v>0</v>
      </c>
      <c r="DZ202" s="38">
        <f>IF(AN202="","",MAX(DZ$12:DZ201)+1)</f>
        <v>7777</v>
      </c>
      <c r="EA202" s="53">
        <f t="shared" si="224"/>
        <v>846</v>
      </c>
      <c r="EB202" s="53">
        <f t="shared" si="225"/>
        <v>1375</v>
      </c>
      <c r="EC202" s="53">
        <f t="shared" si="226"/>
        <v>5851</v>
      </c>
      <c r="ED202" s="53">
        <f t="shared" si="227"/>
        <v>1</v>
      </c>
      <c r="EE202" s="53">
        <f t="shared" si="167"/>
        <v>1</v>
      </c>
      <c r="EF202" s="53">
        <f t="shared" si="228"/>
        <v>21</v>
      </c>
      <c r="EG202" s="53" t="str">
        <f t="shared" si="229"/>
        <v>0</v>
      </c>
      <c r="EH202" s="53" t="str">
        <f t="shared" si="168"/>
        <v/>
      </c>
      <c r="EI202" s="53" t="str">
        <f t="shared" si="230"/>
        <v/>
      </c>
      <c r="EJ202" s="33">
        <f t="shared" si="231"/>
        <v>26</v>
      </c>
      <c r="EK202" s="27" t="s">
        <v>0</v>
      </c>
      <c r="EL202" s="14" t="str">
        <f t="shared" si="232"/>
        <v>INSERT INTO rezultat(id,stazakategorija_id,imeprezime_id,vrijeme_sec,status_id,registracija,uparivanje_id,originalstatus_id,imeprezimealias_id,klubalias_id,kategorijaalias_id) VALUES (7777,846,1375,5851,1,1,21,0,Null,Null,26);</v>
      </c>
      <c r="EM202" s="27" t="s">
        <v>0</v>
      </c>
      <c r="EN202" s="14" t="str">
        <f t="shared" si="169"/>
        <v>UPDATE
	registar
SET
	potvrda = 1
WHERE
	imeprezime_id=1375
    	AND
	kategorijaliga_id = (SELECT 
                         	id
                         FROM
                         	kategorija_liga
                         WHERE
                         	kategorija_liga.kategorija_id = (SELECT kategorija_id FROM staza_kategorija WHERE id = 846)
                         		AND
                         	kategorija_liga.liga_id = 221)
		AND
	datum_od &lt;= '44850'
    	AND
    datum_do is Null;</v>
      </c>
      <c r="EO202" s="27" t="s">
        <v>0</v>
      </c>
      <c r="EP202" s="115" t="str">
        <f t="shared" si="233"/>
        <v xml:space="preserve">
INSERT INTO rezultat(id,stazakategorija_id,imeprezime_id,vrijeme_sec,status_id,registracija,uparivanje_id,originalstatus_id,imeprezimealias_id,klubalias_id,kategorijaalias_id) VALUES (7777,846,1375,5851,1,1,21,0,Null,Null,26);
UPDATE
	registar
SET
	potvrda = 1
WHERE
	imeprezime_id=1375
    	AND
	kategorijaliga_id = (SELECT 
                         	id
                         FROM
                         	kategorija_liga
                         WHERE
                         	kategorija_liga.kategorija_id = (SELECT kategorija_id FROM staza_kategorija WHERE id = 846)
                         		AND
                         	kategorija_liga.liga_id = 221)
		AND
	datum_od &lt;= '44850'
    	AND
    datum_do is Null;</v>
      </c>
      <c r="EQ202" s="27" t="s">
        <v>0</v>
      </c>
    </row>
    <row r="203" spans="1:147" x14ac:dyDescent="0.25">
      <c r="A203" t="s">
        <v>0</v>
      </c>
      <c r="B203" s="32" t="str">
        <f>IF(csv!F193="","",TRIM(csv!T193))</f>
        <v>W35</v>
      </c>
      <c r="C203" s="21" t="s">
        <v>0</v>
      </c>
      <c r="D203" s="21" t="str">
        <f>IF(csv!F193="","",TRIM(csv!F193))</f>
        <v>Antea</v>
      </c>
      <c r="E203" s="21" t="str">
        <f>IF(csv!E193="","",TRIM(csv!E193))</f>
        <v>Popović</v>
      </c>
      <c r="F203" s="21" t="s">
        <v>0</v>
      </c>
      <c r="G203" s="53" t="str">
        <f>IF(csv!M193="","",TRIM(csv!M193))</f>
        <v/>
      </c>
      <c r="H203" s="53" t="str">
        <f>IF(csv!N193="","",TRIM(csv!N193))</f>
        <v>1</v>
      </c>
      <c r="I203" s="21" t="s">
        <v>0</v>
      </c>
      <c r="J203" s="21" t="str">
        <f>IF(csv!P193="","",TRIM(csv!P193))</f>
        <v>KAP</v>
      </c>
      <c r="K203" s="21" t="str">
        <f>IF(csv!Q193="","",TRIM(csv!Q193))</f>
        <v>OK Kapela</v>
      </c>
      <c r="L203" s="21" t="s">
        <v>0</v>
      </c>
      <c r="M203" s="46" t="str">
        <f>IF(csv!R193="","",TRIM(csv!R193))</f>
        <v>CRO</v>
      </c>
      <c r="N203" s="27" t="s">
        <v>0</v>
      </c>
      <c r="O203" s="172" t="str">
        <f t="shared" si="170"/>
        <v>ok</v>
      </c>
      <c r="P203" s="27"/>
      <c r="Q203" s="32" t="str">
        <f t="shared" si="171"/>
        <v>W35</v>
      </c>
      <c r="R203" s="53">
        <f>IF(Q203="","",IF(COUNTIF(Q$12:Q202,Q203)=0,R202+1,R202))</f>
        <v>19</v>
      </c>
      <c r="S203" s="53">
        <f t="shared" si="172"/>
        <v>117</v>
      </c>
      <c r="T203" s="53">
        <f t="shared" si="173"/>
        <v>552</v>
      </c>
      <c r="U203" s="46" t="str">
        <f t="shared" si="174"/>
        <v>Ž35 – Ž20</v>
      </c>
      <c r="V203" s="27" t="s">
        <v>0</v>
      </c>
      <c r="W203" s="157" t="str">
        <f t="shared" si="175"/>
        <v>Ž35</v>
      </c>
      <c r="X203" s="207">
        <f t="shared" si="176"/>
        <v>846</v>
      </c>
      <c r="Y203" s="158">
        <f t="shared" si="157"/>
        <v>26</v>
      </c>
      <c r="Z203" s="27" t="s">
        <v>0</v>
      </c>
      <c r="AA203" s="32" t="str">
        <f t="shared" si="177"/>
        <v>CRO</v>
      </c>
      <c r="AB203" s="53">
        <f t="shared" si="178"/>
        <v>1</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CRO</v>
      </c>
      <c r="AK203" s="108">
        <f t="shared" si="181"/>
        <v>1</v>
      </c>
      <c r="AL203" s="27"/>
      <c r="AM203" s="32" t="str">
        <f t="shared" si="182"/>
        <v>Antea</v>
      </c>
      <c r="AN203" s="21" t="str">
        <f t="shared" si="183"/>
        <v>Popović</v>
      </c>
      <c r="AO203" s="53">
        <f t="shared" si="184"/>
        <v>1222</v>
      </c>
      <c r="AP203" s="53" t="str">
        <f t="shared" si="185"/>
        <v/>
      </c>
      <c r="AQ203" s="21" t="str">
        <f t="shared" si="186"/>
        <v>Antea</v>
      </c>
      <c r="AR203" s="46" t="str">
        <f t="shared" si="187"/>
        <v>Popović</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Antea</v>
      </c>
      <c r="BI203" s="21" t="str">
        <f t="shared" si="193"/>
        <v>Popović</v>
      </c>
      <c r="BJ203" s="53" t="str">
        <f t="shared" si="194"/>
        <v/>
      </c>
      <c r="BK203" s="33">
        <f t="shared" si="195"/>
        <v>1222</v>
      </c>
      <c r="BL203" s="27" t="s">
        <v>0</v>
      </c>
      <c r="BM203" s="32" t="str">
        <f t="shared" si="196"/>
        <v>KAP</v>
      </c>
      <c r="BN203" s="21" t="str">
        <f t="shared" si="197"/>
        <v>OK Kapela</v>
      </c>
      <c r="BO203" s="53">
        <f t="shared" si="198"/>
        <v>5</v>
      </c>
      <c r="BP203" s="53" t="str">
        <f t="shared" si="159"/>
        <v/>
      </c>
      <c r="BQ203" s="21" t="str">
        <f t="shared" si="160"/>
        <v>OK Kapela</v>
      </c>
      <c r="BR203" s="21" t="str" cm="1">
        <f t="array" ref="BR203">IFERROR(""&amp;INDEX(regNatjecatelj_klub,DI203),"")</f>
        <v>OK Kapela</v>
      </c>
      <c r="BS203" s="66" t="str">
        <f t="shared" si="199"/>
        <v/>
      </c>
      <c r="BT203" s="46" t="str">
        <f t="shared" si="200"/>
        <v>OK Kapela</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OK Kapela</v>
      </c>
      <c r="CL203" s="210">
        <f>IF(BN203="","",IF(BT203&lt;&gt;BN203,INDEX(regKlub_id,MATCH(BT203,regKlub_naziv,0)),IF(AND(BO203&lt;&gt;"",BO203&lt;&gt;"NEMA"),BO203,IF(CF203&lt;&gt;"",CF203,IF(CB203&lt;&gt;"",CB203,IFERROR(INDEX(CL$12:CL202,MATCH(BN203,BN$12:BN202,0)),"GREŠKA"))))))</f>
        <v>5</v>
      </c>
      <c r="CM203" s="108" t="str">
        <f>IF(BP203="","",IF(BP203&lt;&gt;"NEMA",BP203,IF(CE203&lt;&gt;"",CE203,IFERROR(INDEX(CM$12:CM202,MATCH(BN203,BN$12:BN202,0)),""))))</f>
        <v/>
      </c>
      <c r="CN203" s="27" t="s">
        <v>0</v>
      </c>
      <c r="CO203" s="38" t="str">
        <f t="shared" si="207"/>
        <v/>
      </c>
      <c r="CP203" s="53" t="str">
        <f t="shared" si="208"/>
        <v>1</v>
      </c>
      <c r="CQ203" s="164" t="str">
        <f t="shared" si="209"/>
        <v/>
      </c>
      <c r="CR203" s="165" t="str">
        <f t="shared" si="235"/>
        <v/>
      </c>
      <c r="CS203" s="108">
        <f t="shared" si="161"/>
        <v>6</v>
      </c>
      <c r="CT203" s="27" t="s">
        <v>0</v>
      </c>
      <c r="CU203" s="224" t="str">
        <f t="shared" si="210"/>
        <v xml:space="preserve">
</v>
      </c>
      <c r="CV203" s="27" t="s">
        <v>0</v>
      </c>
      <c r="CW203" s="184" t="str">
        <f t="shared" si="162"/>
        <v/>
      </c>
      <c r="CX203" t="s">
        <v>0</v>
      </c>
      <c r="CY203" s="86" t="str">
        <f t="shared" si="163"/>
        <v>Ž</v>
      </c>
      <c r="CZ203" t="s">
        <v>0</v>
      </c>
      <c r="DA203" s="32" t="str">
        <f t="shared" si="164"/>
        <v/>
      </c>
      <c r="DB203" s="46" t="str">
        <f t="shared" si="165"/>
        <v/>
      </c>
      <c r="DC203" t="s">
        <v>0</v>
      </c>
      <c r="DD203" s="14" t="str">
        <f t="shared" si="211"/>
        <v/>
      </c>
      <c r="DE203" s="27" t="s">
        <v>0</v>
      </c>
      <c r="DF203" s="14" t="str">
        <f t="shared" si="212"/>
        <v/>
      </c>
      <c r="DG203" s="27" t="s">
        <v>0</v>
      </c>
      <c r="DH203" s="32" t="str">
        <f t="shared" si="213"/>
        <v>Antea – Popović</v>
      </c>
      <c r="DI203" s="33">
        <f t="shared" si="214"/>
        <v>96</v>
      </c>
      <c r="DJ203" s="27" t="s">
        <v>0</v>
      </c>
      <c r="DK203" s="32" t="str">
        <f t="shared" si="215"/>
        <v>Antea – Popović – OK Kapela</v>
      </c>
      <c r="DL203" s="33">
        <f t="shared" si="216"/>
        <v>96</v>
      </c>
      <c r="DM203" s="27" t="s">
        <v>0</v>
      </c>
      <c r="DN203" s="32" t="str">
        <f t="shared" si="217"/>
        <v>Antea – Popović – OK Kapela – Ž35</v>
      </c>
      <c r="DO203" s="33">
        <f t="shared" si="218"/>
        <v>96</v>
      </c>
      <c r="DP203" s="27" t="s">
        <v>0</v>
      </c>
      <c r="DQ203" s="38">
        <f t="shared" si="219"/>
        <v>96</v>
      </c>
      <c r="DR203" s="33" cm="1">
        <f t="array" ref="DR203">IF(DQ203&lt;&gt;"",INDEX(regNatjecatelj_id,DQ203,0),IF(BF203&lt;&gt;"",BF203,""))</f>
        <v>1222</v>
      </c>
      <c r="DS203" s="27" t="s">
        <v>0</v>
      </c>
      <c r="DT203" s="38" t="str">
        <f t="shared" si="220"/>
        <v>imepre</v>
      </c>
      <c r="DU203" s="53" t="str">
        <f t="shared" si="166"/>
        <v>klu</v>
      </c>
      <c r="DV203" s="53" t="str">
        <f t="shared" si="221"/>
        <v>kat(ali)</v>
      </c>
      <c r="DW203" s="53" t="str">
        <f t="shared" si="222"/>
        <v/>
      </c>
      <c r="DX203" s="46" t="str">
        <f t="shared" si="223"/>
        <v>imepre-klu-kat(ali)</v>
      </c>
      <c r="DY203" s="27" t="s">
        <v>0</v>
      </c>
      <c r="DZ203" s="38">
        <f>IF(AN203="","",MAX(DZ$12:DZ202)+1)</f>
        <v>7778</v>
      </c>
      <c r="EA203" s="53">
        <f t="shared" si="224"/>
        <v>846</v>
      </c>
      <c r="EB203" s="53">
        <f t="shared" si="225"/>
        <v>1222</v>
      </c>
      <c r="EC203" s="53" t="str">
        <f t="shared" si="226"/>
        <v/>
      </c>
      <c r="ED203" s="53">
        <f t="shared" si="227"/>
        <v>6</v>
      </c>
      <c r="EE203" s="53">
        <f t="shared" si="167"/>
        <v>1</v>
      </c>
      <c r="EF203" s="53">
        <f t="shared" si="228"/>
        <v>21</v>
      </c>
      <c r="EG203" s="53" t="str">
        <f t="shared" si="229"/>
        <v>1</v>
      </c>
      <c r="EH203" s="53" t="str">
        <f t="shared" si="168"/>
        <v/>
      </c>
      <c r="EI203" s="53" t="str">
        <f t="shared" si="230"/>
        <v/>
      </c>
      <c r="EJ203" s="33">
        <f t="shared" si="231"/>
        <v>26</v>
      </c>
      <c r="EK203" s="27" t="s">
        <v>0</v>
      </c>
      <c r="EL203" s="14" t="str">
        <f t="shared" si="232"/>
        <v>INSERT INTO rezultat(id,stazakategorija_id,imeprezime_id,vrijeme_sec,status_id,registracija,uparivanje_id,originalstatus_id,imeprezimealias_id,klubalias_id,kategorijaalias_id) VALUES (7778,846,1222,Null,6,1,21,1,Null,Null,26);</v>
      </c>
      <c r="EM203" s="27" t="s">
        <v>0</v>
      </c>
      <c r="EN203" s="14" t="str">
        <f t="shared" si="169"/>
        <v/>
      </c>
      <c r="EO203" s="27" t="s">
        <v>0</v>
      </c>
      <c r="EP203" s="115" t="str">
        <f t="shared" si="233"/>
        <v xml:space="preserve">
INSERT INTO rezultat(id,stazakategorija_id,imeprezime_id,vrijeme_sec,status_id,registracija,uparivanje_id,originalstatus_id,imeprezimealias_id,klubalias_id,kategorijaalias_id) VALUES (7778,846,1222,Null,6,1,21,1,Null,Null,26);</v>
      </c>
      <c r="EQ203" s="27" t="s">
        <v>0</v>
      </c>
    </row>
    <row r="204" spans="1:147" x14ac:dyDescent="0.25">
      <c r="A204" t="s">
        <v>0</v>
      </c>
      <c r="B204" s="32" t="str">
        <f>IF(csv!F194="","",TRIM(csv!T194))</f>
        <v>W35</v>
      </c>
      <c r="C204" s="21" t="s">
        <v>0</v>
      </c>
      <c r="D204" s="21" t="str">
        <f>IF(csv!F194="","",TRIM(csv!F194))</f>
        <v>Vacant</v>
      </c>
      <c r="E204" s="21" t="str">
        <f>IF(csv!E194="","",TRIM(csv!E194))</f>
        <v/>
      </c>
      <c r="F204" s="21" t="s">
        <v>0</v>
      </c>
      <c r="G204" s="53" t="str">
        <f>IF(csv!M194="","",TRIM(csv!M194))</f>
        <v/>
      </c>
      <c r="H204" s="53" t="str">
        <f>IF(csv!N194="","",TRIM(csv!N194))</f>
        <v>0</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W35</v>
      </c>
      <c r="R204" s="53">
        <f>IF(Q204="","",IF(COUNTIF(Q$12:Q203,Q204)=0,R203+1,R203))</f>
        <v>19</v>
      </c>
      <c r="S204" s="53">
        <f t="shared" si="172"/>
        <v>117</v>
      </c>
      <c r="T204" s="53">
        <f t="shared" si="173"/>
        <v>552</v>
      </c>
      <c r="U204" s="46" t="str">
        <f t="shared" si="174"/>
        <v>Ž35 – Ž20</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0</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Ž</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W35</v>
      </c>
      <c r="C205" s="21" t="s">
        <v>0</v>
      </c>
      <c r="D205" s="21" t="str">
        <f>IF(csv!F195="","",TRIM(csv!F195))</f>
        <v>Vacant</v>
      </c>
      <c r="E205" s="21" t="str">
        <f>IF(csv!E195="","",TRIM(csv!E195))</f>
        <v/>
      </c>
      <c r="F205" s="21" t="s">
        <v>0</v>
      </c>
      <c r="G205" s="53" t="str">
        <f>IF(csv!M195="","",TRIM(csv!M195))</f>
        <v/>
      </c>
      <c r="H205" s="53" t="str">
        <f>IF(csv!N195="","",TRIM(csv!N195))</f>
        <v>0</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W35</v>
      </c>
      <c r="R205" s="53">
        <f>IF(Q205="","",IF(COUNTIF(Q$12:Q204,Q205)=0,R204+1,R204))</f>
        <v>19</v>
      </c>
      <c r="S205" s="53">
        <f t="shared" si="172"/>
        <v>117</v>
      </c>
      <c r="T205" s="53">
        <f t="shared" si="173"/>
        <v>552</v>
      </c>
      <c r="U205" s="46" t="str">
        <f t="shared" si="174"/>
        <v>Ž35 – Ž20</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0</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Ž</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W35</v>
      </c>
      <c r="C206" s="21" t="s">
        <v>0</v>
      </c>
      <c r="D206" s="21" t="str">
        <f>IF(csv!F196="","",TRIM(csv!F196))</f>
        <v>Vacant</v>
      </c>
      <c r="E206" s="21" t="str">
        <f>IF(csv!E196="","",TRIM(csv!E196))</f>
        <v/>
      </c>
      <c r="F206" s="21" t="s">
        <v>0</v>
      </c>
      <c r="G206" s="53" t="str">
        <f>IF(csv!M196="","",TRIM(csv!M196))</f>
        <v/>
      </c>
      <c r="H206" s="53" t="str">
        <f>IF(csv!N196="","",TRIM(csv!N196))</f>
        <v>0</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W35</v>
      </c>
      <c r="R206" s="53">
        <f>IF(Q206="","",IF(COUNTIF(Q$12:Q205,Q206)=0,R205+1,R205))</f>
        <v>19</v>
      </c>
      <c r="S206" s="53">
        <f t="shared" ref="S206:S269" si="250">IF(Q206="","",IFERROR(INDEX(regKategorija_id,MATCH(Q206,regKategorija_oznaka,0)),IFERROR(INDEX(regKategorija_alias_kategorijaId,MATCH(Q206,regKategorija_alias_oznaka,0)),INDEX(natKategorija_katRegId,MATCH(Q206,natKategorija_kategorija,0)))))</f>
        <v>117</v>
      </c>
      <c r="T206" s="53">
        <f t="shared" ref="T206:T269" si="251">IF(Q206="","",IFERROR(INDEX(natStaza_id,MATCH(Q206,natStaza_kategorija,0)),""))</f>
        <v>552</v>
      </c>
      <c r="U206" s="46" t="str">
        <f t="shared" ref="U206:U269" si="252">IF(T206="","",INDEX(natStaza_naziv,MATCH(T206,natStaza_id,0)))</f>
        <v>Ž35 – Ž20</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0</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Ž</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W35</v>
      </c>
      <c r="C207" s="21" t="s">
        <v>0</v>
      </c>
      <c r="D207" s="21" t="str">
        <f>IF(csv!F197="","",TRIM(csv!F197))</f>
        <v>Ines</v>
      </c>
      <c r="E207" s="21" t="str">
        <f>IF(csv!E197="","",TRIM(csv!E197))</f>
        <v>Mance</v>
      </c>
      <c r="F207" s="21" t="s">
        <v>0</v>
      </c>
      <c r="G207" s="53" t="str">
        <f>IF(csv!M197="","",TRIM(csv!M197))</f>
        <v/>
      </c>
      <c r="H207" s="53" t="str">
        <f>IF(csv!N197="","",TRIM(csv!N197))</f>
        <v>1</v>
      </c>
      <c r="I207" s="21" t="s">
        <v>0</v>
      </c>
      <c r="J207" s="21" t="str">
        <f>IF(csv!P197="","",TRIM(csv!P197))</f>
        <v>VIH</v>
      </c>
      <c r="K207" s="21" t="str">
        <f>IF(csv!Q197="","",TRIM(csv!Q197))</f>
        <v>OK Vihor</v>
      </c>
      <c r="L207" s="21" t="s">
        <v>0</v>
      </c>
      <c r="M207" s="46" t="str">
        <f>IF(csv!R197="","",TRIM(csv!R197))</f>
        <v>CRO</v>
      </c>
      <c r="N207" s="27" t="s">
        <v>0</v>
      </c>
      <c r="O207" s="172" t="str">
        <f t="shared" si="248"/>
        <v>ok</v>
      </c>
      <c r="P207" s="27"/>
      <c r="Q207" s="32" t="str">
        <f t="shared" si="249"/>
        <v>W35</v>
      </c>
      <c r="R207" s="53">
        <f>IF(Q207="","",IF(COUNTIF(Q$12:Q206,Q207)=0,R206+1,R206))</f>
        <v>19</v>
      </c>
      <c r="S207" s="53">
        <f t="shared" si="250"/>
        <v>117</v>
      </c>
      <c r="T207" s="53">
        <f t="shared" si="251"/>
        <v>552</v>
      </c>
      <c r="U207" s="46" t="str">
        <f t="shared" si="252"/>
        <v>Ž35 – Ž20</v>
      </c>
      <c r="V207" s="27" t="s">
        <v>0</v>
      </c>
      <c r="W207" s="157" t="str">
        <f t="shared" si="253"/>
        <v>Ž35</v>
      </c>
      <c r="X207" s="207">
        <f t="shared" si="254"/>
        <v>846</v>
      </c>
      <c r="Y207" s="158">
        <f t="shared" si="236"/>
        <v>26</v>
      </c>
      <c r="Z207" s="27" t="s">
        <v>0</v>
      </c>
      <c r="AA207" s="32" t="str">
        <f t="shared" si="255"/>
        <v>CRO</v>
      </c>
      <c r="AB207" s="53">
        <f t="shared" si="256"/>
        <v>1</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CRO</v>
      </c>
      <c r="AK207" s="108">
        <f t="shared" si="259"/>
        <v>1</v>
      </c>
      <c r="AL207" s="27"/>
      <c r="AM207" s="32" t="str">
        <f t="shared" si="260"/>
        <v>Ines</v>
      </c>
      <c r="AN207" s="21" t="str">
        <f t="shared" si="261"/>
        <v>Mance</v>
      </c>
      <c r="AO207" s="53">
        <f t="shared" si="262"/>
        <v>1353</v>
      </c>
      <c r="AP207" s="53" t="str">
        <f t="shared" si="263"/>
        <v/>
      </c>
      <c r="AQ207" s="21" t="str">
        <f t="shared" si="264"/>
        <v>Ines</v>
      </c>
      <c r="AR207" s="46" t="str">
        <f t="shared" si="265"/>
        <v>Mance</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Ines</v>
      </c>
      <c r="BI207" s="21" t="str">
        <f t="shared" si="271"/>
        <v>Mance</v>
      </c>
      <c r="BJ207" s="53" t="str">
        <f t="shared" si="272"/>
        <v/>
      </c>
      <c r="BK207" s="33">
        <f t="shared" si="273"/>
        <v>1353</v>
      </c>
      <c r="BL207" s="27" t="s">
        <v>0</v>
      </c>
      <c r="BM207" s="32" t="str">
        <f t="shared" si="274"/>
        <v>VIH</v>
      </c>
      <c r="BN207" s="21" t="str">
        <f t="shared" si="275"/>
        <v>OK Vihor</v>
      </c>
      <c r="BO207" s="53">
        <f t="shared" si="276"/>
        <v>12</v>
      </c>
      <c r="BP207" s="53" t="str">
        <f t="shared" si="237"/>
        <v/>
      </c>
      <c r="BQ207" s="21" t="str">
        <f t="shared" si="238"/>
        <v>OK Vihor</v>
      </c>
      <c r="BR207" s="21" t="str" cm="1">
        <f t="array" ref="BR207">IFERROR(""&amp;INDEX(regNatjecatelj_klub,DI207),"")</f>
        <v>OK Vihor</v>
      </c>
      <c r="BS207" s="66" t="str">
        <f t="shared" si="277"/>
        <v/>
      </c>
      <c r="BT207" s="46" t="str">
        <f t="shared" si="278"/>
        <v>OK Vihor</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OK Vihor</v>
      </c>
      <c r="CL207" s="210">
        <f>IF(BN207="","",IF(BT207&lt;&gt;BN207,INDEX(regKlub_id,MATCH(BT207,regKlub_naziv,0)),IF(AND(BO207&lt;&gt;"",BO207&lt;&gt;"NEMA"),BO207,IF(CF207&lt;&gt;"",CF207,IF(CB207&lt;&gt;"",CB207,IFERROR(INDEX(CL$12:CL206,MATCH(BN207,BN$12:BN206,0)),"GREŠKA"))))))</f>
        <v>12</v>
      </c>
      <c r="CM207" s="108" t="str">
        <f>IF(BP207="","",IF(BP207&lt;&gt;"NEMA",BP207,IF(CE207&lt;&gt;"",CE207,IFERROR(INDEX(CM$12:CM206,MATCH(BN207,BN$12:BN206,0)),""))))</f>
        <v/>
      </c>
      <c r="CN207" s="27" t="s">
        <v>0</v>
      </c>
      <c r="CO207" s="38" t="str">
        <f t="shared" si="285"/>
        <v/>
      </c>
      <c r="CP207" s="53" t="str">
        <f t="shared" si="286"/>
        <v>1</v>
      </c>
      <c r="CQ207" s="164" t="str">
        <f t="shared" si="287"/>
        <v/>
      </c>
      <c r="CR207" s="165" t="str">
        <f t="shared" si="235"/>
        <v/>
      </c>
      <c r="CS207" s="108">
        <f t="shared" si="239"/>
        <v>6</v>
      </c>
      <c r="CT207" s="27" t="s">
        <v>0</v>
      </c>
      <c r="CU207" s="224" t="str">
        <f t="shared" si="288"/>
        <v xml:space="preserve">
</v>
      </c>
      <c r="CV207" s="27" t="s">
        <v>0</v>
      </c>
      <c r="CW207" s="184" t="str">
        <f t="shared" si="240"/>
        <v/>
      </c>
      <c r="CX207" t="s">
        <v>0</v>
      </c>
      <c r="CY207" s="86" t="str">
        <f t="shared" si="241"/>
        <v>Ž</v>
      </c>
      <c r="CZ207" t="s">
        <v>0</v>
      </c>
      <c r="DA207" s="32" t="str">
        <f t="shared" si="242"/>
        <v/>
      </c>
      <c r="DB207" s="46" t="str">
        <f t="shared" si="243"/>
        <v/>
      </c>
      <c r="DC207" t="s">
        <v>0</v>
      </c>
      <c r="DD207" s="14" t="str">
        <f t="shared" si="289"/>
        <v/>
      </c>
      <c r="DE207" s="27" t="s">
        <v>0</v>
      </c>
      <c r="DF207" s="14" t="str">
        <f t="shared" si="290"/>
        <v/>
      </c>
      <c r="DG207" s="27" t="s">
        <v>0</v>
      </c>
      <c r="DH207" s="32" t="str">
        <f t="shared" si="291"/>
        <v>Ines – Mance</v>
      </c>
      <c r="DI207" s="33">
        <f t="shared" si="292"/>
        <v>445</v>
      </c>
      <c r="DJ207" s="27" t="s">
        <v>0</v>
      </c>
      <c r="DK207" s="32" t="str">
        <f t="shared" si="293"/>
        <v>Ines – Mance – OK Vihor</v>
      </c>
      <c r="DL207" s="33">
        <f t="shared" si="294"/>
        <v>445</v>
      </c>
      <c r="DM207" s="27" t="s">
        <v>0</v>
      </c>
      <c r="DN207" s="32" t="str">
        <f t="shared" si="295"/>
        <v>Ines – Mance – OK Vihor – Ž35</v>
      </c>
      <c r="DO207" s="33" t="str">
        <f t="shared" si="296"/>
        <v>NEMA</v>
      </c>
      <c r="DP207" s="27" t="s">
        <v>0</v>
      </c>
      <c r="DQ207" s="38">
        <f t="shared" si="297"/>
        <v>445</v>
      </c>
      <c r="DR207" s="33" cm="1">
        <f t="array" ref="DR207">IF(DQ207&lt;&gt;"",INDEX(regNatjecatelj_id,DQ207,0),IF(BF207&lt;&gt;"",BF207,""))</f>
        <v>1353</v>
      </c>
      <c r="DS207" s="27" t="s">
        <v>0</v>
      </c>
      <c r="DT207" s="38" t="str">
        <f t="shared" si="298"/>
        <v>imepre</v>
      </c>
      <c r="DU207" s="53" t="str">
        <f t="shared" si="244"/>
        <v>klu</v>
      </c>
      <c r="DV207" s="53" t="str">
        <f t="shared" si="299"/>
        <v>kat(ali)</v>
      </c>
      <c r="DW207" s="53" t="str">
        <f t="shared" si="300"/>
        <v/>
      </c>
      <c r="DX207" s="46" t="str">
        <f t="shared" si="301"/>
        <v>imepre-klu-kat(ali)</v>
      </c>
      <c r="DY207" s="27" t="s">
        <v>0</v>
      </c>
      <c r="DZ207" s="38">
        <f>IF(AN207="","",MAX(DZ$12:DZ206)+1)</f>
        <v>7779</v>
      </c>
      <c r="EA207" s="53">
        <f t="shared" si="302"/>
        <v>846</v>
      </c>
      <c r="EB207" s="53">
        <f t="shared" si="303"/>
        <v>1353</v>
      </c>
      <c r="EC207" s="53" t="str">
        <f t="shared" si="304"/>
        <v/>
      </c>
      <c r="ED207" s="53">
        <f t="shared" si="305"/>
        <v>6</v>
      </c>
      <c r="EE207" s="53">
        <f t="shared" si="245"/>
        <v>0</v>
      </c>
      <c r="EF207" s="53">
        <f t="shared" si="306"/>
        <v>21</v>
      </c>
      <c r="EG207" s="53" t="str">
        <f t="shared" si="307"/>
        <v>1</v>
      </c>
      <c r="EH207" s="53" t="str">
        <f t="shared" si="246"/>
        <v/>
      </c>
      <c r="EI207" s="53" t="str">
        <f t="shared" si="308"/>
        <v/>
      </c>
      <c r="EJ207" s="33">
        <f t="shared" si="309"/>
        <v>26</v>
      </c>
      <c r="EK207" s="27" t="s">
        <v>0</v>
      </c>
      <c r="EL207" s="14" t="str">
        <f t="shared" si="310"/>
        <v>INSERT INTO rezultat(id,stazakategorija_id,imeprezime_id,vrijeme_sec,status_id,registracija,uparivanje_id,originalstatus_id,imeprezimealias_id,klubalias_id,kategorijaalias_id) VALUES (7779,846,1353,Null,6,0,21,1,Null,Null,26);</v>
      </c>
      <c r="EM207" s="27" t="s">
        <v>0</v>
      </c>
      <c r="EN207" s="14" t="str">
        <f t="shared" si="247"/>
        <v/>
      </c>
      <c r="EO207" s="27" t="s">
        <v>0</v>
      </c>
      <c r="EP207" s="115" t="str">
        <f t="shared" si="311"/>
        <v xml:space="preserve">
INSERT INTO rezultat(id,stazakategorija_id,imeprezime_id,vrijeme_sec,status_id,registracija,uparivanje_id,originalstatus_id,imeprezimealias_id,klubalias_id,kategorijaalias_id) VALUES (7779,846,1353,Null,6,0,21,1,Null,Null,26);</v>
      </c>
      <c r="EQ207" s="27" t="s">
        <v>0</v>
      </c>
    </row>
    <row r="208" spans="1:147" x14ac:dyDescent="0.25">
      <c r="A208" t="s">
        <v>0</v>
      </c>
      <c r="B208" s="32" t="str">
        <f>IF(csv!F198="","",TRIM(csv!T198))</f>
        <v>W45</v>
      </c>
      <c r="C208" s="21" t="s">
        <v>0</v>
      </c>
      <c r="D208" s="21" t="str">
        <f>IF(csv!F198="","",TRIM(csv!F198))</f>
        <v>Ivana</v>
      </c>
      <c r="E208" s="21" t="str">
        <f>IF(csv!E198="","",TRIM(csv!E198))</f>
        <v>Gobec</v>
      </c>
      <c r="F208" s="21" t="s">
        <v>0</v>
      </c>
      <c r="G208" s="53" t="str">
        <f>IF(csv!M198="","",TRIM(csv!M198))</f>
        <v>48:26</v>
      </c>
      <c r="H208" s="53" t="str">
        <f>IF(csv!N198="","",TRIM(csv!N198))</f>
        <v>0</v>
      </c>
      <c r="I208" s="21" t="s">
        <v>0</v>
      </c>
      <c r="J208" s="21" t="str">
        <f>IF(csv!P198="","",TRIM(csv!P198))</f>
        <v>VIH</v>
      </c>
      <c r="K208" s="21" t="str">
        <f>IF(csv!Q198="","",TRIM(csv!Q198))</f>
        <v>OK Vihor</v>
      </c>
      <c r="L208" s="21" t="s">
        <v>0</v>
      </c>
      <c r="M208" s="46" t="str">
        <f>IF(csv!R198="","",TRIM(csv!R198))</f>
        <v>CRO</v>
      </c>
      <c r="N208" s="27" t="s">
        <v>0</v>
      </c>
      <c r="O208" s="172" t="str">
        <f t="shared" si="248"/>
        <v>ok</v>
      </c>
      <c r="P208" s="27"/>
      <c r="Q208" s="32" t="str">
        <f t="shared" si="249"/>
        <v>W45</v>
      </c>
      <c r="R208" s="53">
        <f>IF(Q208="","",IF(COUNTIF(Q$12:Q207,Q208)=0,R207+1,R207))</f>
        <v>20</v>
      </c>
      <c r="S208" s="53">
        <f t="shared" si="250"/>
        <v>116</v>
      </c>
      <c r="T208" s="53">
        <f t="shared" si="251"/>
        <v>551</v>
      </c>
      <c r="U208" s="46" t="str">
        <f t="shared" si="252"/>
        <v>Ž45</v>
      </c>
      <c r="V208" s="27" t="s">
        <v>0</v>
      </c>
      <c r="W208" s="157" t="str">
        <f t="shared" si="253"/>
        <v>Ž45</v>
      </c>
      <c r="X208" s="207">
        <f t="shared" si="254"/>
        <v>847</v>
      </c>
      <c r="Y208" s="158">
        <f t="shared" si="236"/>
        <v>27</v>
      </c>
      <c r="Z208" s="27" t="s">
        <v>0</v>
      </c>
      <c r="AA208" s="32" t="str">
        <f t="shared" si="255"/>
        <v>CRO</v>
      </c>
      <c r="AB208" s="53">
        <f t="shared" si="256"/>
        <v>1</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CRO</v>
      </c>
      <c r="AK208" s="108">
        <f t="shared" si="259"/>
        <v>1</v>
      </c>
      <c r="AL208" s="27"/>
      <c r="AM208" s="32" t="str">
        <f t="shared" si="260"/>
        <v>Ivana</v>
      </c>
      <c r="AN208" s="21" t="str">
        <f t="shared" si="261"/>
        <v>Gobec</v>
      </c>
      <c r="AO208" s="53">
        <f t="shared" si="262"/>
        <v>1309</v>
      </c>
      <c r="AP208" s="53" t="str">
        <f t="shared" si="263"/>
        <v/>
      </c>
      <c r="AQ208" s="21" t="str">
        <f t="shared" si="264"/>
        <v>Ivana</v>
      </c>
      <c r="AR208" s="46" t="str">
        <f t="shared" si="265"/>
        <v>Gobec</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Ivana</v>
      </c>
      <c r="BI208" s="21" t="str">
        <f t="shared" si="271"/>
        <v>Gobec</v>
      </c>
      <c r="BJ208" s="53" t="str">
        <f t="shared" si="272"/>
        <v/>
      </c>
      <c r="BK208" s="33">
        <f t="shared" si="273"/>
        <v>1309</v>
      </c>
      <c r="BL208" s="27" t="s">
        <v>0</v>
      </c>
      <c r="BM208" s="32" t="str">
        <f t="shared" si="274"/>
        <v>VIH</v>
      </c>
      <c r="BN208" s="21" t="str">
        <f t="shared" si="275"/>
        <v>OK Vihor</v>
      </c>
      <c r="BO208" s="53">
        <f t="shared" si="276"/>
        <v>12</v>
      </c>
      <c r="BP208" s="53" t="str">
        <f t="shared" si="237"/>
        <v/>
      </c>
      <c r="BQ208" s="21" t="str">
        <f t="shared" si="238"/>
        <v>OK Vihor</v>
      </c>
      <c r="BR208" s="21" t="str" cm="1">
        <f t="array" ref="BR208">IFERROR(""&amp;INDEX(regNatjecatelj_klub,DI208),"")</f>
        <v>OK Vihor</v>
      </c>
      <c r="BS208" s="66" t="str">
        <f t="shared" si="277"/>
        <v/>
      </c>
      <c r="BT208" s="46" t="str">
        <f t="shared" si="278"/>
        <v>OK Vihor</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OK Vihor</v>
      </c>
      <c r="CL208" s="210">
        <f>IF(BN208="","",IF(BT208&lt;&gt;BN208,INDEX(regKlub_id,MATCH(BT208,regKlub_naziv,0)),IF(AND(BO208&lt;&gt;"",BO208&lt;&gt;"NEMA"),BO208,IF(CF208&lt;&gt;"",CF208,IF(CB208&lt;&gt;"",CB208,IFERROR(INDEX(CL$12:CL207,MATCH(BN208,BN$12:BN207,0)),"GREŠKA"))))))</f>
        <v>12</v>
      </c>
      <c r="CM208" s="108" t="str">
        <f>IF(BP208="","",IF(BP208&lt;&gt;"NEMA",BP208,IF(CE208&lt;&gt;"",CE208,IFERROR(INDEX(CM$12:CM207,MATCH(BN208,BN$12:BN207,0)),""))))</f>
        <v/>
      </c>
      <c r="CN208" s="27" t="s">
        <v>0</v>
      </c>
      <c r="CO208" s="38" t="str">
        <f t="shared" si="285"/>
        <v>48:26</v>
      </c>
      <c r="CP208" s="53" t="str">
        <f t="shared" si="286"/>
        <v>0</v>
      </c>
      <c r="CQ208" s="164" t="str">
        <f t="shared" si="287"/>
        <v/>
      </c>
      <c r="CR208" s="165">
        <f t="shared" si="235"/>
        <v>2906</v>
      </c>
      <c r="CS208" s="108">
        <f t="shared" si="239"/>
        <v>1</v>
      </c>
      <c r="CT208" s="27" t="s">
        <v>0</v>
      </c>
      <c r="CU208" s="224" t="str">
        <f t="shared" si="288"/>
        <v xml:space="preserve">
</v>
      </c>
      <c r="CV208" s="27" t="s">
        <v>0</v>
      </c>
      <c r="CW208" s="184" t="str">
        <f t="shared" si="240"/>
        <v/>
      </c>
      <c r="CX208" t="s">
        <v>0</v>
      </c>
      <c r="CY208" s="86" t="str">
        <f t="shared" si="241"/>
        <v>Ž</v>
      </c>
      <c r="CZ208" t="s">
        <v>0</v>
      </c>
      <c r="DA208" s="32" t="str">
        <f t="shared" si="242"/>
        <v/>
      </c>
      <c r="DB208" s="46" t="str">
        <f t="shared" si="243"/>
        <v/>
      </c>
      <c r="DC208" t="s">
        <v>0</v>
      </c>
      <c r="DD208" s="14" t="str">
        <f t="shared" si="289"/>
        <v/>
      </c>
      <c r="DE208" s="27" t="s">
        <v>0</v>
      </c>
      <c r="DF208" s="14" t="str">
        <f t="shared" si="290"/>
        <v/>
      </c>
      <c r="DG208" s="27" t="s">
        <v>0</v>
      </c>
      <c r="DH208" s="32" t="str">
        <f t="shared" si="291"/>
        <v>Ivana – Gobec</v>
      </c>
      <c r="DI208" s="33">
        <f t="shared" si="292"/>
        <v>519</v>
      </c>
      <c r="DJ208" s="27" t="s">
        <v>0</v>
      </c>
      <c r="DK208" s="32" t="str">
        <f t="shared" si="293"/>
        <v>Ivana – Gobec – OK Vihor</v>
      </c>
      <c r="DL208" s="33">
        <f t="shared" si="294"/>
        <v>519</v>
      </c>
      <c r="DM208" s="27" t="s">
        <v>0</v>
      </c>
      <c r="DN208" s="32" t="str">
        <f t="shared" si="295"/>
        <v>Ivana – Gobec – OK Vihor – Ž45</v>
      </c>
      <c r="DO208" s="33">
        <f t="shared" si="296"/>
        <v>519</v>
      </c>
      <c r="DP208" s="27" t="s">
        <v>0</v>
      </c>
      <c r="DQ208" s="38">
        <f t="shared" si="297"/>
        <v>519</v>
      </c>
      <c r="DR208" s="33" cm="1">
        <f t="array" ref="DR208">IF(DQ208&lt;&gt;"",INDEX(regNatjecatelj_id,DQ208,0),IF(BF208&lt;&gt;"",BF208,""))</f>
        <v>1309</v>
      </c>
      <c r="DS208" s="27" t="s">
        <v>0</v>
      </c>
      <c r="DT208" s="38" t="str">
        <f t="shared" si="298"/>
        <v>imepre</v>
      </c>
      <c r="DU208" s="53" t="str">
        <f t="shared" si="244"/>
        <v>klu</v>
      </c>
      <c r="DV208" s="53" t="str">
        <f t="shared" si="299"/>
        <v>kat(ali)</v>
      </c>
      <c r="DW208" s="53" t="str">
        <f t="shared" si="300"/>
        <v/>
      </c>
      <c r="DX208" s="46" t="str">
        <f t="shared" si="301"/>
        <v>imepre-klu-kat(ali)</v>
      </c>
      <c r="DY208" s="27" t="s">
        <v>0</v>
      </c>
      <c r="DZ208" s="38">
        <f>IF(AN208="","",MAX(DZ$12:DZ207)+1)</f>
        <v>7780</v>
      </c>
      <c r="EA208" s="53">
        <f t="shared" si="302"/>
        <v>847</v>
      </c>
      <c r="EB208" s="53">
        <f t="shared" si="303"/>
        <v>1309</v>
      </c>
      <c r="EC208" s="53">
        <f t="shared" si="304"/>
        <v>2906</v>
      </c>
      <c r="ED208" s="53">
        <f t="shared" si="305"/>
        <v>1</v>
      </c>
      <c r="EE208" s="53">
        <f t="shared" si="245"/>
        <v>1</v>
      </c>
      <c r="EF208" s="53">
        <f t="shared" si="306"/>
        <v>21</v>
      </c>
      <c r="EG208" s="53" t="str">
        <f t="shared" si="307"/>
        <v>0</v>
      </c>
      <c r="EH208" s="53" t="str">
        <f t="shared" si="246"/>
        <v/>
      </c>
      <c r="EI208" s="53" t="str">
        <f t="shared" si="308"/>
        <v/>
      </c>
      <c r="EJ208" s="33">
        <f t="shared" si="309"/>
        <v>27</v>
      </c>
      <c r="EK208" s="27" t="s">
        <v>0</v>
      </c>
      <c r="EL208" s="14" t="str">
        <f t="shared" si="310"/>
        <v>INSERT INTO rezultat(id,stazakategorija_id,imeprezime_id,vrijeme_sec,status_id,registracija,uparivanje_id,originalstatus_id,imeprezimealias_id,klubalias_id,kategorijaalias_id) VALUES (7780,847,1309,2906,1,1,21,0,Null,Null,27);</v>
      </c>
      <c r="EM208" s="27" t="s">
        <v>0</v>
      </c>
      <c r="EN208" s="14" t="str">
        <f t="shared" si="247"/>
        <v>UPDATE
	registar
SET
	potvrda = 1
WHERE
	imeprezime_id=1309
    	AND
	kategorijaliga_id = (SELECT 
                         	id
                         FROM
                         	kategorija_liga
                         WHERE
                         	kategorija_liga.kategorija_id = (SELECT kategorija_id FROM staza_kategorija WHERE id = 847)
                         		AND
                         	kategorija_liga.liga_id = 221)
		AND
	datum_od &lt;= '44850'
    	AND
    datum_do is Null;</v>
      </c>
      <c r="EO208" s="27" t="s">
        <v>0</v>
      </c>
      <c r="EP208" s="115" t="str">
        <f t="shared" si="311"/>
        <v xml:space="preserve">
INSERT INTO rezultat(id,stazakategorija_id,imeprezime_id,vrijeme_sec,status_id,registracija,uparivanje_id,originalstatus_id,imeprezimealias_id,klubalias_id,kategorijaalias_id) VALUES (7780,847,1309,2906,1,1,21,0,Null,Null,27);
UPDATE
	registar
SET
	potvrda = 1
WHERE
	imeprezime_id=1309
    	AND
	kategorijaliga_id = (SELECT 
                         	id
                         FROM
                         	kategorija_liga
                         WHERE
                         	kategorija_liga.kategorija_id = (SELECT kategorija_id FROM staza_kategorija WHERE id = 847)
                         		AND
                         	kategorija_liga.liga_id = 221)
		AND
	datum_od &lt;= '44850'
    	AND
    datum_do is Null;</v>
      </c>
      <c r="EQ208" s="27" t="s">
        <v>0</v>
      </c>
    </row>
    <row r="209" spans="1:147" x14ac:dyDescent="0.25">
      <c r="A209" t="s">
        <v>0</v>
      </c>
      <c r="B209" s="32" t="str">
        <f>IF(csv!F199="","",TRIM(csv!T199))</f>
        <v>W45</v>
      </c>
      <c r="C209" s="21" t="s">
        <v>0</v>
      </c>
      <c r="D209" s="21" t="str">
        <f>IF(csv!F199="","",TRIM(csv!F199))</f>
        <v>Bojana</v>
      </c>
      <c r="E209" s="21" t="str">
        <f>IF(csv!E199="","",TRIM(csv!E199))</f>
        <v>Nikolić</v>
      </c>
      <c r="F209" s="21" t="s">
        <v>0</v>
      </c>
      <c r="G209" s="53" t="str">
        <f>IF(csv!M199="","",TRIM(csv!M199))</f>
        <v>55:24</v>
      </c>
      <c r="H209" s="53" t="str">
        <f>IF(csv!N199="","",TRIM(csv!N199))</f>
        <v>0</v>
      </c>
      <c r="I209" s="21" t="s">
        <v>0</v>
      </c>
      <c r="J209" s="21" t="str">
        <f>IF(csv!P199="","",TRIM(csv!P199))</f>
        <v>VIH</v>
      </c>
      <c r="K209" s="21" t="str">
        <f>IF(csv!Q199="","",TRIM(csv!Q199))</f>
        <v>OK Vihor</v>
      </c>
      <c r="L209" s="21" t="s">
        <v>0</v>
      </c>
      <c r="M209" s="46" t="str">
        <f>IF(csv!R199="","",TRIM(csv!R199))</f>
        <v>CRO</v>
      </c>
      <c r="N209" s="27" t="s">
        <v>0</v>
      </c>
      <c r="O209" s="172" t="str">
        <f t="shared" si="248"/>
        <v>ok</v>
      </c>
      <c r="P209" s="27"/>
      <c r="Q209" s="32" t="str">
        <f t="shared" si="249"/>
        <v>W45</v>
      </c>
      <c r="R209" s="53">
        <f>IF(Q209="","",IF(COUNTIF(Q$12:Q208,Q209)=0,R208+1,R208))</f>
        <v>20</v>
      </c>
      <c r="S209" s="53">
        <f t="shared" si="250"/>
        <v>116</v>
      </c>
      <c r="T209" s="53">
        <f t="shared" si="251"/>
        <v>551</v>
      </c>
      <c r="U209" s="46" t="str">
        <f t="shared" si="252"/>
        <v>Ž45</v>
      </c>
      <c r="V209" s="27" t="s">
        <v>0</v>
      </c>
      <c r="W209" s="157" t="str">
        <f t="shared" si="253"/>
        <v>Ž45</v>
      </c>
      <c r="X209" s="207">
        <f t="shared" si="254"/>
        <v>847</v>
      </c>
      <c r="Y209" s="158">
        <f t="shared" si="236"/>
        <v>27</v>
      </c>
      <c r="Z209" s="27" t="s">
        <v>0</v>
      </c>
      <c r="AA209" s="32" t="str">
        <f t="shared" si="255"/>
        <v>CRO</v>
      </c>
      <c r="AB209" s="53">
        <f t="shared" si="256"/>
        <v>1</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CRO</v>
      </c>
      <c r="AK209" s="108">
        <f t="shared" si="259"/>
        <v>1</v>
      </c>
      <c r="AL209" s="27"/>
      <c r="AM209" s="32" t="str">
        <f t="shared" si="260"/>
        <v>Bojana</v>
      </c>
      <c r="AN209" s="21" t="str">
        <f t="shared" si="261"/>
        <v>Nikolić</v>
      </c>
      <c r="AO209" s="53">
        <f t="shared" si="262"/>
        <v>1445</v>
      </c>
      <c r="AP209" s="53" t="str">
        <f t="shared" si="263"/>
        <v/>
      </c>
      <c r="AQ209" s="21" t="str">
        <f t="shared" si="264"/>
        <v>Bojana</v>
      </c>
      <c r="AR209" s="46" t="str">
        <f t="shared" si="265"/>
        <v>Nikolić</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Bojana</v>
      </c>
      <c r="BI209" s="21" t="str">
        <f t="shared" si="271"/>
        <v>Nikolić</v>
      </c>
      <c r="BJ209" s="53" t="str">
        <f t="shared" si="272"/>
        <v/>
      </c>
      <c r="BK209" s="33">
        <f t="shared" si="273"/>
        <v>1445</v>
      </c>
      <c r="BL209" s="27" t="s">
        <v>0</v>
      </c>
      <c r="BM209" s="32" t="str">
        <f t="shared" si="274"/>
        <v>VIH</v>
      </c>
      <c r="BN209" s="21" t="str">
        <f t="shared" si="275"/>
        <v>OK Vihor</v>
      </c>
      <c r="BO209" s="53">
        <f t="shared" si="276"/>
        <v>12</v>
      </c>
      <c r="BP209" s="53" t="str">
        <f t="shared" si="237"/>
        <v/>
      </c>
      <c r="BQ209" s="21" t="str">
        <f t="shared" si="238"/>
        <v>OK Vihor</v>
      </c>
      <c r="BR209" s="21" t="str" cm="1">
        <f t="array" ref="BR209">IFERROR(""&amp;INDEX(regNatjecatelj_klub,DI209),"")</f>
        <v>OK Vihor</v>
      </c>
      <c r="BS209" s="66" t="str">
        <f t="shared" si="277"/>
        <v/>
      </c>
      <c r="BT209" s="46" t="str">
        <f t="shared" si="278"/>
        <v>OK Vihor</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OK Vihor</v>
      </c>
      <c r="CL209" s="210">
        <f>IF(BN209="","",IF(BT209&lt;&gt;BN209,INDEX(regKlub_id,MATCH(BT209,regKlub_naziv,0)),IF(AND(BO209&lt;&gt;"",BO209&lt;&gt;"NEMA"),BO209,IF(CF209&lt;&gt;"",CF209,IF(CB209&lt;&gt;"",CB209,IFERROR(INDEX(CL$12:CL208,MATCH(BN209,BN$12:BN208,0)),"GREŠKA"))))))</f>
        <v>12</v>
      </c>
      <c r="CM209" s="108" t="str">
        <f>IF(BP209="","",IF(BP209&lt;&gt;"NEMA",BP209,IF(CE209&lt;&gt;"",CE209,IFERROR(INDEX(CM$12:CM208,MATCH(BN209,BN$12:BN208,0)),""))))</f>
        <v/>
      </c>
      <c r="CN209" s="27" t="s">
        <v>0</v>
      </c>
      <c r="CO209" s="38" t="str">
        <f t="shared" si="285"/>
        <v>55:24</v>
      </c>
      <c r="CP209" s="53" t="str">
        <f t="shared" si="286"/>
        <v>0</v>
      </c>
      <c r="CQ209" s="164" t="str">
        <f t="shared" si="287"/>
        <v/>
      </c>
      <c r="CR209" s="165">
        <f t="shared" si="235"/>
        <v>3324</v>
      </c>
      <c r="CS209" s="108">
        <f t="shared" si="239"/>
        <v>1</v>
      </c>
      <c r="CT209" s="27" t="s">
        <v>0</v>
      </c>
      <c r="CU209" s="224" t="str">
        <f t="shared" si="288"/>
        <v xml:space="preserve">
</v>
      </c>
      <c r="CV209" s="27" t="s">
        <v>0</v>
      </c>
      <c r="CW209" s="184" t="str">
        <f t="shared" si="240"/>
        <v/>
      </c>
      <c r="CX209" t="s">
        <v>0</v>
      </c>
      <c r="CY209" s="86" t="str">
        <f t="shared" si="241"/>
        <v>Ž</v>
      </c>
      <c r="CZ209" t="s">
        <v>0</v>
      </c>
      <c r="DA209" s="32" t="str">
        <f t="shared" si="242"/>
        <v/>
      </c>
      <c r="DB209" s="46" t="str">
        <f t="shared" si="243"/>
        <v/>
      </c>
      <c r="DC209" t="s">
        <v>0</v>
      </c>
      <c r="DD209" s="14" t="str">
        <f t="shared" si="289"/>
        <v/>
      </c>
      <c r="DE209" s="27" t="s">
        <v>0</v>
      </c>
      <c r="DF209" s="14" t="str">
        <f t="shared" si="290"/>
        <v/>
      </c>
      <c r="DG209" s="27" t="s">
        <v>0</v>
      </c>
      <c r="DH209" s="32" t="str">
        <f t="shared" si="291"/>
        <v>Bojana – Nikolić</v>
      </c>
      <c r="DI209" s="33">
        <f t="shared" si="292"/>
        <v>145</v>
      </c>
      <c r="DJ209" s="27" t="s">
        <v>0</v>
      </c>
      <c r="DK209" s="32" t="str">
        <f t="shared" si="293"/>
        <v>Bojana – Nikolić – OK Vihor</v>
      </c>
      <c r="DL209" s="33">
        <f t="shared" si="294"/>
        <v>145</v>
      </c>
      <c r="DM209" s="27" t="s">
        <v>0</v>
      </c>
      <c r="DN209" s="32" t="str">
        <f t="shared" si="295"/>
        <v>Bojana – Nikolić – OK Vihor – Ž45</v>
      </c>
      <c r="DO209" s="33">
        <f t="shared" si="296"/>
        <v>145</v>
      </c>
      <c r="DP209" s="27" t="s">
        <v>0</v>
      </c>
      <c r="DQ209" s="38">
        <f t="shared" si="297"/>
        <v>145</v>
      </c>
      <c r="DR209" s="33" cm="1">
        <f t="array" ref="DR209">IF(DQ209&lt;&gt;"",INDEX(regNatjecatelj_id,DQ209,0),IF(BF209&lt;&gt;"",BF209,""))</f>
        <v>1445</v>
      </c>
      <c r="DS209" s="27" t="s">
        <v>0</v>
      </c>
      <c r="DT209" s="38" t="str">
        <f t="shared" si="298"/>
        <v>imepre</v>
      </c>
      <c r="DU209" s="53" t="str">
        <f t="shared" si="244"/>
        <v>klu</v>
      </c>
      <c r="DV209" s="53" t="str">
        <f t="shared" si="299"/>
        <v>kat(ali)</v>
      </c>
      <c r="DW209" s="53" t="str">
        <f t="shared" si="300"/>
        <v/>
      </c>
      <c r="DX209" s="46" t="str">
        <f t="shared" si="301"/>
        <v>imepre-klu-kat(ali)</v>
      </c>
      <c r="DY209" s="27" t="s">
        <v>0</v>
      </c>
      <c r="DZ209" s="38">
        <f>IF(AN209="","",MAX(DZ$12:DZ208)+1)</f>
        <v>7781</v>
      </c>
      <c r="EA209" s="53">
        <f t="shared" si="302"/>
        <v>847</v>
      </c>
      <c r="EB209" s="53">
        <f t="shared" si="303"/>
        <v>1445</v>
      </c>
      <c r="EC209" s="53">
        <f t="shared" si="304"/>
        <v>3324</v>
      </c>
      <c r="ED209" s="53">
        <f t="shared" si="305"/>
        <v>1</v>
      </c>
      <c r="EE209" s="53">
        <f t="shared" si="245"/>
        <v>1</v>
      </c>
      <c r="EF209" s="53">
        <f t="shared" si="306"/>
        <v>21</v>
      </c>
      <c r="EG209" s="53" t="str">
        <f t="shared" si="307"/>
        <v>0</v>
      </c>
      <c r="EH209" s="53" t="str">
        <f t="shared" si="246"/>
        <v/>
      </c>
      <c r="EI209" s="53" t="str">
        <f t="shared" si="308"/>
        <v/>
      </c>
      <c r="EJ209" s="33">
        <f t="shared" si="309"/>
        <v>27</v>
      </c>
      <c r="EK209" s="27" t="s">
        <v>0</v>
      </c>
      <c r="EL209" s="14" t="str">
        <f t="shared" si="310"/>
        <v>INSERT INTO rezultat(id,stazakategorija_id,imeprezime_id,vrijeme_sec,status_id,registracija,uparivanje_id,originalstatus_id,imeprezimealias_id,klubalias_id,kategorijaalias_id) VALUES (7781,847,1445,3324,1,1,21,0,Null,Null,27);</v>
      </c>
      <c r="EM209" s="27" t="s">
        <v>0</v>
      </c>
      <c r="EN209" s="14" t="str">
        <f t="shared" si="247"/>
        <v>UPDATE
	registar
SET
	potvrda = 1
WHERE
	imeprezime_id=1445
    	AND
	kategorijaliga_id = (SELECT 
                         	id
                         FROM
                         	kategorija_liga
                         WHERE
                         	kategorija_liga.kategorija_id = (SELECT kategorija_id FROM staza_kategorija WHERE id = 847)
                         		AND
                         	kategorija_liga.liga_id = 221)
		AND
	datum_od &lt;= '44850'
    	AND
    datum_do is Null;</v>
      </c>
      <c r="EO209" s="27" t="s">
        <v>0</v>
      </c>
      <c r="EP209" s="115" t="str">
        <f t="shared" si="311"/>
        <v xml:space="preserve">
INSERT INTO rezultat(id,stazakategorija_id,imeprezime_id,vrijeme_sec,status_id,registracija,uparivanje_id,originalstatus_id,imeprezimealias_id,klubalias_id,kategorijaalias_id) VALUES (7781,847,1445,3324,1,1,21,0,Null,Null,27);
UPDATE
	registar
SET
	potvrda = 1
WHERE
	imeprezime_id=1445
    	AND
	kategorijaliga_id = (SELECT 
                         	id
                         FROM
                         	kategorija_liga
                         WHERE
                         	kategorija_liga.kategorija_id = (SELECT kategorija_id FROM staza_kategorija WHERE id = 847)
                         		AND
                         	kategorija_liga.liga_id = 221)
		AND
	datum_od &lt;= '44850'
    	AND
    datum_do is Null;</v>
      </c>
      <c r="EQ209" s="27" t="s">
        <v>0</v>
      </c>
    </row>
    <row r="210" spans="1:147" x14ac:dyDescent="0.25">
      <c r="A210" t="s">
        <v>0</v>
      </c>
      <c r="B210" s="32" t="str">
        <f>IF(csv!F200="","",TRIM(csv!T200))</f>
        <v>W45</v>
      </c>
      <c r="C210" s="21" t="s">
        <v>0</v>
      </c>
      <c r="D210" s="21" t="str">
        <f>IF(csv!F200="","",TRIM(csv!F200))</f>
        <v>Srebrenka</v>
      </c>
      <c r="E210" s="21" t="str">
        <f>IF(csv!E200="","",TRIM(csv!E200))</f>
        <v>Vuk</v>
      </c>
      <c r="F210" s="21" t="s">
        <v>0</v>
      </c>
      <c r="G210" s="53" t="str">
        <f>IF(csv!M200="","",TRIM(csv!M200))</f>
        <v>57:51</v>
      </c>
      <c r="H210" s="53" t="str">
        <f>IF(csv!N200="","",TRIM(csv!N200))</f>
        <v>0</v>
      </c>
      <c r="I210" s="21" t="s">
        <v>0</v>
      </c>
      <c r="J210" s="21" t="str">
        <f>IF(csv!P200="","",TRIM(csv!P200))</f>
        <v>KAP</v>
      </c>
      <c r="K210" s="21" t="str">
        <f>IF(csv!Q200="","",TRIM(csv!Q200))</f>
        <v>OK Kapela</v>
      </c>
      <c r="L210" s="21" t="s">
        <v>0</v>
      </c>
      <c r="M210" s="46" t="str">
        <f>IF(csv!R200="","",TRIM(csv!R200))</f>
        <v>CRO</v>
      </c>
      <c r="N210" s="27" t="s">
        <v>0</v>
      </c>
      <c r="O210" s="172" t="str">
        <f t="shared" si="248"/>
        <v>ok</v>
      </c>
      <c r="P210" s="27"/>
      <c r="Q210" s="32" t="str">
        <f t="shared" si="249"/>
        <v>W45</v>
      </c>
      <c r="R210" s="53">
        <f>IF(Q210="","",IF(COUNTIF(Q$12:Q209,Q210)=0,R209+1,R209))</f>
        <v>20</v>
      </c>
      <c r="S210" s="53">
        <f t="shared" si="250"/>
        <v>116</v>
      </c>
      <c r="T210" s="53">
        <f t="shared" si="251"/>
        <v>551</v>
      </c>
      <c r="U210" s="46" t="str">
        <f t="shared" si="252"/>
        <v>Ž45</v>
      </c>
      <c r="V210" s="27" t="s">
        <v>0</v>
      </c>
      <c r="W210" s="157" t="str">
        <f t="shared" si="253"/>
        <v>Ž45</v>
      </c>
      <c r="X210" s="207">
        <f t="shared" si="254"/>
        <v>847</v>
      </c>
      <c r="Y210" s="158">
        <f t="shared" si="236"/>
        <v>27</v>
      </c>
      <c r="Z210" s="27" t="s">
        <v>0</v>
      </c>
      <c r="AA210" s="32" t="str">
        <f t="shared" si="255"/>
        <v>CRO</v>
      </c>
      <c r="AB210" s="53">
        <f t="shared" si="256"/>
        <v>1</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CRO</v>
      </c>
      <c r="AK210" s="108">
        <f t="shared" si="259"/>
        <v>1</v>
      </c>
      <c r="AL210" s="27"/>
      <c r="AM210" s="32" t="str">
        <f t="shared" si="260"/>
        <v>Srebrenka</v>
      </c>
      <c r="AN210" s="21" t="str">
        <f t="shared" si="261"/>
        <v>Vuk</v>
      </c>
      <c r="AO210" s="53">
        <f t="shared" si="262"/>
        <v>1053</v>
      </c>
      <c r="AP210" s="53" t="str">
        <f t="shared" si="263"/>
        <v/>
      </c>
      <c r="AQ210" s="21" t="str">
        <f t="shared" si="264"/>
        <v>Srebrenka</v>
      </c>
      <c r="AR210" s="46" t="str">
        <f t="shared" si="265"/>
        <v>Vuk</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Srebrenka</v>
      </c>
      <c r="BI210" s="21" t="str">
        <f t="shared" si="271"/>
        <v>Vuk</v>
      </c>
      <c r="BJ210" s="53" t="str">
        <f t="shared" si="272"/>
        <v/>
      </c>
      <c r="BK210" s="33">
        <f t="shared" si="273"/>
        <v>1053</v>
      </c>
      <c r="BL210" s="27" t="s">
        <v>0</v>
      </c>
      <c r="BM210" s="32" t="str">
        <f t="shared" si="274"/>
        <v>KAP</v>
      </c>
      <c r="BN210" s="21" t="str">
        <f t="shared" si="275"/>
        <v>OK Kapela</v>
      </c>
      <c r="BO210" s="53">
        <f t="shared" si="276"/>
        <v>5</v>
      </c>
      <c r="BP210" s="53" t="str">
        <f t="shared" si="237"/>
        <v/>
      </c>
      <c r="BQ210" s="21" t="str">
        <f t="shared" si="238"/>
        <v>OK Kapela</v>
      </c>
      <c r="BR210" s="21" t="str" cm="1">
        <f t="array" ref="BR210">IFERROR(""&amp;INDEX(regNatjecatelj_klub,DI210),"")</f>
        <v>OK Kapela</v>
      </c>
      <c r="BS210" s="66" t="str">
        <f t="shared" si="277"/>
        <v/>
      </c>
      <c r="BT210" s="46" t="str">
        <f t="shared" si="278"/>
        <v>OK Kapela</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OK Kapela</v>
      </c>
      <c r="CL210" s="210">
        <f>IF(BN210="","",IF(BT210&lt;&gt;BN210,INDEX(regKlub_id,MATCH(BT210,regKlub_naziv,0)),IF(AND(BO210&lt;&gt;"",BO210&lt;&gt;"NEMA"),BO210,IF(CF210&lt;&gt;"",CF210,IF(CB210&lt;&gt;"",CB210,IFERROR(INDEX(CL$12:CL209,MATCH(BN210,BN$12:BN209,0)),"GREŠKA"))))))</f>
        <v>5</v>
      </c>
      <c r="CM210" s="108" t="str">
        <f>IF(BP210="","",IF(BP210&lt;&gt;"NEMA",BP210,IF(CE210&lt;&gt;"",CE210,IFERROR(INDEX(CM$12:CM209,MATCH(BN210,BN$12:BN209,0)),""))))</f>
        <v/>
      </c>
      <c r="CN210" s="27" t="s">
        <v>0</v>
      </c>
      <c r="CO210" s="38" t="str">
        <f t="shared" si="285"/>
        <v>57:51</v>
      </c>
      <c r="CP210" s="53" t="str">
        <f t="shared" si="286"/>
        <v>0</v>
      </c>
      <c r="CQ210" s="164" t="str">
        <f t="shared" si="287"/>
        <v/>
      </c>
      <c r="CR210" s="165">
        <f t="shared" si="235"/>
        <v>3471</v>
      </c>
      <c r="CS210" s="108">
        <f t="shared" si="239"/>
        <v>1</v>
      </c>
      <c r="CT210" s="27" t="s">
        <v>0</v>
      </c>
      <c r="CU210" s="224" t="str">
        <f t="shared" si="288"/>
        <v xml:space="preserve">
</v>
      </c>
      <c r="CV210" s="27" t="s">
        <v>0</v>
      </c>
      <c r="CW210" s="184" t="str">
        <f t="shared" si="240"/>
        <v/>
      </c>
      <c r="CX210" t="s">
        <v>0</v>
      </c>
      <c r="CY210" s="86" t="str">
        <f t="shared" si="241"/>
        <v>Ž</v>
      </c>
      <c r="CZ210" t="s">
        <v>0</v>
      </c>
      <c r="DA210" s="32" t="str">
        <f t="shared" si="242"/>
        <v/>
      </c>
      <c r="DB210" s="46" t="str">
        <f t="shared" si="243"/>
        <v/>
      </c>
      <c r="DC210" t="s">
        <v>0</v>
      </c>
      <c r="DD210" s="14" t="str">
        <f t="shared" si="289"/>
        <v/>
      </c>
      <c r="DE210" s="27" t="s">
        <v>0</v>
      </c>
      <c r="DF210" s="14" t="str">
        <f t="shared" si="290"/>
        <v/>
      </c>
      <c r="DG210" s="27" t="s">
        <v>0</v>
      </c>
      <c r="DH210" s="32" t="str">
        <f t="shared" si="291"/>
        <v>Srebrenka – Vuk</v>
      </c>
      <c r="DI210" s="33">
        <f t="shared" si="292"/>
        <v>1158</v>
      </c>
      <c r="DJ210" s="27" t="s">
        <v>0</v>
      </c>
      <c r="DK210" s="32" t="str">
        <f t="shared" si="293"/>
        <v>Srebrenka – Vuk – OK Kapela</v>
      </c>
      <c r="DL210" s="33">
        <f t="shared" si="294"/>
        <v>1158</v>
      </c>
      <c r="DM210" s="27" t="s">
        <v>0</v>
      </c>
      <c r="DN210" s="32" t="str">
        <f t="shared" si="295"/>
        <v>Srebrenka – Vuk – OK Kapela – Ž45</v>
      </c>
      <c r="DO210" s="33">
        <f t="shared" si="296"/>
        <v>1158</v>
      </c>
      <c r="DP210" s="27" t="s">
        <v>0</v>
      </c>
      <c r="DQ210" s="38">
        <f t="shared" si="297"/>
        <v>1158</v>
      </c>
      <c r="DR210" s="33" cm="1">
        <f t="array" ref="DR210">IF(DQ210&lt;&gt;"",INDEX(regNatjecatelj_id,DQ210,0),IF(BF210&lt;&gt;"",BF210,""))</f>
        <v>1053</v>
      </c>
      <c r="DS210" s="27" t="s">
        <v>0</v>
      </c>
      <c r="DT210" s="38" t="str">
        <f t="shared" si="298"/>
        <v>imepre</v>
      </c>
      <c r="DU210" s="53" t="str">
        <f t="shared" si="244"/>
        <v>klu</v>
      </c>
      <c r="DV210" s="53" t="str">
        <f t="shared" si="299"/>
        <v>kat(ali)</v>
      </c>
      <c r="DW210" s="53" t="str">
        <f t="shared" si="300"/>
        <v/>
      </c>
      <c r="DX210" s="46" t="str">
        <f t="shared" si="301"/>
        <v>imepre-klu-kat(ali)</v>
      </c>
      <c r="DY210" s="27" t="s">
        <v>0</v>
      </c>
      <c r="DZ210" s="38">
        <f>IF(AN210="","",MAX(DZ$12:DZ209)+1)</f>
        <v>7782</v>
      </c>
      <c r="EA210" s="53">
        <f t="shared" si="302"/>
        <v>847</v>
      </c>
      <c r="EB210" s="53">
        <f t="shared" si="303"/>
        <v>1053</v>
      </c>
      <c r="EC210" s="53">
        <f t="shared" si="304"/>
        <v>3471</v>
      </c>
      <c r="ED210" s="53">
        <f t="shared" si="305"/>
        <v>1</v>
      </c>
      <c r="EE210" s="53">
        <f t="shared" si="245"/>
        <v>1</v>
      </c>
      <c r="EF210" s="53">
        <f t="shared" si="306"/>
        <v>21</v>
      </c>
      <c r="EG210" s="53" t="str">
        <f t="shared" si="307"/>
        <v>0</v>
      </c>
      <c r="EH210" s="53" t="str">
        <f t="shared" si="246"/>
        <v/>
      </c>
      <c r="EI210" s="53" t="str">
        <f t="shared" si="308"/>
        <v/>
      </c>
      <c r="EJ210" s="33">
        <f t="shared" si="309"/>
        <v>27</v>
      </c>
      <c r="EK210" s="27" t="s">
        <v>0</v>
      </c>
      <c r="EL210" s="14" t="str">
        <f t="shared" si="310"/>
        <v>INSERT INTO rezultat(id,stazakategorija_id,imeprezime_id,vrijeme_sec,status_id,registracija,uparivanje_id,originalstatus_id,imeprezimealias_id,klubalias_id,kategorijaalias_id) VALUES (7782,847,1053,3471,1,1,21,0,Null,Null,27);</v>
      </c>
      <c r="EM210" s="27" t="s">
        <v>0</v>
      </c>
      <c r="EN210" s="14" t="str">
        <f t="shared" si="247"/>
        <v>UPDATE
	registar
SET
	potvrda = 1
WHERE
	imeprezime_id=1053
    	AND
	kategorijaliga_id = (SELECT 
                         	id
                         FROM
                         	kategorija_liga
                         WHERE
                         	kategorija_liga.kategorija_id = (SELECT kategorija_id FROM staza_kategorija WHERE id = 847)
                         		AND
                         	kategorija_liga.liga_id = 221)
		AND
	datum_od &lt;= '44850'
    	AND
    datum_do is Null;</v>
      </c>
      <c r="EO210" s="27" t="s">
        <v>0</v>
      </c>
      <c r="EP210" s="115" t="str">
        <f t="shared" si="311"/>
        <v xml:space="preserve">
INSERT INTO rezultat(id,stazakategorija_id,imeprezime_id,vrijeme_sec,status_id,registracija,uparivanje_id,originalstatus_id,imeprezimealias_id,klubalias_id,kategorijaalias_id) VALUES (7782,847,1053,3471,1,1,21,0,Null,Null,27);
UPDATE
	registar
SET
	potvrda = 1
WHERE
	imeprezime_id=1053
    	AND
	kategorijaliga_id = (SELECT 
                         	id
                         FROM
                         	kategorija_liga
                         WHERE
                         	kategorija_liga.kategorija_id = (SELECT kategorija_id FROM staza_kategorija WHERE id = 847)
                         		AND
                         	kategorija_liga.liga_id = 221)
		AND
	datum_od &lt;= '44850'
    	AND
    datum_do is Null;</v>
      </c>
      <c r="EQ210" s="27" t="s">
        <v>0</v>
      </c>
    </row>
    <row r="211" spans="1:147" x14ac:dyDescent="0.25">
      <c r="A211" t="s">
        <v>0</v>
      </c>
      <c r="B211" s="32" t="str">
        <f>IF(csv!F201="","",TRIM(csv!T201))</f>
        <v>W45</v>
      </c>
      <c r="C211" s="21" t="s">
        <v>0</v>
      </c>
      <c r="D211" s="21" t="str">
        <f>IF(csv!F201="","",TRIM(csv!F201))</f>
        <v>Marija</v>
      </c>
      <c r="E211" s="21" t="str">
        <f>IF(csv!E201="","",TRIM(csv!E201))</f>
        <v>Jazvić Mioković</v>
      </c>
      <c r="F211" s="21" t="s">
        <v>0</v>
      </c>
      <c r="G211" s="53" t="str">
        <f>IF(csv!M201="","",TRIM(csv!M201))</f>
        <v>58:23</v>
      </c>
      <c r="H211" s="53" t="str">
        <f>IF(csv!N201="","",TRIM(csv!N201))</f>
        <v>0</v>
      </c>
      <c r="I211" s="21" t="s">
        <v>0</v>
      </c>
      <c r="J211" s="21" t="str">
        <f>IF(csv!P201="","",TRIM(csv!P201))</f>
        <v>KAP</v>
      </c>
      <c r="K211" s="21" t="str">
        <f>IF(csv!Q201="","",TRIM(csv!Q201))</f>
        <v>OK Kapela</v>
      </c>
      <c r="L211" s="21" t="s">
        <v>0</v>
      </c>
      <c r="M211" s="46" t="str">
        <f>IF(csv!R201="","",TRIM(csv!R201))</f>
        <v>CRO</v>
      </c>
      <c r="N211" s="27" t="s">
        <v>0</v>
      </c>
      <c r="O211" s="172" t="str">
        <f t="shared" si="248"/>
        <v>ok</v>
      </c>
      <c r="P211" s="27"/>
      <c r="Q211" s="32" t="str">
        <f t="shared" si="249"/>
        <v>W45</v>
      </c>
      <c r="R211" s="53">
        <f>IF(Q211="","",IF(COUNTIF(Q$12:Q210,Q211)=0,R210+1,R210))</f>
        <v>20</v>
      </c>
      <c r="S211" s="53">
        <f t="shared" si="250"/>
        <v>116</v>
      </c>
      <c r="T211" s="53">
        <f t="shared" si="251"/>
        <v>551</v>
      </c>
      <c r="U211" s="46" t="str">
        <f t="shared" si="252"/>
        <v>Ž45</v>
      </c>
      <c r="V211" s="27" t="s">
        <v>0</v>
      </c>
      <c r="W211" s="157" t="str">
        <f t="shared" si="253"/>
        <v>Ž45</v>
      </c>
      <c r="X211" s="207">
        <f t="shared" si="254"/>
        <v>847</v>
      </c>
      <c r="Y211" s="158">
        <f t="shared" si="236"/>
        <v>27</v>
      </c>
      <c r="Z211" s="27" t="s">
        <v>0</v>
      </c>
      <c r="AA211" s="32" t="str">
        <f t="shared" si="255"/>
        <v>CRO</v>
      </c>
      <c r="AB211" s="53">
        <f t="shared" si="256"/>
        <v>1</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CRO</v>
      </c>
      <c r="AK211" s="108">
        <f t="shared" si="259"/>
        <v>1</v>
      </c>
      <c r="AL211" s="27"/>
      <c r="AM211" s="32" t="str">
        <f t="shared" si="260"/>
        <v>Marija</v>
      </c>
      <c r="AN211" s="21" t="str">
        <f t="shared" si="261"/>
        <v>Jazvić Mioković</v>
      </c>
      <c r="AO211" s="53">
        <f t="shared" si="262"/>
        <v>1128</v>
      </c>
      <c r="AP211" s="53" t="str">
        <f t="shared" si="263"/>
        <v/>
      </c>
      <c r="AQ211" s="21" t="str">
        <f t="shared" si="264"/>
        <v>Marija</v>
      </c>
      <c r="AR211" s="46" t="str">
        <f t="shared" si="265"/>
        <v>Jazvić Mioković</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Marija</v>
      </c>
      <c r="BI211" s="21" t="str">
        <f t="shared" si="271"/>
        <v>Jazvić Mioković</v>
      </c>
      <c r="BJ211" s="53" t="str">
        <f t="shared" si="272"/>
        <v/>
      </c>
      <c r="BK211" s="33">
        <f t="shared" si="273"/>
        <v>1128</v>
      </c>
      <c r="BL211" s="27" t="s">
        <v>0</v>
      </c>
      <c r="BM211" s="32" t="str">
        <f t="shared" si="274"/>
        <v>KAP</v>
      </c>
      <c r="BN211" s="21" t="str">
        <f t="shared" si="275"/>
        <v>OK Kapela</v>
      </c>
      <c r="BO211" s="53">
        <f t="shared" si="276"/>
        <v>5</v>
      </c>
      <c r="BP211" s="53" t="str">
        <f t="shared" si="237"/>
        <v/>
      </c>
      <c r="BQ211" s="21" t="str">
        <f t="shared" si="238"/>
        <v>OK Kapela</v>
      </c>
      <c r="BR211" s="21" t="str" cm="1">
        <f t="array" ref="BR211">IFERROR(""&amp;INDEX(regNatjecatelj_klub,DI211),"")</f>
        <v>OK Kapela</v>
      </c>
      <c r="BS211" s="66" t="str">
        <f t="shared" si="277"/>
        <v/>
      </c>
      <c r="BT211" s="46" t="str">
        <f t="shared" si="278"/>
        <v>OK Kapela</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OK Kapela</v>
      </c>
      <c r="CL211" s="210">
        <f>IF(BN211="","",IF(BT211&lt;&gt;BN211,INDEX(regKlub_id,MATCH(BT211,regKlub_naziv,0)),IF(AND(BO211&lt;&gt;"",BO211&lt;&gt;"NEMA"),BO211,IF(CF211&lt;&gt;"",CF211,IF(CB211&lt;&gt;"",CB211,IFERROR(INDEX(CL$12:CL210,MATCH(BN211,BN$12:BN210,0)),"GREŠKA"))))))</f>
        <v>5</v>
      </c>
      <c r="CM211" s="108" t="str">
        <f>IF(BP211="","",IF(BP211&lt;&gt;"NEMA",BP211,IF(CE211&lt;&gt;"",CE211,IFERROR(INDEX(CM$12:CM210,MATCH(BN211,BN$12:BN210,0)),""))))</f>
        <v/>
      </c>
      <c r="CN211" s="27" t="s">
        <v>0</v>
      </c>
      <c r="CO211" s="38" t="str">
        <f t="shared" si="285"/>
        <v>58:23</v>
      </c>
      <c r="CP211" s="53" t="str">
        <f t="shared" si="286"/>
        <v>0</v>
      </c>
      <c r="CQ211" s="164" t="str">
        <f t="shared" si="287"/>
        <v/>
      </c>
      <c r="CR211" s="165">
        <f t="shared" si="235"/>
        <v>3503</v>
      </c>
      <c r="CS211" s="108">
        <f t="shared" si="239"/>
        <v>1</v>
      </c>
      <c r="CT211" s="27" t="s">
        <v>0</v>
      </c>
      <c r="CU211" s="224" t="str">
        <f t="shared" si="288"/>
        <v xml:space="preserve">
</v>
      </c>
      <c r="CV211" s="27" t="s">
        <v>0</v>
      </c>
      <c r="CW211" s="184" t="str">
        <f t="shared" si="240"/>
        <v/>
      </c>
      <c r="CX211" t="s">
        <v>0</v>
      </c>
      <c r="CY211" s="86" t="str">
        <f t="shared" si="241"/>
        <v>Ž</v>
      </c>
      <c r="CZ211" t="s">
        <v>0</v>
      </c>
      <c r="DA211" s="32" t="str">
        <f t="shared" si="242"/>
        <v/>
      </c>
      <c r="DB211" s="46" t="str">
        <f t="shared" si="243"/>
        <v/>
      </c>
      <c r="DC211" t="s">
        <v>0</v>
      </c>
      <c r="DD211" s="14" t="str">
        <f t="shared" si="289"/>
        <v/>
      </c>
      <c r="DE211" s="27" t="s">
        <v>0</v>
      </c>
      <c r="DF211" s="14" t="str">
        <f t="shared" si="290"/>
        <v/>
      </c>
      <c r="DG211" s="27" t="s">
        <v>0</v>
      </c>
      <c r="DH211" s="32" t="str">
        <f t="shared" si="291"/>
        <v>Marija – Jazvić Mioković</v>
      </c>
      <c r="DI211" s="33">
        <f t="shared" si="292"/>
        <v>762</v>
      </c>
      <c r="DJ211" s="27" t="s">
        <v>0</v>
      </c>
      <c r="DK211" s="32" t="str">
        <f t="shared" si="293"/>
        <v>Marija – Jazvić Mioković – OK Kapela</v>
      </c>
      <c r="DL211" s="33">
        <f t="shared" si="294"/>
        <v>762</v>
      </c>
      <c r="DM211" s="27" t="s">
        <v>0</v>
      </c>
      <c r="DN211" s="32" t="str">
        <f t="shared" si="295"/>
        <v>Marija – Jazvić Mioković – OK Kapela – Ž45</v>
      </c>
      <c r="DO211" s="33">
        <f t="shared" si="296"/>
        <v>762</v>
      </c>
      <c r="DP211" s="27" t="s">
        <v>0</v>
      </c>
      <c r="DQ211" s="38">
        <f t="shared" si="297"/>
        <v>762</v>
      </c>
      <c r="DR211" s="33" cm="1">
        <f t="array" ref="DR211">IF(DQ211&lt;&gt;"",INDEX(regNatjecatelj_id,DQ211,0),IF(BF211&lt;&gt;"",BF211,""))</f>
        <v>1128</v>
      </c>
      <c r="DS211" s="27" t="s">
        <v>0</v>
      </c>
      <c r="DT211" s="38" t="str">
        <f t="shared" si="298"/>
        <v>imepre</v>
      </c>
      <c r="DU211" s="53" t="str">
        <f t="shared" si="244"/>
        <v>klu</v>
      </c>
      <c r="DV211" s="53" t="str">
        <f t="shared" si="299"/>
        <v>kat(ali)</v>
      </c>
      <c r="DW211" s="53" t="str">
        <f t="shared" si="300"/>
        <v/>
      </c>
      <c r="DX211" s="46" t="str">
        <f t="shared" si="301"/>
        <v>imepre-klu-kat(ali)</v>
      </c>
      <c r="DY211" s="27" t="s">
        <v>0</v>
      </c>
      <c r="DZ211" s="38">
        <f>IF(AN211="","",MAX(DZ$12:DZ210)+1)</f>
        <v>7783</v>
      </c>
      <c r="EA211" s="53">
        <f t="shared" si="302"/>
        <v>847</v>
      </c>
      <c r="EB211" s="53">
        <f t="shared" si="303"/>
        <v>1128</v>
      </c>
      <c r="EC211" s="53">
        <f t="shared" si="304"/>
        <v>3503</v>
      </c>
      <c r="ED211" s="53">
        <f t="shared" si="305"/>
        <v>1</v>
      </c>
      <c r="EE211" s="53">
        <f t="shared" si="245"/>
        <v>1</v>
      </c>
      <c r="EF211" s="53">
        <f t="shared" si="306"/>
        <v>21</v>
      </c>
      <c r="EG211" s="53" t="str">
        <f t="shared" si="307"/>
        <v>0</v>
      </c>
      <c r="EH211" s="53" t="str">
        <f t="shared" si="246"/>
        <v/>
      </c>
      <c r="EI211" s="53" t="str">
        <f t="shared" si="308"/>
        <v/>
      </c>
      <c r="EJ211" s="33">
        <f t="shared" si="309"/>
        <v>27</v>
      </c>
      <c r="EK211" s="27" t="s">
        <v>0</v>
      </c>
      <c r="EL211" s="14" t="str">
        <f t="shared" si="310"/>
        <v>INSERT INTO rezultat(id,stazakategorija_id,imeprezime_id,vrijeme_sec,status_id,registracija,uparivanje_id,originalstatus_id,imeprezimealias_id,klubalias_id,kategorijaalias_id) VALUES (7783,847,1128,3503,1,1,21,0,Null,Null,27);</v>
      </c>
      <c r="EM211" s="27" t="s">
        <v>0</v>
      </c>
      <c r="EN211" s="14" t="str">
        <f t="shared" si="247"/>
        <v>UPDATE
	registar
SET
	potvrda = 1
WHERE
	imeprezime_id=1128
    	AND
	kategorijaliga_id = (SELECT 
                         	id
                         FROM
                         	kategorija_liga
                         WHERE
                         	kategorija_liga.kategorija_id = (SELECT kategorija_id FROM staza_kategorija WHERE id = 847)
                         		AND
                         	kategorija_liga.liga_id = 221)
		AND
	datum_od &lt;= '44850'
    	AND
    datum_do is Null;</v>
      </c>
      <c r="EO211" s="27" t="s">
        <v>0</v>
      </c>
      <c r="EP211" s="115" t="str">
        <f t="shared" si="311"/>
        <v xml:space="preserve">
INSERT INTO rezultat(id,stazakategorija_id,imeprezime_id,vrijeme_sec,status_id,registracija,uparivanje_id,originalstatus_id,imeprezimealias_id,klubalias_id,kategorijaalias_id) VALUES (7783,847,1128,3503,1,1,21,0,Null,Null,27);
UPDATE
	registar
SET
	potvrda = 1
WHERE
	imeprezime_id=1128
    	AND
	kategorijaliga_id = (SELECT 
                         	id
                         FROM
                         	kategorija_liga
                         WHERE
                         	kategorija_liga.kategorija_id = (SELECT kategorija_id FROM staza_kategorija WHERE id = 847)
                         		AND
                         	kategorija_liga.liga_id = 221)
		AND
	datum_od &lt;= '44850'
    	AND
    datum_do is Null;</v>
      </c>
      <c r="EQ211" s="27" t="s">
        <v>0</v>
      </c>
    </row>
    <row r="212" spans="1:147" x14ac:dyDescent="0.25">
      <c r="A212" t="s">
        <v>0</v>
      </c>
      <c r="B212" s="32" t="str">
        <f>IF(csv!F202="","",TRIM(csv!T202))</f>
        <v>W45</v>
      </c>
      <c r="C212" s="21" t="s">
        <v>0</v>
      </c>
      <c r="D212" s="21" t="str">
        <f>IF(csv!F202="","",TRIM(csv!F202))</f>
        <v>Ivana</v>
      </c>
      <c r="E212" s="21" t="str">
        <f>IF(csv!E202="","",TRIM(csv!E202))</f>
        <v>Horbec</v>
      </c>
      <c r="F212" s="21" t="s">
        <v>0</v>
      </c>
      <c r="G212" s="53" t="str">
        <f>IF(csv!M202="","",TRIM(csv!M202))</f>
        <v>60:29</v>
      </c>
      <c r="H212" s="53" t="str">
        <f>IF(csv!N202="","",TRIM(csv!N202))</f>
        <v>0</v>
      </c>
      <c r="I212" s="21" t="s">
        <v>0</v>
      </c>
      <c r="J212" s="21" t="str">
        <f>IF(csv!P202="","",TRIM(csv!P202))</f>
        <v>VIH</v>
      </c>
      <c r="K212" s="21" t="str">
        <f>IF(csv!Q202="","",TRIM(csv!Q202))</f>
        <v>OK Vihor</v>
      </c>
      <c r="L212" s="21" t="s">
        <v>0</v>
      </c>
      <c r="M212" s="46" t="str">
        <f>IF(csv!R202="","",TRIM(csv!R202))</f>
        <v>CRO</v>
      </c>
      <c r="N212" s="27" t="s">
        <v>0</v>
      </c>
      <c r="O212" s="172" t="str">
        <f t="shared" si="248"/>
        <v>ok</v>
      </c>
      <c r="P212" s="27"/>
      <c r="Q212" s="32" t="str">
        <f t="shared" si="249"/>
        <v>W45</v>
      </c>
      <c r="R212" s="53">
        <f>IF(Q212="","",IF(COUNTIF(Q$12:Q211,Q212)=0,R211+1,R211))</f>
        <v>20</v>
      </c>
      <c r="S212" s="53">
        <f t="shared" si="250"/>
        <v>116</v>
      </c>
      <c r="T212" s="53">
        <f t="shared" si="251"/>
        <v>551</v>
      </c>
      <c r="U212" s="46" t="str">
        <f t="shared" si="252"/>
        <v>Ž45</v>
      </c>
      <c r="V212" s="27" t="s">
        <v>0</v>
      </c>
      <c r="W212" s="157" t="str">
        <f t="shared" si="253"/>
        <v>Ž45</v>
      </c>
      <c r="X212" s="207">
        <f t="shared" si="254"/>
        <v>847</v>
      </c>
      <c r="Y212" s="158">
        <f t="shared" si="236"/>
        <v>27</v>
      </c>
      <c r="Z212" s="27" t="s">
        <v>0</v>
      </c>
      <c r="AA212" s="32" t="str">
        <f t="shared" si="255"/>
        <v>CRO</v>
      </c>
      <c r="AB212" s="53">
        <f t="shared" si="256"/>
        <v>1</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CRO</v>
      </c>
      <c r="AK212" s="108">
        <f t="shared" si="259"/>
        <v>1</v>
      </c>
      <c r="AL212" s="27"/>
      <c r="AM212" s="32" t="str">
        <f t="shared" si="260"/>
        <v>Ivana</v>
      </c>
      <c r="AN212" s="21" t="str">
        <f t="shared" si="261"/>
        <v>Horbec</v>
      </c>
      <c r="AO212" s="53">
        <f t="shared" si="262"/>
        <v>1523</v>
      </c>
      <c r="AP212" s="53" t="str">
        <f t="shared" si="263"/>
        <v/>
      </c>
      <c r="AQ212" s="21" t="str">
        <f t="shared" si="264"/>
        <v>Ivana</v>
      </c>
      <c r="AR212" s="46" t="str">
        <f t="shared" si="265"/>
        <v>Horbec</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Ivana</v>
      </c>
      <c r="BI212" s="21" t="str">
        <f t="shared" si="271"/>
        <v>Horbec</v>
      </c>
      <c r="BJ212" s="53" t="str">
        <f t="shared" si="272"/>
        <v/>
      </c>
      <c r="BK212" s="33">
        <f t="shared" si="273"/>
        <v>1523</v>
      </c>
      <c r="BL212" s="27" t="s">
        <v>0</v>
      </c>
      <c r="BM212" s="32" t="str">
        <f t="shared" si="274"/>
        <v>VIH</v>
      </c>
      <c r="BN212" s="21" t="str">
        <f t="shared" si="275"/>
        <v>OK Vihor</v>
      </c>
      <c r="BO212" s="53">
        <f t="shared" si="276"/>
        <v>12</v>
      </c>
      <c r="BP212" s="53" t="str">
        <f t="shared" si="237"/>
        <v/>
      </c>
      <c r="BQ212" s="21" t="str">
        <f t="shared" si="238"/>
        <v>OK Vihor</v>
      </c>
      <c r="BR212" s="21" t="str" cm="1">
        <f t="array" ref="BR212">IFERROR(""&amp;INDEX(regNatjecatelj_klub,DI212),"")</f>
        <v>OK Vihor</v>
      </c>
      <c r="BS212" s="66" t="str">
        <f t="shared" si="277"/>
        <v/>
      </c>
      <c r="BT212" s="46" t="str">
        <f t="shared" si="278"/>
        <v>OK Vihor</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OK Vihor</v>
      </c>
      <c r="CL212" s="210">
        <f>IF(BN212="","",IF(BT212&lt;&gt;BN212,INDEX(regKlub_id,MATCH(BT212,regKlub_naziv,0)),IF(AND(BO212&lt;&gt;"",BO212&lt;&gt;"NEMA"),BO212,IF(CF212&lt;&gt;"",CF212,IF(CB212&lt;&gt;"",CB212,IFERROR(INDEX(CL$12:CL211,MATCH(BN212,BN$12:BN211,0)),"GREŠKA"))))))</f>
        <v>12</v>
      </c>
      <c r="CM212" s="108" t="str">
        <f>IF(BP212="","",IF(BP212&lt;&gt;"NEMA",BP212,IF(CE212&lt;&gt;"",CE212,IFERROR(INDEX(CM$12:CM211,MATCH(BN212,BN$12:BN211,0)),""))))</f>
        <v/>
      </c>
      <c r="CN212" s="27" t="s">
        <v>0</v>
      </c>
      <c r="CO212" s="38" t="str">
        <f t="shared" si="285"/>
        <v>60:29</v>
      </c>
      <c r="CP212" s="53" t="str">
        <f t="shared" si="286"/>
        <v>0</v>
      </c>
      <c r="CQ212" s="164" t="str">
        <f t="shared" si="287"/>
        <v/>
      </c>
      <c r="CR212" s="165">
        <f t="shared" si="235"/>
        <v>3629</v>
      </c>
      <c r="CS212" s="108">
        <f t="shared" si="239"/>
        <v>1</v>
      </c>
      <c r="CT212" s="27" t="s">
        <v>0</v>
      </c>
      <c r="CU212" s="224" t="str">
        <f t="shared" si="288"/>
        <v xml:space="preserve">
</v>
      </c>
      <c r="CV212" s="27" t="s">
        <v>0</v>
      </c>
      <c r="CW212" s="184" t="str">
        <f t="shared" si="240"/>
        <v/>
      </c>
      <c r="CX212" t="s">
        <v>0</v>
      </c>
      <c r="CY212" s="86" t="str">
        <f t="shared" si="241"/>
        <v>Ž</v>
      </c>
      <c r="CZ212" t="s">
        <v>0</v>
      </c>
      <c r="DA212" s="32" t="str">
        <f t="shared" si="242"/>
        <v/>
      </c>
      <c r="DB212" s="46" t="str">
        <f t="shared" si="243"/>
        <v/>
      </c>
      <c r="DC212" t="s">
        <v>0</v>
      </c>
      <c r="DD212" s="14" t="str">
        <f t="shared" si="289"/>
        <v/>
      </c>
      <c r="DE212" s="27" t="s">
        <v>0</v>
      </c>
      <c r="DF212" s="14" t="str">
        <f t="shared" si="290"/>
        <v/>
      </c>
      <c r="DG212" s="27" t="s">
        <v>0</v>
      </c>
      <c r="DH212" s="32" t="str">
        <f t="shared" si="291"/>
        <v>Ivana – Horbec</v>
      </c>
      <c r="DI212" s="33">
        <f t="shared" si="292"/>
        <v>509</v>
      </c>
      <c r="DJ212" s="27" t="s">
        <v>0</v>
      </c>
      <c r="DK212" s="32" t="str">
        <f t="shared" si="293"/>
        <v>Ivana – Horbec – OK Vihor</v>
      </c>
      <c r="DL212" s="33">
        <f t="shared" si="294"/>
        <v>509</v>
      </c>
      <c r="DM212" s="27" t="s">
        <v>0</v>
      </c>
      <c r="DN212" s="32" t="str">
        <f t="shared" si="295"/>
        <v>Ivana – Horbec – OK Vihor – Ž45</v>
      </c>
      <c r="DO212" s="33">
        <f t="shared" si="296"/>
        <v>509</v>
      </c>
      <c r="DP212" s="27" t="s">
        <v>0</v>
      </c>
      <c r="DQ212" s="38">
        <f t="shared" si="297"/>
        <v>509</v>
      </c>
      <c r="DR212" s="33" cm="1">
        <f t="array" ref="DR212">IF(DQ212&lt;&gt;"",INDEX(regNatjecatelj_id,DQ212,0),IF(BF212&lt;&gt;"",BF212,""))</f>
        <v>1523</v>
      </c>
      <c r="DS212" s="27" t="s">
        <v>0</v>
      </c>
      <c r="DT212" s="38" t="str">
        <f t="shared" si="298"/>
        <v>imepre</v>
      </c>
      <c r="DU212" s="53" t="str">
        <f t="shared" si="244"/>
        <v>klu</v>
      </c>
      <c r="DV212" s="53" t="str">
        <f t="shared" si="299"/>
        <v>kat(ali)</v>
      </c>
      <c r="DW212" s="53" t="str">
        <f t="shared" si="300"/>
        <v/>
      </c>
      <c r="DX212" s="46" t="str">
        <f t="shared" si="301"/>
        <v>imepre-klu-kat(ali)</v>
      </c>
      <c r="DY212" s="27" t="s">
        <v>0</v>
      </c>
      <c r="DZ212" s="38">
        <f>IF(AN212="","",MAX(DZ$12:DZ211)+1)</f>
        <v>7784</v>
      </c>
      <c r="EA212" s="53">
        <f t="shared" si="302"/>
        <v>847</v>
      </c>
      <c r="EB212" s="53">
        <f t="shared" si="303"/>
        <v>1523</v>
      </c>
      <c r="EC212" s="53">
        <f t="shared" si="304"/>
        <v>3629</v>
      </c>
      <c r="ED212" s="53">
        <f t="shared" si="305"/>
        <v>1</v>
      </c>
      <c r="EE212" s="53">
        <f t="shared" si="245"/>
        <v>1</v>
      </c>
      <c r="EF212" s="53">
        <f t="shared" si="306"/>
        <v>21</v>
      </c>
      <c r="EG212" s="53" t="str">
        <f t="shared" si="307"/>
        <v>0</v>
      </c>
      <c r="EH212" s="53" t="str">
        <f t="shared" si="246"/>
        <v/>
      </c>
      <c r="EI212" s="53" t="str">
        <f t="shared" si="308"/>
        <v/>
      </c>
      <c r="EJ212" s="33">
        <f t="shared" si="309"/>
        <v>27</v>
      </c>
      <c r="EK212" s="27" t="s">
        <v>0</v>
      </c>
      <c r="EL212" s="14" t="str">
        <f t="shared" si="310"/>
        <v>INSERT INTO rezultat(id,stazakategorija_id,imeprezime_id,vrijeme_sec,status_id,registracija,uparivanje_id,originalstatus_id,imeprezimealias_id,klubalias_id,kategorijaalias_id) VALUES (7784,847,1523,3629,1,1,21,0,Null,Null,27);</v>
      </c>
      <c r="EM212" s="27" t="s">
        <v>0</v>
      </c>
      <c r="EN212" s="14" t="str">
        <f t="shared" si="247"/>
        <v>UPDATE
	registar
SET
	potvrda = 1
WHERE
	imeprezime_id=1523
    	AND
	kategorijaliga_id = (SELECT 
                         	id
                         FROM
                         	kategorija_liga
                         WHERE
                         	kategorija_liga.kategorija_id = (SELECT kategorija_id FROM staza_kategorija WHERE id = 847)
                         		AND
                         	kategorija_liga.liga_id = 221)
		AND
	datum_od &lt;= '44850'
    	AND
    datum_do is Null;</v>
      </c>
      <c r="EO212" s="27" t="s">
        <v>0</v>
      </c>
      <c r="EP212" s="115" t="str">
        <f t="shared" si="311"/>
        <v xml:space="preserve">
INSERT INTO rezultat(id,stazakategorija_id,imeprezime_id,vrijeme_sec,status_id,registracija,uparivanje_id,originalstatus_id,imeprezimealias_id,klubalias_id,kategorijaalias_id) VALUES (7784,847,1523,3629,1,1,21,0,Null,Null,27);
UPDATE
	registar
SET
	potvrda = 1
WHERE
	imeprezime_id=1523
    	AND
	kategorijaliga_id = (SELECT 
                         	id
                         FROM
                         	kategorija_liga
                         WHERE
                         	kategorija_liga.kategorija_id = (SELECT kategorija_id FROM staza_kategorija WHERE id = 847)
                         		AND
                         	kategorija_liga.liga_id = 221)
		AND
	datum_od &lt;= '44850'
    	AND
    datum_do is Null;</v>
      </c>
      <c r="EQ212" s="27" t="s">
        <v>0</v>
      </c>
    </row>
    <row r="213" spans="1:147" x14ac:dyDescent="0.25">
      <c r="A213" t="s">
        <v>0</v>
      </c>
      <c r="B213" s="32" t="str">
        <f>IF(csv!F203="","",TRIM(csv!T203))</f>
        <v>W45</v>
      </c>
      <c r="C213" s="21" t="s">
        <v>0</v>
      </c>
      <c r="D213" s="21" t="str">
        <f>IF(csv!F203="","",TRIM(csv!F203))</f>
        <v>Sandra</v>
      </c>
      <c r="E213" s="21" t="str">
        <f>IF(csv!E203="","",TRIM(csv!E203))</f>
        <v>Perica Cvjetko</v>
      </c>
      <c r="F213" s="21" t="s">
        <v>0</v>
      </c>
      <c r="G213" s="53" t="str">
        <f>IF(csv!M203="","",TRIM(csv!M203))</f>
        <v>65:06</v>
      </c>
      <c r="H213" s="53" t="str">
        <f>IF(csv!N203="","",TRIM(csv!N203))</f>
        <v>0</v>
      </c>
      <c r="I213" s="21" t="s">
        <v>0</v>
      </c>
      <c r="J213" s="21" t="str">
        <f>IF(csv!P203="","",TRIM(csv!P203))</f>
        <v>JAP</v>
      </c>
      <c r="K213" s="21" t="str">
        <f>IF(csv!Q203="","",TRIM(csv!Q203))</f>
        <v>OK Japetić</v>
      </c>
      <c r="L213" s="21" t="s">
        <v>0</v>
      </c>
      <c r="M213" s="46" t="str">
        <f>IF(csv!R203="","",TRIM(csv!R203))</f>
        <v>CRO</v>
      </c>
      <c r="N213" s="27" t="s">
        <v>0</v>
      </c>
      <c r="O213" s="172" t="str">
        <f t="shared" si="248"/>
        <v>ok</v>
      </c>
      <c r="P213" s="27"/>
      <c r="Q213" s="32" t="str">
        <f t="shared" si="249"/>
        <v>W45</v>
      </c>
      <c r="R213" s="53">
        <f>IF(Q213="","",IF(COUNTIF(Q$12:Q212,Q213)=0,R212+1,R212))</f>
        <v>20</v>
      </c>
      <c r="S213" s="53">
        <f t="shared" si="250"/>
        <v>116</v>
      </c>
      <c r="T213" s="53">
        <f t="shared" si="251"/>
        <v>551</v>
      </c>
      <c r="U213" s="46" t="str">
        <f t="shared" si="252"/>
        <v>Ž45</v>
      </c>
      <c r="V213" s="27" t="s">
        <v>0</v>
      </c>
      <c r="W213" s="157" t="str">
        <f t="shared" si="253"/>
        <v>Ž45</v>
      </c>
      <c r="X213" s="207">
        <f t="shared" si="254"/>
        <v>847</v>
      </c>
      <c r="Y213" s="158">
        <f t="shared" si="236"/>
        <v>27</v>
      </c>
      <c r="Z213" s="27" t="s">
        <v>0</v>
      </c>
      <c r="AA213" s="32" t="str">
        <f t="shared" si="255"/>
        <v>CRO</v>
      </c>
      <c r="AB213" s="53">
        <f t="shared" si="256"/>
        <v>1</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CRO</v>
      </c>
      <c r="AK213" s="108">
        <f t="shared" si="259"/>
        <v>1</v>
      </c>
      <c r="AL213" s="27"/>
      <c r="AM213" s="32" t="str">
        <f t="shared" si="260"/>
        <v>Sandra</v>
      </c>
      <c r="AN213" s="21" t="str">
        <f t="shared" si="261"/>
        <v>Perica Cvjetko</v>
      </c>
      <c r="AO213" s="53">
        <f t="shared" si="262"/>
        <v>1860</v>
      </c>
      <c r="AP213" s="53" t="str">
        <f t="shared" si="263"/>
        <v/>
      </c>
      <c r="AQ213" s="21" t="str">
        <f t="shared" si="264"/>
        <v>Sandra</v>
      </c>
      <c r="AR213" s="46" t="str">
        <f t="shared" si="265"/>
        <v>Perica Cvjetko</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Sandra</v>
      </c>
      <c r="BI213" s="21" t="str">
        <f t="shared" si="271"/>
        <v>Perica Cvjetko</v>
      </c>
      <c r="BJ213" s="53" t="str">
        <f t="shared" si="272"/>
        <v/>
      </c>
      <c r="BK213" s="33">
        <f t="shared" si="273"/>
        <v>1860</v>
      </c>
      <c r="BL213" s="27" t="s">
        <v>0</v>
      </c>
      <c r="BM213" s="32" t="str">
        <f t="shared" si="274"/>
        <v>JAP</v>
      </c>
      <c r="BN213" s="21" t="str">
        <f t="shared" si="275"/>
        <v>OK Japetić</v>
      </c>
      <c r="BO213" s="53">
        <f t="shared" si="276"/>
        <v>3</v>
      </c>
      <c r="BP213" s="53" t="str">
        <f t="shared" si="237"/>
        <v/>
      </c>
      <c r="BQ213" s="21" t="str">
        <f t="shared" si="238"/>
        <v>OK Japetić</v>
      </c>
      <c r="BR213" s="21" t="str" cm="1">
        <f t="array" ref="BR213">IFERROR(""&amp;INDEX(regNatjecatelj_klub,DI213),"")</f>
        <v>OK Japetić</v>
      </c>
      <c r="BS213" s="66" t="str">
        <f t="shared" si="277"/>
        <v/>
      </c>
      <c r="BT213" s="46" t="str">
        <f t="shared" si="278"/>
        <v>OK Japetić</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OK Japetić</v>
      </c>
      <c r="CL213" s="210">
        <f>IF(BN213="","",IF(BT213&lt;&gt;BN213,INDEX(regKlub_id,MATCH(BT213,regKlub_naziv,0)),IF(AND(BO213&lt;&gt;"",BO213&lt;&gt;"NEMA"),BO213,IF(CF213&lt;&gt;"",CF213,IF(CB213&lt;&gt;"",CB213,IFERROR(INDEX(CL$12:CL212,MATCH(BN213,BN$12:BN212,0)),"GREŠKA"))))))</f>
        <v>3</v>
      </c>
      <c r="CM213" s="108" t="str">
        <f>IF(BP213="","",IF(BP213&lt;&gt;"NEMA",BP213,IF(CE213&lt;&gt;"",CE213,IFERROR(INDEX(CM$12:CM212,MATCH(BN213,BN$12:BN212,0)),""))))</f>
        <v/>
      </c>
      <c r="CN213" s="27" t="s">
        <v>0</v>
      </c>
      <c r="CO213" s="38" t="str">
        <f t="shared" si="285"/>
        <v>65:06</v>
      </c>
      <c r="CP213" s="53" t="str">
        <f t="shared" si="286"/>
        <v>0</v>
      </c>
      <c r="CQ213" s="164" t="str">
        <f t="shared" si="287"/>
        <v/>
      </c>
      <c r="CR213" s="165">
        <f t="shared" si="235"/>
        <v>3906</v>
      </c>
      <c r="CS213" s="108">
        <f t="shared" si="239"/>
        <v>1</v>
      </c>
      <c r="CT213" s="27" t="s">
        <v>0</v>
      </c>
      <c r="CU213" s="224" t="str">
        <f t="shared" si="288"/>
        <v xml:space="preserve">
</v>
      </c>
      <c r="CV213" s="27" t="s">
        <v>0</v>
      </c>
      <c r="CW213" s="184" t="str">
        <f t="shared" si="240"/>
        <v/>
      </c>
      <c r="CX213" t="s">
        <v>0</v>
      </c>
      <c r="CY213" s="86" t="str">
        <f t="shared" si="241"/>
        <v>Ž</v>
      </c>
      <c r="CZ213" t="s">
        <v>0</v>
      </c>
      <c r="DA213" s="32" t="str">
        <f t="shared" si="242"/>
        <v/>
      </c>
      <c r="DB213" s="46" t="str">
        <f t="shared" si="243"/>
        <v/>
      </c>
      <c r="DC213" t="s">
        <v>0</v>
      </c>
      <c r="DD213" s="14" t="str">
        <f t="shared" si="289"/>
        <v/>
      </c>
      <c r="DE213" s="27" t="s">
        <v>0</v>
      </c>
      <c r="DF213" s="14" t="str">
        <f t="shared" si="290"/>
        <v/>
      </c>
      <c r="DG213" s="27" t="s">
        <v>0</v>
      </c>
      <c r="DH213" s="32" t="str">
        <f t="shared" si="291"/>
        <v>Sandra – Perica Cvjetko</v>
      </c>
      <c r="DI213" s="33">
        <f t="shared" si="292"/>
        <v>1108</v>
      </c>
      <c r="DJ213" s="27" t="s">
        <v>0</v>
      </c>
      <c r="DK213" s="32" t="str">
        <f t="shared" si="293"/>
        <v>Sandra – Perica Cvjetko – OK Japetić</v>
      </c>
      <c r="DL213" s="33">
        <f t="shared" si="294"/>
        <v>1108</v>
      </c>
      <c r="DM213" s="27" t="s">
        <v>0</v>
      </c>
      <c r="DN213" s="32" t="str">
        <f t="shared" si="295"/>
        <v>Sandra – Perica Cvjetko – OK Japetić – Ž45</v>
      </c>
      <c r="DO213" s="33">
        <f t="shared" si="296"/>
        <v>1108</v>
      </c>
      <c r="DP213" s="27" t="s">
        <v>0</v>
      </c>
      <c r="DQ213" s="38">
        <f t="shared" si="297"/>
        <v>1108</v>
      </c>
      <c r="DR213" s="33" cm="1">
        <f t="array" ref="DR213">IF(DQ213&lt;&gt;"",INDEX(regNatjecatelj_id,DQ213,0),IF(BF213&lt;&gt;"",BF213,""))</f>
        <v>1860</v>
      </c>
      <c r="DS213" s="27" t="s">
        <v>0</v>
      </c>
      <c r="DT213" s="38" t="str">
        <f t="shared" si="298"/>
        <v>imepre</v>
      </c>
      <c r="DU213" s="53" t="str">
        <f t="shared" si="244"/>
        <v>klu</v>
      </c>
      <c r="DV213" s="53" t="str">
        <f t="shared" si="299"/>
        <v>kat(ali)</v>
      </c>
      <c r="DW213" s="53" t="str">
        <f t="shared" si="300"/>
        <v/>
      </c>
      <c r="DX213" s="46" t="str">
        <f t="shared" si="301"/>
        <v>imepre-klu-kat(ali)</v>
      </c>
      <c r="DY213" s="27" t="s">
        <v>0</v>
      </c>
      <c r="DZ213" s="38">
        <f>IF(AN213="","",MAX(DZ$12:DZ212)+1)</f>
        <v>7785</v>
      </c>
      <c r="EA213" s="53">
        <f t="shared" si="302"/>
        <v>847</v>
      </c>
      <c r="EB213" s="53">
        <f t="shared" si="303"/>
        <v>1860</v>
      </c>
      <c r="EC213" s="53">
        <f t="shared" si="304"/>
        <v>3906</v>
      </c>
      <c r="ED213" s="53">
        <f t="shared" si="305"/>
        <v>1</v>
      </c>
      <c r="EE213" s="53">
        <f t="shared" si="245"/>
        <v>1</v>
      </c>
      <c r="EF213" s="53">
        <f t="shared" si="306"/>
        <v>21</v>
      </c>
      <c r="EG213" s="53" t="str">
        <f t="shared" si="307"/>
        <v>0</v>
      </c>
      <c r="EH213" s="53" t="str">
        <f t="shared" si="246"/>
        <v/>
      </c>
      <c r="EI213" s="53" t="str">
        <f t="shared" si="308"/>
        <v/>
      </c>
      <c r="EJ213" s="33">
        <f t="shared" si="309"/>
        <v>27</v>
      </c>
      <c r="EK213" s="27" t="s">
        <v>0</v>
      </c>
      <c r="EL213" s="14" t="str">
        <f t="shared" si="310"/>
        <v>INSERT INTO rezultat(id,stazakategorija_id,imeprezime_id,vrijeme_sec,status_id,registracija,uparivanje_id,originalstatus_id,imeprezimealias_id,klubalias_id,kategorijaalias_id) VALUES (7785,847,1860,3906,1,1,21,0,Null,Null,27);</v>
      </c>
      <c r="EM213" s="27" t="s">
        <v>0</v>
      </c>
      <c r="EN213" s="14" t="str">
        <f t="shared" si="247"/>
        <v>UPDATE
	registar
SET
	potvrda = 1
WHERE
	imeprezime_id=1860
    	AND
	kategorijaliga_id = (SELECT 
                         	id
                         FROM
                         	kategorija_liga
                         WHERE
                         	kategorija_liga.kategorija_id = (SELECT kategorija_id FROM staza_kategorija WHERE id = 847)
                         		AND
                         	kategorija_liga.liga_id = 221)
		AND
	datum_od &lt;= '44850'
    	AND
    datum_do is Null;</v>
      </c>
      <c r="EO213" s="27" t="s">
        <v>0</v>
      </c>
      <c r="EP213" s="115" t="str">
        <f t="shared" si="311"/>
        <v xml:space="preserve">
INSERT INTO rezultat(id,stazakategorija_id,imeprezime_id,vrijeme_sec,status_id,registracija,uparivanje_id,originalstatus_id,imeprezimealias_id,klubalias_id,kategorijaalias_id) VALUES (7785,847,1860,3906,1,1,21,0,Null,Null,27);
UPDATE
	registar
SET
	potvrda = 1
WHERE
	imeprezime_id=1860
    	AND
	kategorijaliga_id = (SELECT 
                         	id
                         FROM
                         	kategorija_liga
                         WHERE
                         	kategorija_liga.kategorija_id = (SELECT kategorija_id FROM staza_kategorija WHERE id = 847)
                         		AND
                         	kategorija_liga.liga_id = 221)
		AND
	datum_od &lt;= '44850'
    	AND
    datum_do is Null;</v>
      </c>
      <c r="EQ213" s="27" t="s">
        <v>0</v>
      </c>
    </row>
    <row r="214" spans="1:147" x14ac:dyDescent="0.25">
      <c r="A214" t="s">
        <v>0</v>
      </c>
      <c r="B214" s="32" t="str">
        <f>IF(csv!F204="","",TRIM(csv!T204))</f>
        <v>W45</v>
      </c>
      <c r="C214" s="21" t="s">
        <v>0</v>
      </c>
      <c r="D214" s="21" t="str">
        <f>IF(csv!F204="","",TRIM(csv!F204))</f>
        <v>Ivana</v>
      </c>
      <c r="E214" s="21" t="str">
        <f>IF(csv!E204="","",TRIM(csv!E204))</f>
        <v>Kuzmanić</v>
      </c>
      <c r="F214" s="21" t="s">
        <v>0</v>
      </c>
      <c r="G214" s="53" t="str">
        <f>IF(csv!M204="","",TRIM(csv!M204))</f>
        <v>67:55</v>
      </c>
      <c r="H214" s="53" t="str">
        <f>IF(csv!N204="","",TRIM(csv!N204))</f>
        <v>0</v>
      </c>
      <c r="I214" s="21" t="s">
        <v>0</v>
      </c>
      <c r="J214" s="21" t="str">
        <f>IF(csv!P204="","",TRIM(csv!P204))</f>
        <v>JAP</v>
      </c>
      <c r="K214" s="21" t="str">
        <f>IF(csv!Q204="","",TRIM(csv!Q204))</f>
        <v>OK Japetić</v>
      </c>
      <c r="L214" s="21" t="s">
        <v>0</v>
      </c>
      <c r="M214" s="46" t="str">
        <f>IF(csv!R204="","",TRIM(csv!R204))</f>
        <v>CRO</v>
      </c>
      <c r="N214" s="27" t="s">
        <v>0</v>
      </c>
      <c r="O214" s="172" t="str">
        <f t="shared" si="248"/>
        <v>ok</v>
      </c>
      <c r="P214" s="27"/>
      <c r="Q214" s="32" t="str">
        <f t="shared" si="249"/>
        <v>W45</v>
      </c>
      <c r="R214" s="53">
        <f>IF(Q214="","",IF(COUNTIF(Q$12:Q213,Q214)=0,R213+1,R213))</f>
        <v>20</v>
      </c>
      <c r="S214" s="53">
        <f t="shared" si="250"/>
        <v>116</v>
      </c>
      <c r="T214" s="53">
        <f t="shared" si="251"/>
        <v>551</v>
      </c>
      <c r="U214" s="46" t="str">
        <f t="shared" si="252"/>
        <v>Ž45</v>
      </c>
      <c r="V214" s="27" t="s">
        <v>0</v>
      </c>
      <c r="W214" s="157" t="str">
        <f t="shared" si="253"/>
        <v>Ž45</v>
      </c>
      <c r="X214" s="207">
        <f t="shared" si="254"/>
        <v>847</v>
      </c>
      <c r="Y214" s="158">
        <f t="shared" si="236"/>
        <v>27</v>
      </c>
      <c r="Z214" s="27" t="s">
        <v>0</v>
      </c>
      <c r="AA214" s="32" t="str">
        <f t="shared" si="255"/>
        <v>CRO</v>
      </c>
      <c r="AB214" s="53">
        <f t="shared" si="256"/>
        <v>1</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CRO</v>
      </c>
      <c r="AK214" s="108">
        <f t="shared" si="259"/>
        <v>1</v>
      </c>
      <c r="AL214" s="27"/>
      <c r="AM214" s="32" t="str">
        <f t="shared" si="260"/>
        <v>Ivana</v>
      </c>
      <c r="AN214" s="21" t="str">
        <f t="shared" si="261"/>
        <v>Kuzmanić</v>
      </c>
      <c r="AO214" s="53">
        <f t="shared" si="262"/>
        <v>1478</v>
      </c>
      <c r="AP214" s="53" t="str">
        <f t="shared" si="263"/>
        <v/>
      </c>
      <c r="AQ214" s="21" t="str">
        <f t="shared" si="264"/>
        <v>Ivana</v>
      </c>
      <c r="AR214" s="46" t="str">
        <f t="shared" si="265"/>
        <v>Kuzmanić</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Ivana</v>
      </c>
      <c r="BI214" s="21" t="str">
        <f t="shared" si="271"/>
        <v>Kuzmanić</v>
      </c>
      <c r="BJ214" s="53" t="str">
        <f t="shared" si="272"/>
        <v/>
      </c>
      <c r="BK214" s="33">
        <f t="shared" si="273"/>
        <v>1478</v>
      </c>
      <c r="BL214" s="27" t="s">
        <v>0</v>
      </c>
      <c r="BM214" s="32" t="str">
        <f t="shared" si="274"/>
        <v>JAP</v>
      </c>
      <c r="BN214" s="21" t="str">
        <f t="shared" si="275"/>
        <v>OK Japetić</v>
      </c>
      <c r="BO214" s="53">
        <f t="shared" si="276"/>
        <v>3</v>
      </c>
      <c r="BP214" s="53" t="str">
        <f t="shared" si="237"/>
        <v/>
      </c>
      <c r="BQ214" s="21" t="str">
        <f t="shared" si="238"/>
        <v>OK Japetić</v>
      </c>
      <c r="BR214" s="21" t="str" cm="1">
        <f t="array" ref="BR214">IFERROR(""&amp;INDEX(regNatjecatelj_klub,DI214),"")</f>
        <v>OK Japetić</v>
      </c>
      <c r="BS214" s="66" t="str">
        <f t="shared" si="277"/>
        <v/>
      </c>
      <c r="BT214" s="46" t="str">
        <f t="shared" si="278"/>
        <v>OK Japetić</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OK Japetić</v>
      </c>
      <c r="CL214" s="210">
        <f>IF(BN214="","",IF(BT214&lt;&gt;BN214,INDEX(regKlub_id,MATCH(BT214,regKlub_naziv,0)),IF(AND(BO214&lt;&gt;"",BO214&lt;&gt;"NEMA"),BO214,IF(CF214&lt;&gt;"",CF214,IF(CB214&lt;&gt;"",CB214,IFERROR(INDEX(CL$12:CL213,MATCH(BN214,BN$12:BN213,0)),"GREŠKA"))))))</f>
        <v>3</v>
      </c>
      <c r="CM214" s="108" t="str">
        <f>IF(BP214="","",IF(BP214&lt;&gt;"NEMA",BP214,IF(CE214&lt;&gt;"",CE214,IFERROR(INDEX(CM$12:CM213,MATCH(BN214,BN$12:BN213,0)),""))))</f>
        <v/>
      </c>
      <c r="CN214" s="27" t="s">
        <v>0</v>
      </c>
      <c r="CO214" s="38" t="str">
        <f t="shared" si="285"/>
        <v>67:55</v>
      </c>
      <c r="CP214" s="53" t="str">
        <f t="shared" si="286"/>
        <v>0</v>
      </c>
      <c r="CQ214" s="164" t="str">
        <f t="shared" si="287"/>
        <v/>
      </c>
      <c r="CR214" s="165">
        <f t="shared" si="235"/>
        <v>4075</v>
      </c>
      <c r="CS214" s="108">
        <f t="shared" si="239"/>
        <v>1</v>
      </c>
      <c r="CT214" s="27" t="s">
        <v>0</v>
      </c>
      <c r="CU214" s="224" t="str">
        <f t="shared" si="288"/>
        <v xml:space="preserve">
</v>
      </c>
      <c r="CV214" s="27" t="s">
        <v>0</v>
      </c>
      <c r="CW214" s="184" t="str">
        <f t="shared" si="240"/>
        <v/>
      </c>
      <c r="CX214" t="s">
        <v>0</v>
      </c>
      <c r="CY214" s="86" t="str">
        <f t="shared" si="241"/>
        <v>Ž</v>
      </c>
      <c r="CZ214" t="s">
        <v>0</v>
      </c>
      <c r="DA214" s="32" t="str">
        <f t="shared" si="242"/>
        <v/>
      </c>
      <c r="DB214" s="46" t="str">
        <f t="shared" si="243"/>
        <v/>
      </c>
      <c r="DC214" t="s">
        <v>0</v>
      </c>
      <c r="DD214" s="14" t="str">
        <f t="shared" si="289"/>
        <v/>
      </c>
      <c r="DE214" s="27" t="s">
        <v>0</v>
      </c>
      <c r="DF214" s="14" t="str">
        <f t="shared" si="290"/>
        <v/>
      </c>
      <c r="DG214" s="27" t="s">
        <v>0</v>
      </c>
      <c r="DH214" s="32" t="str">
        <f t="shared" si="291"/>
        <v>Ivana – Kuzmanić</v>
      </c>
      <c r="DI214" s="33">
        <f t="shared" si="292"/>
        <v>515</v>
      </c>
      <c r="DJ214" s="27" t="s">
        <v>0</v>
      </c>
      <c r="DK214" s="32" t="str">
        <f t="shared" si="293"/>
        <v>Ivana – Kuzmanić – OK Japetić</v>
      </c>
      <c r="DL214" s="33">
        <f t="shared" si="294"/>
        <v>515</v>
      </c>
      <c r="DM214" s="27" t="s">
        <v>0</v>
      </c>
      <c r="DN214" s="32" t="str">
        <f t="shared" si="295"/>
        <v>Ivana – Kuzmanić – OK Japetić – Ž45</v>
      </c>
      <c r="DO214" s="33">
        <f t="shared" si="296"/>
        <v>515</v>
      </c>
      <c r="DP214" s="27" t="s">
        <v>0</v>
      </c>
      <c r="DQ214" s="38">
        <f t="shared" si="297"/>
        <v>515</v>
      </c>
      <c r="DR214" s="33" cm="1">
        <f t="array" ref="DR214">IF(DQ214&lt;&gt;"",INDEX(regNatjecatelj_id,DQ214,0),IF(BF214&lt;&gt;"",BF214,""))</f>
        <v>1478</v>
      </c>
      <c r="DS214" s="27" t="s">
        <v>0</v>
      </c>
      <c r="DT214" s="38" t="str">
        <f t="shared" si="298"/>
        <v>imepre</v>
      </c>
      <c r="DU214" s="53" t="str">
        <f t="shared" si="244"/>
        <v>klu</v>
      </c>
      <c r="DV214" s="53" t="str">
        <f t="shared" si="299"/>
        <v>kat(ali)</v>
      </c>
      <c r="DW214" s="53" t="str">
        <f t="shared" si="300"/>
        <v/>
      </c>
      <c r="DX214" s="46" t="str">
        <f t="shared" si="301"/>
        <v>imepre-klu-kat(ali)</v>
      </c>
      <c r="DY214" s="27" t="s">
        <v>0</v>
      </c>
      <c r="DZ214" s="38">
        <f>IF(AN214="","",MAX(DZ$12:DZ213)+1)</f>
        <v>7786</v>
      </c>
      <c r="EA214" s="53">
        <f t="shared" si="302"/>
        <v>847</v>
      </c>
      <c r="EB214" s="53">
        <f t="shared" si="303"/>
        <v>1478</v>
      </c>
      <c r="EC214" s="53">
        <f t="shared" si="304"/>
        <v>4075</v>
      </c>
      <c r="ED214" s="53">
        <f t="shared" si="305"/>
        <v>1</v>
      </c>
      <c r="EE214" s="53">
        <f t="shared" si="245"/>
        <v>1</v>
      </c>
      <c r="EF214" s="53">
        <f t="shared" si="306"/>
        <v>21</v>
      </c>
      <c r="EG214" s="53" t="str">
        <f t="shared" si="307"/>
        <v>0</v>
      </c>
      <c r="EH214" s="53" t="str">
        <f t="shared" si="246"/>
        <v/>
      </c>
      <c r="EI214" s="53" t="str">
        <f t="shared" si="308"/>
        <v/>
      </c>
      <c r="EJ214" s="33">
        <f t="shared" si="309"/>
        <v>27</v>
      </c>
      <c r="EK214" s="27" t="s">
        <v>0</v>
      </c>
      <c r="EL214" s="14" t="str">
        <f t="shared" si="310"/>
        <v>INSERT INTO rezultat(id,stazakategorija_id,imeprezime_id,vrijeme_sec,status_id,registracija,uparivanje_id,originalstatus_id,imeprezimealias_id,klubalias_id,kategorijaalias_id) VALUES (7786,847,1478,4075,1,1,21,0,Null,Null,27);</v>
      </c>
      <c r="EM214" s="27" t="s">
        <v>0</v>
      </c>
      <c r="EN214" s="14" t="str">
        <f t="shared" si="247"/>
        <v>UPDATE
	registar
SET
	potvrda = 1
WHERE
	imeprezime_id=1478
    	AND
	kategorijaliga_id = (SELECT 
                         	id
                         FROM
                         	kategorija_liga
                         WHERE
                         	kategorija_liga.kategorija_id = (SELECT kategorija_id FROM staza_kategorija WHERE id = 847)
                         		AND
                         	kategorija_liga.liga_id = 221)
		AND
	datum_od &lt;= '44850'
    	AND
    datum_do is Null;</v>
      </c>
      <c r="EO214" s="27" t="s">
        <v>0</v>
      </c>
      <c r="EP214" s="115" t="str">
        <f t="shared" si="311"/>
        <v xml:space="preserve">
INSERT INTO rezultat(id,stazakategorija_id,imeprezime_id,vrijeme_sec,status_id,registracija,uparivanje_id,originalstatus_id,imeprezimealias_id,klubalias_id,kategorijaalias_id) VALUES (7786,847,1478,4075,1,1,21,0,Null,Null,27);
UPDATE
	registar
SET
	potvrda = 1
WHERE
	imeprezime_id=1478
    	AND
	kategorijaliga_id = (SELECT 
                         	id
                         FROM
                         	kategorija_liga
                         WHERE
                         	kategorija_liga.kategorija_id = (SELECT kategorija_id FROM staza_kategorija WHERE id = 847)
                         		AND
                         	kategorija_liga.liga_id = 221)
		AND
	datum_od &lt;= '44850'
    	AND
    datum_do is Null;</v>
      </c>
      <c r="EQ214" s="27" t="s">
        <v>0</v>
      </c>
    </row>
    <row r="215" spans="1:147" x14ac:dyDescent="0.25">
      <c r="A215" t="s">
        <v>0</v>
      </c>
      <c r="B215" s="32" t="str">
        <f>IF(csv!F205="","",TRIM(csv!T205))</f>
        <v>W45</v>
      </c>
      <c r="C215" s="21" t="s">
        <v>0</v>
      </c>
      <c r="D215" s="21" t="str">
        <f>IF(csv!F205="","",TRIM(csv!F205))</f>
        <v>Jasminka</v>
      </c>
      <c r="E215" s="21" t="str">
        <f>IF(csv!E205="","",TRIM(csv!E205))</f>
        <v>Cindrić Perković</v>
      </c>
      <c r="F215" s="21" t="s">
        <v>0</v>
      </c>
      <c r="G215" s="53" t="str">
        <f>IF(csv!M205="","",TRIM(csv!M205))</f>
        <v>70:01</v>
      </c>
      <c r="H215" s="53" t="str">
        <f>IF(csv!N205="","",TRIM(csv!N205))</f>
        <v>0</v>
      </c>
      <c r="I215" s="21" t="s">
        <v>0</v>
      </c>
      <c r="J215" s="21" t="str">
        <f>IF(csv!P205="","",TRIM(csv!P205))</f>
        <v>OKM</v>
      </c>
      <c r="K215" s="21" t="str">
        <f>IF(csv!Q205="","",TRIM(csv!Q205))</f>
        <v>OK Medjimurje</v>
      </c>
      <c r="L215" s="21" t="s">
        <v>0</v>
      </c>
      <c r="M215" s="46" t="str">
        <f>IF(csv!R205="","",TRIM(csv!R205))</f>
        <v>CRO</v>
      </c>
      <c r="N215" s="27" t="s">
        <v>0</v>
      </c>
      <c r="O215" s="172" t="str">
        <f t="shared" si="248"/>
        <v>ok</v>
      </c>
      <c r="P215" s="27"/>
      <c r="Q215" s="32" t="str">
        <f t="shared" si="249"/>
        <v>W45</v>
      </c>
      <c r="R215" s="53">
        <f>IF(Q215="","",IF(COUNTIF(Q$12:Q214,Q215)=0,R214+1,R214))</f>
        <v>20</v>
      </c>
      <c r="S215" s="53">
        <f t="shared" si="250"/>
        <v>116</v>
      </c>
      <c r="T215" s="53">
        <f t="shared" si="251"/>
        <v>551</v>
      </c>
      <c r="U215" s="46" t="str">
        <f t="shared" si="252"/>
        <v>Ž45</v>
      </c>
      <c r="V215" s="27" t="s">
        <v>0</v>
      </c>
      <c r="W215" s="157" t="str">
        <f t="shared" si="253"/>
        <v>Ž45</v>
      </c>
      <c r="X215" s="207">
        <f t="shared" si="254"/>
        <v>847</v>
      </c>
      <c r="Y215" s="158">
        <f t="shared" si="236"/>
        <v>27</v>
      </c>
      <c r="Z215" s="27" t="s">
        <v>0</v>
      </c>
      <c r="AA215" s="32" t="str">
        <f t="shared" si="255"/>
        <v>CRO</v>
      </c>
      <c r="AB215" s="53">
        <f t="shared" si="256"/>
        <v>1</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CRO</v>
      </c>
      <c r="AK215" s="108">
        <f t="shared" si="259"/>
        <v>1</v>
      </c>
      <c r="AL215" s="27"/>
      <c r="AM215" s="32" t="str">
        <f t="shared" si="260"/>
        <v>Jasminka</v>
      </c>
      <c r="AN215" s="21" t="str">
        <f t="shared" si="261"/>
        <v>Cindrić Perković</v>
      </c>
      <c r="AO215" s="53">
        <f t="shared" si="262"/>
        <v>1267</v>
      </c>
      <c r="AP215" s="53" t="str">
        <f t="shared" si="263"/>
        <v/>
      </c>
      <c r="AQ215" s="21" t="str">
        <f t="shared" si="264"/>
        <v>Jasminka</v>
      </c>
      <c r="AR215" s="46" t="str">
        <f t="shared" si="265"/>
        <v>Cindrić Perković</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Jasminka</v>
      </c>
      <c r="BI215" s="21" t="str">
        <f t="shared" si="271"/>
        <v>Cindrić Perković</v>
      </c>
      <c r="BJ215" s="53" t="str">
        <f t="shared" si="272"/>
        <v/>
      </c>
      <c r="BK215" s="33">
        <f t="shared" si="273"/>
        <v>1267</v>
      </c>
      <c r="BL215" s="27" t="s">
        <v>0</v>
      </c>
      <c r="BM215" s="32" t="str">
        <f t="shared" si="274"/>
        <v>OKM</v>
      </c>
      <c r="BN215" s="21" t="str">
        <f t="shared" si="275"/>
        <v>OK Medjimurje</v>
      </c>
      <c r="BO215" s="53" t="str">
        <f t="shared" si="276"/>
        <v>NEMA</v>
      </c>
      <c r="BP215" s="53">
        <f t="shared" si="237"/>
        <v>2</v>
      </c>
      <c r="BQ215" s="21" t="str">
        <f t="shared" si="238"/>
        <v>OK Međimurje</v>
      </c>
      <c r="BR215" s="21" t="str" cm="1">
        <f t="array" ref="BR215">IFERROR(""&amp;INDEX(regNatjecatelj_klub,DI215),"")</f>
        <v>OK Međimurje</v>
      </c>
      <c r="BS215" s="66" t="str">
        <f t="shared" si="277"/>
        <v/>
      </c>
      <c r="BT215" s="46" t="str">
        <f t="shared" si="278"/>
        <v>OK Međimurje</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OK Međimurje</v>
      </c>
      <c r="CL215" s="210">
        <f>IF(BN215="","",IF(BT215&lt;&gt;BN215,INDEX(regKlub_id,MATCH(BT215,regKlub_naziv,0)),IF(AND(BO215&lt;&gt;"",BO215&lt;&gt;"NEMA"),BO215,IF(CF215&lt;&gt;"",CF215,IF(CB215&lt;&gt;"",CB215,IFERROR(INDEX(CL$12:CL214,MATCH(BN215,BN$12:BN214,0)),"GREŠKA"))))))</f>
        <v>7</v>
      </c>
      <c r="CM215" s="108">
        <f>IF(BP215="","",IF(BP215&lt;&gt;"NEMA",BP215,IF(CE215&lt;&gt;"",CE215,IFERROR(INDEX(CM$12:CM214,MATCH(BN215,BN$12:BN214,0)),""))))</f>
        <v>2</v>
      </c>
      <c r="CN215" s="27" t="s">
        <v>0</v>
      </c>
      <c r="CO215" s="38" t="str">
        <f t="shared" si="285"/>
        <v>70:01</v>
      </c>
      <c r="CP215" s="53" t="str">
        <f t="shared" si="286"/>
        <v>0</v>
      </c>
      <c r="CQ215" s="164" t="str">
        <f t="shared" si="287"/>
        <v/>
      </c>
      <c r="CR215" s="165">
        <f t="shared" si="235"/>
        <v>4201</v>
      </c>
      <c r="CS215" s="108">
        <f t="shared" si="239"/>
        <v>1</v>
      </c>
      <c r="CT215" s="27" t="s">
        <v>0</v>
      </c>
      <c r="CU215" s="224" t="str">
        <f t="shared" si="288"/>
        <v xml:space="preserve">
</v>
      </c>
      <c r="CV215" s="27" t="s">
        <v>0</v>
      </c>
      <c r="CW215" s="184" t="str">
        <f t="shared" si="240"/>
        <v/>
      </c>
      <c r="CX215" t="s">
        <v>0</v>
      </c>
      <c r="CY215" s="86" t="str">
        <f t="shared" si="241"/>
        <v>Ž</v>
      </c>
      <c r="CZ215" t="s">
        <v>0</v>
      </c>
      <c r="DA215" s="32" t="str">
        <f t="shared" si="242"/>
        <v/>
      </c>
      <c r="DB215" s="46" t="str">
        <f t="shared" si="243"/>
        <v/>
      </c>
      <c r="DC215" t="s">
        <v>0</v>
      </c>
      <c r="DD215" s="14" t="str">
        <f t="shared" si="289"/>
        <v/>
      </c>
      <c r="DE215" s="27" t="s">
        <v>0</v>
      </c>
      <c r="DF215" s="14" t="str">
        <f t="shared" si="290"/>
        <v/>
      </c>
      <c r="DG215" s="27" t="s">
        <v>0</v>
      </c>
      <c r="DH215" s="32" t="str">
        <f t="shared" si="291"/>
        <v>Jasminka – Cindrić Perković</v>
      </c>
      <c r="DI215" s="33">
        <f t="shared" si="292"/>
        <v>570</v>
      </c>
      <c r="DJ215" s="27" t="s">
        <v>0</v>
      </c>
      <c r="DK215" s="32" t="str">
        <f t="shared" si="293"/>
        <v>Jasminka – Cindrić Perković – OK Međimurje</v>
      </c>
      <c r="DL215" s="33">
        <f t="shared" si="294"/>
        <v>570</v>
      </c>
      <c r="DM215" s="27" t="s">
        <v>0</v>
      </c>
      <c r="DN215" s="32" t="str">
        <f t="shared" si="295"/>
        <v>Jasminka – Cindrić Perković – OK Međimurje – Ž45</v>
      </c>
      <c r="DO215" s="33">
        <f t="shared" si="296"/>
        <v>570</v>
      </c>
      <c r="DP215" s="27" t="s">
        <v>0</v>
      </c>
      <c r="DQ215" s="38">
        <f t="shared" si="297"/>
        <v>570</v>
      </c>
      <c r="DR215" s="33" cm="1">
        <f t="array" ref="DR215">IF(DQ215&lt;&gt;"",INDEX(regNatjecatelj_id,DQ215,0),IF(BF215&lt;&gt;"",BF215,""))</f>
        <v>1267</v>
      </c>
      <c r="DS215" s="27" t="s">
        <v>0</v>
      </c>
      <c r="DT215" s="38" t="str">
        <f t="shared" si="298"/>
        <v>imepre</v>
      </c>
      <c r="DU215" s="53" t="str">
        <f t="shared" si="244"/>
        <v>klu(ali)</v>
      </c>
      <c r="DV215" s="53" t="str">
        <f t="shared" si="299"/>
        <v>kat(ali)</v>
      </c>
      <c r="DW215" s="53" t="str">
        <f t="shared" si="300"/>
        <v/>
      </c>
      <c r="DX215" s="46" t="str">
        <f t="shared" si="301"/>
        <v>imepre-klu(ali)-kat(ali)</v>
      </c>
      <c r="DY215" s="27" t="s">
        <v>0</v>
      </c>
      <c r="DZ215" s="38">
        <f>IF(AN215="","",MAX(DZ$12:DZ214)+1)</f>
        <v>7787</v>
      </c>
      <c r="EA215" s="53">
        <f t="shared" si="302"/>
        <v>847</v>
      </c>
      <c r="EB215" s="53">
        <f t="shared" si="303"/>
        <v>1267</v>
      </c>
      <c r="EC215" s="53">
        <f t="shared" si="304"/>
        <v>4201</v>
      </c>
      <c r="ED215" s="53">
        <f t="shared" si="305"/>
        <v>1</v>
      </c>
      <c r="EE215" s="53">
        <f t="shared" si="245"/>
        <v>1</v>
      </c>
      <c r="EF215" s="53">
        <f t="shared" si="306"/>
        <v>23</v>
      </c>
      <c r="EG215" s="53" t="str">
        <f t="shared" si="307"/>
        <v>0</v>
      </c>
      <c r="EH215" s="53" t="str">
        <f t="shared" si="246"/>
        <v/>
      </c>
      <c r="EI215" s="53">
        <f t="shared" si="308"/>
        <v>2</v>
      </c>
      <c r="EJ215" s="33">
        <f t="shared" si="309"/>
        <v>27</v>
      </c>
      <c r="EK215" s="27" t="s">
        <v>0</v>
      </c>
      <c r="EL215" s="14" t="str">
        <f t="shared" si="310"/>
        <v>INSERT INTO rezultat(id,stazakategorija_id,imeprezime_id,vrijeme_sec,status_id,registracija,uparivanje_id,originalstatus_id,imeprezimealias_id,klubalias_id,kategorijaalias_id) VALUES (7787,847,1267,4201,1,1,23,0,Null,2,27);</v>
      </c>
      <c r="EM215" s="27" t="s">
        <v>0</v>
      </c>
      <c r="EN215" s="14" t="str">
        <f t="shared" si="247"/>
        <v>UPDATE
	registar
SET
	potvrda = 1
WHERE
	imeprezime_id=1267
    	AND
	kategorijaliga_id = (SELECT 
                         	id
                         FROM
                         	kategorija_liga
                         WHERE
                         	kategorija_liga.kategorija_id = (SELECT kategorija_id FROM staza_kategorija WHERE id = 847)
                         		AND
                         	kategorija_liga.liga_id = 221)
		AND
	datum_od &lt;= '44850'
    	AND
    datum_do is Null;</v>
      </c>
      <c r="EO215" s="27" t="s">
        <v>0</v>
      </c>
      <c r="EP215" s="115" t="str">
        <f t="shared" si="311"/>
        <v xml:space="preserve">
INSERT INTO rezultat(id,stazakategorija_id,imeprezime_id,vrijeme_sec,status_id,registracija,uparivanje_id,originalstatus_id,imeprezimealias_id,klubalias_id,kategorijaalias_id) VALUES (7787,847,1267,4201,1,1,23,0,Null,2,27);
UPDATE
	registar
SET
	potvrda = 1
WHERE
	imeprezime_id=1267
    	AND
	kategorijaliga_id = (SELECT 
                         	id
                         FROM
                         	kategorija_liga
                         WHERE
                         	kategorija_liga.kategorija_id = (SELECT kategorija_id FROM staza_kategorija WHERE id = 847)
                         		AND
                         	kategorija_liga.liga_id = 221)
		AND
	datum_od &lt;= '44850'
    	AND
    datum_do is Null;</v>
      </c>
      <c r="EQ215" s="27" t="s">
        <v>0</v>
      </c>
    </row>
    <row r="216" spans="1:147" x14ac:dyDescent="0.25">
      <c r="A216" t="s">
        <v>0</v>
      </c>
      <c r="B216" s="32" t="str">
        <f>IF(csv!F206="","",TRIM(csv!T206))</f>
        <v>W45</v>
      </c>
      <c r="C216" s="21" t="s">
        <v>0</v>
      </c>
      <c r="D216" s="21" t="str">
        <f>IF(csv!F206="","",TRIM(csv!F206))</f>
        <v>Gabrijela</v>
      </c>
      <c r="E216" s="21" t="str">
        <f>IF(csv!E206="","",TRIM(csv!E206))</f>
        <v>Baburek</v>
      </c>
      <c r="F216" s="21" t="s">
        <v>0</v>
      </c>
      <c r="G216" s="53" t="str">
        <f>IF(csv!M206="","",TRIM(csv!M206))</f>
        <v>71:13</v>
      </c>
      <c r="H216" s="53" t="str">
        <f>IF(csv!N206="","",TRIM(csv!N206))</f>
        <v>0</v>
      </c>
      <c r="I216" s="21" t="s">
        <v>0</v>
      </c>
      <c r="J216" s="21" t="str">
        <f>IF(csv!P206="","",TRIM(csv!P206))</f>
        <v>JAP</v>
      </c>
      <c r="K216" s="21" t="str">
        <f>IF(csv!Q206="","",TRIM(csv!Q206))</f>
        <v>OK Japetić</v>
      </c>
      <c r="L216" s="21" t="s">
        <v>0</v>
      </c>
      <c r="M216" s="46" t="str">
        <f>IF(csv!R206="","",TRIM(csv!R206))</f>
        <v>CRO</v>
      </c>
      <c r="N216" s="27" t="s">
        <v>0</v>
      </c>
      <c r="O216" s="172" t="str">
        <f t="shared" si="248"/>
        <v>ok</v>
      </c>
      <c r="P216" s="27"/>
      <c r="Q216" s="32" t="str">
        <f t="shared" si="249"/>
        <v>W45</v>
      </c>
      <c r="R216" s="53">
        <f>IF(Q216="","",IF(COUNTIF(Q$12:Q215,Q216)=0,R215+1,R215))</f>
        <v>20</v>
      </c>
      <c r="S216" s="53">
        <f t="shared" si="250"/>
        <v>116</v>
      </c>
      <c r="T216" s="53">
        <f t="shared" si="251"/>
        <v>551</v>
      </c>
      <c r="U216" s="46" t="str">
        <f t="shared" si="252"/>
        <v>Ž45</v>
      </c>
      <c r="V216" s="27" t="s">
        <v>0</v>
      </c>
      <c r="W216" s="157" t="str">
        <f t="shared" si="253"/>
        <v>Ž45</v>
      </c>
      <c r="X216" s="207">
        <f t="shared" si="254"/>
        <v>847</v>
      </c>
      <c r="Y216" s="158">
        <f t="shared" si="236"/>
        <v>27</v>
      </c>
      <c r="Z216" s="27" t="s">
        <v>0</v>
      </c>
      <c r="AA216" s="32" t="str">
        <f t="shared" si="255"/>
        <v>CRO</v>
      </c>
      <c r="AB216" s="53">
        <f t="shared" si="256"/>
        <v>1</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CRO</v>
      </c>
      <c r="AK216" s="108">
        <f t="shared" si="259"/>
        <v>1</v>
      </c>
      <c r="AL216" s="27"/>
      <c r="AM216" s="32" t="str">
        <f t="shared" si="260"/>
        <v>Gabrijela</v>
      </c>
      <c r="AN216" s="21" t="str">
        <f t="shared" si="261"/>
        <v>Baburek</v>
      </c>
      <c r="AO216" s="53">
        <f t="shared" si="262"/>
        <v>1217</v>
      </c>
      <c r="AP216" s="53" t="str">
        <f t="shared" si="263"/>
        <v/>
      </c>
      <c r="AQ216" s="21" t="str">
        <f t="shared" si="264"/>
        <v>Gabrijela</v>
      </c>
      <c r="AR216" s="46" t="str">
        <f t="shared" si="265"/>
        <v>Baburek</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Gabrijela</v>
      </c>
      <c r="BI216" s="21" t="str">
        <f t="shared" si="271"/>
        <v>Baburek</v>
      </c>
      <c r="BJ216" s="53" t="str">
        <f t="shared" si="272"/>
        <v/>
      </c>
      <c r="BK216" s="33">
        <f t="shared" si="273"/>
        <v>1217</v>
      </c>
      <c r="BL216" s="27" t="s">
        <v>0</v>
      </c>
      <c r="BM216" s="32" t="str">
        <f t="shared" si="274"/>
        <v>JAP</v>
      </c>
      <c r="BN216" s="21" t="str">
        <f t="shared" si="275"/>
        <v>OK Japetić</v>
      </c>
      <c r="BO216" s="53">
        <f t="shared" si="276"/>
        <v>3</v>
      </c>
      <c r="BP216" s="53" t="str">
        <f t="shared" si="237"/>
        <v/>
      </c>
      <c r="BQ216" s="21" t="str">
        <f t="shared" si="238"/>
        <v>OK Japetić</v>
      </c>
      <c r="BR216" s="21" t="str" cm="1">
        <f t="array" ref="BR216">IFERROR(""&amp;INDEX(regNatjecatelj_klub,DI216),"")</f>
        <v>OK Japetić</v>
      </c>
      <c r="BS216" s="66" t="str">
        <f t="shared" si="277"/>
        <v/>
      </c>
      <c r="BT216" s="46" t="str">
        <f t="shared" si="278"/>
        <v>OK Japetić</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OK Japetić</v>
      </c>
      <c r="CL216" s="210">
        <f>IF(BN216="","",IF(BT216&lt;&gt;BN216,INDEX(regKlub_id,MATCH(BT216,regKlub_naziv,0)),IF(AND(BO216&lt;&gt;"",BO216&lt;&gt;"NEMA"),BO216,IF(CF216&lt;&gt;"",CF216,IF(CB216&lt;&gt;"",CB216,IFERROR(INDEX(CL$12:CL215,MATCH(BN216,BN$12:BN215,0)),"GREŠKA"))))))</f>
        <v>3</v>
      </c>
      <c r="CM216" s="108" t="str">
        <f>IF(BP216="","",IF(BP216&lt;&gt;"NEMA",BP216,IF(CE216&lt;&gt;"",CE216,IFERROR(INDEX(CM$12:CM215,MATCH(BN216,BN$12:BN215,0)),""))))</f>
        <v/>
      </c>
      <c r="CN216" s="27" t="s">
        <v>0</v>
      </c>
      <c r="CO216" s="38" t="str">
        <f t="shared" si="285"/>
        <v>71:13</v>
      </c>
      <c r="CP216" s="53" t="str">
        <f t="shared" si="286"/>
        <v>0</v>
      </c>
      <c r="CQ216" s="164" t="str">
        <f t="shared" si="287"/>
        <v/>
      </c>
      <c r="CR216" s="165">
        <f t="shared" si="235"/>
        <v>4273</v>
      </c>
      <c r="CS216" s="108">
        <f t="shared" si="239"/>
        <v>1</v>
      </c>
      <c r="CT216" s="27" t="s">
        <v>0</v>
      </c>
      <c r="CU216" s="224" t="str">
        <f t="shared" si="288"/>
        <v xml:space="preserve">
</v>
      </c>
      <c r="CV216" s="27" t="s">
        <v>0</v>
      </c>
      <c r="CW216" s="184" t="str">
        <f t="shared" si="240"/>
        <v/>
      </c>
      <c r="CX216" t="s">
        <v>0</v>
      </c>
      <c r="CY216" s="86" t="str">
        <f t="shared" si="241"/>
        <v>Ž</v>
      </c>
      <c r="CZ216" t="s">
        <v>0</v>
      </c>
      <c r="DA216" s="32" t="str">
        <f t="shared" si="242"/>
        <v/>
      </c>
      <c r="DB216" s="46" t="str">
        <f t="shared" si="243"/>
        <v/>
      </c>
      <c r="DC216" t="s">
        <v>0</v>
      </c>
      <c r="DD216" s="14" t="str">
        <f t="shared" si="289"/>
        <v/>
      </c>
      <c r="DE216" s="27" t="s">
        <v>0</v>
      </c>
      <c r="DF216" s="14" t="str">
        <f t="shared" si="290"/>
        <v/>
      </c>
      <c r="DG216" s="27" t="s">
        <v>0</v>
      </c>
      <c r="DH216" s="32" t="str">
        <f t="shared" si="291"/>
        <v>Gabrijela – Baburek</v>
      </c>
      <c r="DI216" s="33">
        <f t="shared" si="292"/>
        <v>377</v>
      </c>
      <c r="DJ216" s="27" t="s">
        <v>0</v>
      </c>
      <c r="DK216" s="32" t="str">
        <f t="shared" si="293"/>
        <v>Gabrijela – Baburek – OK Japetić</v>
      </c>
      <c r="DL216" s="33">
        <f t="shared" si="294"/>
        <v>377</v>
      </c>
      <c r="DM216" s="27" t="s">
        <v>0</v>
      </c>
      <c r="DN216" s="32" t="str">
        <f t="shared" si="295"/>
        <v>Gabrijela – Baburek – OK Japetić – Ž45</v>
      </c>
      <c r="DO216" s="33">
        <f t="shared" si="296"/>
        <v>377</v>
      </c>
      <c r="DP216" s="27" t="s">
        <v>0</v>
      </c>
      <c r="DQ216" s="38">
        <f t="shared" si="297"/>
        <v>377</v>
      </c>
      <c r="DR216" s="33" cm="1">
        <f t="array" ref="DR216">IF(DQ216&lt;&gt;"",INDEX(regNatjecatelj_id,DQ216,0),IF(BF216&lt;&gt;"",BF216,""))</f>
        <v>1217</v>
      </c>
      <c r="DS216" s="27" t="s">
        <v>0</v>
      </c>
      <c r="DT216" s="38" t="str">
        <f t="shared" si="298"/>
        <v>imepre</v>
      </c>
      <c r="DU216" s="53" t="str">
        <f t="shared" si="244"/>
        <v>klu</v>
      </c>
      <c r="DV216" s="53" t="str">
        <f t="shared" si="299"/>
        <v>kat(ali)</v>
      </c>
      <c r="DW216" s="53" t="str">
        <f t="shared" si="300"/>
        <v/>
      </c>
      <c r="DX216" s="46" t="str">
        <f t="shared" si="301"/>
        <v>imepre-klu-kat(ali)</v>
      </c>
      <c r="DY216" s="27" t="s">
        <v>0</v>
      </c>
      <c r="DZ216" s="38">
        <f>IF(AN216="","",MAX(DZ$12:DZ215)+1)</f>
        <v>7788</v>
      </c>
      <c r="EA216" s="53">
        <f t="shared" si="302"/>
        <v>847</v>
      </c>
      <c r="EB216" s="53">
        <f t="shared" si="303"/>
        <v>1217</v>
      </c>
      <c r="EC216" s="53">
        <f t="shared" si="304"/>
        <v>4273</v>
      </c>
      <c r="ED216" s="53">
        <f t="shared" si="305"/>
        <v>1</v>
      </c>
      <c r="EE216" s="53">
        <f t="shared" si="245"/>
        <v>1</v>
      </c>
      <c r="EF216" s="53">
        <f t="shared" si="306"/>
        <v>21</v>
      </c>
      <c r="EG216" s="53" t="str">
        <f t="shared" si="307"/>
        <v>0</v>
      </c>
      <c r="EH216" s="53" t="str">
        <f t="shared" si="246"/>
        <v/>
      </c>
      <c r="EI216" s="53" t="str">
        <f t="shared" si="308"/>
        <v/>
      </c>
      <c r="EJ216" s="33">
        <f t="shared" si="309"/>
        <v>27</v>
      </c>
      <c r="EK216" s="27" t="s">
        <v>0</v>
      </c>
      <c r="EL216" s="14" t="str">
        <f t="shared" si="310"/>
        <v>INSERT INTO rezultat(id,stazakategorija_id,imeprezime_id,vrijeme_sec,status_id,registracija,uparivanje_id,originalstatus_id,imeprezimealias_id,klubalias_id,kategorijaalias_id) VALUES (7788,847,1217,4273,1,1,21,0,Null,Null,27);</v>
      </c>
      <c r="EM216" s="27" t="s">
        <v>0</v>
      </c>
      <c r="EN216" s="14" t="str">
        <f t="shared" si="247"/>
        <v>UPDATE
	registar
SET
	potvrda = 1
WHERE
	imeprezime_id=1217
    	AND
	kategorijaliga_id = (SELECT 
                         	id
                         FROM
                         	kategorija_liga
                         WHERE
                         	kategorija_liga.kategorija_id = (SELECT kategorija_id FROM staza_kategorija WHERE id = 847)
                         		AND
                         	kategorija_liga.liga_id = 221)
		AND
	datum_od &lt;= '44850'
    	AND
    datum_do is Null;</v>
      </c>
      <c r="EO216" s="27" t="s">
        <v>0</v>
      </c>
      <c r="EP216" s="115" t="str">
        <f t="shared" si="311"/>
        <v xml:space="preserve">
INSERT INTO rezultat(id,stazakategorija_id,imeprezime_id,vrijeme_sec,status_id,registracija,uparivanje_id,originalstatus_id,imeprezimealias_id,klubalias_id,kategorijaalias_id) VALUES (7788,847,1217,4273,1,1,21,0,Null,Null,27);
UPDATE
	registar
SET
	potvrda = 1
WHERE
	imeprezime_id=1217
    	AND
	kategorijaliga_id = (SELECT 
                         	id
                         FROM
                         	kategorija_liga
                         WHERE
                         	kategorija_liga.kategorija_id = (SELECT kategorija_id FROM staza_kategorija WHERE id = 847)
                         		AND
                         	kategorija_liga.liga_id = 221)
		AND
	datum_od &lt;= '44850'
    	AND
    datum_do is Null;</v>
      </c>
      <c r="EQ216" s="27" t="s">
        <v>0</v>
      </c>
    </row>
    <row r="217" spans="1:147" x14ac:dyDescent="0.25">
      <c r="A217" t="s">
        <v>0</v>
      </c>
      <c r="B217" s="32" t="str">
        <f>IF(csv!F207="","",TRIM(csv!T207))</f>
        <v>W45</v>
      </c>
      <c r="C217" s="21" t="s">
        <v>0</v>
      </c>
      <c r="D217" s="21" t="str">
        <f>IF(csv!F207="","",TRIM(csv!F207))</f>
        <v>Željka</v>
      </c>
      <c r="E217" s="21" t="str">
        <f>IF(csv!E207="","",TRIM(csv!E207))</f>
        <v>Gajdek</v>
      </c>
      <c r="F217" s="21" t="s">
        <v>0</v>
      </c>
      <c r="G217" s="53" t="str">
        <f>IF(csv!M207="","",TRIM(csv!M207))</f>
        <v>71:18</v>
      </c>
      <c r="H217" s="53" t="str">
        <f>IF(csv!N207="","",TRIM(csv!N207))</f>
        <v>0</v>
      </c>
      <c r="I217" s="21" t="s">
        <v>0</v>
      </c>
      <c r="J217" s="21" t="str">
        <f>IF(csv!P207="","",TRIM(csv!P207))</f>
        <v>JEL</v>
      </c>
      <c r="K217" s="21" t="str">
        <f>IF(csv!Q207="","",TRIM(csv!Q207))</f>
        <v>OK Jelen</v>
      </c>
      <c r="L217" s="21" t="s">
        <v>0</v>
      </c>
      <c r="M217" s="46" t="str">
        <f>IF(csv!R207="","",TRIM(csv!R207))</f>
        <v>CRO</v>
      </c>
      <c r="N217" s="27" t="s">
        <v>0</v>
      </c>
      <c r="O217" s="172" t="str">
        <f t="shared" si="248"/>
        <v>ok</v>
      </c>
      <c r="P217" s="27"/>
      <c r="Q217" s="32" t="str">
        <f t="shared" si="249"/>
        <v>W45</v>
      </c>
      <c r="R217" s="53">
        <f>IF(Q217="","",IF(COUNTIF(Q$12:Q216,Q217)=0,R216+1,R216))</f>
        <v>20</v>
      </c>
      <c r="S217" s="53">
        <f t="shared" si="250"/>
        <v>116</v>
      </c>
      <c r="T217" s="53">
        <f t="shared" si="251"/>
        <v>551</v>
      </c>
      <c r="U217" s="46" t="str">
        <f t="shared" si="252"/>
        <v>Ž45</v>
      </c>
      <c r="V217" s="27" t="s">
        <v>0</v>
      </c>
      <c r="W217" s="157" t="str">
        <f t="shared" si="253"/>
        <v>Ž45</v>
      </c>
      <c r="X217" s="207">
        <f t="shared" si="254"/>
        <v>847</v>
      </c>
      <c r="Y217" s="158">
        <f t="shared" si="236"/>
        <v>27</v>
      </c>
      <c r="Z217" s="27" t="s">
        <v>0</v>
      </c>
      <c r="AA217" s="32" t="str">
        <f t="shared" si="255"/>
        <v>CRO</v>
      </c>
      <c r="AB217" s="53">
        <f t="shared" si="256"/>
        <v>1</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CRO</v>
      </c>
      <c r="AK217" s="108">
        <f t="shared" si="259"/>
        <v>1</v>
      </c>
      <c r="AL217" s="27"/>
      <c r="AM217" s="32" t="str">
        <f t="shared" si="260"/>
        <v>Željka</v>
      </c>
      <c r="AN217" s="21" t="str">
        <f t="shared" si="261"/>
        <v>Gajdek</v>
      </c>
      <c r="AO217" s="53">
        <f t="shared" si="262"/>
        <v>1504</v>
      </c>
      <c r="AP217" s="53" t="str">
        <f t="shared" si="263"/>
        <v/>
      </c>
      <c r="AQ217" s="21" t="str">
        <f t="shared" si="264"/>
        <v>Željka</v>
      </c>
      <c r="AR217" s="46" t="str">
        <f t="shared" si="265"/>
        <v>Gajdek</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Željka</v>
      </c>
      <c r="BI217" s="21" t="str">
        <f t="shared" si="271"/>
        <v>Gajdek</v>
      </c>
      <c r="BJ217" s="53" t="str">
        <f t="shared" si="272"/>
        <v/>
      </c>
      <c r="BK217" s="33">
        <f t="shared" si="273"/>
        <v>1504</v>
      </c>
      <c r="BL217" s="27" t="s">
        <v>0</v>
      </c>
      <c r="BM217" s="32" t="str">
        <f t="shared" si="274"/>
        <v>JEL</v>
      </c>
      <c r="BN217" s="21" t="str">
        <f t="shared" si="275"/>
        <v>OK Jelen</v>
      </c>
      <c r="BO217" s="53">
        <f t="shared" si="276"/>
        <v>4</v>
      </c>
      <c r="BP217" s="53" t="str">
        <f t="shared" si="237"/>
        <v/>
      </c>
      <c r="BQ217" s="21" t="str">
        <f t="shared" si="238"/>
        <v>OK Jelen</v>
      </c>
      <c r="BR217" s="21" t="str" cm="1">
        <f t="array" ref="BR217">IFERROR(""&amp;INDEX(regNatjecatelj_klub,DI217),"")</f>
        <v>OK Jelen</v>
      </c>
      <c r="BS217" s="66" t="str">
        <f t="shared" si="277"/>
        <v/>
      </c>
      <c r="BT217" s="46" t="str">
        <f t="shared" si="278"/>
        <v>OK Jelen</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OK Jelen</v>
      </c>
      <c r="CL217" s="210">
        <f>IF(BN217="","",IF(BT217&lt;&gt;BN217,INDEX(regKlub_id,MATCH(BT217,regKlub_naziv,0)),IF(AND(BO217&lt;&gt;"",BO217&lt;&gt;"NEMA"),BO217,IF(CF217&lt;&gt;"",CF217,IF(CB217&lt;&gt;"",CB217,IFERROR(INDEX(CL$12:CL216,MATCH(BN217,BN$12:BN216,0)),"GREŠKA"))))))</f>
        <v>4</v>
      </c>
      <c r="CM217" s="108" t="str">
        <f>IF(BP217="","",IF(BP217&lt;&gt;"NEMA",BP217,IF(CE217&lt;&gt;"",CE217,IFERROR(INDEX(CM$12:CM216,MATCH(BN217,BN$12:BN216,0)),""))))</f>
        <v/>
      </c>
      <c r="CN217" s="27" t="s">
        <v>0</v>
      </c>
      <c r="CO217" s="38" t="str">
        <f t="shared" si="285"/>
        <v>71:18</v>
      </c>
      <c r="CP217" s="53" t="str">
        <f t="shared" si="286"/>
        <v>0</v>
      </c>
      <c r="CQ217" s="164" t="str">
        <f t="shared" si="287"/>
        <v/>
      </c>
      <c r="CR217" s="165">
        <f t="shared" si="235"/>
        <v>4278</v>
      </c>
      <c r="CS217" s="108">
        <f t="shared" si="239"/>
        <v>1</v>
      </c>
      <c r="CT217" s="27" t="s">
        <v>0</v>
      </c>
      <c r="CU217" s="224" t="str">
        <f t="shared" si="288"/>
        <v xml:space="preserve">
</v>
      </c>
      <c r="CV217" s="27" t="s">
        <v>0</v>
      </c>
      <c r="CW217" s="184" t="str">
        <f t="shared" si="240"/>
        <v/>
      </c>
      <c r="CX217" t="s">
        <v>0</v>
      </c>
      <c r="CY217" s="86" t="str">
        <f t="shared" si="241"/>
        <v>Ž</v>
      </c>
      <c r="CZ217" t="s">
        <v>0</v>
      </c>
      <c r="DA217" s="32" t="str">
        <f t="shared" si="242"/>
        <v/>
      </c>
      <c r="DB217" s="46" t="str">
        <f t="shared" si="243"/>
        <v/>
      </c>
      <c r="DC217" t="s">
        <v>0</v>
      </c>
      <c r="DD217" s="14" t="str">
        <f t="shared" si="289"/>
        <v/>
      </c>
      <c r="DE217" s="27" t="s">
        <v>0</v>
      </c>
      <c r="DF217" s="14" t="str">
        <f t="shared" si="290"/>
        <v/>
      </c>
      <c r="DG217" s="27" t="s">
        <v>0</v>
      </c>
      <c r="DH217" s="32" t="str">
        <f t="shared" si="291"/>
        <v>Željka – Gajdek</v>
      </c>
      <c r="DI217" s="33">
        <f t="shared" si="292"/>
        <v>1347</v>
      </c>
      <c r="DJ217" s="27" t="s">
        <v>0</v>
      </c>
      <c r="DK217" s="32" t="str">
        <f t="shared" si="293"/>
        <v>Željka – Gajdek – OK Jelen</v>
      </c>
      <c r="DL217" s="33">
        <f t="shared" si="294"/>
        <v>1347</v>
      </c>
      <c r="DM217" s="27" t="s">
        <v>0</v>
      </c>
      <c r="DN217" s="32" t="str">
        <f t="shared" si="295"/>
        <v>Željka – Gajdek – OK Jelen – Ž45</v>
      </c>
      <c r="DO217" s="33">
        <f t="shared" si="296"/>
        <v>1347</v>
      </c>
      <c r="DP217" s="27" t="s">
        <v>0</v>
      </c>
      <c r="DQ217" s="38">
        <f t="shared" si="297"/>
        <v>1347</v>
      </c>
      <c r="DR217" s="33" cm="1">
        <f t="array" ref="DR217">IF(DQ217&lt;&gt;"",INDEX(regNatjecatelj_id,DQ217,0),IF(BF217&lt;&gt;"",BF217,""))</f>
        <v>1504</v>
      </c>
      <c r="DS217" s="27" t="s">
        <v>0</v>
      </c>
      <c r="DT217" s="38" t="str">
        <f t="shared" si="298"/>
        <v>imepre</v>
      </c>
      <c r="DU217" s="53" t="str">
        <f t="shared" si="244"/>
        <v>klu</v>
      </c>
      <c r="DV217" s="53" t="str">
        <f t="shared" si="299"/>
        <v>kat(ali)</v>
      </c>
      <c r="DW217" s="53" t="str">
        <f t="shared" si="300"/>
        <v/>
      </c>
      <c r="DX217" s="46" t="str">
        <f t="shared" si="301"/>
        <v>imepre-klu-kat(ali)</v>
      </c>
      <c r="DY217" s="27" t="s">
        <v>0</v>
      </c>
      <c r="DZ217" s="38">
        <f>IF(AN217="","",MAX(DZ$12:DZ216)+1)</f>
        <v>7789</v>
      </c>
      <c r="EA217" s="53">
        <f t="shared" si="302"/>
        <v>847</v>
      </c>
      <c r="EB217" s="53">
        <f t="shared" si="303"/>
        <v>1504</v>
      </c>
      <c r="EC217" s="53">
        <f t="shared" si="304"/>
        <v>4278</v>
      </c>
      <c r="ED217" s="53">
        <f t="shared" si="305"/>
        <v>1</v>
      </c>
      <c r="EE217" s="53">
        <f t="shared" si="245"/>
        <v>1</v>
      </c>
      <c r="EF217" s="53">
        <f t="shared" si="306"/>
        <v>21</v>
      </c>
      <c r="EG217" s="53" t="str">
        <f t="shared" si="307"/>
        <v>0</v>
      </c>
      <c r="EH217" s="53" t="str">
        <f t="shared" si="246"/>
        <v/>
      </c>
      <c r="EI217" s="53" t="str">
        <f t="shared" si="308"/>
        <v/>
      </c>
      <c r="EJ217" s="33">
        <f t="shared" si="309"/>
        <v>27</v>
      </c>
      <c r="EK217" s="27" t="s">
        <v>0</v>
      </c>
      <c r="EL217" s="14" t="str">
        <f t="shared" si="310"/>
        <v>INSERT INTO rezultat(id,stazakategorija_id,imeprezime_id,vrijeme_sec,status_id,registracija,uparivanje_id,originalstatus_id,imeprezimealias_id,klubalias_id,kategorijaalias_id) VALUES (7789,847,1504,4278,1,1,21,0,Null,Null,27);</v>
      </c>
      <c r="EM217" s="27" t="s">
        <v>0</v>
      </c>
      <c r="EN217" s="14" t="str">
        <f t="shared" si="247"/>
        <v>UPDATE
	registar
SET
	potvrda = 1
WHERE
	imeprezime_id=1504
    	AND
	kategorijaliga_id = (SELECT 
                         	id
                         FROM
                         	kategorija_liga
                         WHERE
                         	kategorija_liga.kategorija_id = (SELECT kategorija_id FROM staza_kategorija WHERE id = 847)
                         		AND
                         	kategorija_liga.liga_id = 221)
		AND
	datum_od &lt;= '44850'
    	AND
    datum_do is Null;</v>
      </c>
      <c r="EO217" s="27" t="s">
        <v>0</v>
      </c>
      <c r="EP217" s="115" t="str">
        <f t="shared" si="311"/>
        <v xml:space="preserve">
INSERT INTO rezultat(id,stazakategorija_id,imeprezime_id,vrijeme_sec,status_id,registracija,uparivanje_id,originalstatus_id,imeprezimealias_id,klubalias_id,kategorijaalias_id) VALUES (7789,847,1504,4278,1,1,21,0,Null,Null,27);
UPDATE
	registar
SET
	potvrda = 1
WHERE
	imeprezime_id=1504
    	AND
	kategorijaliga_id = (SELECT 
                         	id
                         FROM
                         	kategorija_liga
                         WHERE
                         	kategorija_liga.kategorija_id = (SELECT kategorija_id FROM staza_kategorija WHERE id = 847)
                         		AND
                         	kategorija_liga.liga_id = 221)
		AND
	datum_od &lt;= '44850'
    	AND
    datum_do is Null;</v>
      </c>
      <c r="EQ217" s="27" t="s">
        <v>0</v>
      </c>
    </row>
    <row r="218" spans="1:147" x14ac:dyDescent="0.25">
      <c r="A218" t="s">
        <v>0</v>
      </c>
      <c r="B218" s="32" t="str">
        <f>IF(csv!F208="","",TRIM(csv!T208))</f>
        <v>W45</v>
      </c>
      <c r="C218" s="21" t="s">
        <v>0</v>
      </c>
      <c r="D218" s="21" t="str">
        <f>IF(csv!F208="","",TRIM(csv!F208))</f>
        <v>Neda</v>
      </c>
      <c r="E218" s="21" t="str">
        <f>IF(csv!E208="","",TRIM(csv!E208))</f>
        <v>Gobec</v>
      </c>
      <c r="F218" s="21" t="s">
        <v>0</v>
      </c>
      <c r="G218" s="53" t="str">
        <f>IF(csv!M208="","",TRIM(csv!M208))</f>
        <v>77:01</v>
      </c>
      <c r="H218" s="53" t="str">
        <f>IF(csv!N208="","",TRIM(csv!N208))</f>
        <v>0</v>
      </c>
      <c r="I218" s="21" t="s">
        <v>0</v>
      </c>
      <c r="J218" s="21" t="str">
        <f>IF(csv!P208="","",TRIM(csv!P208))</f>
        <v>VIH</v>
      </c>
      <c r="K218" s="21" t="str">
        <f>IF(csv!Q208="","",TRIM(csv!Q208))</f>
        <v>OK Vihor</v>
      </c>
      <c r="L218" s="21" t="s">
        <v>0</v>
      </c>
      <c r="M218" s="46" t="str">
        <f>IF(csv!R208="","",TRIM(csv!R208))</f>
        <v>CRO</v>
      </c>
      <c r="N218" s="27" t="s">
        <v>0</v>
      </c>
      <c r="O218" s="172" t="str">
        <f t="shared" si="248"/>
        <v>ok</v>
      </c>
      <c r="P218" s="27"/>
      <c r="Q218" s="32" t="str">
        <f t="shared" si="249"/>
        <v>W45</v>
      </c>
      <c r="R218" s="53">
        <f>IF(Q218="","",IF(COUNTIF(Q$12:Q217,Q218)=0,R217+1,R217))</f>
        <v>20</v>
      </c>
      <c r="S218" s="53">
        <f t="shared" si="250"/>
        <v>116</v>
      </c>
      <c r="T218" s="53">
        <f t="shared" si="251"/>
        <v>551</v>
      </c>
      <c r="U218" s="46" t="str">
        <f t="shared" si="252"/>
        <v>Ž45</v>
      </c>
      <c r="V218" s="27" t="s">
        <v>0</v>
      </c>
      <c r="W218" s="157" t="str">
        <f t="shared" si="253"/>
        <v>Ž45</v>
      </c>
      <c r="X218" s="207">
        <f t="shared" si="254"/>
        <v>847</v>
      </c>
      <c r="Y218" s="158">
        <f t="shared" si="236"/>
        <v>27</v>
      </c>
      <c r="Z218" s="27" t="s">
        <v>0</v>
      </c>
      <c r="AA218" s="32" t="str">
        <f t="shared" si="255"/>
        <v>CRO</v>
      </c>
      <c r="AB218" s="53">
        <f t="shared" si="256"/>
        <v>1</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CRO</v>
      </c>
      <c r="AK218" s="108">
        <f t="shared" si="259"/>
        <v>1</v>
      </c>
      <c r="AL218" s="27"/>
      <c r="AM218" s="32" t="str">
        <f t="shared" si="260"/>
        <v>Neda</v>
      </c>
      <c r="AN218" s="21" t="str">
        <f t="shared" si="261"/>
        <v>Gobec</v>
      </c>
      <c r="AO218" s="53">
        <f t="shared" si="262"/>
        <v>1913</v>
      </c>
      <c r="AP218" s="53" t="str">
        <f t="shared" si="263"/>
        <v/>
      </c>
      <c r="AQ218" s="21" t="str">
        <f t="shared" si="264"/>
        <v>Neda</v>
      </c>
      <c r="AR218" s="46" t="str">
        <f t="shared" si="265"/>
        <v>Gobec</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Neda</v>
      </c>
      <c r="BI218" s="21" t="str">
        <f t="shared" si="271"/>
        <v>Gobec</v>
      </c>
      <c r="BJ218" s="53" t="str">
        <f t="shared" si="272"/>
        <v/>
      </c>
      <c r="BK218" s="33">
        <f t="shared" si="273"/>
        <v>1913</v>
      </c>
      <c r="BL218" s="27" t="s">
        <v>0</v>
      </c>
      <c r="BM218" s="32" t="str">
        <f t="shared" si="274"/>
        <v>VIH</v>
      </c>
      <c r="BN218" s="21" t="str">
        <f t="shared" si="275"/>
        <v>OK Vihor</v>
      </c>
      <c r="BO218" s="53">
        <f t="shared" si="276"/>
        <v>12</v>
      </c>
      <c r="BP218" s="53" t="str">
        <f t="shared" si="237"/>
        <v/>
      </c>
      <c r="BQ218" s="21" t="str">
        <f t="shared" si="238"/>
        <v>OK Vihor</v>
      </c>
      <c r="BR218" s="21" t="str" cm="1">
        <f t="array" ref="BR218">IFERROR(""&amp;INDEX(regNatjecatelj_klub,DI218),"")</f>
        <v>OK Vihor</v>
      </c>
      <c r="BS218" s="66" t="str">
        <f t="shared" si="277"/>
        <v/>
      </c>
      <c r="BT218" s="46" t="str">
        <f t="shared" si="278"/>
        <v>OK Vihor</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OK Vihor</v>
      </c>
      <c r="CL218" s="210">
        <f>IF(BN218="","",IF(BT218&lt;&gt;BN218,INDEX(regKlub_id,MATCH(BT218,regKlub_naziv,0)),IF(AND(BO218&lt;&gt;"",BO218&lt;&gt;"NEMA"),BO218,IF(CF218&lt;&gt;"",CF218,IF(CB218&lt;&gt;"",CB218,IFERROR(INDEX(CL$12:CL217,MATCH(BN218,BN$12:BN217,0)),"GREŠKA"))))))</f>
        <v>12</v>
      </c>
      <c r="CM218" s="108" t="str">
        <f>IF(BP218="","",IF(BP218&lt;&gt;"NEMA",BP218,IF(CE218&lt;&gt;"",CE218,IFERROR(INDEX(CM$12:CM217,MATCH(BN218,BN$12:BN217,0)),""))))</f>
        <v/>
      </c>
      <c r="CN218" s="27" t="s">
        <v>0</v>
      </c>
      <c r="CO218" s="38" t="str">
        <f t="shared" si="285"/>
        <v>77:01</v>
      </c>
      <c r="CP218" s="53" t="str">
        <f t="shared" si="286"/>
        <v>0</v>
      </c>
      <c r="CQ218" s="164" t="str">
        <f t="shared" si="287"/>
        <v/>
      </c>
      <c r="CR218" s="165">
        <f t="shared" si="235"/>
        <v>4621</v>
      </c>
      <c r="CS218" s="108">
        <f t="shared" si="239"/>
        <v>1</v>
      </c>
      <c r="CT218" s="27" t="s">
        <v>0</v>
      </c>
      <c r="CU218" s="224" t="str">
        <f t="shared" si="288"/>
        <v xml:space="preserve">
</v>
      </c>
      <c r="CV218" s="27" t="s">
        <v>0</v>
      </c>
      <c r="CW218" s="184" t="str">
        <f t="shared" si="240"/>
        <v/>
      </c>
      <c r="CX218" t="s">
        <v>0</v>
      </c>
      <c r="CY218" s="86" t="str">
        <f t="shared" si="241"/>
        <v>Ž</v>
      </c>
      <c r="CZ218" t="s">
        <v>0</v>
      </c>
      <c r="DA218" s="32" t="str">
        <f t="shared" si="242"/>
        <v/>
      </c>
      <c r="DB218" s="46" t="str">
        <f t="shared" si="243"/>
        <v/>
      </c>
      <c r="DC218" t="s">
        <v>0</v>
      </c>
      <c r="DD218" s="14" t="str">
        <f t="shared" si="289"/>
        <v/>
      </c>
      <c r="DE218" s="27" t="s">
        <v>0</v>
      </c>
      <c r="DF218" s="14" t="str">
        <f t="shared" si="290"/>
        <v/>
      </c>
      <c r="DG218" s="27" t="s">
        <v>0</v>
      </c>
      <c r="DH218" s="32" t="str">
        <f t="shared" si="291"/>
        <v>Neda – Gobec</v>
      </c>
      <c r="DI218" s="33">
        <f t="shared" si="292"/>
        <v>939</v>
      </c>
      <c r="DJ218" s="27" t="s">
        <v>0</v>
      </c>
      <c r="DK218" s="32" t="str">
        <f t="shared" si="293"/>
        <v>Neda – Gobec – OK Vihor</v>
      </c>
      <c r="DL218" s="33">
        <f t="shared" si="294"/>
        <v>939</v>
      </c>
      <c r="DM218" s="27" t="s">
        <v>0</v>
      </c>
      <c r="DN218" s="32" t="str">
        <f t="shared" si="295"/>
        <v>Neda – Gobec – OK Vihor – Ž45</v>
      </c>
      <c r="DO218" s="33">
        <f t="shared" si="296"/>
        <v>939</v>
      </c>
      <c r="DP218" s="27" t="s">
        <v>0</v>
      </c>
      <c r="DQ218" s="38">
        <f t="shared" si="297"/>
        <v>939</v>
      </c>
      <c r="DR218" s="33" cm="1">
        <f t="array" ref="DR218">IF(DQ218&lt;&gt;"",INDEX(regNatjecatelj_id,DQ218,0),IF(BF218&lt;&gt;"",BF218,""))</f>
        <v>1913</v>
      </c>
      <c r="DS218" s="27" t="s">
        <v>0</v>
      </c>
      <c r="DT218" s="38" t="str">
        <f t="shared" si="298"/>
        <v>imepre</v>
      </c>
      <c r="DU218" s="53" t="str">
        <f t="shared" si="244"/>
        <v>klu</v>
      </c>
      <c r="DV218" s="53" t="str">
        <f t="shared" si="299"/>
        <v>kat(ali)</v>
      </c>
      <c r="DW218" s="53" t="str">
        <f t="shared" si="300"/>
        <v/>
      </c>
      <c r="DX218" s="46" t="str">
        <f t="shared" si="301"/>
        <v>imepre-klu-kat(ali)</v>
      </c>
      <c r="DY218" s="27" t="s">
        <v>0</v>
      </c>
      <c r="DZ218" s="38">
        <f>IF(AN218="","",MAX(DZ$12:DZ217)+1)</f>
        <v>7790</v>
      </c>
      <c r="EA218" s="53">
        <f t="shared" si="302"/>
        <v>847</v>
      </c>
      <c r="EB218" s="53">
        <f t="shared" si="303"/>
        <v>1913</v>
      </c>
      <c r="EC218" s="53">
        <f t="shared" si="304"/>
        <v>4621</v>
      </c>
      <c r="ED218" s="53">
        <f t="shared" si="305"/>
        <v>1</v>
      </c>
      <c r="EE218" s="53">
        <f t="shared" si="245"/>
        <v>1</v>
      </c>
      <c r="EF218" s="53">
        <f t="shared" si="306"/>
        <v>21</v>
      </c>
      <c r="EG218" s="53" t="str">
        <f t="shared" si="307"/>
        <v>0</v>
      </c>
      <c r="EH218" s="53" t="str">
        <f t="shared" si="246"/>
        <v/>
      </c>
      <c r="EI218" s="53" t="str">
        <f t="shared" si="308"/>
        <v/>
      </c>
      <c r="EJ218" s="33">
        <f t="shared" si="309"/>
        <v>27</v>
      </c>
      <c r="EK218" s="27" t="s">
        <v>0</v>
      </c>
      <c r="EL218" s="14" t="str">
        <f t="shared" si="310"/>
        <v>INSERT INTO rezultat(id,stazakategorija_id,imeprezime_id,vrijeme_sec,status_id,registracija,uparivanje_id,originalstatus_id,imeprezimealias_id,klubalias_id,kategorijaalias_id) VALUES (7790,847,1913,4621,1,1,21,0,Null,Null,27);</v>
      </c>
      <c r="EM218" s="27" t="s">
        <v>0</v>
      </c>
      <c r="EN218" s="14" t="str">
        <f t="shared" si="247"/>
        <v>UPDATE
	registar
SET
	potvrda = 1
WHERE
	imeprezime_id=1913
    	AND
	kategorijaliga_id = (SELECT 
                         	id
                         FROM
                         	kategorija_liga
                         WHERE
                         	kategorija_liga.kategorija_id = (SELECT kategorija_id FROM staza_kategorija WHERE id = 847)
                         		AND
                         	kategorija_liga.liga_id = 221)
		AND
	datum_od &lt;= '44850'
    	AND
    datum_do is Null;</v>
      </c>
      <c r="EO218" s="27" t="s">
        <v>0</v>
      </c>
      <c r="EP218" s="115" t="str">
        <f t="shared" si="311"/>
        <v xml:space="preserve">
INSERT INTO rezultat(id,stazakategorija_id,imeprezime_id,vrijeme_sec,status_id,registracija,uparivanje_id,originalstatus_id,imeprezimealias_id,klubalias_id,kategorijaalias_id) VALUES (7790,847,1913,4621,1,1,21,0,Null,Null,27);
UPDATE
	registar
SET
	potvrda = 1
WHERE
	imeprezime_id=1913
    	AND
	kategorijaliga_id = (SELECT 
                         	id
                         FROM
                         	kategorija_liga
                         WHERE
                         	kategorija_liga.kategorija_id = (SELECT kategorija_id FROM staza_kategorija WHERE id = 847)
                         		AND
                         	kategorija_liga.liga_id = 221)
		AND
	datum_od &lt;= '44850'
    	AND
    datum_do is Null;</v>
      </c>
      <c r="EQ218" s="27" t="s">
        <v>0</v>
      </c>
    </row>
    <row r="219" spans="1:147" x14ac:dyDescent="0.25">
      <c r="A219" t="s">
        <v>0</v>
      </c>
      <c r="B219" s="32" t="str">
        <f>IF(csv!F209="","",TRIM(csv!T209))</f>
        <v>W45</v>
      </c>
      <c r="C219" s="21" t="s">
        <v>0</v>
      </c>
      <c r="D219" s="21" t="str">
        <f>IF(csv!F209="","",TRIM(csv!F209))</f>
        <v>Mirjana</v>
      </c>
      <c r="E219" s="21" t="str">
        <f>IF(csv!E209="","",TRIM(csv!E209))</f>
        <v>Horvat</v>
      </c>
      <c r="F219" s="21" t="s">
        <v>0</v>
      </c>
      <c r="G219" s="53" t="str">
        <f>IF(csv!M209="","",TRIM(csv!M209))</f>
        <v>80:35</v>
      </c>
      <c r="H219" s="53" t="str">
        <f>IF(csv!N209="","",TRIM(csv!N209))</f>
        <v>0</v>
      </c>
      <c r="I219" s="21" t="s">
        <v>0</v>
      </c>
      <c r="J219" s="21" t="str">
        <f>IF(csv!P209="","",TRIM(csv!P209))</f>
        <v>MAK</v>
      </c>
      <c r="K219" s="21" t="str">
        <f>IF(csv!Q209="","",TRIM(csv!Q209))</f>
        <v>OK Maksimir</v>
      </c>
      <c r="L219" s="21" t="s">
        <v>0</v>
      </c>
      <c r="M219" s="46" t="str">
        <f>IF(csv!R209="","",TRIM(csv!R209))</f>
        <v>CRO</v>
      </c>
      <c r="N219" s="27" t="s">
        <v>0</v>
      </c>
      <c r="O219" s="172" t="str">
        <f t="shared" si="248"/>
        <v>ok</v>
      </c>
      <c r="P219" s="27"/>
      <c r="Q219" s="32" t="str">
        <f t="shared" si="249"/>
        <v>W45</v>
      </c>
      <c r="R219" s="53">
        <f>IF(Q219="","",IF(COUNTIF(Q$12:Q218,Q219)=0,R218+1,R218))</f>
        <v>20</v>
      </c>
      <c r="S219" s="53">
        <f t="shared" si="250"/>
        <v>116</v>
      </c>
      <c r="T219" s="53">
        <f t="shared" si="251"/>
        <v>551</v>
      </c>
      <c r="U219" s="46" t="str">
        <f t="shared" si="252"/>
        <v>Ž45</v>
      </c>
      <c r="V219" s="27" t="s">
        <v>0</v>
      </c>
      <c r="W219" s="157" t="str">
        <f t="shared" si="253"/>
        <v>Ž45</v>
      </c>
      <c r="X219" s="207">
        <f t="shared" si="254"/>
        <v>847</v>
      </c>
      <c r="Y219" s="158">
        <f t="shared" si="236"/>
        <v>27</v>
      </c>
      <c r="Z219" s="27" t="s">
        <v>0</v>
      </c>
      <c r="AA219" s="32" t="str">
        <f t="shared" si="255"/>
        <v>CRO</v>
      </c>
      <c r="AB219" s="53">
        <f t="shared" si="256"/>
        <v>1</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CRO</v>
      </c>
      <c r="AK219" s="108">
        <f t="shared" si="259"/>
        <v>1</v>
      </c>
      <c r="AL219" s="27"/>
      <c r="AM219" s="32" t="str">
        <f t="shared" si="260"/>
        <v>Mirjana</v>
      </c>
      <c r="AN219" s="21" t="str">
        <f t="shared" si="261"/>
        <v>Horvat</v>
      </c>
      <c r="AO219" s="53">
        <f t="shared" si="262"/>
        <v>1515</v>
      </c>
      <c r="AP219" s="53" t="str">
        <f t="shared" si="263"/>
        <v/>
      </c>
      <c r="AQ219" s="21" t="str">
        <f t="shared" si="264"/>
        <v>Mirjana</v>
      </c>
      <c r="AR219" s="46" t="str">
        <f t="shared" si="265"/>
        <v>Horvat</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Mirjana</v>
      </c>
      <c r="BI219" s="21" t="str">
        <f t="shared" si="271"/>
        <v>Horvat</v>
      </c>
      <c r="BJ219" s="53" t="str">
        <f t="shared" si="272"/>
        <v/>
      </c>
      <c r="BK219" s="33">
        <f t="shared" si="273"/>
        <v>1515</v>
      </c>
      <c r="BL219" s="27" t="s">
        <v>0</v>
      </c>
      <c r="BM219" s="32" t="str">
        <f t="shared" si="274"/>
        <v>MAK</v>
      </c>
      <c r="BN219" s="21" t="str">
        <f t="shared" si="275"/>
        <v>OK Maksimir</v>
      </c>
      <c r="BO219" s="53">
        <f t="shared" si="276"/>
        <v>6</v>
      </c>
      <c r="BP219" s="53" t="str">
        <f t="shared" si="237"/>
        <v/>
      </c>
      <c r="BQ219" s="21" t="str">
        <f t="shared" si="238"/>
        <v>OK Maksimir</v>
      </c>
      <c r="BR219" s="21" t="str" cm="1">
        <f t="array" ref="BR219">IFERROR(""&amp;INDEX(regNatjecatelj_klub,DI219),"")</f>
        <v>OK Maksimir</v>
      </c>
      <c r="BS219" s="66" t="str">
        <f t="shared" si="277"/>
        <v/>
      </c>
      <c r="BT219" s="46" t="str">
        <f t="shared" si="278"/>
        <v>OK Maksimir</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OK Maksimir</v>
      </c>
      <c r="CL219" s="210">
        <f>IF(BN219="","",IF(BT219&lt;&gt;BN219,INDEX(regKlub_id,MATCH(BT219,regKlub_naziv,0)),IF(AND(BO219&lt;&gt;"",BO219&lt;&gt;"NEMA"),BO219,IF(CF219&lt;&gt;"",CF219,IF(CB219&lt;&gt;"",CB219,IFERROR(INDEX(CL$12:CL218,MATCH(BN219,BN$12:BN218,0)),"GREŠKA"))))))</f>
        <v>6</v>
      </c>
      <c r="CM219" s="108" t="str">
        <f>IF(BP219="","",IF(BP219&lt;&gt;"NEMA",BP219,IF(CE219&lt;&gt;"",CE219,IFERROR(INDEX(CM$12:CM218,MATCH(BN219,BN$12:BN218,0)),""))))</f>
        <v/>
      </c>
      <c r="CN219" s="27" t="s">
        <v>0</v>
      </c>
      <c r="CO219" s="38" t="str">
        <f t="shared" si="285"/>
        <v>80:35</v>
      </c>
      <c r="CP219" s="53" t="str">
        <f t="shared" si="286"/>
        <v>0</v>
      </c>
      <c r="CQ219" s="164" t="str">
        <f t="shared" si="287"/>
        <v/>
      </c>
      <c r="CR219" s="165">
        <f t="shared" si="235"/>
        <v>4835</v>
      </c>
      <c r="CS219" s="108">
        <f t="shared" si="239"/>
        <v>1</v>
      </c>
      <c r="CT219" s="27" t="s">
        <v>0</v>
      </c>
      <c r="CU219" s="224" t="str">
        <f t="shared" si="288"/>
        <v xml:space="preserve">
</v>
      </c>
      <c r="CV219" s="27" t="s">
        <v>0</v>
      </c>
      <c r="CW219" s="184" t="str">
        <f t="shared" si="240"/>
        <v/>
      </c>
      <c r="CX219" t="s">
        <v>0</v>
      </c>
      <c r="CY219" s="86" t="str">
        <f t="shared" si="241"/>
        <v>Ž</v>
      </c>
      <c r="CZ219" t="s">
        <v>0</v>
      </c>
      <c r="DA219" s="32" t="str">
        <f t="shared" si="242"/>
        <v/>
      </c>
      <c r="DB219" s="46" t="str">
        <f t="shared" si="243"/>
        <v/>
      </c>
      <c r="DC219" t="s">
        <v>0</v>
      </c>
      <c r="DD219" s="14" t="str">
        <f t="shared" si="289"/>
        <v/>
      </c>
      <c r="DE219" s="27" t="s">
        <v>0</v>
      </c>
      <c r="DF219" s="14" t="str">
        <f t="shared" si="290"/>
        <v/>
      </c>
      <c r="DG219" s="27" t="s">
        <v>0</v>
      </c>
      <c r="DH219" s="32" t="str">
        <f t="shared" si="291"/>
        <v>Mirjana – Horvat</v>
      </c>
      <c r="DI219" s="33">
        <f t="shared" si="292"/>
        <v>903</v>
      </c>
      <c r="DJ219" s="27" t="s">
        <v>0</v>
      </c>
      <c r="DK219" s="32" t="str">
        <f t="shared" si="293"/>
        <v>Mirjana – Horvat – OK Maksimir</v>
      </c>
      <c r="DL219" s="33">
        <f t="shared" si="294"/>
        <v>903</v>
      </c>
      <c r="DM219" s="27" t="s">
        <v>0</v>
      </c>
      <c r="DN219" s="32" t="str">
        <f t="shared" si="295"/>
        <v>Mirjana – Horvat – OK Maksimir – Ž45</v>
      </c>
      <c r="DO219" s="33">
        <f t="shared" si="296"/>
        <v>903</v>
      </c>
      <c r="DP219" s="27" t="s">
        <v>0</v>
      </c>
      <c r="DQ219" s="38">
        <f t="shared" si="297"/>
        <v>903</v>
      </c>
      <c r="DR219" s="33" cm="1">
        <f t="array" ref="DR219">IF(DQ219&lt;&gt;"",INDEX(regNatjecatelj_id,DQ219,0),IF(BF219&lt;&gt;"",BF219,""))</f>
        <v>1515</v>
      </c>
      <c r="DS219" s="27" t="s">
        <v>0</v>
      </c>
      <c r="DT219" s="38" t="str">
        <f t="shared" si="298"/>
        <v>imepre</v>
      </c>
      <c r="DU219" s="53" t="str">
        <f t="shared" si="244"/>
        <v>klu</v>
      </c>
      <c r="DV219" s="53" t="str">
        <f t="shared" si="299"/>
        <v>kat(ali)</v>
      </c>
      <c r="DW219" s="53" t="str">
        <f t="shared" si="300"/>
        <v/>
      </c>
      <c r="DX219" s="46" t="str">
        <f t="shared" si="301"/>
        <v>imepre-klu-kat(ali)</v>
      </c>
      <c r="DY219" s="27" t="s">
        <v>0</v>
      </c>
      <c r="DZ219" s="38">
        <f>IF(AN219="","",MAX(DZ$12:DZ218)+1)</f>
        <v>7791</v>
      </c>
      <c r="EA219" s="53">
        <f t="shared" si="302"/>
        <v>847</v>
      </c>
      <c r="EB219" s="53">
        <f t="shared" si="303"/>
        <v>1515</v>
      </c>
      <c r="EC219" s="53">
        <f t="shared" si="304"/>
        <v>4835</v>
      </c>
      <c r="ED219" s="53">
        <f t="shared" si="305"/>
        <v>1</v>
      </c>
      <c r="EE219" s="53">
        <f t="shared" si="245"/>
        <v>1</v>
      </c>
      <c r="EF219" s="53">
        <f t="shared" si="306"/>
        <v>21</v>
      </c>
      <c r="EG219" s="53" t="str">
        <f t="shared" si="307"/>
        <v>0</v>
      </c>
      <c r="EH219" s="53" t="str">
        <f t="shared" si="246"/>
        <v/>
      </c>
      <c r="EI219" s="53" t="str">
        <f t="shared" si="308"/>
        <v/>
      </c>
      <c r="EJ219" s="33">
        <f t="shared" si="309"/>
        <v>27</v>
      </c>
      <c r="EK219" s="27" t="s">
        <v>0</v>
      </c>
      <c r="EL219" s="14" t="str">
        <f t="shared" si="310"/>
        <v>INSERT INTO rezultat(id,stazakategorija_id,imeprezime_id,vrijeme_sec,status_id,registracija,uparivanje_id,originalstatus_id,imeprezimealias_id,klubalias_id,kategorijaalias_id) VALUES (7791,847,1515,4835,1,1,21,0,Null,Null,27);</v>
      </c>
      <c r="EM219" s="27" t="s">
        <v>0</v>
      </c>
      <c r="EN219" s="14" t="str">
        <f t="shared" si="247"/>
        <v>UPDATE
	registar
SET
	potvrda = 1
WHERE
	imeprezime_id=1515
    	AND
	kategorijaliga_id = (SELECT 
                         	id
                         FROM
                         	kategorija_liga
                         WHERE
                         	kategorija_liga.kategorija_id = (SELECT kategorija_id FROM staza_kategorija WHERE id = 847)
                         		AND
                         	kategorija_liga.liga_id = 221)
		AND
	datum_od &lt;= '44850'
    	AND
    datum_do is Null;</v>
      </c>
      <c r="EO219" s="27" t="s">
        <v>0</v>
      </c>
      <c r="EP219" s="115" t="str">
        <f t="shared" si="311"/>
        <v xml:space="preserve">
INSERT INTO rezultat(id,stazakategorija_id,imeprezime_id,vrijeme_sec,status_id,registracija,uparivanje_id,originalstatus_id,imeprezimealias_id,klubalias_id,kategorijaalias_id) VALUES (7791,847,1515,4835,1,1,21,0,Null,Null,27);
UPDATE
	registar
SET
	potvrda = 1
WHERE
	imeprezime_id=1515
    	AND
	kategorijaliga_id = (SELECT 
                         	id
                         FROM
                         	kategorija_liga
                         WHERE
                         	kategorija_liga.kategorija_id = (SELECT kategorija_id FROM staza_kategorija WHERE id = 847)
                         		AND
                         	kategorija_liga.liga_id = 221)
		AND
	datum_od &lt;= '44850'
    	AND
    datum_do is Null;</v>
      </c>
      <c r="EQ219" s="27" t="s">
        <v>0</v>
      </c>
    </row>
    <row r="220" spans="1:147" x14ac:dyDescent="0.25">
      <c r="A220" t="s">
        <v>0</v>
      </c>
      <c r="B220" s="32" t="str">
        <f>IF(csv!F210="","",TRIM(csv!T210))</f>
        <v>W45</v>
      </c>
      <c r="C220" s="21" t="s">
        <v>0</v>
      </c>
      <c r="D220" s="21" t="str">
        <f>IF(csv!F210="","",TRIM(csv!F210))</f>
        <v>Mirjana</v>
      </c>
      <c r="E220" s="21" t="str">
        <f>IF(csv!E210="","",TRIM(csv!E210))</f>
        <v>Mandić</v>
      </c>
      <c r="F220" s="21" t="s">
        <v>0</v>
      </c>
      <c r="G220" s="53" t="str">
        <f>IF(csv!M210="","",TRIM(csv!M210))</f>
        <v>97:59</v>
      </c>
      <c r="H220" s="53" t="str">
        <f>IF(csv!N210="","",TRIM(csv!N210))</f>
        <v>0</v>
      </c>
      <c r="I220" s="21" t="s">
        <v>0</v>
      </c>
      <c r="J220" s="21" t="str">
        <f>IF(csv!P210="","",TRIM(csv!P210))</f>
        <v>JAP</v>
      </c>
      <c r="K220" s="21" t="str">
        <f>IF(csv!Q210="","",TRIM(csv!Q210))</f>
        <v>OK Japetić</v>
      </c>
      <c r="L220" s="21" t="s">
        <v>0</v>
      </c>
      <c r="M220" s="46" t="str">
        <f>IF(csv!R210="","",TRIM(csv!R210))</f>
        <v>CRO</v>
      </c>
      <c r="N220" s="27" t="s">
        <v>0</v>
      </c>
      <c r="O220" s="172" t="str">
        <f t="shared" si="248"/>
        <v>ok</v>
      </c>
      <c r="P220" s="27"/>
      <c r="Q220" s="32" t="str">
        <f t="shared" si="249"/>
        <v>W45</v>
      </c>
      <c r="R220" s="53">
        <f>IF(Q220="","",IF(COUNTIF(Q$12:Q219,Q220)=0,R219+1,R219))</f>
        <v>20</v>
      </c>
      <c r="S220" s="53">
        <f t="shared" si="250"/>
        <v>116</v>
      </c>
      <c r="T220" s="53">
        <f t="shared" si="251"/>
        <v>551</v>
      </c>
      <c r="U220" s="46" t="str">
        <f t="shared" si="252"/>
        <v>Ž45</v>
      </c>
      <c r="V220" s="27" t="s">
        <v>0</v>
      </c>
      <c r="W220" s="157" t="str">
        <f t="shared" si="253"/>
        <v>Ž45</v>
      </c>
      <c r="X220" s="207">
        <f t="shared" si="254"/>
        <v>847</v>
      </c>
      <c r="Y220" s="158">
        <f t="shared" si="236"/>
        <v>27</v>
      </c>
      <c r="Z220" s="27" t="s">
        <v>0</v>
      </c>
      <c r="AA220" s="32" t="str">
        <f t="shared" si="255"/>
        <v>CRO</v>
      </c>
      <c r="AB220" s="53">
        <f t="shared" si="256"/>
        <v>1</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CRO</v>
      </c>
      <c r="AK220" s="108">
        <f t="shared" si="259"/>
        <v>1</v>
      </c>
      <c r="AL220" s="27"/>
      <c r="AM220" s="32" t="str">
        <f t="shared" si="260"/>
        <v>Mirjana</v>
      </c>
      <c r="AN220" s="21" t="str">
        <f t="shared" si="261"/>
        <v>Mandić</v>
      </c>
      <c r="AO220" s="53">
        <f t="shared" si="262"/>
        <v>1200</v>
      </c>
      <c r="AP220" s="53" t="str">
        <f t="shared" si="263"/>
        <v/>
      </c>
      <c r="AQ220" s="21" t="str">
        <f t="shared" si="264"/>
        <v>Mirjana</v>
      </c>
      <c r="AR220" s="46" t="str">
        <f t="shared" si="265"/>
        <v>Mandić</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Mirjana</v>
      </c>
      <c r="BI220" s="21" t="str">
        <f t="shared" si="271"/>
        <v>Mandić</v>
      </c>
      <c r="BJ220" s="53" t="str">
        <f t="shared" si="272"/>
        <v/>
      </c>
      <c r="BK220" s="33">
        <f t="shared" si="273"/>
        <v>1200</v>
      </c>
      <c r="BL220" s="27" t="s">
        <v>0</v>
      </c>
      <c r="BM220" s="32" t="str">
        <f t="shared" si="274"/>
        <v>JAP</v>
      </c>
      <c r="BN220" s="21" t="str">
        <f t="shared" si="275"/>
        <v>OK Japetić</v>
      </c>
      <c r="BO220" s="53">
        <f t="shared" si="276"/>
        <v>3</v>
      </c>
      <c r="BP220" s="53" t="str">
        <f t="shared" si="237"/>
        <v/>
      </c>
      <c r="BQ220" s="21" t="str">
        <f t="shared" si="238"/>
        <v>OK Japetić</v>
      </c>
      <c r="BR220" s="21" t="str" cm="1">
        <f t="array" ref="BR220">IFERROR(""&amp;INDEX(regNatjecatelj_klub,DI220),"")</f>
        <v>OK Japetić</v>
      </c>
      <c r="BS220" s="66" t="str">
        <f t="shared" si="277"/>
        <v/>
      </c>
      <c r="BT220" s="46" t="str">
        <f t="shared" si="278"/>
        <v>OK Japetić</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OK Japetić</v>
      </c>
      <c r="CL220" s="210">
        <f>IF(BN220="","",IF(BT220&lt;&gt;BN220,INDEX(regKlub_id,MATCH(BT220,regKlub_naziv,0)),IF(AND(BO220&lt;&gt;"",BO220&lt;&gt;"NEMA"),BO220,IF(CF220&lt;&gt;"",CF220,IF(CB220&lt;&gt;"",CB220,IFERROR(INDEX(CL$12:CL219,MATCH(BN220,BN$12:BN219,0)),"GREŠKA"))))))</f>
        <v>3</v>
      </c>
      <c r="CM220" s="108" t="str">
        <f>IF(BP220="","",IF(BP220&lt;&gt;"NEMA",BP220,IF(CE220&lt;&gt;"",CE220,IFERROR(INDEX(CM$12:CM219,MATCH(BN220,BN$12:BN219,0)),""))))</f>
        <v/>
      </c>
      <c r="CN220" s="27" t="s">
        <v>0</v>
      </c>
      <c r="CO220" s="38" t="str">
        <f t="shared" si="285"/>
        <v>97:59</v>
      </c>
      <c r="CP220" s="53" t="str">
        <f t="shared" si="286"/>
        <v>0</v>
      </c>
      <c r="CQ220" s="164" t="str">
        <f t="shared" si="287"/>
        <v/>
      </c>
      <c r="CR220" s="165">
        <f t="shared" si="235"/>
        <v>5879</v>
      </c>
      <c r="CS220" s="108">
        <f t="shared" si="239"/>
        <v>1</v>
      </c>
      <c r="CT220" s="27" t="s">
        <v>0</v>
      </c>
      <c r="CU220" s="224" t="str">
        <f t="shared" si="288"/>
        <v xml:space="preserve">
</v>
      </c>
      <c r="CV220" s="27" t="s">
        <v>0</v>
      </c>
      <c r="CW220" s="184" t="str">
        <f t="shared" si="240"/>
        <v/>
      </c>
      <c r="CX220" t="s">
        <v>0</v>
      </c>
      <c r="CY220" s="86" t="str">
        <f t="shared" si="241"/>
        <v>Ž</v>
      </c>
      <c r="CZ220" t="s">
        <v>0</v>
      </c>
      <c r="DA220" s="32" t="str">
        <f t="shared" si="242"/>
        <v/>
      </c>
      <c r="DB220" s="46" t="str">
        <f t="shared" si="243"/>
        <v/>
      </c>
      <c r="DC220" t="s">
        <v>0</v>
      </c>
      <c r="DD220" s="14" t="str">
        <f t="shared" si="289"/>
        <v/>
      </c>
      <c r="DE220" s="27" t="s">
        <v>0</v>
      </c>
      <c r="DF220" s="14" t="str">
        <f t="shared" si="290"/>
        <v/>
      </c>
      <c r="DG220" s="27" t="s">
        <v>0</v>
      </c>
      <c r="DH220" s="32" t="str">
        <f t="shared" si="291"/>
        <v>Mirjana – Mandić</v>
      </c>
      <c r="DI220" s="33">
        <f t="shared" si="292"/>
        <v>900</v>
      </c>
      <c r="DJ220" s="27" t="s">
        <v>0</v>
      </c>
      <c r="DK220" s="32" t="str">
        <f t="shared" si="293"/>
        <v>Mirjana – Mandić – OK Japetić</v>
      </c>
      <c r="DL220" s="33">
        <f t="shared" si="294"/>
        <v>900</v>
      </c>
      <c r="DM220" s="27" t="s">
        <v>0</v>
      </c>
      <c r="DN220" s="32" t="str">
        <f t="shared" si="295"/>
        <v>Mirjana – Mandić – OK Japetić – Ž45</v>
      </c>
      <c r="DO220" s="33">
        <f t="shared" si="296"/>
        <v>900</v>
      </c>
      <c r="DP220" s="27" t="s">
        <v>0</v>
      </c>
      <c r="DQ220" s="38">
        <f t="shared" si="297"/>
        <v>900</v>
      </c>
      <c r="DR220" s="33" cm="1">
        <f t="array" ref="DR220">IF(DQ220&lt;&gt;"",INDEX(regNatjecatelj_id,DQ220,0),IF(BF220&lt;&gt;"",BF220,""))</f>
        <v>1200</v>
      </c>
      <c r="DS220" s="27" t="s">
        <v>0</v>
      </c>
      <c r="DT220" s="38" t="str">
        <f t="shared" si="298"/>
        <v>imepre</v>
      </c>
      <c r="DU220" s="53" t="str">
        <f t="shared" si="244"/>
        <v>klu</v>
      </c>
      <c r="DV220" s="53" t="str">
        <f t="shared" si="299"/>
        <v>kat(ali)</v>
      </c>
      <c r="DW220" s="53" t="str">
        <f t="shared" si="300"/>
        <v/>
      </c>
      <c r="DX220" s="46" t="str">
        <f t="shared" si="301"/>
        <v>imepre-klu-kat(ali)</v>
      </c>
      <c r="DY220" s="27" t="s">
        <v>0</v>
      </c>
      <c r="DZ220" s="38">
        <f>IF(AN220="","",MAX(DZ$12:DZ219)+1)</f>
        <v>7792</v>
      </c>
      <c r="EA220" s="53">
        <f t="shared" si="302"/>
        <v>847</v>
      </c>
      <c r="EB220" s="53">
        <f t="shared" si="303"/>
        <v>1200</v>
      </c>
      <c r="EC220" s="53">
        <f t="shared" si="304"/>
        <v>5879</v>
      </c>
      <c r="ED220" s="53">
        <f t="shared" si="305"/>
        <v>1</v>
      </c>
      <c r="EE220" s="53">
        <f t="shared" si="245"/>
        <v>1</v>
      </c>
      <c r="EF220" s="53">
        <f t="shared" si="306"/>
        <v>21</v>
      </c>
      <c r="EG220" s="53" t="str">
        <f t="shared" si="307"/>
        <v>0</v>
      </c>
      <c r="EH220" s="53" t="str">
        <f t="shared" si="246"/>
        <v/>
      </c>
      <c r="EI220" s="53" t="str">
        <f t="shared" si="308"/>
        <v/>
      </c>
      <c r="EJ220" s="33">
        <f t="shared" si="309"/>
        <v>27</v>
      </c>
      <c r="EK220" s="27" t="s">
        <v>0</v>
      </c>
      <c r="EL220" s="14" t="str">
        <f t="shared" si="310"/>
        <v>INSERT INTO rezultat(id,stazakategorija_id,imeprezime_id,vrijeme_sec,status_id,registracija,uparivanje_id,originalstatus_id,imeprezimealias_id,klubalias_id,kategorijaalias_id) VALUES (7792,847,1200,5879,1,1,21,0,Null,Null,27);</v>
      </c>
      <c r="EM220" s="27" t="s">
        <v>0</v>
      </c>
      <c r="EN220" s="14" t="str">
        <f t="shared" si="247"/>
        <v>UPDATE
	registar
SET
	potvrda = 1
WHERE
	imeprezime_id=1200
    	AND
	kategorijaliga_id = (SELECT 
                         	id
                         FROM
                         	kategorija_liga
                         WHERE
                         	kategorija_liga.kategorija_id = (SELECT kategorija_id FROM staza_kategorija WHERE id = 847)
                         		AND
                         	kategorija_liga.liga_id = 221)
		AND
	datum_od &lt;= '44850'
    	AND
    datum_do is Null;</v>
      </c>
      <c r="EO220" s="27" t="s">
        <v>0</v>
      </c>
      <c r="EP220" s="115" t="str">
        <f t="shared" si="311"/>
        <v xml:space="preserve">
INSERT INTO rezultat(id,stazakategorija_id,imeprezime_id,vrijeme_sec,status_id,registracija,uparivanje_id,originalstatus_id,imeprezimealias_id,klubalias_id,kategorijaalias_id) VALUES (7792,847,1200,5879,1,1,21,0,Null,Null,27);
UPDATE
	registar
SET
	potvrda = 1
WHERE
	imeprezime_id=1200
    	AND
	kategorijaliga_id = (SELECT 
                         	id
                         FROM
                         	kategorija_liga
                         WHERE
                         	kategorija_liga.kategorija_id = (SELECT kategorija_id FROM staza_kategorija WHERE id = 847)
                         		AND
                         	kategorija_liga.liga_id = 221)
		AND
	datum_od &lt;= '44850'
    	AND
    datum_do is Null;</v>
      </c>
      <c r="EQ220" s="27" t="s">
        <v>0</v>
      </c>
    </row>
    <row r="221" spans="1:147" x14ac:dyDescent="0.25">
      <c r="A221" t="s">
        <v>0</v>
      </c>
      <c r="B221" s="32" t="str">
        <f>IF(csv!F211="","",TRIM(csv!T211))</f>
        <v>W45</v>
      </c>
      <c r="C221" s="21" t="s">
        <v>0</v>
      </c>
      <c r="D221" s="21" t="str">
        <f>IF(csv!F211="","",TRIM(csv!F211))</f>
        <v>Mirka</v>
      </c>
      <c r="E221" s="21" t="str">
        <f>IF(csv!E211="","",TRIM(csv!E211))</f>
        <v>Jakšić</v>
      </c>
      <c r="F221" s="21" t="s">
        <v>0</v>
      </c>
      <c r="G221" s="53" t="str">
        <f>IF(csv!M211="","",TRIM(csv!M211))</f>
        <v>99:17</v>
      </c>
      <c r="H221" s="53" t="str">
        <f>IF(csv!N211="","",TRIM(csv!N211))</f>
        <v>0</v>
      </c>
      <c r="I221" s="21" t="s">
        <v>0</v>
      </c>
      <c r="J221" s="21" t="str">
        <f>IF(csv!P211="","",TRIM(csv!P211))</f>
        <v>MAK</v>
      </c>
      <c r="K221" s="21" t="str">
        <f>IF(csv!Q211="","",TRIM(csv!Q211))</f>
        <v>OK Maksimir</v>
      </c>
      <c r="L221" s="21" t="s">
        <v>0</v>
      </c>
      <c r="M221" s="46" t="str">
        <f>IF(csv!R211="","",TRIM(csv!R211))</f>
        <v>CRO</v>
      </c>
      <c r="N221" s="27" t="s">
        <v>0</v>
      </c>
      <c r="O221" s="172" t="str">
        <f t="shared" si="248"/>
        <v>ok</v>
      </c>
      <c r="P221" s="27"/>
      <c r="Q221" s="32" t="str">
        <f t="shared" si="249"/>
        <v>W45</v>
      </c>
      <c r="R221" s="53">
        <f>IF(Q221="","",IF(COUNTIF(Q$12:Q220,Q221)=0,R220+1,R220))</f>
        <v>20</v>
      </c>
      <c r="S221" s="53">
        <f t="shared" si="250"/>
        <v>116</v>
      </c>
      <c r="T221" s="53">
        <f t="shared" si="251"/>
        <v>551</v>
      </c>
      <c r="U221" s="46" t="str">
        <f t="shared" si="252"/>
        <v>Ž45</v>
      </c>
      <c r="V221" s="27" t="s">
        <v>0</v>
      </c>
      <c r="W221" s="157" t="str">
        <f t="shared" si="253"/>
        <v>Ž45</v>
      </c>
      <c r="X221" s="207">
        <f t="shared" si="254"/>
        <v>847</v>
      </c>
      <c r="Y221" s="158">
        <f t="shared" si="236"/>
        <v>27</v>
      </c>
      <c r="Z221" s="27" t="s">
        <v>0</v>
      </c>
      <c r="AA221" s="32" t="str">
        <f t="shared" si="255"/>
        <v>CRO</v>
      </c>
      <c r="AB221" s="53">
        <f t="shared" si="256"/>
        <v>1</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CRO</v>
      </c>
      <c r="AK221" s="108">
        <f t="shared" si="259"/>
        <v>1</v>
      </c>
      <c r="AL221" s="27"/>
      <c r="AM221" s="32" t="str">
        <f t="shared" si="260"/>
        <v>Mirka</v>
      </c>
      <c r="AN221" s="21" t="str">
        <f t="shared" si="261"/>
        <v>Jakšić</v>
      </c>
      <c r="AO221" s="53">
        <f t="shared" si="262"/>
        <v>1372</v>
      </c>
      <c r="AP221" s="53" t="str">
        <f t="shared" si="263"/>
        <v/>
      </c>
      <c r="AQ221" s="21" t="str">
        <f t="shared" si="264"/>
        <v>Mirka</v>
      </c>
      <c r="AR221" s="46" t="str">
        <f t="shared" si="265"/>
        <v>Jakšić</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Mirka</v>
      </c>
      <c r="BI221" s="21" t="str">
        <f t="shared" si="271"/>
        <v>Jakšić</v>
      </c>
      <c r="BJ221" s="53" t="str">
        <f t="shared" si="272"/>
        <v/>
      </c>
      <c r="BK221" s="33">
        <f t="shared" si="273"/>
        <v>1372</v>
      </c>
      <c r="BL221" s="27" t="s">
        <v>0</v>
      </c>
      <c r="BM221" s="32" t="str">
        <f t="shared" si="274"/>
        <v>MAK</v>
      </c>
      <c r="BN221" s="21" t="str">
        <f t="shared" si="275"/>
        <v>OK Maksimir</v>
      </c>
      <c r="BO221" s="53">
        <f t="shared" si="276"/>
        <v>6</v>
      </c>
      <c r="BP221" s="53" t="str">
        <f t="shared" si="237"/>
        <v/>
      </c>
      <c r="BQ221" s="21" t="str">
        <f t="shared" si="238"/>
        <v>OK Maksimir</v>
      </c>
      <c r="BR221" s="21" t="str" cm="1">
        <f t="array" ref="BR221">IFERROR(""&amp;INDEX(regNatjecatelj_klub,DI221),"")</f>
        <v>OK Maksimir</v>
      </c>
      <c r="BS221" s="66" t="str">
        <f t="shared" si="277"/>
        <v/>
      </c>
      <c r="BT221" s="46" t="str">
        <f t="shared" si="278"/>
        <v>OK Maksimir</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OK Maksimir</v>
      </c>
      <c r="CL221" s="210">
        <f>IF(BN221="","",IF(BT221&lt;&gt;BN221,INDEX(regKlub_id,MATCH(BT221,regKlub_naziv,0)),IF(AND(BO221&lt;&gt;"",BO221&lt;&gt;"NEMA"),BO221,IF(CF221&lt;&gt;"",CF221,IF(CB221&lt;&gt;"",CB221,IFERROR(INDEX(CL$12:CL220,MATCH(BN221,BN$12:BN220,0)),"GREŠKA"))))))</f>
        <v>6</v>
      </c>
      <c r="CM221" s="108" t="str">
        <f>IF(BP221="","",IF(BP221&lt;&gt;"NEMA",BP221,IF(CE221&lt;&gt;"",CE221,IFERROR(INDEX(CM$12:CM220,MATCH(BN221,BN$12:BN220,0)),""))))</f>
        <v/>
      </c>
      <c r="CN221" s="27" t="s">
        <v>0</v>
      </c>
      <c r="CO221" s="38" t="str">
        <f t="shared" si="285"/>
        <v>99:17</v>
      </c>
      <c r="CP221" s="53" t="str">
        <f t="shared" si="286"/>
        <v>0</v>
      </c>
      <c r="CQ221" s="164" t="str">
        <f t="shared" si="287"/>
        <v/>
      </c>
      <c r="CR221" s="165">
        <f t="shared" si="235"/>
        <v>5957</v>
      </c>
      <c r="CS221" s="108">
        <f t="shared" si="239"/>
        <v>1</v>
      </c>
      <c r="CT221" s="27" t="s">
        <v>0</v>
      </c>
      <c r="CU221" s="224" t="str">
        <f t="shared" si="288"/>
        <v xml:space="preserve">
</v>
      </c>
      <c r="CV221" s="27" t="s">
        <v>0</v>
      </c>
      <c r="CW221" s="184" t="str">
        <f t="shared" si="240"/>
        <v/>
      </c>
      <c r="CX221" t="s">
        <v>0</v>
      </c>
      <c r="CY221" s="86" t="str">
        <f t="shared" si="241"/>
        <v>Ž</v>
      </c>
      <c r="CZ221" t="s">
        <v>0</v>
      </c>
      <c r="DA221" s="32" t="str">
        <f t="shared" si="242"/>
        <v/>
      </c>
      <c r="DB221" s="46" t="str">
        <f t="shared" si="243"/>
        <v/>
      </c>
      <c r="DC221" t="s">
        <v>0</v>
      </c>
      <c r="DD221" s="14" t="str">
        <f t="shared" si="289"/>
        <v/>
      </c>
      <c r="DE221" s="27" t="s">
        <v>0</v>
      </c>
      <c r="DF221" s="14" t="str">
        <f t="shared" si="290"/>
        <v/>
      </c>
      <c r="DG221" s="27" t="s">
        <v>0</v>
      </c>
      <c r="DH221" s="32" t="str">
        <f t="shared" si="291"/>
        <v>Mirka – Jakšić</v>
      </c>
      <c r="DI221" s="33">
        <f t="shared" si="292"/>
        <v>904</v>
      </c>
      <c r="DJ221" s="27" t="s">
        <v>0</v>
      </c>
      <c r="DK221" s="32" t="str">
        <f t="shared" si="293"/>
        <v>Mirka – Jakšić – OK Maksimir</v>
      </c>
      <c r="DL221" s="33">
        <f t="shared" si="294"/>
        <v>904</v>
      </c>
      <c r="DM221" s="27" t="s">
        <v>0</v>
      </c>
      <c r="DN221" s="32" t="str">
        <f t="shared" si="295"/>
        <v>Mirka – Jakšić – OK Maksimir – Ž45</v>
      </c>
      <c r="DO221" s="33">
        <f t="shared" si="296"/>
        <v>904</v>
      </c>
      <c r="DP221" s="27" t="s">
        <v>0</v>
      </c>
      <c r="DQ221" s="38">
        <f t="shared" si="297"/>
        <v>904</v>
      </c>
      <c r="DR221" s="33" cm="1">
        <f t="array" ref="DR221">IF(DQ221&lt;&gt;"",INDEX(regNatjecatelj_id,DQ221,0),IF(BF221&lt;&gt;"",BF221,""))</f>
        <v>1372</v>
      </c>
      <c r="DS221" s="27" t="s">
        <v>0</v>
      </c>
      <c r="DT221" s="38" t="str">
        <f t="shared" si="298"/>
        <v>imepre</v>
      </c>
      <c r="DU221" s="53" t="str">
        <f t="shared" si="244"/>
        <v>klu</v>
      </c>
      <c r="DV221" s="53" t="str">
        <f t="shared" si="299"/>
        <v>kat(ali)</v>
      </c>
      <c r="DW221" s="53" t="str">
        <f t="shared" si="300"/>
        <v/>
      </c>
      <c r="DX221" s="46" t="str">
        <f t="shared" si="301"/>
        <v>imepre-klu-kat(ali)</v>
      </c>
      <c r="DY221" s="27" t="s">
        <v>0</v>
      </c>
      <c r="DZ221" s="38">
        <f>IF(AN221="","",MAX(DZ$12:DZ220)+1)</f>
        <v>7793</v>
      </c>
      <c r="EA221" s="53">
        <f t="shared" si="302"/>
        <v>847</v>
      </c>
      <c r="EB221" s="53">
        <f t="shared" si="303"/>
        <v>1372</v>
      </c>
      <c r="EC221" s="53">
        <f t="shared" si="304"/>
        <v>5957</v>
      </c>
      <c r="ED221" s="53">
        <f t="shared" si="305"/>
        <v>1</v>
      </c>
      <c r="EE221" s="53">
        <f t="shared" si="245"/>
        <v>1</v>
      </c>
      <c r="EF221" s="53">
        <f t="shared" si="306"/>
        <v>21</v>
      </c>
      <c r="EG221" s="53" t="str">
        <f t="shared" si="307"/>
        <v>0</v>
      </c>
      <c r="EH221" s="53" t="str">
        <f t="shared" si="246"/>
        <v/>
      </c>
      <c r="EI221" s="53" t="str">
        <f t="shared" si="308"/>
        <v/>
      </c>
      <c r="EJ221" s="33">
        <f t="shared" si="309"/>
        <v>27</v>
      </c>
      <c r="EK221" s="27" t="s">
        <v>0</v>
      </c>
      <c r="EL221" s="14" t="str">
        <f t="shared" si="310"/>
        <v>INSERT INTO rezultat(id,stazakategorija_id,imeprezime_id,vrijeme_sec,status_id,registracija,uparivanje_id,originalstatus_id,imeprezimealias_id,klubalias_id,kategorijaalias_id) VALUES (7793,847,1372,5957,1,1,21,0,Null,Null,27);</v>
      </c>
      <c r="EM221" s="27" t="s">
        <v>0</v>
      </c>
      <c r="EN221" s="14" t="str">
        <f t="shared" si="247"/>
        <v>UPDATE
	registar
SET
	potvrda = 1
WHERE
	imeprezime_id=1372
    	AND
	kategorijaliga_id = (SELECT 
                         	id
                         FROM
                         	kategorija_liga
                         WHERE
                         	kategorija_liga.kategorija_id = (SELECT kategorija_id FROM staza_kategorija WHERE id = 847)
                         		AND
                         	kategorija_liga.liga_id = 221)
		AND
	datum_od &lt;= '44850'
    	AND
    datum_do is Null;</v>
      </c>
      <c r="EO221" s="27" t="s">
        <v>0</v>
      </c>
      <c r="EP221" s="115" t="str">
        <f t="shared" si="311"/>
        <v xml:space="preserve">
INSERT INTO rezultat(id,stazakategorija_id,imeprezime_id,vrijeme_sec,status_id,registracija,uparivanje_id,originalstatus_id,imeprezimealias_id,klubalias_id,kategorijaalias_id) VALUES (7793,847,1372,5957,1,1,21,0,Null,Null,27);
UPDATE
	registar
SET
	potvrda = 1
WHERE
	imeprezime_id=1372
    	AND
	kategorijaliga_id = (SELECT 
                         	id
                         FROM
                         	kategorija_liga
                         WHERE
                         	kategorija_liga.kategorija_id = (SELECT kategorija_id FROM staza_kategorija WHERE id = 847)
                         		AND
                         	kategorija_liga.liga_id = 221)
		AND
	datum_od &lt;= '44850'
    	AND
    datum_do is Null;</v>
      </c>
      <c r="EQ221" s="27" t="s">
        <v>0</v>
      </c>
    </row>
    <row r="222" spans="1:147" x14ac:dyDescent="0.25">
      <c r="A222" t="s">
        <v>0</v>
      </c>
      <c r="B222" s="32" t="str">
        <f>IF(csv!F212="","",TRIM(csv!T212))</f>
        <v>W45</v>
      </c>
      <c r="C222" s="21" t="s">
        <v>0</v>
      </c>
      <c r="D222" s="21" t="str">
        <f>IF(csv!F212="","",TRIM(csv!F212))</f>
        <v>Marija</v>
      </c>
      <c r="E222" s="21" t="str">
        <f>IF(csv!E212="","",TRIM(csv!E212))</f>
        <v>Gradečak Galović</v>
      </c>
      <c r="F222" s="21" t="s">
        <v>0</v>
      </c>
      <c r="G222" s="53" t="str">
        <f>IF(csv!M212="","",TRIM(csv!M212))</f>
        <v>114:11</v>
      </c>
      <c r="H222" s="53" t="str">
        <f>IF(csv!N212="","",TRIM(csv!N212))</f>
        <v>0</v>
      </c>
      <c r="I222" s="21" t="s">
        <v>0</v>
      </c>
      <c r="J222" s="21" t="str">
        <f>IF(csv!P212="","",TRIM(csv!P212))</f>
        <v>KAP</v>
      </c>
      <c r="K222" s="21" t="str">
        <f>IF(csv!Q212="","",TRIM(csv!Q212))</f>
        <v>OK Kapela</v>
      </c>
      <c r="L222" s="21" t="s">
        <v>0</v>
      </c>
      <c r="M222" s="46" t="str">
        <f>IF(csv!R212="","",TRIM(csv!R212))</f>
        <v>CRO</v>
      </c>
      <c r="N222" s="27" t="s">
        <v>0</v>
      </c>
      <c r="O222" s="172" t="str">
        <f t="shared" si="248"/>
        <v>ok</v>
      </c>
      <c r="P222" s="27"/>
      <c r="Q222" s="32" t="str">
        <f t="shared" si="249"/>
        <v>W45</v>
      </c>
      <c r="R222" s="53">
        <f>IF(Q222="","",IF(COUNTIF(Q$12:Q221,Q222)=0,R221+1,R221))</f>
        <v>20</v>
      </c>
      <c r="S222" s="53">
        <f t="shared" si="250"/>
        <v>116</v>
      </c>
      <c r="T222" s="53">
        <f t="shared" si="251"/>
        <v>551</v>
      </c>
      <c r="U222" s="46" t="str">
        <f t="shared" si="252"/>
        <v>Ž45</v>
      </c>
      <c r="V222" s="27" t="s">
        <v>0</v>
      </c>
      <c r="W222" s="157" t="str">
        <f t="shared" si="253"/>
        <v>Ž45</v>
      </c>
      <c r="X222" s="207">
        <f t="shared" si="254"/>
        <v>847</v>
      </c>
      <c r="Y222" s="158">
        <f t="shared" si="236"/>
        <v>27</v>
      </c>
      <c r="Z222" s="27" t="s">
        <v>0</v>
      </c>
      <c r="AA222" s="32" t="str">
        <f t="shared" si="255"/>
        <v>CRO</v>
      </c>
      <c r="AB222" s="53">
        <f t="shared" si="256"/>
        <v>1</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CRO</v>
      </c>
      <c r="AK222" s="108">
        <f t="shared" si="259"/>
        <v>1</v>
      </c>
      <c r="AL222" s="27"/>
      <c r="AM222" s="32" t="str">
        <f t="shared" si="260"/>
        <v>Marija</v>
      </c>
      <c r="AN222" s="21" t="str">
        <f t="shared" si="261"/>
        <v>Gradečak Galović</v>
      </c>
      <c r="AO222" s="53">
        <f t="shared" si="262"/>
        <v>1268</v>
      </c>
      <c r="AP222" s="53" t="str">
        <f t="shared" si="263"/>
        <v/>
      </c>
      <c r="AQ222" s="21" t="str">
        <f t="shared" si="264"/>
        <v>Marija</v>
      </c>
      <c r="AR222" s="46" t="str">
        <f t="shared" si="265"/>
        <v>Gradečak Galović</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Marija</v>
      </c>
      <c r="BI222" s="21" t="str">
        <f t="shared" si="271"/>
        <v>Gradečak Galović</v>
      </c>
      <c r="BJ222" s="53" t="str">
        <f t="shared" si="272"/>
        <v/>
      </c>
      <c r="BK222" s="33">
        <f t="shared" si="273"/>
        <v>1268</v>
      </c>
      <c r="BL222" s="27" t="s">
        <v>0</v>
      </c>
      <c r="BM222" s="32" t="str">
        <f t="shared" si="274"/>
        <v>KAP</v>
      </c>
      <c r="BN222" s="21" t="str">
        <f t="shared" si="275"/>
        <v>OK Kapela</v>
      </c>
      <c r="BO222" s="53">
        <f t="shared" si="276"/>
        <v>5</v>
      </c>
      <c r="BP222" s="53" t="str">
        <f t="shared" si="237"/>
        <v/>
      </c>
      <c r="BQ222" s="21" t="str">
        <f t="shared" si="238"/>
        <v>OK Kapela</v>
      </c>
      <c r="BR222" s="21" t="str" cm="1">
        <f t="array" ref="BR222">IFERROR(""&amp;INDEX(regNatjecatelj_klub,DI222),"")</f>
        <v>OK Kapela</v>
      </c>
      <c r="BS222" s="66" t="str">
        <f t="shared" si="277"/>
        <v/>
      </c>
      <c r="BT222" s="46" t="str">
        <f t="shared" si="278"/>
        <v>OK Kapela</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OK Kapela</v>
      </c>
      <c r="CL222" s="210">
        <f>IF(BN222="","",IF(BT222&lt;&gt;BN222,INDEX(regKlub_id,MATCH(BT222,regKlub_naziv,0)),IF(AND(BO222&lt;&gt;"",BO222&lt;&gt;"NEMA"),BO222,IF(CF222&lt;&gt;"",CF222,IF(CB222&lt;&gt;"",CB222,IFERROR(INDEX(CL$12:CL221,MATCH(BN222,BN$12:BN221,0)),"GREŠKA"))))))</f>
        <v>5</v>
      </c>
      <c r="CM222" s="108" t="str">
        <f>IF(BP222="","",IF(BP222&lt;&gt;"NEMA",BP222,IF(CE222&lt;&gt;"",CE222,IFERROR(INDEX(CM$12:CM221,MATCH(BN222,BN$12:BN221,0)),""))))</f>
        <v/>
      </c>
      <c r="CN222" s="27" t="s">
        <v>0</v>
      </c>
      <c r="CO222" s="38" t="str">
        <f t="shared" si="285"/>
        <v>114:11</v>
      </c>
      <c r="CP222" s="53" t="str">
        <f t="shared" si="286"/>
        <v>0</v>
      </c>
      <c r="CQ222" s="164" t="str">
        <f t="shared" si="287"/>
        <v/>
      </c>
      <c r="CR222" s="165">
        <f t="shared" si="235"/>
        <v>6851</v>
      </c>
      <c r="CS222" s="108">
        <f t="shared" si="239"/>
        <v>1</v>
      </c>
      <c r="CT222" s="27" t="s">
        <v>0</v>
      </c>
      <c r="CU222" s="224" t="str">
        <f t="shared" si="288"/>
        <v xml:space="preserve">
</v>
      </c>
      <c r="CV222" s="27" t="s">
        <v>0</v>
      </c>
      <c r="CW222" s="184" t="str">
        <f t="shared" si="240"/>
        <v/>
      </c>
      <c r="CX222" t="s">
        <v>0</v>
      </c>
      <c r="CY222" s="86" t="str">
        <f t="shared" si="241"/>
        <v>Ž</v>
      </c>
      <c r="CZ222" t="s">
        <v>0</v>
      </c>
      <c r="DA222" s="32" t="str">
        <f t="shared" si="242"/>
        <v/>
      </c>
      <c r="DB222" s="46" t="str">
        <f t="shared" si="243"/>
        <v/>
      </c>
      <c r="DC222" t="s">
        <v>0</v>
      </c>
      <c r="DD222" s="14" t="str">
        <f t="shared" si="289"/>
        <v/>
      </c>
      <c r="DE222" s="27" t="s">
        <v>0</v>
      </c>
      <c r="DF222" s="14" t="str">
        <f t="shared" si="290"/>
        <v/>
      </c>
      <c r="DG222" s="27" t="s">
        <v>0</v>
      </c>
      <c r="DH222" s="32" t="str">
        <f t="shared" si="291"/>
        <v>Marija – Gradečak Galović</v>
      </c>
      <c r="DI222" s="33">
        <f t="shared" si="292"/>
        <v>766</v>
      </c>
      <c r="DJ222" s="27" t="s">
        <v>0</v>
      </c>
      <c r="DK222" s="32" t="str">
        <f t="shared" si="293"/>
        <v>Marija – Gradečak Galović – OK Kapela</v>
      </c>
      <c r="DL222" s="33">
        <f t="shared" si="294"/>
        <v>766</v>
      </c>
      <c r="DM222" s="27" t="s">
        <v>0</v>
      </c>
      <c r="DN222" s="32" t="str">
        <f t="shared" si="295"/>
        <v>Marija – Gradečak Galović – OK Kapela – Ž45</v>
      </c>
      <c r="DO222" s="33">
        <f t="shared" si="296"/>
        <v>766</v>
      </c>
      <c r="DP222" s="27" t="s">
        <v>0</v>
      </c>
      <c r="DQ222" s="38">
        <f t="shared" si="297"/>
        <v>766</v>
      </c>
      <c r="DR222" s="33" cm="1">
        <f t="array" ref="DR222">IF(DQ222&lt;&gt;"",INDEX(regNatjecatelj_id,DQ222,0),IF(BF222&lt;&gt;"",BF222,""))</f>
        <v>1268</v>
      </c>
      <c r="DS222" s="27" t="s">
        <v>0</v>
      </c>
      <c r="DT222" s="38" t="str">
        <f t="shared" si="298"/>
        <v>imepre</v>
      </c>
      <c r="DU222" s="53" t="str">
        <f t="shared" si="244"/>
        <v>klu</v>
      </c>
      <c r="DV222" s="53" t="str">
        <f t="shared" si="299"/>
        <v>kat(ali)</v>
      </c>
      <c r="DW222" s="53" t="str">
        <f t="shared" si="300"/>
        <v/>
      </c>
      <c r="DX222" s="46" t="str">
        <f t="shared" si="301"/>
        <v>imepre-klu-kat(ali)</v>
      </c>
      <c r="DY222" s="27" t="s">
        <v>0</v>
      </c>
      <c r="DZ222" s="38">
        <f>IF(AN222="","",MAX(DZ$12:DZ221)+1)</f>
        <v>7794</v>
      </c>
      <c r="EA222" s="53">
        <f t="shared" si="302"/>
        <v>847</v>
      </c>
      <c r="EB222" s="53">
        <f t="shared" si="303"/>
        <v>1268</v>
      </c>
      <c r="EC222" s="53">
        <f t="shared" si="304"/>
        <v>6851</v>
      </c>
      <c r="ED222" s="53">
        <f t="shared" si="305"/>
        <v>1</v>
      </c>
      <c r="EE222" s="53">
        <f t="shared" si="245"/>
        <v>1</v>
      </c>
      <c r="EF222" s="53">
        <f t="shared" si="306"/>
        <v>21</v>
      </c>
      <c r="EG222" s="53" t="str">
        <f t="shared" si="307"/>
        <v>0</v>
      </c>
      <c r="EH222" s="53" t="str">
        <f t="shared" si="246"/>
        <v/>
      </c>
      <c r="EI222" s="53" t="str">
        <f t="shared" si="308"/>
        <v/>
      </c>
      <c r="EJ222" s="33">
        <f t="shared" si="309"/>
        <v>27</v>
      </c>
      <c r="EK222" s="27" t="s">
        <v>0</v>
      </c>
      <c r="EL222" s="14" t="str">
        <f t="shared" si="310"/>
        <v>INSERT INTO rezultat(id,stazakategorija_id,imeprezime_id,vrijeme_sec,status_id,registracija,uparivanje_id,originalstatus_id,imeprezimealias_id,klubalias_id,kategorijaalias_id) VALUES (7794,847,1268,6851,1,1,21,0,Null,Null,27);</v>
      </c>
      <c r="EM222" s="27" t="s">
        <v>0</v>
      </c>
      <c r="EN222" s="14" t="str">
        <f t="shared" si="247"/>
        <v>UPDATE
	registar
SET
	potvrda = 1
WHERE
	imeprezime_id=1268
    	AND
	kategorijaliga_id = (SELECT 
                         	id
                         FROM
                         	kategorija_liga
                         WHERE
                         	kategorija_liga.kategorija_id = (SELECT kategorija_id FROM staza_kategorija WHERE id = 847)
                         		AND
                         	kategorija_liga.liga_id = 221)
		AND
	datum_od &lt;= '44850'
    	AND
    datum_do is Null;</v>
      </c>
      <c r="EO222" s="27" t="s">
        <v>0</v>
      </c>
      <c r="EP222" s="115" t="str">
        <f t="shared" si="311"/>
        <v xml:space="preserve">
INSERT INTO rezultat(id,stazakategorija_id,imeprezime_id,vrijeme_sec,status_id,registracija,uparivanje_id,originalstatus_id,imeprezimealias_id,klubalias_id,kategorijaalias_id) VALUES (7794,847,1268,6851,1,1,21,0,Null,Null,27);
UPDATE
	registar
SET
	potvrda = 1
WHERE
	imeprezime_id=1268
    	AND
	kategorijaliga_id = (SELECT 
                         	id
                         FROM
                         	kategorija_liga
                         WHERE
                         	kategorija_liga.kategorija_id = (SELECT kategorija_id FROM staza_kategorija WHERE id = 847)
                         		AND
                         	kategorija_liga.liga_id = 221)
		AND
	datum_od &lt;= '44850'
    	AND
    datum_do is Null;</v>
      </c>
      <c r="EQ222" s="27" t="s">
        <v>0</v>
      </c>
    </row>
    <row r="223" spans="1:147" x14ac:dyDescent="0.25">
      <c r="A223" t="s">
        <v>0</v>
      </c>
      <c r="B223" s="32" t="str">
        <f>IF(csv!F213="","",TRIM(csv!T213))</f>
        <v>W45</v>
      </c>
      <c r="C223" s="21" t="s">
        <v>0</v>
      </c>
      <c r="D223" s="21" t="str">
        <f>IF(csv!F213="","",TRIM(csv!F213))</f>
        <v>Marija</v>
      </c>
      <c r="E223" s="21" t="str">
        <f>IF(csv!E213="","",TRIM(csv!E213))</f>
        <v>Schubert</v>
      </c>
      <c r="F223" s="21" t="s">
        <v>0</v>
      </c>
      <c r="G223" s="53" t="str">
        <f>IF(csv!M213="","",TRIM(csv!M213))</f>
        <v>71:04</v>
      </c>
      <c r="H223" s="53" t="str">
        <f>IF(csv!N213="","",TRIM(csv!N213))</f>
        <v>3</v>
      </c>
      <c r="I223" s="21" t="s">
        <v>0</v>
      </c>
      <c r="J223" s="21" t="str">
        <f>IF(csv!P213="","",TRIM(csv!P213))</f>
        <v>VAR</v>
      </c>
      <c r="K223" s="21" t="str">
        <f>IF(csv!Q213="","",TRIM(csv!Q213))</f>
        <v>OK Varaždin</v>
      </c>
      <c r="L223" s="21" t="s">
        <v>0</v>
      </c>
      <c r="M223" s="46" t="str">
        <f>IF(csv!R213="","",TRIM(csv!R213))</f>
        <v>CRO</v>
      </c>
      <c r="N223" s="27" t="s">
        <v>0</v>
      </c>
      <c r="O223" s="172" t="str">
        <f t="shared" si="248"/>
        <v>ok</v>
      </c>
      <c r="P223" s="27"/>
      <c r="Q223" s="32" t="str">
        <f t="shared" si="249"/>
        <v>W45</v>
      </c>
      <c r="R223" s="53">
        <f>IF(Q223="","",IF(COUNTIF(Q$12:Q222,Q223)=0,R222+1,R222))</f>
        <v>20</v>
      </c>
      <c r="S223" s="53">
        <f t="shared" si="250"/>
        <v>116</v>
      </c>
      <c r="T223" s="53">
        <f t="shared" si="251"/>
        <v>551</v>
      </c>
      <c r="U223" s="46" t="str">
        <f t="shared" si="252"/>
        <v>Ž45</v>
      </c>
      <c r="V223" s="27" t="s">
        <v>0</v>
      </c>
      <c r="W223" s="157" t="str">
        <f t="shared" si="253"/>
        <v>Ž45</v>
      </c>
      <c r="X223" s="207">
        <f t="shared" si="254"/>
        <v>847</v>
      </c>
      <c r="Y223" s="158">
        <f t="shared" si="236"/>
        <v>27</v>
      </c>
      <c r="Z223" s="27" t="s">
        <v>0</v>
      </c>
      <c r="AA223" s="32" t="str">
        <f t="shared" si="255"/>
        <v>CRO</v>
      </c>
      <c r="AB223" s="53">
        <f t="shared" si="256"/>
        <v>1</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CRO</v>
      </c>
      <c r="AK223" s="108">
        <f t="shared" si="259"/>
        <v>1</v>
      </c>
      <c r="AL223" s="27"/>
      <c r="AM223" s="32" t="str">
        <f t="shared" si="260"/>
        <v>Marija</v>
      </c>
      <c r="AN223" s="21" t="str">
        <f t="shared" si="261"/>
        <v>Schubert</v>
      </c>
      <c r="AO223" s="53">
        <f t="shared" si="262"/>
        <v>1270</v>
      </c>
      <c r="AP223" s="53" t="str">
        <f t="shared" si="263"/>
        <v/>
      </c>
      <c r="AQ223" s="21" t="str">
        <f t="shared" si="264"/>
        <v>Marija</v>
      </c>
      <c r="AR223" s="46" t="str">
        <f t="shared" si="265"/>
        <v>Schubert</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Marija</v>
      </c>
      <c r="BI223" s="21" t="str">
        <f t="shared" si="271"/>
        <v>Schubert</v>
      </c>
      <c r="BJ223" s="53" t="str">
        <f t="shared" si="272"/>
        <v/>
      </c>
      <c r="BK223" s="33">
        <f t="shared" si="273"/>
        <v>1270</v>
      </c>
      <c r="BL223" s="27" t="s">
        <v>0</v>
      </c>
      <c r="BM223" s="32" t="str">
        <f t="shared" si="274"/>
        <v>VAR</v>
      </c>
      <c r="BN223" s="21" t="str">
        <f t="shared" si="275"/>
        <v>OK Varaždin</v>
      </c>
      <c r="BO223" s="53">
        <f t="shared" si="276"/>
        <v>11</v>
      </c>
      <c r="BP223" s="53" t="str">
        <f t="shared" si="237"/>
        <v/>
      </c>
      <c r="BQ223" s="21" t="str">
        <f t="shared" si="238"/>
        <v>OK Varaždin</v>
      </c>
      <c r="BR223" s="21" t="str" cm="1">
        <f t="array" ref="BR223">IFERROR(""&amp;INDEX(regNatjecatelj_klub,DI223),"")</f>
        <v>OK Varaždin</v>
      </c>
      <c r="BS223" s="66" t="str">
        <f t="shared" si="277"/>
        <v/>
      </c>
      <c r="BT223" s="46" t="str">
        <f t="shared" si="278"/>
        <v>OK Varaždin</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OK Varaždin</v>
      </c>
      <c r="CL223" s="210">
        <f>IF(BN223="","",IF(BT223&lt;&gt;BN223,INDEX(regKlub_id,MATCH(BT223,regKlub_naziv,0)),IF(AND(BO223&lt;&gt;"",BO223&lt;&gt;"NEMA"),BO223,IF(CF223&lt;&gt;"",CF223,IF(CB223&lt;&gt;"",CB223,IFERROR(INDEX(CL$12:CL222,MATCH(BN223,BN$12:BN222,0)),"GREŠKA"))))))</f>
        <v>11</v>
      </c>
      <c r="CM223" s="108" t="str">
        <f>IF(BP223="","",IF(BP223&lt;&gt;"NEMA",BP223,IF(CE223&lt;&gt;"",CE223,IFERROR(INDEX(CM$12:CM222,MATCH(BN223,BN$12:BN222,0)),""))))</f>
        <v/>
      </c>
      <c r="CN223" s="27" t="s">
        <v>0</v>
      </c>
      <c r="CO223" s="38" t="str">
        <f t="shared" si="285"/>
        <v>71:04</v>
      </c>
      <c r="CP223" s="53" t="str">
        <f t="shared" si="286"/>
        <v>3</v>
      </c>
      <c r="CQ223" s="164" t="str">
        <f t="shared" si="287"/>
        <v/>
      </c>
      <c r="CR223" s="165">
        <f t="shared" si="235"/>
        <v>4264</v>
      </c>
      <c r="CS223" s="108">
        <f t="shared" si="239"/>
        <v>3</v>
      </c>
      <c r="CT223" s="27" t="s">
        <v>0</v>
      </c>
      <c r="CU223" s="224" t="str">
        <f t="shared" si="288"/>
        <v xml:space="preserve">
</v>
      </c>
      <c r="CV223" s="27" t="s">
        <v>0</v>
      </c>
      <c r="CW223" s="184" t="str">
        <f t="shared" si="240"/>
        <v/>
      </c>
      <c r="CX223" t="s">
        <v>0</v>
      </c>
      <c r="CY223" s="86" t="str">
        <f t="shared" si="241"/>
        <v>Ž</v>
      </c>
      <c r="CZ223" t="s">
        <v>0</v>
      </c>
      <c r="DA223" s="32" t="str">
        <f t="shared" si="242"/>
        <v/>
      </c>
      <c r="DB223" s="46" t="str">
        <f t="shared" si="243"/>
        <v/>
      </c>
      <c r="DC223" t="s">
        <v>0</v>
      </c>
      <c r="DD223" s="14" t="str">
        <f t="shared" si="289"/>
        <v/>
      </c>
      <c r="DE223" s="27" t="s">
        <v>0</v>
      </c>
      <c r="DF223" s="14" t="str">
        <f t="shared" si="290"/>
        <v/>
      </c>
      <c r="DG223" s="27" t="s">
        <v>0</v>
      </c>
      <c r="DH223" s="32" t="str">
        <f t="shared" si="291"/>
        <v>Marija – Schubert</v>
      </c>
      <c r="DI223" s="33">
        <f t="shared" si="292"/>
        <v>760</v>
      </c>
      <c r="DJ223" s="27" t="s">
        <v>0</v>
      </c>
      <c r="DK223" s="32" t="str">
        <f t="shared" si="293"/>
        <v>Marija – Schubert – OK Varaždin</v>
      </c>
      <c r="DL223" s="33">
        <f t="shared" si="294"/>
        <v>760</v>
      </c>
      <c r="DM223" s="27" t="s">
        <v>0</v>
      </c>
      <c r="DN223" s="32" t="str">
        <f t="shared" si="295"/>
        <v>Marija – Schubert – OK Varaždin – Ž45</v>
      </c>
      <c r="DO223" s="33">
        <f t="shared" si="296"/>
        <v>760</v>
      </c>
      <c r="DP223" s="27" t="s">
        <v>0</v>
      </c>
      <c r="DQ223" s="38">
        <f t="shared" si="297"/>
        <v>760</v>
      </c>
      <c r="DR223" s="33" cm="1">
        <f t="array" ref="DR223">IF(DQ223&lt;&gt;"",INDEX(regNatjecatelj_id,DQ223,0),IF(BF223&lt;&gt;"",BF223,""))</f>
        <v>1270</v>
      </c>
      <c r="DS223" s="27" t="s">
        <v>0</v>
      </c>
      <c r="DT223" s="38" t="str">
        <f t="shared" si="298"/>
        <v>imepre</v>
      </c>
      <c r="DU223" s="53" t="str">
        <f t="shared" si="244"/>
        <v>klu</v>
      </c>
      <c r="DV223" s="53" t="str">
        <f t="shared" si="299"/>
        <v>kat(ali)</v>
      </c>
      <c r="DW223" s="53" t="str">
        <f t="shared" si="300"/>
        <v/>
      </c>
      <c r="DX223" s="46" t="str">
        <f t="shared" si="301"/>
        <v>imepre-klu-kat(ali)</v>
      </c>
      <c r="DY223" s="27" t="s">
        <v>0</v>
      </c>
      <c r="DZ223" s="38">
        <f>IF(AN223="","",MAX(DZ$12:DZ222)+1)</f>
        <v>7795</v>
      </c>
      <c r="EA223" s="53">
        <f t="shared" si="302"/>
        <v>847</v>
      </c>
      <c r="EB223" s="53">
        <f t="shared" si="303"/>
        <v>1270</v>
      </c>
      <c r="EC223" s="53">
        <f t="shared" si="304"/>
        <v>4264</v>
      </c>
      <c r="ED223" s="53">
        <f t="shared" si="305"/>
        <v>3</v>
      </c>
      <c r="EE223" s="53">
        <f t="shared" si="245"/>
        <v>1</v>
      </c>
      <c r="EF223" s="53">
        <f t="shared" si="306"/>
        <v>21</v>
      </c>
      <c r="EG223" s="53" t="str">
        <f t="shared" si="307"/>
        <v>3</v>
      </c>
      <c r="EH223" s="53" t="str">
        <f t="shared" si="246"/>
        <v/>
      </c>
      <c r="EI223" s="53" t="str">
        <f t="shared" si="308"/>
        <v/>
      </c>
      <c r="EJ223" s="33">
        <f t="shared" si="309"/>
        <v>27</v>
      </c>
      <c r="EK223" s="27" t="s">
        <v>0</v>
      </c>
      <c r="EL223" s="14" t="str">
        <f t="shared" si="310"/>
        <v>INSERT INTO rezultat(id,stazakategorija_id,imeprezime_id,vrijeme_sec,status_id,registracija,uparivanje_id,originalstatus_id,imeprezimealias_id,klubalias_id,kategorijaalias_id) VALUES (7795,847,1270,4264,3,1,21,3,Null,Null,27);</v>
      </c>
      <c r="EM223" s="27" t="s">
        <v>0</v>
      </c>
      <c r="EN223" s="14" t="str">
        <f t="shared" si="247"/>
        <v>UPDATE
	registar
SET
	potvrda = 1
WHERE
	imeprezime_id=1270
    	AND
	kategorijaliga_id = (SELECT 
                         	id
                         FROM
                         	kategorija_liga
                         WHERE
                         	kategorija_liga.kategorija_id = (SELECT kategorija_id FROM staza_kategorija WHERE id = 847)
                         		AND
                         	kategorija_liga.liga_id = 221)
		AND
	datum_od &lt;= '44850'
    	AND
    datum_do is Null;</v>
      </c>
      <c r="EO223" s="27" t="s">
        <v>0</v>
      </c>
      <c r="EP223" s="115" t="str">
        <f t="shared" si="311"/>
        <v xml:space="preserve">
INSERT INTO rezultat(id,stazakategorija_id,imeprezime_id,vrijeme_sec,status_id,registracija,uparivanje_id,originalstatus_id,imeprezimealias_id,klubalias_id,kategorijaalias_id) VALUES (7795,847,1270,4264,3,1,21,3,Null,Null,27);
UPDATE
	registar
SET
	potvrda = 1
WHERE
	imeprezime_id=1270
    	AND
	kategorijaliga_id = (SELECT 
                         	id
                         FROM
                         	kategorija_liga
                         WHERE
                         	kategorija_liga.kategorija_id = (SELECT kategorija_id FROM staza_kategorija WHERE id = 847)
                         		AND
                         	kategorija_liga.liga_id = 221)
		AND
	datum_od &lt;= '44850'
    	AND
    datum_do is Null;</v>
      </c>
      <c r="EQ223" s="27" t="s">
        <v>0</v>
      </c>
    </row>
    <row r="224" spans="1:147" x14ac:dyDescent="0.25">
      <c r="A224" t="s">
        <v>0</v>
      </c>
      <c r="B224" s="32" t="str">
        <f>IF(csv!F214="","",TRIM(csv!T214))</f>
        <v>W45</v>
      </c>
      <c r="C224" s="21" t="s">
        <v>0</v>
      </c>
      <c r="D224" s="21" t="str">
        <f>IF(csv!F214="","",TRIM(csv!F214))</f>
        <v>Vacant</v>
      </c>
      <c r="E224" s="21" t="str">
        <f>IF(csv!E214="","",TRIM(csv!E214))</f>
        <v/>
      </c>
      <c r="F224" s="21" t="s">
        <v>0</v>
      </c>
      <c r="G224" s="53" t="str">
        <f>IF(csv!M214="","",TRIM(csv!M214))</f>
        <v/>
      </c>
      <c r="H224" s="53" t="str">
        <f>IF(csv!N214="","",TRIM(csv!N214))</f>
        <v>0</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W45</v>
      </c>
      <c r="R224" s="53">
        <f>IF(Q224="","",IF(COUNTIF(Q$12:Q223,Q224)=0,R223+1,R223))</f>
        <v>20</v>
      </c>
      <c r="S224" s="53">
        <f t="shared" si="250"/>
        <v>116</v>
      </c>
      <c r="T224" s="53">
        <f t="shared" si="251"/>
        <v>551</v>
      </c>
      <c r="U224" s="46" t="str">
        <f t="shared" si="252"/>
        <v>Ž45</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0</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Ž</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W45</v>
      </c>
      <c r="C225" s="21" t="s">
        <v>0</v>
      </c>
      <c r="D225" s="21" t="str">
        <f>IF(csv!F215="","",TRIM(csv!F215))</f>
        <v>Vacant</v>
      </c>
      <c r="E225" s="21" t="str">
        <f>IF(csv!E215="","",TRIM(csv!E215))</f>
        <v/>
      </c>
      <c r="F225" s="21" t="s">
        <v>0</v>
      </c>
      <c r="G225" s="53" t="str">
        <f>IF(csv!M215="","",TRIM(csv!M215))</f>
        <v/>
      </c>
      <c r="H225" s="53" t="str">
        <f>IF(csv!N215="","",TRIM(csv!N215))</f>
        <v>0</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W45</v>
      </c>
      <c r="R225" s="53">
        <f>IF(Q225="","",IF(COUNTIF(Q$12:Q224,Q225)=0,R224+1,R224))</f>
        <v>20</v>
      </c>
      <c r="S225" s="53">
        <f t="shared" si="250"/>
        <v>116</v>
      </c>
      <c r="T225" s="53">
        <f t="shared" si="251"/>
        <v>551</v>
      </c>
      <c r="U225" s="46" t="str">
        <f t="shared" si="252"/>
        <v>Ž45</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0</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Ž</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W45</v>
      </c>
      <c r="C226" s="21" t="s">
        <v>0</v>
      </c>
      <c r="D226" s="21" t="str">
        <f>IF(csv!F216="","",TRIM(csv!F216))</f>
        <v>Vacant</v>
      </c>
      <c r="E226" s="21" t="str">
        <f>IF(csv!E216="","",TRIM(csv!E216))</f>
        <v/>
      </c>
      <c r="F226" s="21" t="s">
        <v>0</v>
      </c>
      <c r="G226" s="53" t="str">
        <f>IF(csv!M216="","",TRIM(csv!M216))</f>
        <v/>
      </c>
      <c r="H226" s="53" t="str">
        <f>IF(csv!N216="","",TRIM(csv!N216))</f>
        <v>0</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W45</v>
      </c>
      <c r="R226" s="53">
        <f>IF(Q226="","",IF(COUNTIF(Q$12:Q225,Q226)=0,R225+1,R225))</f>
        <v>20</v>
      </c>
      <c r="S226" s="53">
        <f t="shared" si="250"/>
        <v>116</v>
      </c>
      <c r="T226" s="53">
        <f t="shared" si="251"/>
        <v>551</v>
      </c>
      <c r="U226" s="46" t="str">
        <f t="shared" si="252"/>
        <v>Ž45</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0</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Ž</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W55</v>
      </c>
      <c r="C227" s="21" t="s">
        <v>0</v>
      </c>
      <c r="D227" s="21" t="str">
        <f>IF(csv!F217="","",TRIM(csv!F217))</f>
        <v>Branka</v>
      </c>
      <c r="E227" s="21" t="str">
        <f>IF(csv!E217="","",TRIM(csv!E217))</f>
        <v>Fabek</v>
      </c>
      <c r="F227" s="21" t="s">
        <v>0</v>
      </c>
      <c r="G227" s="53" t="str">
        <f>IF(csv!M217="","",TRIM(csv!M217))</f>
        <v>71:10</v>
      </c>
      <c r="H227" s="53" t="str">
        <f>IF(csv!N217="","",TRIM(csv!N217))</f>
        <v>0</v>
      </c>
      <c r="I227" s="21" t="s">
        <v>0</v>
      </c>
      <c r="J227" s="21" t="str">
        <f>IF(csv!P217="","",TRIM(csv!P217))</f>
        <v>JAP</v>
      </c>
      <c r="K227" s="21" t="str">
        <f>IF(csv!Q217="","",TRIM(csv!Q217))</f>
        <v>OK Japetić</v>
      </c>
      <c r="L227" s="21" t="s">
        <v>0</v>
      </c>
      <c r="M227" s="46" t="str">
        <f>IF(csv!R217="","",TRIM(csv!R217))</f>
        <v>CRO</v>
      </c>
      <c r="N227" s="27" t="s">
        <v>0</v>
      </c>
      <c r="O227" s="172" t="str">
        <f t="shared" si="248"/>
        <v>ok</v>
      </c>
      <c r="P227" s="27"/>
      <c r="Q227" s="32" t="str">
        <f t="shared" si="249"/>
        <v>W55</v>
      </c>
      <c r="R227" s="53">
        <f>IF(Q227="","",IF(COUNTIF(Q$12:Q226,Q227)=0,R226+1,R226))</f>
        <v>21</v>
      </c>
      <c r="S227" s="53">
        <f t="shared" si="250"/>
        <v>115</v>
      </c>
      <c r="T227" s="53">
        <f t="shared" si="251"/>
        <v>550</v>
      </c>
      <c r="U227" s="46" t="str">
        <f t="shared" si="252"/>
        <v>Ž55</v>
      </c>
      <c r="V227" s="27" t="s">
        <v>0</v>
      </c>
      <c r="W227" s="157" t="str">
        <f t="shared" si="253"/>
        <v>Ž55</v>
      </c>
      <c r="X227" s="207">
        <f t="shared" si="254"/>
        <v>848</v>
      </c>
      <c r="Y227" s="158">
        <f t="shared" si="236"/>
        <v>28</v>
      </c>
      <c r="Z227" s="27" t="s">
        <v>0</v>
      </c>
      <c r="AA227" s="32" t="str">
        <f t="shared" si="255"/>
        <v>CRO</v>
      </c>
      <c r="AB227" s="53">
        <f t="shared" si="256"/>
        <v>1</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CRO</v>
      </c>
      <c r="AK227" s="108">
        <f t="shared" si="259"/>
        <v>1</v>
      </c>
      <c r="AL227" s="27"/>
      <c r="AM227" s="32" t="str">
        <f t="shared" si="260"/>
        <v>Branka</v>
      </c>
      <c r="AN227" s="21" t="str">
        <f t="shared" si="261"/>
        <v>Fabek</v>
      </c>
      <c r="AO227" s="53">
        <f t="shared" si="262"/>
        <v>1231</v>
      </c>
      <c r="AP227" s="53" t="str">
        <f t="shared" si="263"/>
        <v/>
      </c>
      <c r="AQ227" s="21" t="str">
        <f t="shared" si="264"/>
        <v>Branka</v>
      </c>
      <c r="AR227" s="46" t="str">
        <f t="shared" si="265"/>
        <v>Fabek</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Branka</v>
      </c>
      <c r="BI227" s="21" t="str">
        <f t="shared" si="271"/>
        <v>Fabek</v>
      </c>
      <c r="BJ227" s="53" t="str">
        <f t="shared" si="272"/>
        <v/>
      </c>
      <c r="BK227" s="33">
        <f t="shared" si="273"/>
        <v>1231</v>
      </c>
      <c r="BL227" s="27" t="s">
        <v>0</v>
      </c>
      <c r="BM227" s="32" t="str">
        <f t="shared" si="274"/>
        <v>JAP</v>
      </c>
      <c r="BN227" s="21" t="str">
        <f t="shared" si="275"/>
        <v>OK Japetić</v>
      </c>
      <c r="BO227" s="53">
        <f t="shared" si="276"/>
        <v>3</v>
      </c>
      <c r="BP227" s="53" t="str">
        <f t="shared" si="237"/>
        <v/>
      </c>
      <c r="BQ227" s="21" t="str">
        <f t="shared" si="238"/>
        <v>OK Japetić</v>
      </c>
      <c r="BR227" s="21" t="str" cm="1">
        <f t="array" ref="BR227">IFERROR(""&amp;INDEX(regNatjecatelj_klub,DI227),"")</f>
        <v>OK Japetić</v>
      </c>
      <c r="BS227" s="66" t="str">
        <f t="shared" si="277"/>
        <v/>
      </c>
      <c r="BT227" s="46" t="str">
        <f t="shared" si="278"/>
        <v>OK Japetić</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OK Japetić</v>
      </c>
      <c r="CL227" s="210">
        <f>IF(BN227="","",IF(BT227&lt;&gt;BN227,INDEX(regKlub_id,MATCH(BT227,regKlub_naziv,0)),IF(AND(BO227&lt;&gt;"",BO227&lt;&gt;"NEMA"),BO227,IF(CF227&lt;&gt;"",CF227,IF(CB227&lt;&gt;"",CB227,IFERROR(INDEX(CL$12:CL226,MATCH(BN227,BN$12:BN226,0)),"GREŠKA"))))))</f>
        <v>3</v>
      </c>
      <c r="CM227" s="108" t="str">
        <f>IF(BP227="","",IF(BP227&lt;&gt;"NEMA",BP227,IF(CE227&lt;&gt;"",CE227,IFERROR(INDEX(CM$12:CM226,MATCH(BN227,BN$12:BN226,0)),""))))</f>
        <v/>
      </c>
      <c r="CN227" s="27" t="s">
        <v>0</v>
      </c>
      <c r="CO227" s="38" t="str">
        <f t="shared" si="285"/>
        <v>71:10</v>
      </c>
      <c r="CP227" s="53" t="str">
        <f t="shared" si="286"/>
        <v>0</v>
      </c>
      <c r="CQ227" s="164" t="str">
        <f t="shared" si="287"/>
        <v/>
      </c>
      <c r="CR227" s="165">
        <f t="shared" si="235"/>
        <v>4270</v>
      </c>
      <c r="CS227" s="108">
        <f t="shared" si="239"/>
        <v>1</v>
      </c>
      <c r="CT227" s="27" t="s">
        <v>0</v>
      </c>
      <c r="CU227" s="224" t="str">
        <f t="shared" si="288"/>
        <v xml:space="preserve">
</v>
      </c>
      <c r="CV227" s="27" t="s">
        <v>0</v>
      </c>
      <c r="CW227" s="184" t="str">
        <f t="shared" si="240"/>
        <v/>
      </c>
      <c r="CX227" t="s">
        <v>0</v>
      </c>
      <c r="CY227" s="86" t="str">
        <f t="shared" si="241"/>
        <v>Ž</v>
      </c>
      <c r="CZ227" t="s">
        <v>0</v>
      </c>
      <c r="DA227" s="32" t="str">
        <f t="shared" si="242"/>
        <v/>
      </c>
      <c r="DB227" s="46" t="str">
        <f t="shared" si="243"/>
        <v/>
      </c>
      <c r="DC227" t="s">
        <v>0</v>
      </c>
      <c r="DD227" s="14" t="str">
        <f t="shared" si="289"/>
        <v/>
      </c>
      <c r="DE227" s="27" t="s">
        <v>0</v>
      </c>
      <c r="DF227" s="14" t="str">
        <f t="shared" si="290"/>
        <v/>
      </c>
      <c r="DG227" s="27" t="s">
        <v>0</v>
      </c>
      <c r="DH227" s="32" t="str">
        <f t="shared" si="291"/>
        <v>Branka – Fabek</v>
      </c>
      <c r="DI227" s="33">
        <f t="shared" si="292"/>
        <v>163</v>
      </c>
      <c r="DJ227" s="27" t="s">
        <v>0</v>
      </c>
      <c r="DK227" s="32" t="str">
        <f t="shared" si="293"/>
        <v>Branka – Fabek – OK Japetić</v>
      </c>
      <c r="DL227" s="33">
        <f t="shared" si="294"/>
        <v>163</v>
      </c>
      <c r="DM227" s="27" t="s">
        <v>0</v>
      </c>
      <c r="DN227" s="32" t="str">
        <f t="shared" si="295"/>
        <v>Branka – Fabek – OK Japetić – Ž55</v>
      </c>
      <c r="DO227" s="33">
        <f t="shared" si="296"/>
        <v>163</v>
      </c>
      <c r="DP227" s="27" t="s">
        <v>0</v>
      </c>
      <c r="DQ227" s="38">
        <f t="shared" si="297"/>
        <v>163</v>
      </c>
      <c r="DR227" s="33" cm="1">
        <f t="array" ref="DR227">IF(DQ227&lt;&gt;"",INDEX(regNatjecatelj_id,DQ227,0),IF(BF227&lt;&gt;"",BF227,""))</f>
        <v>1231</v>
      </c>
      <c r="DS227" s="27" t="s">
        <v>0</v>
      </c>
      <c r="DT227" s="38" t="str">
        <f t="shared" si="298"/>
        <v>imepre</v>
      </c>
      <c r="DU227" s="53" t="str">
        <f t="shared" si="244"/>
        <v>klu</v>
      </c>
      <c r="DV227" s="53" t="str">
        <f t="shared" si="299"/>
        <v>kat(ali)</v>
      </c>
      <c r="DW227" s="53" t="str">
        <f t="shared" si="300"/>
        <v/>
      </c>
      <c r="DX227" s="46" t="str">
        <f t="shared" si="301"/>
        <v>imepre-klu-kat(ali)</v>
      </c>
      <c r="DY227" s="27" t="s">
        <v>0</v>
      </c>
      <c r="DZ227" s="38">
        <f>IF(AN227="","",MAX(DZ$12:DZ226)+1)</f>
        <v>7796</v>
      </c>
      <c r="EA227" s="53">
        <f t="shared" si="302"/>
        <v>848</v>
      </c>
      <c r="EB227" s="53">
        <f t="shared" si="303"/>
        <v>1231</v>
      </c>
      <c r="EC227" s="53">
        <f t="shared" si="304"/>
        <v>4270</v>
      </c>
      <c r="ED227" s="53">
        <f t="shared" si="305"/>
        <v>1</v>
      </c>
      <c r="EE227" s="53">
        <f t="shared" si="245"/>
        <v>1</v>
      </c>
      <c r="EF227" s="53">
        <f t="shared" si="306"/>
        <v>21</v>
      </c>
      <c r="EG227" s="53" t="str">
        <f t="shared" si="307"/>
        <v>0</v>
      </c>
      <c r="EH227" s="53" t="str">
        <f t="shared" si="246"/>
        <v/>
      </c>
      <c r="EI227" s="53" t="str">
        <f t="shared" si="308"/>
        <v/>
      </c>
      <c r="EJ227" s="33">
        <f t="shared" si="309"/>
        <v>28</v>
      </c>
      <c r="EK227" s="27" t="s">
        <v>0</v>
      </c>
      <c r="EL227" s="14" t="str">
        <f t="shared" si="310"/>
        <v>INSERT INTO rezultat(id,stazakategorija_id,imeprezime_id,vrijeme_sec,status_id,registracija,uparivanje_id,originalstatus_id,imeprezimealias_id,klubalias_id,kategorijaalias_id) VALUES (7796,848,1231,4270,1,1,21,0,Null,Null,28);</v>
      </c>
      <c r="EM227" s="27" t="s">
        <v>0</v>
      </c>
      <c r="EN227" s="14" t="str">
        <f t="shared" si="247"/>
        <v>UPDATE
	registar
SET
	potvrda = 1
WHERE
	imeprezime_id=1231
    	AND
	kategorijaliga_id = (SELECT 
                         	id
                         FROM
                         	kategorija_liga
                         WHERE
                         	kategorija_liga.kategorija_id = (SELECT kategorija_id FROM staza_kategorija WHERE id = 848)
                         		AND
                         	kategorija_liga.liga_id = 221)
		AND
	datum_od &lt;= '44850'
    	AND
    datum_do is Null;</v>
      </c>
      <c r="EO227" s="27" t="s">
        <v>0</v>
      </c>
      <c r="EP227" s="115" t="str">
        <f t="shared" si="311"/>
        <v xml:space="preserve">
INSERT INTO rezultat(id,stazakategorija_id,imeprezime_id,vrijeme_sec,status_id,registracija,uparivanje_id,originalstatus_id,imeprezimealias_id,klubalias_id,kategorijaalias_id) VALUES (7796,848,1231,4270,1,1,21,0,Null,Null,28);
UPDATE
	registar
SET
	potvrda = 1
WHERE
	imeprezime_id=1231
    	AND
	kategorijaliga_id = (SELECT 
                         	id
                         FROM
                         	kategorija_liga
                         WHERE
                         	kategorija_liga.kategorija_id = (SELECT kategorija_id FROM staza_kategorija WHERE id = 848)
                         		AND
                         	kategorija_liga.liga_id = 221)
		AND
	datum_od &lt;= '44850'
    	AND
    datum_do is Null;</v>
      </c>
      <c r="EQ227" s="27" t="s">
        <v>0</v>
      </c>
    </row>
    <row r="228" spans="1:147" x14ac:dyDescent="0.25">
      <c r="A228" t="s">
        <v>0</v>
      </c>
      <c r="B228" s="32" t="str">
        <f>IF(csv!F218="","",TRIM(csv!T218))</f>
        <v>W55</v>
      </c>
      <c r="C228" s="21" t="s">
        <v>0</v>
      </c>
      <c r="D228" s="21" t="str">
        <f>IF(csv!F218="","",TRIM(csv!F218))</f>
        <v>Mladenka</v>
      </c>
      <c r="E228" s="21" t="str">
        <f>IF(csv!E218="","",TRIM(csv!E218))</f>
        <v>Čuljak Gross</v>
      </c>
      <c r="F228" s="21" t="s">
        <v>0</v>
      </c>
      <c r="G228" s="53" t="str">
        <f>IF(csv!M218="","",TRIM(csv!M218))</f>
        <v>72:56</v>
      </c>
      <c r="H228" s="53" t="str">
        <f>IF(csv!N218="","",TRIM(csv!N218))</f>
        <v>0</v>
      </c>
      <c r="I228" s="21" t="s">
        <v>0</v>
      </c>
      <c r="J228" s="21" t="str">
        <f>IF(csv!P218="","",TRIM(csv!P218))</f>
        <v>KAP</v>
      </c>
      <c r="K228" s="21" t="str">
        <f>IF(csv!Q218="","",TRIM(csv!Q218))</f>
        <v>OK Kapela</v>
      </c>
      <c r="L228" s="21" t="s">
        <v>0</v>
      </c>
      <c r="M228" s="46" t="str">
        <f>IF(csv!R218="","",TRIM(csv!R218))</f>
        <v>CRO</v>
      </c>
      <c r="N228" s="27" t="s">
        <v>0</v>
      </c>
      <c r="O228" s="172" t="str">
        <f t="shared" si="248"/>
        <v>ok</v>
      </c>
      <c r="P228" s="27"/>
      <c r="Q228" s="32" t="str">
        <f t="shared" si="249"/>
        <v>W55</v>
      </c>
      <c r="R228" s="53">
        <f>IF(Q228="","",IF(COUNTIF(Q$12:Q227,Q228)=0,R227+1,R227))</f>
        <v>21</v>
      </c>
      <c r="S228" s="53">
        <f t="shared" si="250"/>
        <v>115</v>
      </c>
      <c r="T228" s="53">
        <f t="shared" si="251"/>
        <v>550</v>
      </c>
      <c r="U228" s="46" t="str">
        <f t="shared" si="252"/>
        <v>Ž55</v>
      </c>
      <c r="V228" s="27" t="s">
        <v>0</v>
      </c>
      <c r="W228" s="157" t="str">
        <f t="shared" si="253"/>
        <v>Ž55</v>
      </c>
      <c r="X228" s="207">
        <f t="shared" si="254"/>
        <v>848</v>
      </c>
      <c r="Y228" s="158">
        <f t="shared" si="236"/>
        <v>28</v>
      </c>
      <c r="Z228" s="27" t="s">
        <v>0</v>
      </c>
      <c r="AA228" s="32" t="str">
        <f t="shared" si="255"/>
        <v>CRO</v>
      </c>
      <c r="AB228" s="53">
        <f t="shared" si="256"/>
        <v>1</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CRO</v>
      </c>
      <c r="AK228" s="108">
        <f t="shared" si="259"/>
        <v>1</v>
      </c>
      <c r="AL228" s="27"/>
      <c r="AM228" s="32" t="str">
        <f t="shared" si="260"/>
        <v>Mladenka</v>
      </c>
      <c r="AN228" s="21" t="str">
        <f t="shared" si="261"/>
        <v>Čuljak Gross</v>
      </c>
      <c r="AO228" s="53">
        <f t="shared" si="262"/>
        <v>1166</v>
      </c>
      <c r="AP228" s="53" t="str">
        <f t="shared" si="263"/>
        <v/>
      </c>
      <c r="AQ228" s="21" t="str">
        <f t="shared" si="264"/>
        <v>Mladenka</v>
      </c>
      <c r="AR228" s="46" t="str">
        <f t="shared" si="265"/>
        <v>Čuljak Gross</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Mladenka</v>
      </c>
      <c r="BI228" s="21" t="str">
        <f t="shared" si="271"/>
        <v>Čuljak Gross</v>
      </c>
      <c r="BJ228" s="53" t="str">
        <f t="shared" si="272"/>
        <v/>
      </c>
      <c r="BK228" s="33">
        <f t="shared" si="273"/>
        <v>1166</v>
      </c>
      <c r="BL228" s="27" t="s">
        <v>0</v>
      </c>
      <c r="BM228" s="32" t="str">
        <f t="shared" si="274"/>
        <v>KAP</v>
      </c>
      <c r="BN228" s="21" t="str">
        <f t="shared" si="275"/>
        <v>OK Kapela</v>
      </c>
      <c r="BO228" s="53">
        <f t="shared" si="276"/>
        <v>5</v>
      </c>
      <c r="BP228" s="53" t="str">
        <f t="shared" si="237"/>
        <v/>
      </c>
      <c r="BQ228" s="21" t="str">
        <f t="shared" si="238"/>
        <v>OK Kapela</v>
      </c>
      <c r="BR228" s="21" t="str" cm="1">
        <f t="array" ref="BR228">IFERROR(""&amp;INDEX(regNatjecatelj_klub,DI228),"")</f>
        <v>OK Kapela</v>
      </c>
      <c r="BS228" s="66" t="str">
        <f t="shared" si="277"/>
        <v/>
      </c>
      <c r="BT228" s="46" t="str">
        <f t="shared" si="278"/>
        <v>OK Kapela</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OK Kapela</v>
      </c>
      <c r="CL228" s="210">
        <f>IF(BN228="","",IF(BT228&lt;&gt;BN228,INDEX(regKlub_id,MATCH(BT228,regKlub_naziv,0)),IF(AND(BO228&lt;&gt;"",BO228&lt;&gt;"NEMA"),BO228,IF(CF228&lt;&gt;"",CF228,IF(CB228&lt;&gt;"",CB228,IFERROR(INDEX(CL$12:CL227,MATCH(BN228,BN$12:BN227,0)),"GREŠKA"))))))</f>
        <v>5</v>
      </c>
      <c r="CM228" s="108" t="str">
        <f>IF(BP228="","",IF(BP228&lt;&gt;"NEMA",BP228,IF(CE228&lt;&gt;"",CE228,IFERROR(INDEX(CM$12:CM227,MATCH(BN228,BN$12:BN227,0)),""))))</f>
        <v/>
      </c>
      <c r="CN228" s="27" t="s">
        <v>0</v>
      </c>
      <c r="CO228" s="38" t="str">
        <f t="shared" si="285"/>
        <v>72:56</v>
      </c>
      <c r="CP228" s="53" t="str">
        <f t="shared" si="286"/>
        <v>0</v>
      </c>
      <c r="CQ228" s="164" t="str">
        <f t="shared" si="287"/>
        <v/>
      </c>
      <c r="CR228" s="165">
        <f t="shared" si="235"/>
        <v>4376</v>
      </c>
      <c r="CS228" s="108">
        <f t="shared" si="239"/>
        <v>1</v>
      </c>
      <c r="CT228" s="27" t="s">
        <v>0</v>
      </c>
      <c r="CU228" s="224" t="str">
        <f t="shared" si="288"/>
        <v xml:space="preserve">
</v>
      </c>
      <c r="CV228" s="27" t="s">
        <v>0</v>
      </c>
      <c r="CW228" s="184" t="str">
        <f t="shared" si="240"/>
        <v/>
      </c>
      <c r="CX228" t="s">
        <v>0</v>
      </c>
      <c r="CY228" s="86" t="str">
        <f t="shared" si="241"/>
        <v>Ž</v>
      </c>
      <c r="CZ228" t="s">
        <v>0</v>
      </c>
      <c r="DA228" s="32" t="str">
        <f t="shared" si="242"/>
        <v/>
      </c>
      <c r="DB228" s="46" t="str">
        <f t="shared" si="243"/>
        <v/>
      </c>
      <c r="DC228" t="s">
        <v>0</v>
      </c>
      <c r="DD228" s="14" t="str">
        <f t="shared" si="289"/>
        <v/>
      </c>
      <c r="DE228" s="27" t="s">
        <v>0</v>
      </c>
      <c r="DF228" s="14" t="str">
        <f t="shared" si="290"/>
        <v/>
      </c>
      <c r="DG228" s="27" t="s">
        <v>0</v>
      </c>
      <c r="DH228" s="32" t="str">
        <f t="shared" si="291"/>
        <v>Mladenka – Čuljak Gross</v>
      </c>
      <c r="DI228" s="33">
        <f t="shared" si="292"/>
        <v>924</v>
      </c>
      <c r="DJ228" s="27" t="s">
        <v>0</v>
      </c>
      <c r="DK228" s="32" t="str">
        <f t="shared" si="293"/>
        <v>Mladenka – Čuljak Gross – OK Kapela</v>
      </c>
      <c r="DL228" s="33">
        <f t="shared" si="294"/>
        <v>924</v>
      </c>
      <c r="DM228" s="27" t="s">
        <v>0</v>
      </c>
      <c r="DN228" s="32" t="str">
        <f t="shared" si="295"/>
        <v>Mladenka – Čuljak Gross – OK Kapela – Ž55</v>
      </c>
      <c r="DO228" s="33">
        <f t="shared" si="296"/>
        <v>924</v>
      </c>
      <c r="DP228" s="27" t="s">
        <v>0</v>
      </c>
      <c r="DQ228" s="38">
        <f t="shared" si="297"/>
        <v>924</v>
      </c>
      <c r="DR228" s="33" cm="1">
        <f t="array" ref="DR228">IF(DQ228&lt;&gt;"",INDEX(regNatjecatelj_id,DQ228,0),IF(BF228&lt;&gt;"",BF228,""))</f>
        <v>1166</v>
      </c>
      <c r="DS228" s="27" t="s">
        <v>0</v>
      </c>
      <c r="DT228" s="38" t="str">
        <f t="shared" si="298"/>
        <v>imepre</v>
      </c>
      <c r="DU228" s="53" t="str">
        <f t="shared" si="244"/>
        <v>klu</v>
      </c>
      <c r="DV228" s="53" t="str">
        <f t="shared" si="299"/>
        <v>kat(ali)</v>
      </c>
      <c r="DW228" s="53" t="str">
        <f t="shared" si="300"/>
        <v/>
      </c>
      <c r="DX228" s="46" t="str">
        <f t="shared" si="301"/>
        <v>imepre-klu-kat(ali)</v>
      </c>
      <c r="DY228" s="27" t="s">
        <v>0</v>
      </c>
      <c r="DZ228" s="38">
        <f>IF(AN228="","",MAX(DZ$12:DZ227)+1)</f>
        <v>7797</v>
      </c>
      <c r="EA228" s="53">
        <f t="shared" si="302"/>
        <v>848</v>
      </c>
      <c r="EB228" s="53">
        <f t="shared" si="303"/>
        <v>1166</v>
      </c>
      <c r="EC228" s="53">
        <f t="shared" si="304"/>
        <v>4376</v>
      </c>
      <c r="ED228" s="53">
        <f t="shared" si="305"/>
        <v>1</v>
      </c>
      <c r="EE228" s="53">
        <f t="shared" si="245"/>
        <v>1</v>
      </c>
      <c r="EF228" s="53">
        <f t="shared" si="306"/>
        <v>21</v>
      </c>
      <c r="EG228" s="53" t="str">
        <f t="shared" si="307"/>
        <v>0</v>
      </c>
      <c r="EH228" s="53" t="str">
        <f t="shared" si="246"/>
        <v/>
      </c>
      <c r="EI228" s="53" t="str">
        <f t="shared" si="308"/>
        <v/>
      </c>
      <c r="EJ228" s="33">
        <f t="shared" si="309"/>
        <v>28</v>
      </c>
      <c r="EK228" s="27" t="s">
        <v>0</v>
      </c>
      <c r="EL228" s="14" t="str">
        <f t="shared" si="310"/>
        <v>INSERT INTO rezultat(id,stazakategorija_id,imeprezime_id,vrijeme_sec,status_id,registracija,uparivanje_id,originalstatus_id,imeprezimealias_id,klubalias_id,kategorijaalias_id) VALUES (7797,848,1166,4376,1,1,21,0,Null,Null,28);</v>
      </c>
      <c r="EM228" s="27" t="s">
        <v>0</v>
      </c>
      <c r="EN228" s="14" t="str">
        <f t="shared" si="247"/>
        <v>UPDATE
	registar
SET
	potvrda = 1
WHERE
	imeprezime_id=1166
    	AND
	kategorijaliga_id = (SELECT 
                         	id
                         FROM
                         	kategorija_liga
                         WHERE
                         	kategorija_liga.kategorija_id = (SELECT kategorija_id FROM staza_kategorija WHERE id = 848)
                         		AND
                         	kategorija_liga.liga_id = 221)
		AND
	datum_od &lt;= '44850'
    	AND
    datum_do is Null;</v>
      </c>
      <c r="EO228" s="27" t="s">
        <v>0</v>
      </c>
      <c r="EP228" s="115" t="str">
        <f t="shared" si="311"/>
        <v xml:space="preserve">
INSERT INTO rezultat(id,stazakategorija_id,imeprezime_id,vrijeme_sec,status_id,registracija,uparivanje_id,originalstatus_id,imeprezimealias_id,klubalias_id,kategorijaalias_id) VALUES (7797,848,1166,4376,1,1,21,0,Null,Null,28);
UPDATE
	registar
SET
	potvrda = 1
WHERE
	imeprezime_id=1166
    	AND
	kategorijaliga_id = (SELECT 
                         	id
                         FROM
                         	kategorija_liga
                         WHERE
                         	kategorija_liga.kategorija_id = (SELECT kategorija_id FROM staza_kategorija WHERE id = 848)
                         		AND
                         	kategorija_liga.liga_id = 221)
		AND
	datum_od &lt;= '44850'
    	AND
    datum_do is Null;</v>
      </c>
      <c r="EQ228" s="27" t="s">
        <v>0</v>
      </c>
    </row>
    <row r="229" spans="1:147" x14ac:dyDescent="0.25">
      <c r="A229" t="s">
        <v>0</v>
      </c>
      <c r="B229" s="32" t="str">
        <f>IF(csv!F219="","",TRIM(csv!T219))</f>
        <v>W55</v>
      </c>
      <c r="C229" s="21" t="s">
        <v>0</v>
      </c>
      <c r="D229" s="21" t="str">
        <f>IF(csv!F219="","",TRIM(csv!F219))</f>
        <v>Emilija</v>
      </c>
      <c r="E229" s="21" t="str">
        <f>IF(csv!E219="","",TRIM(csv!E219))</f>
        <v>Ebenspanger</v>
      </c>
      <c r="F229" s="21" t="s">
        <v>0</v>
      </c>
      <c r="G229" s="53" t="str">
        <f>IF(csv!M219="","",TRIM(csv!M219))</f>
        <v>82:15</v>
      </c>
      <c r="H229" s="53" t="str">
        <f>IF(csv!N219="","",TRIM(csv!N219))</f>
        <v>0</v>
      </c>
      <c r="I229" s="21" t="s">
        <v>0</v>
      </c>
      <c r="J229" s="21" t="str">
        <f>IF(csv!P219="","",TRIM(csv!P219))</f>
        <v>KAP</v>
      </c>
      <c r="K229" s="21" t="str">
        <f>IF(csv!Q219="","",TRIM(csv!Q219))</f>
        <v>OK Kapela</v>
      </c>
      <c r="L229" s="21" t="s">
        <v>0</v>
      </c>
      <c r="M229" s="46" t="str">
        <f>IF(csv!R219="","",TRIM(csv!R219))</f>
        <v>CRO</v>
      </c>
      <c r="N229" s="27" t="s">
        <v>0</v>
      </c>
      <c r="O229" s="172" t="str">
        <f t="shared" si="248"/>
        <v>ok</v>
      </c>
      <c r="P229" s="27"/>
      <c r="Q229" s="32" t="str">
        <f t="shared" si="249"/>
        <v>W55</v>
      </c>
      <c r="R229" s="53">
        <f>IF(Q229="","",IF(COUNTIF(Q$12:Q228,Q229)=0,R228+1,R228))</f>
        <v>21</v>
      </c>
      <c r="S229" s="53">
        <f t="shared" si="250"/>
        <v>115</v>
      </c>
      <c r="T229" s="53">
        <f t="shared" si="251"/>
        <v>550</v>
      </c>
      <c r="U229" s="46" t="str">
        <f t="shared" si="252"/>
        <v>Ž55</v>
      </c>
      <c r="V229" s="27" t="s">
        <v>0</v>
      </c>
      <c r="W229" s="157" t="str">
        <f t="shared" si="253"/>
        <v>Ž55</v>
      </c>
      <c r="X229" s="207">
        <f t="shared" si="254"/>
        <v>848</v>
      </c>
      <c r="Y229" s="158">
        <f t="shared" si="236"/>
        <v>28</v>
      </c>
      <c r="Z229" s="27" t="s">
        <v>0</v>
      </c>
      <c r="AA229" s="32" t="str">
        <f t="shared" si="255"/>
        <v>CRO</v>
      </c>
      <c r="AB229" s="53">
        <f t="shared" si="256"/>
        <v>1</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CRO</v>
      </c>
      <c r="AK229" s="108">
        <f t="shared" si="259"/>
        <v>1</v>
      </c>
      <c r="AL229" s="27"/>
      <c r="AM229" s="32" t="str">
        <f t="shared" si="260"/>
        <v>Emilija</v>
      </c>
      <c r="AN229" s="21" t="str">
        <f t="shared" si="261"/>
        <v>Ebenspanger</v>
      </c>
      <c r="AO229" s="53">
        <f t="shared" si="262"/>
        <v>1227</v>
      </c>
      <c r="AP229" s="53" t="str">
        <f t="shared" si="263"/>
        <v/>
      </c>
      <c r="AQ229" s="21" t="str">
        <f t="shared" si="264"/>
        <v>Emilija</v>
      </c>
      <c r="AR229" s="46" t="str">
        <f t="shared" si="265"/>
        <v>Ebenspanger</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Emilija</v>
      </c>
      <c r="BI229" s="21" t="str">
        <f t="shared" si="271"/>
        <v>Ebenspanger</v>
      </c>
      <c r="BJ229" s="53" t="str">
        <f t="shared" si="272"/>
        <v/>
      </c>
      <c r="BK229" s="33">
        <f t="shared" si="273"/>
        <v>1227</v>
      </c>
      <c r="BL229" s="27" t="s">
        <v>0</v>
      </c>
      <c r="BM229" s="32" t="str">
        <f t="shared" si="274"/>
        <v>KAP</v>
      </c>
      <c r="BN229" s="21" t="str">
        <f t="shared" si="275"/>
        <v>OK Kapela</v>
      </c>
      <c r="BO229" s="53">
        <f t="shared" si="276"/>
        <v>5</v>
      </c>
      <c r="BP229" s="53" t="str">
        <f t="shared" si="237"/>
        <v/>
      </c>
      <c r="BQ229" s="21" t="str">
        <f t="shared" si="238"/>
        <v>OK Kapela</v>
      </c>
      <c r="BR229" s="21" t="str" cm="1">
        <f t="array" ref="BR229">IFERROR(""&amp;INDEX(regNatjecatelj_klub,DI229),"")</f>
        <v>OK Kapela</v>
      </c>
      <c r="BS229" s="66" t="str">
        <f t="shared" si="277"/>
        <v/>
      </c>
      <c r="BT229" s="46" t="str">
        <f t="shared" si="278"/>
        <v>OK Kapela</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OK Kapela</v>
      </c>
      <c r="CL229" s="210">
        <f>IF(BN229="","",IF(BT229&lt;&gt;BN229,INDEX(regKlub_id,MATCH(BT229,regKlub_naziv,0)),IF(AND(BO229&lt;&gt;"",BO229&lt;&gt;"NEMA"),BO229,IF(CF229&lt;&gt;"",CF229,IF(CB229&lt;&gt;"",CB229,IFERROR(INDEX(CL$12:CL228,MATCH(BN229,BN$12:BN228,0)),"GREŠKA"))))))</f>
        <v>5</v>
      </c>
      <c r="CM229" s="108" t="str">
        <f>IF(BP229="","",IF(BP229&lt;&gt;"NEMA",BP229,IF(CE229&lt;&gt;"",CE229,IFERROR(INDEX(CM$12:CM228,MATCH(BN229,BN$12:BN228,0)),""))))</f>
        <v/>
      </c>
      <c r="CN229" s="27" t="s">
        <v>0</v>
      </c>
      <c r="CO229" s="38" t="str">
        <f t="shared" si="285"/>
        <v>82:15</v>
      </c>
      <c r="CP229" s="53" t="str">
        <f t="shared" si="286"/>
        <v>0</v>
      </c>
      <c r="CQ229" s="164" t="str">
        <f t="shared" si="287"/>
        <v/>
      </c>
      <c r="CR229" s="165">
        <f t="shared" si="235"/>
        <v>4935</v>
      </c>
      <c r="CS229" s="108">
        <f t="shared" si="239"/>
        <v>1</v>
      </c>
      <c r="CT229" s="27" t="s">
        <v>0</v>
      </c>
      <c r="CU229" s="224" t="str">
        <f t="shared" si="288"/>
        <v xml:space="preserve">
</v>
      </c>
      <c r="CV229" s="27" t="s">
        <v>0</v>
      </c>
      <c r="CW229" s="184" t="str">
        <f t="shared" si="240"/>
        <v/>
      </c>
      <c r="CX229" t="s">
        <v>0</v>
      </c>
      <c r="CY229" s="86" t="str">
        <f t="shared" si="241"/>
        <v>Ž</v>
      </c>
      <c r="CZ229" t="s">
        <v>0</v>
      </c>
      <c r="DA229" s="32" t="str">
        <f t="shared" si="242"/>
        <v/>
      </c>
      <c r="DB229" s="46" t="str">
        <f t="shared" si="243"/>
        <v/>
      </c>
      <c r="DC229" t="s">
        <v>0</v>
      </c>
      <c r="DD229" s="14" t="str">
        <f t="shared" si="289"/>
        <v/>
      </c>
      <c r="DE229" s="27" t="s">
        <v>0</v>
      </c>
      <c r="DF229" s="14" t="str">
        <f t="shared" si="290"/>
        <v/>
      </c>
      <c r="DG229" s="27" t="s">
        <v>0</v>
      </c>
      <c r="DH229" s="32" t="str">
        <f t="shared" si="291"/>
        <v>Emilija – Ebenspanger</v>
      </c>
      <c r="DI229" s="33">
        <f t="shared" si="292"/>
        <v>317</v>
      </c>
      <c r="DJ229" s="27" t="s">
        <v>0</v>
      </c>
      <c r="DK229" s="32" t="str">
        <f t="shared" si="293"/>
        <v>Emilija – Ebenspanger – OK Kapela</v>
      </c>
      <c r="DL229" s="33">
        <f t="shared" si="294"/>
        <v>317</v>
      </c>
      <c r="DM229" s="27" t="s">
        <v>0</v>
      </c>
      <c r="DN229" s="32" t="str">
        <f t="shared" si="295"/>
        <v>Emilija – Ebenspanger – OK Kapela – Ž55</v>
      </c>
      <c r="DO229" s="33">
        <f t="shared" si="296"/>
        <v>317</v>
      </c>
      <c r="DP229" s="27" t="s">
        <v>0</v>
      </c>
      <c r="DQ229" s="38">
        <f t="shared" si="297"/>
        <v>317</v>
      </c>
      <c r="DR229" s="33" cm="1">
        <f t="array" ref="DR229">IF(DQ229&lt;&gt;"",INDEX(regNatjecatelj_id,DQ229,0),IF(BF229&lt;&gt;"",BF229,""))</f>
        <v>1227</v>
      </c>
      <c r="DS229" s="27" t="s">
        <v>0</v>
      </c>
      <c r="DT229" s="38" t="str">
        <f t="shared" si="298"/>
        <v>imepre</v>
      </c>
      <c r="DU229" s="53" t="str">
        <f t="shared" si="244"/>
        <v>klu</v>
      </c>
      <c r="DV229" s="53" t="str">
        <f t="shared" si="299"/>
        <v>kat(ali)</v>
      </c>
      <c r="DW229" s="53" t="str">
        <f t="shared" si="300"/>
        <v/>
      </c>
      <c r="DX229" s="46" t="str">
        <f t="shared" si="301"/>
        <v>imepre-klu-kat(ali)</v>
      </c>
      <c r="DY229" s="27" t="s">
        <v>0</v>
      </c>
      <c r="DZ229" s="38">
        <f>IF(AN229="","",MAX(DZ$12:DZ228)+1)</f>
        <v>7798</v>
      </c>
      <c r="EA229" s="53">
        <f t="shared" si="302"/>
        <v>848</v>
      </c>
      <c r="EB229" s="53">
        <f t="shared" si="303"/>
        <v>1227</v>
      </c>
      <c r="EC229" s="53">
        <f t="shared" si="304"/>
        <v>4935</v>
      </c>
      <c r="ED229" s="53">
        <f t="shared" si="305"/>
        <v>1</v>
      </c>
      <c r="EE229" s="53">
        <f t="shared" si="245"/>
        <v>1</v>
      </c>
      <c r="EF229" s="53">
        <f t="shared" si="306"/>
        <v>21</v>
      </c>
      <c r="EG229" s="53" t="str">
        <f t="shared" si="307"/>
        <v>0</v>
      </c>
      <c r="EH229" s="53" t="str">
        <f t="shared" si="246"/>
        <v/>
      </c>
      <c r="EI229" s="53" t="str">
        <f t="shared" si="308"/>
        <v/>
      </c>
      <c r="EJ229" s="33">
        <f t="shared" si="309"/>
        <v>28</v>
      </c>
      <c r="EK229" s="27" t="s">
        <v>0</v>
      </c>
      <c r="EL229" s="14" t="str">
        <f t="shared" si="310"/>
        <v>INSERT INTO rezultat(id,stazakategorija_id,imeprezime_id,vrijeme_sec,status_id,registracija,uparivanje_id,originalstatus_id,imeprezimealias_id,klubalias_id,kategorijaalias_id) VALUES (7798,848,1227,4935,1,1,21,0,Null,Null,28);</v>
      </c>
      <c r="EM229" s="27" t="s">
        <v>0</v>
      </c>
      <c r="EN229" s="14" t="str">
        <f t="shared" si="247"/>
        <v>UPDATE
	registar
SET
	potvrda = 1
WHERE
	imeprezime_id=1227
    	AND
	kategorijaliga_id = (SELECT 
                         	id
                         FROM
                         	kategorija_liga
                         WHERE
                         	kategorija_liga.kategorija_id = (SELECT kategorija_id FROM staza_kategorija WHERE id = 848)
                         		AND
                         	kategorija_liga.liga_id = 221)
		AND
	datum_od &lt;= '44850'
    	AND
    datum_do is Null;</v>
      </c>
      <c r="EO229" s="27" t="s">
        <v>0</v>
      </c>
      <c r="EP229" s="115" t="str">
        <f t="shared" si="311"/>
        <v xml:space="preserve">
INSERT INTO rezultat(id,stazakategorija_id,imeprezime_id,vrijeme_sec,status_id,registracija,uparivanje_id,originalstatus_id,imeprezimealias_id,klubalias_id,kategorijaalias_id) VALUES (7798,848,1227,4935,1,1,21,0,Null,Null,28);
UPDATE
	registar
SET
	potvrda = 1
WHERE
	imeprezime_id=1227
    	AND
	kategorijaliga_id = (SELECT 
                         	id
                         FROM
                         	kategorija_liga
                         WHERE
                         	kategorija_liga.kategorija_id = (SELECT kategorija_id FROM staza_kategorija WHERE id = 848)
                         		AND
                         	kategorija_liga.liga_id = 221)
		AND
	datum_od &lt;= '44850'
    	AND
    datum_do is Null;</v>
      </c>
      <c r="EQ229" s="27" t="s">
        <v>0</v>
      </c>
    </row>
    <row r="230" spans="1:147" x14ac:dyDescent="0.25">
      <c r="A230" t="s">
        <v>0</v>
      </c>
      <c r="B230" s="32" t="str">
        <f>IF(csv!F220="","",TRIM(csv!T220))</f>
        <v>W55</v>
      </c>
      <c r="C230" s="21" t="s">
        <v>0</v>
      </c>
      <c r="D230" s="21" t="str">
        <f>IF(csv!F220="","",TRIM(csv!F220))</f>
        <v>Teodora</v>
      </c>
      <c r="E230" s="21" t="str">
        <f>IF(csv!E220="","",TRIM(csv!E220))</f>
        <v>Kučinac</v>
      </c>
      <c r="F230" s="21" t="s">
        <v>0</v>
      </c>
      <c r="G230" s="53" t="str">
        <f>IF(csv!M220="","",TRIM(csv!M220))</f>
        <v>82:42</v>
      </c>
      <c r="H230" s="53" t="str">
        <f>IF(csv!N220="","",TRIM(csv!N220))</f>
        <v>0</v>
      </c>
      <c r="I230" s="21" t="s">
        <v>0</v>
      </c>
      <c r="J230" s="21" t="str">
        <f>IF(csv!P220="","",TRIM(csv!P220))</f>
        <v>VIH</v>
      </c>
      <c r="K230" s="21" t="str">
        <f>IF(csv!Q220="","",TRIM(csv!Q220))</f>
        <v>OK Vihor</v>
      </c>
      <c r="L230" s="21" t="s">
        <v>0</v>
      </c>
      <c r="M230" s="46" t="str">
        <f>IF(csv!R220="","",TRIM(csv!R220))</f>
        <v>CRO</v>
      </c>
      <c r="N230" s="27" t="s">
        <v>0</v>
      </c>
      <c r="O230" s="172" t="str">
        <f t="shared" si="248"/>
        <v>ok</v>
      </c>
      <c r="P230" s="27"/>
      <c r="Q230" s="32" t="str">
        <f t="shared" si="249"/>
        <v>W55</v>
      </c>
      <c r="R230" s="53">
        <f>IF(Q230="","",IF(COUNTIF(Q$12:Q229,Q230)=0,R229+1,R229))</f>
        <v>21</v>
      </c>
      <c r="S230" s="53">
        <f t="shared" si="250"/>
        <v>115</v>
      </c>
      <c r="T230" s="53">
        <f t="shared" si="251"/>
        <v>550</v>
      </c>
      <c r="U230" s="46" t="str">
        <f t="shared" si="252"/>
        <v>Ž55</v>
      </c>
      <c r="V230" s="27" t="s">
        <v>0</v>
      </c>
      <c r="W230" s="157" t="str">
        <f t="shared" si="253"/>
        <v>Ž55</v>
      </c>
      <c r="X230" s="207">
        <f t="shared" si="254"/>
        <v>848</v>
      </c>
      <c r="Y230" s="158">
        <f t="shared" si="236"/>
        <v>28</v>
      </c>
      <c r="Z230" s="27" t="s">
        <v>0</v>
      </c>
      <c r="AA230" s="32" t="str">
        <f t="shared" si="255"/>
        <v>CRO</v>
      </c>
      <c r="AB230" s="53">
        <f t="shared" si="256"/>
        <v>1</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CRO</v>
      </c>
      <c r="AK230" s="108">
        <f t="shared" si="259"/>
        <v>1</v>
      </c>
      <c r="AL230" s="27"/>
      <c r="AM230" s="32" t="str">
        <f t="shared" si="260"/>
        <v>Teodora</v>
      </c>
      <c r="AN230" s="21" t="str">
        <f t="shared" si="261"/>
        <v>Kučinac</v>
      </c>
      <c r="AO230" s="53">
        <f t="shared" si="262"/>
        <v>1544</v>
      </c>
      <c r="AP230" s="53" t="str">
        <f t="shared" si="263"/>
        <v/>
      </c>
      <c r="AQ230" s="21" t="str">
        <f t="shared" si="264"/>
        <v>Teodora</v>
      </c>
      <c r="AR230" s="46" t="str">
        <f t="shared" si="265"/>
        <v>Kučinac</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Teodora</v>
      </c>
      <c r="BI230" s="21" t="str">
        <f t="shared" si="271"/>
        <v>Kučinac</v>
      </c>
      <c r="BJ230" s="53" t="str">
        <f t="shared" si="272"/>
        <v/>
      </c>
      <c r="BK230" s="33">
        <f t="shared" si="273"/>
        <v>1544</v>
      </c>
      <c r="BL230" s="27" t="s">
        <v>0</v>
      </c>
      <c r="BM230" s="32" t="str">
        <f t="shared" si="274"/>
        <v>VIH</v>
      </c>
      <c r="BN230" s="21" t="str">
        <f t="shared" si="275"/>
        <v>OK Vihor</v>
      </c>
      <c r="BO230" s="53">
        <f t="shared" si="276"/>
        <v>12</v>
      </c>
      <c r="BP230" s="53" t="str">
        <f t="shared" si="237"/>
        <v/>
      </c>
      <c r="BQ230" s="21" t="str">
        <f t="shared" si="238"/>
        <v>OK Vihor</v>
      </c>
      <c r="BR230" s="21" t="str" cm="1">
        <f t="array" ref="BR230">IFERROR(""&amp;INDEX(regNatjecatelj_klub,DI230),"")</f>
        <v>OK Vihor</v>
      </c>
      <c r="BS230" s="66" t="str">
        <f t="shared" si="277"/>
        <v/>
      </c>
      <c r="BT230" s="46" t="str">
        <f t="shared" si="278"/>
        <v>OK Vihor</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OK Vihor</v>
      </c>
      <c r="CL230" s="210">
        <f>IF(BN230="","",IF(BT230&lt;&gt;BN230,INDEX(regKlub_id,MATCH(BT230,regKlub_naziv,0)),IF(AND(BO230&lt;&gt;"",BO230&lt;&gt;"NEMA"),BO230,IF(CF230&lt;&gt;"",CF230,IF(CB230&lt;&gt;"",CB230,IFERROR(INDEX(CL$12:CL229,MATCH(BN230,BN$12:BN229,0)),"GREŠKA"))))))</f>
        <v>12</v>
      </c>
      <c r="CM230" s="108" t="str">
        <f>IF(BP230="","",IF(BP230&lt;&gt;"NEMA",BP230,IF(CE230&lt;&gt;"",CE230,IFERROR(INDEX(CM$12:CM229,MATCH(BN230,BN$12:BN229,0)),""))))</f>
        <v/>
      </c>
      <c r="CN230" s="27" t="s">
        <v>0</v>
      </c>
      <c r="CO230" s="38" t="str">
        <f t="shared" si="285"/>
        <v>82:42</v>
      </c>
      <c r="CP230" s="53" t="str">
        <f t="shared" si="286"/>
        <v>0</v>
      </c>
      <c r="CQ230" s="164" t="str">
        <f t="shared" si="287"/>
        <v/>
      </c>
      <c r="CR230" s="165">
        <f t="shared" si="235"/>
        <v>4962</v>
      </c>
      <c r="CS230" s="108">
        <f t="shared" si="239"/>
        <v>1</v>
      </c>
      <c r="CT230" s="27" t="s">
        <v>0</v>
      </c>
      <c r="CU230" s="224" t="str">
        <f t="shared" si="288"/>
        <v xml:space="preserve">
</v>
      </c>
      <c r="CV230" s="27" t="s">
        <v>0</v>
      </c>
      <c r="CW230" s="184" t="str">
        <f t="shared" si="240"/>
        <v/>
      </c>
      <c r="CX230" t="s">
        <v>0</v>
      </c>
      <c r="CY230" s="86" t="str">
        <f t="shared" si="241"/>
        <v>Ž</v>
      </c>
      <c r="CZ230" t="s">
        <v>0</v>
      </c>
      <c r="DA230" s="32" t="str">
        <f t="shared" si="242"/>
        <v/>
      </c>
      <c r="DB230" s="46" t="str">
        <f t="shared" si="243"/>
        <v/>
      </c>
      <c r="DC230" t="s">
        <v>0</v>
      </c>
      <c r="DD230" s="14" t="str">
        <f t="shared" si="289"/>
        <v/>
      </c>
      <c r="DE230" s="27" t="s">
        <v>0</v>
      </c>
      <c r="DF230" s="14" t="str">
        <f t="shared" si="290"/>
        <v/>
      </c>
      <c r="DG230" s="27" t="s">
        <v>0</v>
      </c>
      <c r="DH230" s="32" t="str">
        <f t="shared" si="291"/>
        <v>Teodora – Kučinac</v>
      </c>
      <c r="DI230" s="33">
        <f t="shared" si="292"/>
        <v>1196</v>
      </c>
      <c r="DJ230" s="27" t="s">
        <v>0</v>
      </c>
      <c r="DK230" s="32" t="str">
        <f t="shared" si="293"/>
        <v>Teodora – Kučinac – OK Vihor</v>
      </c>
      <c r="DL230" s="33">
        <f t="shared" si="294"/>
        <v>1196</v>
      </c>
      <c r="DM230" s="27" t="s">
        <v>0</v>
      </c>
      <c r="DN230" s="32" t="str">
        <f t="shared" si="295"/>
        <v>Teodora – Kučinac – OK Vihor – Ž55</v>
      </c>
      <c r="DO230" s="33">
        <f t="shared" si="296"/>
        <v>1196</v>
      </c>
      <c r="DP230" s="27" t="s">
        <v>0</v>
      </c>
      <c r="DQ230" s="38">
        <f t="shared" si="297"/>
        <v>1196</v>
      </c>
      <c r="DR230" s="33" cm="1">
        <f t="array" ref="DR230">IF(DQ230&lt;&gt;"",INDEX(regNatjecatelj_id,DQ230,0),IF(BF230&lt;&gt;"",BF230,""))</f>
        <v>1544</v>
      </c>
      <c r="DS230" s="27" t="s">
        <v>0</v>
      </c>
      <c r="DT230" s="38" t="str">
        <f t="shared" si="298"/>
        <v>imepre</v>
      </c>
      <c r="DU230" s="53" t="str">
        <f t="shared" si="244"/>
        <v>klu</v>
      </c>
      <c r="DV230" s="53" t="str">
        <f t="shared" si="299"/>
        <v>kat(ali)</v>
      </c>
      <c r="DW230" s="53" t="str">
        <f t="shared" si="300"/>
        <v/>
      </c>
      <c r="DX230" s="46" t="str">
        <f t="shared" si="301"/>
        <v>imepre-klu-kat(ali)</v>
      </c>
      <c r="DY230" s="27" t="s">
        <v>0</v>
      </c>
      <c r="DZ230" s="38">
        <f>IF(AN230="","",MAX(DZ$12:DZ229)+1)</f>
        <v>7799</v>
      </c>
      <c r="EA230" s="53">
        <f t="shared" si="302"/>
        <v>848</v>
      </c>
      <c r="EB230" s="53">
        <f t="shared" si="303"/>
        <v>1544</v>
      </c>
      <c r="EC230" s="53">
        <f t="shared" si="304"/>
        <v>4962</v>
      </c>
      <c r="ED230" s="53">
        <f t="shared" si="305"/>
        <v>1</v>
      </c>
      <c r="EE230" s="53">
        <f t="shared" si="245"/>
        <v>1</v>
      </c>
      <c r="EF230" s="53">
        <f t="shared" si="306"/>
        <v>21</v>
      </c>
      <c r="EG230" s="53" t="str">
        <f t="shared" si="307"/>
        <v>0</v>
      </c>
      <c r="EH230" s="53" t="str">
        <f t="shared" si="246"/>
        <v/>
      </c>
      <c r="EI230" s="53" t="str">
        <f t="shared" si="308"/>
        <v/>
      </c>
      <c r="EJ230" s="33">
        <f t="shared" si="309"/>
        <v>28</v>
      </c>
      <c r="EK230" s="27" t="s">
        <v>0</v>
      </c>
      <c r="EL230" s="14" t="str">
        <f t="shared" si="310"/>
        <v>INSERT INTO rezultat(id,stazakategorija_id,imeprezime_id,vrijeme_sec,status_id,registracija,uparivanje_id,originalstatus_id,imeprezimealias_id,klubalias_id,kategorijaalias_id) VALUES (7799,848,1544,4962,1,1,21,0,Null,Null,28);</v>
      </c>
      <c r="EM230" s="27" t="s">
        <v>0</v>
      </c>
      <c r="EN230" s="14" t="str">
        <f t="shared" si="247"/>
        <v>UPDATE
	registar
SET
	potvrda = 1
WHERE
	imeprezime_id=1544
    	AND
	kategorijaliga_id = (SELECT 
                         	id
                         FROM
                         	kategorija_liga
                         WHERE
                         	kategorija_liga.kategorija_id = (SELECT kategorija_id FROM staza_kategorija WHERE id = 848)
                         		AND
                         	kategorija_liga.liga_id = 221)
		AND
	datum_od &lt;= '44850'
    	AND
    datum_do is Null;</v>
      </c>
      <c r="EO230" s="27" t="s">
        <v>0</v>
      </c>
      <c r="EP230" s="115" t="str">
        <f t="shared" si="311"/>
        <v xml:space="preserve">
INSERT INTO rezultat(id,stazakategorija_id,imeprezime_id,vrijeme_sec,status_id,registracija,uparivanje_id,originalstatus_id,imeprezimealias_id,klubalias_id,kategorijaalias_id) VALUES (7799,848,1544,4962,1,1,21,0,Null,Null,28);
UPDATE
	registar
SET
	potvrda = 1
WHERE
	imeprezime_id=1544
    	AND
	kategorijaliga_id = (SELECT 
                         	id
                         FROM
                         	kategorija_liga
                         WHERE
                         	kategorija_liga.kategorija_id = (SELECT kategorija_id FROM staza_kategorija WHERE id = 848)
                         		AND
                         	kategorija_liga.liga_id = 221)
		AND
	datum_od &lt;= '44850'
    	AND
    datum_do is Null;</v>
      </c>
      <c r="EQ230" s="27" t="s">
        <v>0</v>
      </c>
    </row>
    <row r="231" spans="1:147" x14ac:dyDescent="0.25">
      <c r="A231" t="s">
        <v>0</v>
      </c>
      <c r="B231" s="32" t="str">
        <f>IF(csv!F221="","",TRIM(csv!T221))</f>
        <v>W55</v>
      </c>
      <c r="C231" s="21" t="s">
        <v>0</v>
      </c>
      <c r="D231" s="21" t="str">
        <f>IF(csv!F221="","",TRIM(csv!F221))</f>
        <v>Vacant</v>
      </c>
      <c r="E231" s="21" t="str">
        <f>IF(csv!E221="","",TRIM(csv!E221))</f>
        <v/>
      </c>
      <c r="F231" s="21" t="s">
        <v>0</v>
      </c>
      <c r="G231" s="53" t="str">
        <f>IF(csv!M221="","",TRIM(csv!M221))</f>
        <v/>
      </c>
      <c r="H231" s="53" t="str">
        <f>IF(csv!N221="","",TRIM(csv!N221))</f>
        <v>0</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W55</v>
      </c>
      <c r="R231" s="53">
        <f>IF(Q231="","",IF(COUNTIF(Q$12:Q230,Q231)=0,R230+1,R230))</f>
        <v>21</v>
      </c>
      <c r="S231" s="53">
        <f t="shared" si="250"/>
        <v>115</v>
      </c>
      <c r="T231" s="53">
        <f t="shared" si="251"/>
        <v>550</v>
      </c>
      <c r="U231" s="46" t="str">
        <f t="shared" si="252"/>
        <v>Ž55</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0</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Ž</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W55</v>
      </c>
      <c r="C232" s="21" t="s">
        <v>0</v>
      </c>
      <c r="D232" s="21" t="str">
        <f>IF(csv!F222="","",TRIM(csv!F222))</f>
        <v>Vacant</v>
      </c>
      <c r="E232" s="21" t="str">
        <f>IF(csv!E222="","",TRIM(csv!E222))</f>
        <v/>
      </c>
      <c r="F232" s="21" t="s">
        <v>0</v>
      </c>
      <c r="G232" s="53" t="str">
        <f>IF(csv!M222="","",TRIM(csv!M222))</f>
        <v/>
      </c>
      <c r="H232" s="53" t="str">
        <f>IF(csv!N222="","",TRIM(csv!N222))</f>
        <v>0</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W55</v>
      </c>
      <c r="R232" s="53">
        <f>IF(Q232="","",IF(COUNTIF(Q$12:Q231,Q232)=0,R231+1,R231))</f>
        <v>21</v>
      </c>
      <c r="S232" s="53">
        <f t="shared" si="250"/>
        <v>115</v>
      </c>
      <c r="T232" s="53">
        <f t="shared" si="251"/>
        <v>550</v>
      </c>
      <c r="U232" s="46" t="str">
        <f t="shared" si="252"/>
        <v>Ž55</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0</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Ž</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W65</v>
      </c>
      <c r="C233" s="21" t="s">
        <v>0</v>
      </c>
      <c r="D233" s="21" t="str">
        <f>IF(csv!F223="","",TRIM(csv!F223))</f>
        <v>Željka</v>
      </c>
      <c r="E233" s="21" t="str">
        <f>IF(csv!E223="","",TRIM(csv!E223))</f>
        <v>Vendler Čepelak</v>
      </c>
      <c r="F233" s="21" t="s">
        <v>0</v>
      </c>
      <c r="G233" s="53" t="str">
        <f>IF(csv!M223="","",TRIM(csv!M223))</f>
        <v>88:37</v>
      </c>
      <c r="H233" s="53" t="str">
        <f>IF(csv!N223="","",TRIM(csv!N223))</f>
        <v>0</v>
      </c>
      <c r="I233" s="21" t="s">
        <v>0</v>
      </c>
      <c r="J233" s="21" t="str">
        <f>IF(csv!P223="","",TRIM(csv!P223))</f>
        <v>MAK</v>
      </c>
      <c r="K233" s="21" t="str">
        <f>IF(csv!Q223="","",TRIM(csv!Q223))</f>
        <v>OK Maksimir</v>
      </c>
      <c r="L233" s="21" t="s">
        <v>0</v>
      </c>
      <c r="M233" s="46" t="str">
        <f>IF(csv!R223="","",TRIM(csv!R223))</f>
        <v>CRO</v>
      </c>
      <c r="N233" s="27" t="s">
        <v>0</v>
      </c>
      <c r="O233" s="172" t="str">
        <f t="shared" si="248"/>
        <v>ok</v>
      </c>
      <c r="P233" s="27"/>
      <c r="Q233" s="32" t="str">
        <f t="shared" si="249"/>
        <v>W65</v>
      </c>
      <c r="R233" s="53">
        <f>IF(Q233="","",IF(COUNTIF(Q$12:Q232,Q233)=0,R232+1,R232))</f>
        <v>22</v>
      </c>
      <c r="S233" s="53">
        <f t="shared" si="250"/>
        <v>114</v>
      </c>
      <c r="T233" s="53">
        <f t="shared" si="251"/>
        <v>549</v>
      </c>
      <c r="U233" s="46" t="str">
        <f t="shared" si="252"/>
        <v>Ž65</v>
      </c>
      <c r="V233" s="27" t="s">
        <v>0</v>
      </c>
      <c r="W233" s="157" t="str">
        <f t="shared" si="253"/>
        <v>Ž65</v>
      </c>
      <c r="X233" s="207">
        <f t="shared" si="254"/>
        <v>849</v>
      </c>
      <c r="Y233" s="158">
        <f t="shared" si="236"/>
        <v>29</v>
      </c>
      <c r="Z233" s="27" t="s">
        <v>0</v>
      </c>
      <c r="AA233" s="32" t="str">
        <f t="shared" si="255"/>
        <v>CRO</v>
      </c>
      <c r="AB233" s="53">
        <f t="shared" si="256"/>
        <v>1</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CRO</v>
      </c>
      <c r="AK233" s="108">
        <f t="shared" si="259"/>
        <v>1</v>
      </c>
      <c r="AL233" s="27"/>
      <c r="AM233" s="32" t="str">
        <f t="shared" si="260"/>
        <v>Željka</v>
      </c>
      <c r="AN233" s="21" t="str">
        <f t="shared" si="261"/>
        <v>Vendler Čepelak</v>
      </c>
      <c r="AO233" s="53">
        <f t="shared" si="262"/>
        <v>1878</v>
      </c>
      <c r="AP233" s="53" t="str">
        <f t="shared" si="263"/>
        <v/>
      </c>
      <c r="AQ233" s="21" t="str">
        <f t="shared" si="264"/>
        <v>Željka</v>
      </c>
      <c r="AR233" s="46" t="str">
        <f t="shared" si="265"/>
        <v>Vendler Čepelak</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Željka</v>
      </c>
      <c r="BI233" s="21" t="str">
        <f t="shared" si="271"/>
        <v>Vendler Čepelak</v>
      </c>
      <c r="BJ233" s="53" t="str">
        <f t="shared" si="272"/>
        <v/>
      </c>
      <c r="BK233" s="33">
        <f t="shared" si="273"/>
        <v>1878</v>
      </c>
      <c r="BL233" s="27" t="s">
        <v>0</v>
      </c>
      <c r="BM233" s="32" t="str">
        <f t="shared" si="274"/>
        <v>MAK</v>
      </c>
      <c r="BN233" s="21" t="str">
        <f t="shared" si="275"/>
        <v>OK Maksimir</v>
      </c>
      <c r="BO233" s="53">
        <f t="shared" si="276"/>
        <v>6</v>
      </c>
      <c r="BP233" s="53" t="str">
        <f t="shared" si="237"/>
        <v/>
      </c>
      <c r="BQ233" s="21" t="str">
        <f t="shared" si="238"/>
        <v>OK Maksimir</v>
      </c>
      <c r="BR233" s="21" t="str" cm="1">
        <f t="array" ref="BR233">IFERROR(""&amp;INDEX(regNatjecatelj_klub,DI233),"")</f>
        <v>OK Maksimir</v>
      </c>
      <c r="BS233" s="66" t="str">
        <f t="shared" si="277"/>
        <v/>
      </c>
      <c r="BT233" s="46" t="str">
        <f t="shared" si="278"/>
        <v>OK Maksimir</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OK Maksimir</v>
      </c>
      <c r="CL233" s="210">
        <f>IF(BN233="","",IF(BT233&lt;&gt;BN233,INDEX(regKlub_id,MATCH(BT233,regKlub_naziv,0)),IF(AND(BO233&lt;&gt;"",BO233&lt;&gt;"NEMA"),BO233,IF(CF233&lt;&gt;"",CF233,IF(CB233&lt;&gt;"",CB233,IFERROR(INDEX(CL$12:CL232,MATCH(BN233,BN$12:BN232,0)),"GREŠKA"))))))</f>
        <v>6</v>
      </c>
      <c r="CM233" s="108" t="str">
        <f>IF(BP233="","",IF(BP233&lt;&gt;"NEMA",BP233,IF(CE233&lt;&gt;"",CE233,IFERROR(INDEX(CM$12:CM232,MATCH(BN233,BN$12:BN232,0)),""))))</f>
        <v/>
      </c>
      <c r="CN233" s="27" t="s">
        <v>0</v>
      </c>
      <c r="CO233" s="38" t="str">
        <f t="shared" si="285"/>
        <v>88:37</v>
      </c>
      <c r="CP233" s="53" t="str">
        <f t="shared" si="286"/>
        <v>0</v>
      </c>
      <c r="CQ233" s="164" t="str">
        <f t="shared" si="287"/>
        <v/>
      </c>
      <c r="CR233" s="165">
        <f t="shared" si="235"/>
        <v>5317</v>
      </c>
      <c r="CS233" s="108">
        <f t="shared" si="239"/>
        <v>1</v>
      </c>
      <c r="CT233" s="27" t="s">
        <v>0</v>
      </c>
      <c r="CU233" s="224" t="str">
        <f t="shared" si="288"/>
        <v xml:space="preserve">
</v>
      </c>
      <c r="CV233" s="27" t="s">
        <v>0</v>
      </c>
      <c r="CW233" s="184" t="str">
        <f t="shared" si="240"/>
        <v/>
      </c>
      <c r="CX233" t="s">
        <v>0</v>
      </c>
      <c r="CY233" s="86" t="str">
        <f t="shared" si="241"/>
        <v>Ž</v>
      </c>
      <c r="CZ233" t="s">
        <v>0</v>
      </c>
      <c r="DA233" s="32" t="str">
        <f t="shared" si="242"/>
        <v/>
      </c>
      <c r="DB233" s="46" t="str">
        <f t="shared" si="243"/>
        <v/>
      </c>
      <c r="DC233" t="s">
        <v>0</v>
      </c>
      <c r="DD233" s="14" t="str">
        <f t="shared" si="289"/>
        <v/>
      </c>
      <c r="DE233" s="27" t="s">
        <v>0</v>
      </c>
      <c r="DF233" s="14" t="str">
        <f t="shared" si="290"/>
        <v/>
      </c>
      <c r="DG233" s="27" t="s">
        <v>0</v>
      </c>
      <c r="DH233" s="32" t="str">
        <f t="shared" si="291"/>
        <v>Željka – Vendler Čepelak</v>
      </c>
      <c r="DI233" s="33">
        <f t="shared" si="292"/>
        <v>1346</v>
      </c>
      <c r="DJ233" s="27" t="s">
        <v>0</v>
      </c>
      <c r="DK233" s="32" t="str">
        <f t="shared" si="293"/>
        <v>Željka – Vendler Čepelak – OK Maksimir</v>
      </c>
      <c r="DL233" s="33">
        <f t="shared" si="294"/>
        <v>1346</v>
      </c>
      <c r="DM233" s="27" t="s">
        <v>0</v>
      </c>
      <c r="DN233" s="32" t="str">
        <f t="shared" si="295"/>
        <v>Željka – Vendler Čepelak – OK Maksimir – Ž65</v>
      </c>
      <c r="DO233" s="33">
        <f t="shared" si="296"/>
        <v>1346</v>
      </c>
      <c r="DP233" s="27" t="s">
        <v>0</v>
      </c>
      <c r="DQ233" s="38">
        <f t="shared" si="297"/>
        <v>1346</v>
      </c>
      <c r="DR233" s="33" cm="1">
        <f t="array" ref="DR233">IF(DQ233&lt;&gt;"",INDEX(regNatjecatelj_id,DQ233,0),IF(BF233&lt;&gt;"",BF233,""))</f>
        <v>1878</v>
      </c>
      <c r="DS233" s="27" t="s">
        <v>0</v>
      </c>
      <c r="DT233" s="38" t="str">
        <f t="shared" si="298"/>
        <v>imepre</v>
      </c>
      <c r="DU233" s="53" t="str">
        <f t="shared" si="244"/>
        <v>klu</v>
      </c>
      <c r="DV233" s="53" t="str">
        <f t="shared" si="299"/>
        <v>kat(ali)</v>
      </c>
      <c r="DW233" s="53" t="str">
        <f t="shared" si="300"/>
        <v/>
      </c>
      <c r="DX233" s="46" t="str">
        <f t="shared" si="301"/>
        <v>imepre-klu-kat(ali)</v>
      </c>
      <c r="DY233" s="27" t="s">
        <v>0</v>
      </c>
      <c r="DZ233" s="38">
        <f>IF(AN233="","",MAX(DZ$12:DZ232)+1)</f>
        <v>7800</v>
      </c>
      <c r="EA233" s="53">
        <f t="shared" si="302"/>
        <v>849</v>
      </c>
      <c r="EB233" s="53">
        <f t="shared" si="303"/>
        <v>1878</v>
      </c>
      <c r="EC233" s="53">
        <f t="shared" si="304"/>
        <v>5317</v>
      </c>
      <c r="ED233" s="53">
        <f t="shared" si="305"/>
        <v>1</v>
      </c>
      <c r="EE233" s="53">
        <f t="shared" si="245"/>
        <v>1</v>
      </c>
      <c r="EF233" s="53">
        <f t="shared" si="306"/>
        <v>21</v>
      </c>
      <c r="EG233" s="53" t="str">
        <f t="shared" si="307"/>
        <v>0</v>
      </c>
      <c r="EH233" s="53" t="str">
        <f t="shared" si="246"/>
        <v/>
      </c>
      <c r="EI233" s="53" t="str">
        <f t="shared" si="308"/>
        <v/>
      </c>
      <c r="EJ233" s="33">
        <f t="shared" si="309"/>
        <v>29</v>
      </c>
      <c r="EK233" s="27" t="s">
        <v>0</v>
      </c>
      <c r="EL233" s="14" t="str">
        <f t="shared" si="310"/>
        <v>INSERT INTO rezultat(id,stazakategorija_id,imeprezime_id,vrijeme_sec,status_id,registracija,uparivanje_id,originalstatus_id,imeprezimealias_id,klubalias_id,kategorijaalias_id) VALUES (7800,849,1878,5317,1,1,21,0,Null,Null,29);</v>
      </c>
      <c r="EM233" s="27" t="s">
        <v>0</v>
      </c>
      <c r="EN233" s="14" t="str">
        <f t="shared" si="247"/>
        <v>UPDATE
	registar
SET
	potvrda = 1
WHERE
	imeprezime_id=1878
    	AND
	kategorijaliga_id = (SELECT 
                         	id
                         FROM
                         	kategorija_liga
                         WHERE
                         	kategorija_liga.kategorija_id = (SELECT kategorija_id FROM staza_kategorija WHERE id = 849)
                         		AND
                         	kategorija_liga.liga_id = 221)
		AND
	datum_od &lt;= '44850'
    	AND
    datum_do is Null;</v>
      </c>
      <c r="EO233" s="27" t="s">
        <v>0</v>
      </c>
      <c r="EP233" s="115" t="str">
        <f t="shared" si="311"/>
        <v xml:space="preserve">
INSERT INTO rezultat(id,stazakategorija_id,imeprezime_id,vrijeme_sec,status_id,registracija,uparivanje_id,originalstatus_id,imeprezimealias_id,klubalias_id,kategorijaalias_id) VALUES (7800,849,1878,5317,1,1,21,0,Null,Null,29);
UPDATE
	registar
SET
	potvrda = 1
WHERE
	imeprezime_id=1878
    	AND
	kategorijaliga_id = (SELECT 
                         	id
                         FROM
                         	kategorija_liga
                         WHERE
                         	kategorija_liga.kategorija_id = (SELECT kategorija_id FROM staza_kategorija WHERE id = 849)
                         		AND
                         	kategorija_liga.liga_id = 221)
		AND
	datum_od &lt;= '44850'
    	AND
    datum_do is Null;</v>
      </c>
      <c r="EQ233" s="27" t="s">
        <v>0</v>
      </c>
    </row>
    <row r="234" spans="1:147" x14ac:dyDescent="0.25">
      <c r="A234" t="s">
        <v>0</v>
      </c>
      <c r="B234" s="32" t="str">
        <f>IF(csv!F224="","",TRIM(csv!T224))</f>
        <v>W65</v>
      </c>
      <c r="C234" s="21" t="s">
        <v>0</v>
      </c>
      <c r="D234" s="21" t="str">
        <f>IF(csv!F224="","",TRIM(csv!F224))</f>
        <v>Vera</v>
      </c>
      <c r="E234" s="21" t="str">
        <f>IF(csv!E224="","",TRIM(csv!E224))</f>
        <v>Franc</v>
      </c>
      <c r="F234" s="21" t="s">
        <v>0</v>
      </c>
      <c r="G234" s="53" t="str">
        <f>IF(csv!M224="","",TRIM(csv!M224))</f>
        <v>108:31</v>
      </c>
      <c r="H234" s="53" t="str">
        <f>IF(csv!N224="","",TRIM(csv!N224))</f>
        <v>0</v>
      </c>
      <c r="I234" s="21" t="s">
        <v>0</v>
      </c>
      <c r="J234" s="21" t="str">
        <f>IF(csv!P224="","",TRIM(csv!P224))</f>
        <v>KAP</v>
      </c>
      <c r="K234" s="21" t="str">
        <f>IF(csv!Q224="","",TRIM(csv!Q224))</f>
        <v>OK Kapela</v>
      </c>
      <c r="L234" s="21" t="s">
        <v>0</v>
      </c>
      <c r="M234" s="46" t="str">
        <f>IF(csv!R224="","",TRIM(csv!R224))</f>
        <v>CRO</v>
      </c>
      <c r="N234" s="27" t="s">
        <v>0</v>
      </c>
      <c r="O234" s="172" t="str">
        <f t="shared" si="248"/>
        <v>ok</v>
      </c>
      <c r="P234" s="27"/>
      <c r="Q234" s="32" t="str">
        <f t="shared" si="249"/>
        <v>W65</v>
      </c>
      <c r="R234" s="53">
        <f>IF(Q234="","",IF(COUNTIF(Q$12:Q233,Q234)=0,R233+1,R233))</f>
        <v>22</v>
      </c>
      <c r="S234" s="53">
        <f t="shared" si="250"/>
        <v>114</v>
      </c>
      <c r="T234" s="53">
        <f t="shared" si="251"/>
        <v>549</v>
      </c>
      <c r="U234" s="46" t="str">
        <f t="shared" si="252"/>
        <v>Ž65</v>
      </c>
      <c r="V234" s="27" t="s">
        <v>0</v>
      </c>
      <c r="W234" s="157" t="str">
        <f t="shared" si="253"/>
        <v>Ž65</v>
      </c>
      <c r="X234" s="207">
        <f t="shared" si="254"/>
        <v>849</v>
      </c>
      <c r="Y234" s="158">
        <f t="shared" si="236"/>
        <v>29</v>
      </c>
      <c r="Z234" s="27" t="s">
        <v>0</v>
      </c>
      <c r="AA234" s="32" t="str">
        <f t="shared" si="255"/>
        <v>CRO</v>
      </c>
      <c r="AB234" s="53">
        <f t="shared" si="256"/>
        <v>1</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CRO</v>
      </c>
      <c r="AK234" s="108">
        <f t="shared" si="259"/>
        <v>1</v>
      </c>
      <c r="AL234" s="27"/>
      <c r="AM234" s="32" t="str">
        <f t="shared" si="260"/>
        <v>Vera</v>
      </c>
      <c r="AN234" s="21" t="str">
        <f t="shared" si="261"/>
        <v>Franc</v>
      </c>
      <c r="AO234" s="53">
        <f t="shared" si="262"/>
        <v>1279</v>
      </c>
      <c r="AP234" s="53" t="str">
        <f t="shared" si="263"/>
        <v/>
      </c>
      <c r="AQ234" s="21" t="str">
        <f t="shared" si="264"/>
        <v>Vera</v>
      </c>
      <c r="AR234" s="46" t="str">
        <f t="shared" si="265"/>
        <v>Franc</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Vera</v>
      </c>
      <c r="BI234" s="21" t="str">
        <f t="shared" si="271"/>
        <v>Franc</v>
      </c>
      <c r="BJ234" s="53" t="str">
        <f t="shared" si="272"/>
        <v/>
      </c>
      <c r="BK234" s="33">
        <f t="shared" si="273"/>
        <v>1279</v>
      </c>
      <c r="BL234" s="27" t="s">
        <v>0</v>
      </c>
      <c r="BM234" s="32" t="str">
        <f t="shared" si="274"/>
        <v>KAP</v>
      </c>
      <c r="BN234" s="21" t="str">
        <f t="shared" si="275"/>
        <v>OK Kapela</v>
      </c>
      <c r="BO234" s="53">
        <f t="shared" si="276"/>
        <v>5</v>
      </c>
      <c r="BP234" s="53" t="str">
        <f t="shared" si="237"/>
        <v/>
      </c>
      <c r="BQ234" s="21" t="str">
        <f t="shared" si="238"/>
        <v>OK Kapela</v>
      </c>
      <c r="BR234" s="21" t="str" cm="1">
        <f t="array" ref="BR234">IFERROR(""&amp;INDEX(regNatjecatelj_klub,DI234),"")</f>
        <v>OK Kapela</v>
      </c>
      <c r="BS234" s="66" t="str">
        <f t="shared" si="277"/>
        <v/>
      </c>
      <c r="BT234" s="46" t="str">
        <f t="shared" si="278"/>
        <v>OK Kapela</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OK Kapela</v>
      </c>
      <c r="CL234" s="210">
        <f>IF(BN234="","",IF(BT234&lt;&gt;BN234,INDEX(regKlub_id,MATCH(BT234,regKlub_naziv,0)),IF(AND(BO234&lt;&gt;"",BO234&lt;&gt;"NEMA"),BO234,IF(CF234&lt;&gt;"",CF234,IF(CB234&lt;&gt;"",CB234,IFERROR(INDEX(CL$12:CL233,MATCH(BN234,BN$12:BN233,0)),"GREŠKA"))))))</f>
        <v>5</v>
      </c>
      <c r="CM234" s="108" t="str">
        <f>IF(BP234="","",IF(BP234&lt;&gt;"NEMA",BP234,IF(CE234&lt;&gt;"",CE234,IFERROR(INDEX(CM$12:CM233,MATCH(BN234,BN$12:BN233,0)),""))))</f>
        <v/>
      </c>
      <c r="CN234" s="27" t="s">
        <v>0</v>
      </c>
      <c r="CO234" s="38" t="str">
        <f t="shared" si="285"/>
        <v>108:31</v>
      </c>
      <c r="CP234" s="53" t="str">
        <f t="shared" si="286"/>
        <v>0</v>
      </c>
      <c r="CQ234" s="164" t="str">
        <f t="shared" si="287"/>
        <v/>
      </c>
      <c r="CR234" s="165">
        <f t="shared" si="235"/>
        <v>6511</v>
      </c>
      <c r="CS234" s="108">
        <f t="shared" si="239"/>
        <v>1</v>
      </c>
      <c r="CT234" s="27" t="s">
        <v>0</v>
      </c>
      <c r="CU234" s="224" t="str">
        <f t="shared" si="288"/>
        <v xml:space="preserve">
</v>
      </c>
      <c r="CV234" s="27" t="s">
        <v>0</v>
      </c>
      <c r="CW234" s="184" t="str">
        <f t="shared" si="240"/>
        <v/>
      </c>
      <c r="CX234" t="s">
        <v>0</v>
      </c>
      <c r="CY234" s="86" t="str">
        <f t="shared" si="241"/>
        <v>Ž</v>
      </c>
      <c r="CZ234" t="s">
        <v>0</v>
      </c>
      <c r="DA234" s="32" t="str">
        <f t="shared" si="242"/>
        <v/>
      </c>
      <c r="DB234" s="46" t="str">
        <f t="shared" si="243"/>
        <v/>
      </c>
      <c r="DC234" t="s">
        <v>0</v>
      </c>
      <c r="DD234" s="14" t="str">
        <f t="shared" si="289"/>
        <v/>
      </c>
      <c r="DE234" s="27" t="s">
        <v>0</v>
      </c>
      <c r="DF234" s="14" t="str">
        <f t="shared" si="290"/>
        <v/>
      </c>
      <c r="DG234" s="27" t="s">
        <v>0</v>
      </c>
      <c r="DH234" s="32" t="str">
        <f t="shared" si="291"/>
        <v>Vera – Franc</v>
      </c>
      <c r="DI234" s="33">
        <f t="shared" si="292"/>
        <v>1277</v>
      </c>
      <c r="DJ234" s="27" t="s">
        <v>0</v>
      </c>
      <c r="DK234" s="32" t="str">
        <f t="shared" si="293"/>
        <v>Vera – Franc – OK Kapela</v>
      </c>
      <c r="DL234" s="33">
        <f t="shared" si="294"/>
        <v>1277</v>
      </c>
      <c r="DM234" s="27" t="s">
        <v>0</v>
      </c>
      <c r="DN234" s="32" t="str">
        <f t="shared" si="295"/>
        <v>Vera – Franc – OK Kapela – Ž65</v>
      </c>
      <c r="DO234" s="33">
        <f t="shared" si="296"/>
        <v>1277</v>
      </c>
      <c r="DP234" s="27" t="s">
        <v>0</v>
      </c>
      <c r="DQ234" s="38">
        <f t="shared" si="297"/>
        <v>1277</v>
      </c>
      <c r="DR234" s="33" cm="1">
        <f t="array" ref="DR234">IF(DQ234&lt;&gt;"",INDEX(regNatjecatelj_id,DQ234,0),IF(BF234&lt;&gt;"",BF234,""))</f>
        <v>1279</v>
      </c>
      <c r="DS234" s="27" t="s">
        <v>0</v>
      </c>
      <c r="DT234" s="38" t="str">
        <f t="shared" si="298"/>
        <v>imepre</v>
      </c>
      <c r="DU234" s="53" t="str">
        <f t="shared" si="244"/>
        <v>klu</v>
      </c>
      <c r="DV234" s="53" t="str">
        <f t="shared" si="299"/>
        <v>kat(ali)</v>
      </c>
      <c r="DW234" s="53" t="str">
        <f t="shared" si="300"/>
        <v/>
      </c>
      <c r="DX234" s="46" t="str">
        <f t="shared" si="301"/>
        <v>imepre-klu-kat(ali)</v>
      </c>
      <c r="DY234" s="27" t="s">
        <v>0</v>
      </c>
      <c r="DZ234" s="38">
        <f>IF(AN234="","",MAX(DZ$12:DZ233)+1)</f>
        <v>7801</v>
      </c>
      <c r="EA234" s="53">
        <f t="shared" si="302"/>
        <v>849</v>
      </c>
      <c r="EB234" s="53">
        <f t="shared" si="303"/>
        <v>1279</v>
      </c>
      <c r="EC234" s="53">
        <f t="shared" si="304"/>
        <v>6511</v>
      </c>
      <c r="ED234" s="53">
        <f t="shared" si="305"/>
        <v>1</v>
      </c>
      <c r="EE234" s="53">
        <f t="shared" si="245"/>
        <v>1</v>
      </c>
      <c r="EF234" s="53">
        <f t="shared" si="306"/>
        <v>21</v>
      </c>
      <c r="EG234" s="53" t="str">
        <f t="shared" si="307"/>
        <v>0</v>
      </c>
      <c r="EH234" s="53" t="str">
        <f t="shared" si="246"/>
        <v/>
      </c>
      <c r="EI234" s="53" t="str">
        <f t="shared" si="308"/>
        <v/>
      </c>
      <c r="EJ234" s="33">
        <f t="shared" si="309"/>
        <v>29</v>
      </c>
      <c r="EK234" s="27" t="s">
        <v>0</v>
      </c>
      <c r="EL234" s="14" t="str">
        <f t="shared" si="310"/>
        <v>INSERT INTO rezultat(id,stazakategorija_id,imeprezime_id,vrijeme_sec,status_id,registracija,uparivanje_id,originalstatus_id,imeprezimealias_id,klubalias_id,kategorijaalias_id) VALUES (7801,849,1279,6511,1,1,21,0,Null,Null,29);</v>
      </c>
      <c r="EM234" s="27" t="s">
        <v>0</v>
      </c>
      <c r="EN234" s="14" t="str">
        <f t="shared" si="247"/>
        <v>UPDATE
	registar
SET
	potvrda = 1
WHERE
	imeprezime_id=1279
    	AND
	kategorijaliga_id = (SELECT 
                         	id
                         FROM
                         	kategorija_liga
                         WHERE
                         	kategorija_liga.kategorija_id = (SELECT kategorija_id FROM staza_kategorija WHERE id = 849)
                         		AND
                         	kategorija_liga.liga_id = 221)
		AND
	datum_od &lt;= '44850'
    	AND
    datum_do is Null;</v>
      </c>
      <c r="EO234" s="27" t="s">
        <v>0</v>
      </c>
      <c r="EP234" s="115" t="str">
        <f t="shared" si="311"/>
        <v xml:space="preserve">
INSERT INTO rezultat(id,stazakategorija_id,imeprezime_id,vrijeme_sec,status_id,registracija,uparivanje_id,originalstatus_id,imeprezimealias_id,klubalias_id,kategorijaalias_id) VALUES (7801,849,1279,6511,1,1,21,0,Null,Null,29);
UPDATE
	registar
SET
	potvrda = 1
WHERE
	imeprezime_id=1279
    	AND
	kategorijaliga_id = (SELECT 
                         	id
                         FROM
                         	kategorija_liga
                         WHERE
                         	kategorija_liga.kategorija_id = (SELECT kategorija_id FROM staza_kategorija WHERE id = 849)
                         		AND
                         	kategorija_liga.liga_id = 221)
		AND
	datum_od &lt;= '44850'
    	AND
    datum_do is Null;</v>
      </c>
      <c r="EQ234" s="27" t="s">
        <v>0</v>
      </c>
    </row>
    <row r="235" spans="1:147" x14ac:dyDescent="0.25">
      <c r="A235" t="s">
        <v>0</v>
      </c>
      <c r="B235" s="32" t="str">
        <f>IF(csv!F225="","",TRIM(csv!T225))</f>
        <v>W65</v>
      </c>
      <c r="C235" s="21" t="s">
        <v>0</v>
      </c>
      <c r="D235" s="21" t="str">
        <f>IF(csv!F225="","",TRIM(csv!F225))</f>
        <v>Biserka</v>
      </c>
      <c r="E235" s="21" t="str">
        <f>IF(csv!E225="","",TRIM(csv!E225))</f>
        <v>Horvat-Nikšić</v>
      </c>
      <c r="F235" s="21" t="s">
        <v>0</v>
      </c>
      <c r="G235" s="53" t="str">
        <f>IF(csv!M225="","",TRIM(csv!M225))</f>
        <v>118:59</v>
      </c>
      <c r="H235" s="53" t="str">
        <f>IF(csv!N225="","",TRIM(csv!N225))</f>
        <v>0</v>
      </c>
      <c r="I235" s="21" t="s">
        <v>0</v>
      </c>
      <c r="J235" s="21" t="str">
        <f>IF(csv!P225="","",TRIM(csv!P225))</f>
        <v>VIH</v>
      </c>
      <c r="K235" s="21" t="str">
        <f>IF(csv!Q225="","",TRIM(csv!Q225))</f>
        <v>OK Vihor</v>
      </c>
      <c r="L235" s="21" t="s">
        <v>0</v>
      </c>
      <c r="M235" s="46" t="str">
        <f>IF(csv!R225="","",TRIM(csv!R225))</f>
        <v>CRO</v>
      </c>
      <c r="N235" s="27" t="s">
        <v>0</v>
      </c>
      <c r="O235" s="172" t="str">
        <f t="shared" si="248"/>
        <v>ok</v>
      </c>
      <c r="P235" s="27"/>
      <c r="Q235" s="32" t="str">
        <f t="shared" si="249"/>
        <v>W65</v>
      </c>
      <c r="R235" s="53">
        <f>IF(Q235="","",IF(COUNTIF(Q$12:Q234,Q235)=0,R234+1,R234))</f>
        <v>22</v>
      </c>
      <c r="S235" s="53">
        <f t="shared" si="250"/>
        <v>114</v>
      </c>
      <c r="T235" s="53">
        <f t="shared" si="251"/>
        <v>549</v>
      </c>
      <c r="U235" s="46" t="str">
        <f t="shared" si="252"/>
        <v>Ž65</v>
      </c>
      <c r="V235" s="27" t="s">
        <v>0</v>
      </c>
      <c r="W235" s="157" t="str">
        <f t="shared" si="253"/>
        <v>Ž65</v>
      </c>
      <c r="X235" s="207">
        <f t="shared" si="254"/>
        <v>849</v>
      </c>
      <c r="Y235" s="158">
        <f t="shared" si="236"/>
        <v>29</v>
      </c>
      <c r="Z235" s="27" t="s">
        <v>0</v>
      </c>
      <c r="AA235" s="32" t="str">
        <f t="shared" si="255"/>
        <v>CRO</v>
      </c>
      <c r="AB235" s="53">
        <f t="shared" si="256"/>
        <v>1</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CRO</v>
      </c>
      <c r="AK235" s="108">
        <f t="shared" si="259"/>
        <v>1</v>
      </c>
      <c r="AL235" s="27"/>
      <c r="AM235" s="32" t="str">
        <f t="shared" si="260"/>
        <v>Biserka</v>
      </c>
      <c r="AN235" s="21" t="str">
        <f t="shared" si="261"/>
        <v>Horvat-Nikšić</v>
      </c>
      <c r="AO235" s="53">
        <f t="shared" si="262"/>
        <v>1324</v>
      </c>
      <c r="AP235" s="53" t="str">
        <f t="shared" si="263"/>
        <v/>
      </c>
      <c r="AQ235" s="21" t="str">
        <f t="shared" si="264"/>
        <v>Biserka</v>
      </c>
      <c r="AR235" s="46" t="str">
        <f t="shared" si="265"/>
        <v>Horvat-Nikšić</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Biserka</v>
      </c>
      <c r="BI235" s="21" t="str">
        <f t="shared" si="271"/>
        <v>Horvat-Nikšić</v>
      </c>
      <c r="BJ235" s="53" t="str">
        <f t="shared" si="272"/>
        <v/>
      </c>
      <c r="BK235" s="33">
        <f t="shared" si="273"/>
        <v>1324</v>
      </c>
      <c r="BL235" s="27" t="s">
        <v>0</v>
      </c>
      <c r="BM235" s="32" t="str">
        <f t="shared" si="274"/>
        <v>VIH</v>
      </c>
      <c r="BN235" s="21" t="str">
        <f t="shared" si="275"/>
        <v>OK Vihor</v>
      </c>
      <c r="BO235" s="53">
        <f t="shared" si="276"/>
        <v>12</v>
      </c>
      <c r="BP235" s="53" t="str">
        <f t="shared" si="237"/>
        <v/>
      </c>
      <c r="BQ235" s="21" t="str">
        <f t="shared" si="238"/>
        <v>OK Vihor</v>
      </c>
      <c r="BR235" s="21" t="str" cm="1">
        <f t="array" ref="BR235">IFERROR(""&amp;INDEX(regNatjecatelj_klub,DI235),"")</f>
        <v>OK Vihor</v>
      </c>
      <c r="BS235" s="66" t="str">
        <f t="shared" si="277"/>
        <v/>
      </c>
      <c r="BT235" s="46" t="str">
        <f t="shared" si="278"/>
        <v>OK Vihor</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OK Vihor</v>
      </c>
      <c r="CL235" s="210">
        <f>IF(BN235="","",IF(BT235&lt;&gt;BN235,INDEX(regKlub_id,MATCH(BT235,regKlub_naziv,0)),IF(AND(BO235&lt;&gt;"",BO235&lt;&gt;"NEMA"),BO235,IF(CF235&lt;&gt;"",CF235,IF(CB235&lt;&gt;"",CB235,IFERROR(INDEX(CL$12:CL234,MATCH(BN235,BN$12:BN234,0)),"GREŠKA"))))))</f>
        <v>12</v>
      </c>
      <c r="CM235" s="108" t="str">
        <f>IF(BP235="","",IF(BP235&lt;&gt;"NEMA",BP235,IF(CE235&lt;&gt;"",CE235,IFERROR(INDEX(CM$12:CM234,MATCH(BN235,BN$12:BN234,0)),""))))</f>
        <v/>
      </c>
      <c r="CN235" s="27" t="s">
        <v>0</v>
      </c>
      <c r="CO235" s="38" t="str">
        <f t="shared" si="285"/>
        <v>118:59</v>
      </c>
      <c r="CP235" s="53" t="str">
        <f t="shared" si="286"/>
        <v>0</v>
      </c>
      <c r="CQ235" s="164" t="str">
        <f t="shared" si="287"/>
        <v/>
      </c>
      <c r="CR235" s="165">
        <f t="shared" si="235"/>
        <v>7139</v>
      </c>
      <c r="CS235" s="108">
        <f t="shared" si="239"/>
        <v>1</v>
      </c>
      <c r="CT235" s="27" t="s">
        <v>0</v>
      </c>
      <c r="CU235" s="224" t="str">
        <f t="shared" si="288"/>
        <v xml:space="preserve">
</v>
      </c>
      <c r="CV235" s="27" t="s">
        <v>0</v>
      </c>
      <c r="CW235" s="184" t="str">
        <f t="shared" si="240"/>
        <v/>
      </c>
      <c r="CX235" t="s">
        <v>0</v>
      </c>
      <c r="CY235" s="86" t="str">
        <f t="shared" si="241"/>
        <v>Ž</v>
      </c>
      <c r="CZ235" t="s">
        <v>0</v>
      </c>
      <c r="DA235" s="32" t="str">
        <f t="shared" si="242"/>
        <v/>
      </c>
      <c r="DB235" s="46" t="str">
        <f t="shared" si="243"/>
        <v/>
      </c>
      <c r="DC235" t="s">
        <v>0</v>
      </c>
      <c r="DD235" s="14" t="str">
        <f t="shared" si="289"/>
        <v/>
      </c>
      <c r="DE235" s="27" t="s">
        <v>0</v>
      </c>
      <c r="DF235" s="14" t="str">
        <f t="shared" si="290"/>
        <v/>
      </c>
      <c r="DG235" s="27" t="s">
        <v>0</v>
      </c>
      <c r="DH235" s="32" t="str">
        <f t="shared" si="291"/>
        <v>Biserka – Horvat-Nikšić</v>
      </c>
      <c r="DI235" s="33">
        <f t="shared" si="292"/>
        <v>138</v>
      </c>
      <c r="DJ235" s="27" t="s">
        <v>0</v>
      </c>
      <c r="DK235" s="32" t="str">
        <f t="shared" si="293"/>
        <v>Biserka – Horvat-Nikšić – OK Vihor</v>
      </c>
      <c r="DL235" s="33">
        <f t="shared" si="294"/>
        <v>138</v>
      </c>
      <c r="DM235" s="27" t="s">
        <v>0</v>
      </c>
      <c r="DN235" s="32" t="str">
        <f t="shared" si="295"/>
        <v>Biserka – Horvat-Nikšić – OK Vihor – Ž65</v>
      </c>
      <c r="DO235" s="33">
        <f t="shared" si="296"/>
        <v>138</v>
      </c>
      <c r="DP235" s="27" t="s">
        <v>0</v>
      </c>
      <c r="DQ235" s="38">
        <f t="shared" si="297"/>
        <v>138</v>
      </c>
      <c r="DR235" s="33" cm="1">
        <f t="array" ref="DR235">IF(DQ235&lt;&gt;"",INDEX(regNatjecatelj_id,DQ235,0),IF(BF235&lt;&gt;"",BF235,""))</f>
        <v>1324</v>
      </c>
      <c r="DS235" s="27" t="s">
        <v>0</v>
      </c>
      <c r="DT235" s="38" t="str">
        <f t="shared" si="298"/>
        <v>imepre</v>
      </c>
      <c r="DU235" s="53" t="str">
        <f t="shared" si="244"/>
        <v>klu</v>
      </c>
      <c r="DV235" s="53" t="str">
        <f t="shared" si="299"/>
        <v>kat(ali)</v>
      </c>
      <c r="DW235" s="53" t="str">
        <f t="shared" si="300"/>
        <v/>
      </c>
      <c r="DX235" s="46" t="str">
        <f t="shared" si="301"/>
        <v>imepre-klu-kat(ali)</v>
      </c>
      <c r="DY235" s="27" t="s">
        <v>0</v>
      </c>
      <c r="DZ235" s="38">
        <f>IF(AN235="","",MAX(DZ$12:DZ234)+1)</f>
        <v>7802</v>
      </c>
      <c r="EA235" s="53">
        <f t="shared" si="302"/>
        <v>849</v>
      </c>
      <c r="EB235" s="53">
        <f t="shared" si="303"/>
        <v>1324</v>
      </c>
      <c r="EC235" s="53">
        <f t="shared" si="304"/>
        <v>7139</v>
      </c>
      <c r="ED235" s="53">
        <f t="shared" si="305"/>
        <v>1</v>
      </c>
      <c r="EE235" s="53">
        <f t="shared" si="245"/>
        <v>1</v>
      </c>
      <c r="EF235" s="53">
        <f t="shared" si="306"/>
        <v>21</v>
      </c>
      <c r="EG235" s="53" t="str">
        <f t="shared" si="307"/>
        <v>0</v>
      </c>
      <c r="EH235" s="53" t="str">
        <f t="shared" si="246"/>
        <v/>
      </c>
      <c r="EI235" s="53" t="str">
        <f t="shared" si="308"/>
        <v/>
      </c>
      <c r="EJ235" s="33">
        <f t="shared" si="309"/>
        <v>29</v>
      </c>
      <c r="EK235" s="27" t="s">
        <v>0</v>
      </c>
      <c r="EL235" s="14" t="str">
        <f t="shared" si="310"/>
        <v>INSERT INTO rezultat(id,stazakategorija_id,imeprezime_id,vrijeme_sec,status_id,registracija,uparivanje_id,originalstatus_id,imeprezimealias_id,klubalias_id,kategorijaalias_id) VALUES (7802,849,1324,7139,1,1,21,0,Null,Null,29);</v>
      </c>
      <c r="EM235" s="27" t="s">
        <v>0</v>
      </c>
      <c r="EN235" s="14" t="str">
        <f t="shared" si="247"/>
        <v>UPDATE
	registar
SET
	potvrda = 1
WHERE
	imeprezime_id=1324
    	AND
	kategorijaliga_id = (SELECT 
                         	id
                         FROM
                         	kategorija_liga
                         WHERE
                         	kategorija_liga.kategorija_id = (SELECT kategorija_id FROM staza_kategorija WHERE id = 849)
                         		AND
                         	kategorija_liga.liga_id = 221)
		AND
	datum_od &lt;= '44850'
    	AND
    datum_do is Null;</v>
      </c>
      <c r="EO235" s="27" t="s">
        <v>0</v>
      </c>
      <c r="EP235" s="115" t="str">
        <f t="shared" si="311"/>
        <v xml:space="preserve">
INSERT INTO rezultat(id,stazakategorija_id,imeprezime_id,vrijeme_sec,status_id,registracija,uparivanje_id,originalstatus_id,imeprezimealias_id,klubalias_id,kategorijaalias_id) VALUES (7802,849,1324,7139,1,1,21,0,Null,Null,29);
UPDATE
	registar
SET
	potvrda = 1
WHERE
	imeprezime_id=1324
    	AND
	kategorijaliga_id = (SELECT 
                         	id
                         FROM
                         	kategorija_liga
                         WHERE
                         	kategorija_liga.kategorija_id = (SELECT kategorija_id FROM staza_kategorija WHERE id = 849)
                         		AND
                         	kategorija_liga.liga_id = 221)
		AND
	datum_od &lt;= '44850'
    	AND
    datum_do is Null;</v>
      </c>
      <c r="EQ235" s="27" t="s">
        <v>0</v>
      </c>
    </row>
    <row r="236" spans="1:147" x14ac:dyDescent="0.25">
      <c r="A236" t="s">
        <v>0</v>
      </c>
      <c r="B236" s="32" t="str">
        <f>IF(csv!F226="","",TRIM(csv!T226))</f>
        <v>W65</v>
      </c>
      <c r="C236" s="21" t="s">
        <v>0</v>
      </c>
      <c r="D236" s="21" t="str">
        <f>IF(csv!F226="","",TRIM(csv!F226))</f>
        <v>Vacant</v>
      </c>
      <c r="E236" s="21" t="str">
        <f>IF(csv!E226="","",TRIM(csv!E226))</f>
        <v/>
      </c>
      <c r="F236" s="21" t="s">
        <v>0</v>
      </c>
      <c r="G236" s="53" t="str">
        <f>IF(csv!M226="","",TRIM(csv!M226))</f>
        <v/>
      </c>
      <c r="H236" s="53" t="str">
        <f>IF(csv!N226="","",TRIM(csv!N226))</f>
        <v>0</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W65</v>
      </c>
      <c r="R236" s="53">
        <f>IF(Q236="","",IF(COUNTIF(Q$12:Q235,Q236)=0,R235+1,R235))</f>
        <v>22</v>
      </c>
      <c r="S236" s="53">
        <f t="shared" si="250"/>
        <v>114</v>
      </c>
      <c r="T236" s="53">
        <f t="shared" si="251"/>
        <v>549</v>
      </c>
      <c r="U236" s="46" t="str">
        <f t="shared" si="252"/>
        <v>Ž65</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0</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Ž</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30"/>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539</v>
      </c>
      <c r="O7" s="177">
        <f>data_max_id_staza</f>
        <v>539</v>
      </c>
      <c r="Q7" s="178"/>
      <c r="R7" s="178"/>
      <c r="S7" s="178"/>
      <c r="T7" s="178"/>
      <c r="W7" s="176"/>
      <c r="X7" t="s">
        <v>0</v>
      </c>
      <c r="Y7" s="179"/>
      <c r="Z7" t="s">
        <v>0</v>
      </c>
    </row>
    <row r="8" spans="1:26" ht="16.5" thickTop="1" thickBot="1" x14ac:dyDescent="0.3">
      <c r="B8" s="30" t="str">
        <f>IF(csv!F3="","",csv!T3)</f>
        <v>M12</v>
      </c>
      <c r="C8" s="19" t="str">
        <f>IF(csv!F3="","",csv!AO3)</f>
        <v>M12 Ž12</v>
      </c>
      <c r="D8" s="19" t="str">
        <f>IF(csv!F3="","",csv!AP3&amp;"–"&amp;csv!AQ3&amp;"–"&amp;csv!AR3)</f>
        <v>2.1–90–8</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43–42–40–41–45–48–53–100–––––––––––––––––––––</v>
      </c>
      <c r="F8" t="s">
        <v>0</v>
      </c>
      <c r="G8" s="77" t="s">
        <v>467</v>
      </c>
      <c r="H8" s="78" t="s">
        <v>467</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540</v>
      </c>
      <c r="O8" s="52">
        <f>IF(N8="","",IF(N8&lt;&gt;N7,N8,""))</f>
        <v>540</v>
      </c>
      <c r="P8" s="19" t="str">
        <f t="shared" ref="P8:P39" si="3">IF(L8="","",IF(H8&lt;&gt;H9,L8,L8&amp;" – "&amp;P9))</f>
        <v>M21A</v>
      </c>
      <c r="Q8" s="181" t="str">
        <f t="shared" ref="Q8:Q39" si="4">IF(O8="","",INDEX(csv,MATCH($G8,nat_kategorija,0),41))</f>
        <v>10.2</v>
      </c>
      <c r="R8" s="181">
        <f>IF(Q8="","",VALUE(SUBSTITUTE(Q8,".",","))*1000)</f>
        <v>10200</v>
      </c>
      <c r="S8" s="181" t="str">
        <f t="shared" ref="S8:S39" si="5">IF(O8="","",INDEX(csv,MATCH($G8,nat_kategorija,0),42))</f>
        <v>530</v>
      </c>
      <c r="T8" s="181" t="str">
        <f t="shared" ref="T8:T39" si="6">IF(O8="","",INDEX(csv,MATCH($G8,nat_kategorija,0),43))</f>
        <v>19</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(540,1047,'M21A',10200,530,19,1);</v>
      </c>
      <c r="X8" t="s">
        <v>0</v>
      </c>
      <c r="Y8" s="183" t="str">
        <f t="shared" ref="Y8:Y56" si="9">W8&amp;IF(Y9="","","
"&amp;Y9)</f>
        <v>INSERT INTO staza (id,trka_id,naziv,duljina,uspon,broj_kontrola,rbr) VALUES (540,1047,'M21A',10200,530,19,1);
INSERT INTO staza (id,trka_id,naziv,duljina,uspon,broj_kontrola,rbr) VALUES (541,1047,'Ž21A',6300,330,10,2);
INSERT INTO staza (id,trka_id,naziv,duljina,uspon,broj_kontrola,rbr) VALUES (542,1047,'M70 – M65',2300,120,6,3);
INSERT INTO staza (id,trka_id,naziv,duljina,uspon,broj_kontrola,rbr) VALUES (543,1047,'M55',3600,210,11,5);
INSERT INTO staza (id,trka_id,naziv,duljina,uspon,broj_kontrola,rbr) VALUES (544,1047,'M45',6000,270,10,6);
INSERT INTO staza (id,trka_id,naziv,duljina,uspon,broj_kontrola,rbr) VALUES (545,1047,'M35 – M35 – M20',7100,360,14,7);
INSERT INTO staza (id,trka_id,naziv,duljina,uspon,broj_kontrola,rbr) VALUES (546,1047,'M21B – M16',4500,230,10,8);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8" t="s">
        <v>0</v>
      </c>
    </row>
    <row r="9" spans="1:26" ht="15.75" thickTop="1" x14ac:dyDescent="0.25">
      <c r="B9" s="32" t="str">
        <f>IF(csv!F4="","",csv!T4)</f>
        <v>M12</v>
      </c>
      <c r="C9" s="21" t="str">
        <f>IF(csv!F4="","",csv!AO4)</f>
        <v>M12 Ž12</v>
      </c>
      <c r="D9" s="21" t="str">
        <f>IF(csv!F4="","",csv!AP4&amp;"–"&amp;csv!AQ4&amp;"–"&amp;csv!AR4)</f>
        <v>2.1–90–8</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43–42–40–41–45–48–53–100–––––––––––––––––––––</v>
      </c>
      <c r="F9" t="s">
        <v>0</v>
      </c>
      <c r="G9" s="79" t="s">
        <v>2085</v>
      </c>
      <c r="H9" s="80" t="s">
        <v>430</v>
      </c>
      <c r="J9" s="184">
        <f t="shared" si="0"/>
        <v>2</v>
      </c>
      <c r="L9" s="32" t="str">
        <f t="shared" si="1"/>
        <v>Ž21A</v>
      </c>
      <c r="M9" s="53">
        <f t="shared" si="2"/>
        <v>2</v>
      </c>
      <c r="N9" s="53">
        <f>IF(H9="","",IF(COUNTIF(H$7:H8,H9)=0,MAX(N$7:N8)+1,MAX(N$7:N8)))</f>
        <v>541</v>
      </c>
      <c r="O9" s="53">
        <f t="shared" ref="O9:O72" si="10">IF(N9="","",IF(N9&lt;&gt;N8,N9,""))</f>
        <v>541</v>
      </c>
      <c r="P9" s="21" t="str">
        <f t="shared" si="3"/>
        <v>Ž21A</v>
      </c>
      <c r="Q9" s="185" t="str">
        <f t="shared" si="4"/>
        <v>6.3</v>
      </c>
      <c r="R9" s="185">
        <f t="shared" ref="R9:R57" si="11">IF(Q9="","",VALUE(SUBSTITUTE(Q9,".",","))*1000)</f>
        <v>6300</v>
      </c>
      <c r="S9" s="185" t="str">
        <f t="shared" si="5"/>
        <v>330</v>
      </c>
      <c r="T9" s="185" t="str">
        <f t="shared" si="6"/>
        <v>10</v>
      </c>
      <c r="U9" s="22">
        <f t="shared" si="7"/>
        <v>2</v>
      </c>
      <c r="W9" s="14" t="str">
        <f t="shared" si="8"/>
        <v>INSERT INTO staza (id,trka_id,naziv,duljina,uspon,broj_kontrola,rbr) VALUES (541,1047,'Ž21A',6300,330,10,2);</v>
      </c>
      <c r="X9" t="s">
        <v>0</v>
      </c>
      <c r="Y9" s="186" t="str">
        <f t="shared" si="9"/>
        <v>INSERT INTO staza (id,trka_id,naziv,duljina,uspon,broj_kontrola,rbr) VALUES (541,1047,'Ž21A',6300,330,10,2);
INSERT INTO staza (id,trka_id,naziv,duljina,uspon,broj_kontrola,rbr) VALUES (542,1047,'M70 – M65',2300,120,6,3);
INSERT INTO staza (id,trka_id,naziv,duljina,uspon,broj_kontrola,rbr) VALUES (543,1047,'M55',3600,210,11,5);
INSERT INTO staza (id,trka_id,naziv,duljina,uspon,broj_kontrola,rbr) VALUES (544,1047,'M45',6000,270,10,6);
INSERT INTO staza (id,trka_id,naziv,duljina,uspon,broj_kontrola,rbr) VALUES (545,1047,'M35 – M35 – M20',7100,360,14,7);
INSERT INTO staza (id,trka_id,naziv,duljina,uspon,broj_kontrola,rbr) VALUES (546,1047,'M21B – M16',4500,230,10,8);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9" t="s">
        <v>0</v>
      </c>
    </row>
    <row r="10" spans="1:26" x14ac:dyDescent="0.25">
      <c r="A10" s="16"/>
      <c r="B10" s="32" t="str">
        <f>IF(csv!F5="","",csv!T5)</f>
        <v>M12</v>
      </c>
      <c r="C10" s="21" t="str">
        <f>IF(csv!F5="","",csv!AO5)</f>
        <v>M12 Ž12</v>
      </c>
      <c r="D10" s="21" t="str">
        <f>IF(csv!F5="","",csv!AP5&amp;"–"&amp;csv!AQ5&amp;"–"&amp;csv!AR5)</f>
        <v>2.1–90–8</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43–42–40–41–45–48–53–100–––––––––––––––––––––</v>
      </c>
      <c r="F10" t="s">
        <v>0</v>
      </c>
      <c r="G10" s="79" t="s">
        <v>1083</v>
      </c>
      <c r="H10" s="80" t="s">
        <v>3518</v>
      </c>
      <c r="J10" s="184">
        <f t="shared" si="0"/>
        <v>3</v>
      </c>
      <c r="L10" s="32" t="str">
        <f t="shared" si="1"/>
        <v>M70</v>
      </c>
      <c r="M10" s="53">
        <f t="shared" si="2"/>
        <v>3</v>
      </c>
      <c r="N10" s="53">
        <f>IF(H10="","",IF(COUNTIF(H$7:H9,H10)=0,MAX(N$7:N9)+1,MAX(N$7:N9)))</f>
        <v>542</v>
      </c>
      <c r="O10" s="53">
        <f t="shared" si="10"/>
        <v>542</v>
      </c>
      <c r="P10" s="21" t="str">
        <f t="shared" si="3"/>
        <v>M70 – M65</v>
      </c>
      <c r="Q10" s="185" t="str">
        <f t="shared" si="4"/>
        <v>2.3</v>
      </c>
      <c r="R10" s="185">
        <f t="shared" si="11"/>
        <v>2300</v>
      </c>
      <c r="S10" s="185" t="str">
        <f t="shared" si="5"/>
        <v>120</v>
      </c>
      <c r="T10" s="185" t="str">
        <f t="shared" si="6"/>
        <v>6</v>
      </c>
      <c r="U10" s="22">
        <f t="shared" si="7"/>
        <v>3</v>
      </c>
      <c r="W10" s="14" t="str">
        <f t="shared" si="8"/>
        <v>INSERT INTO staza (id,trka_id,naziv,duljina,uspon,broj_kontrola,rbr) VALUES (542,1047,'M70 – M65',2300,120,6,3);</v>
      </c>
      <c r="X10" t="s">
        <v>0</v>
      </c>
      <c r="Y10" s="14" t="str">
        <f t="shared" si="9"/>
        <v>INSERT INTO staza (id,trka_id,naziv,duljina,uspon,broj_kontrola,rbr) VALUES (542,1047,'M70 – M65',2300,120,6,3);
INSERT INTO staza (id,trka_id,naziv,duljina,uspon,broj_kontrola,rbr) VALUES (543,1047,'M55',3600,210,11,5);
INSERT INTO staza (id,trka_id,naziv,duljina,uspon,broj_kontrola,rbr) VALUES (544,1047,'M45',6000,270,10,6);
INSERT INTO staza (id,trka_id,naziv,duljina,uspon,broj_kontrola,rbr) VALUES (545,1047,'M35 – M35 – M20',7100,360,14,7);
INSERT INTO staza (id,trka_id,naziv,duljina,uspon,broj_kontrola,rbr) VALUES (546,1047,'M21B – M16',4500,230,10,8);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10" t="s">
        <v>0</v>
      </c>
    </row>
    <row r="11" spans="1:26" x14ac:dyDescent="0.25">
      <c r="B11" s="32" t="str">
        <f>IF(csv!F6="","",csv!T6)</f>
        <v>M12</v>
      </c>
      <c r="C11" s="21" t="str">
        <f>IF(csv!F6="","",csv!AO6)</f>
        <v>M12 Ž12</v>
      </c>
      <c r="D11" s="21" t="str">
        <f>IF(csv!F6="","",csv!AP6&amp;"–"&amp;csv!AQ6&amp;"–"&amp;csv!AR6)</f>
        <v>2.1–90–8</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43–42–40–41–45–48–53–100–––––––––––––––––––––</v>
      </c>
      <c r="F11" t="s">
        <v>0</v>
      </c>
      <c r="G11" s="79" t="s">
        <v>543</v>
      </c>
      <c r="H11" s="80" t="s">
        <v>3518</v>
      </c>
      <c r="J11" s="184">
        <f t="shared" si="0"/>
        <v>3</v>
      </c>
      <c r="L11" s="32" t="str">
        <f t="shared" si="1"/>
        <v>M65</v>
      </c>
      <c r="M11" s="53">
        <f t="shared" si="2"/>
        <v>4</v>
      </c>
      <c r="N11" s="53">
        <f>IF(H11="","",IF(COUNTIF(H$7:H10,H11)=0,MAX(N$7:N10)+1,MAX(N$7:N10)))</f>
        <v>542</v>
      </c>
      <c r="O11" s="53" t="str">
        <f t="shared" si="10"/>
        <v/>
      </c>
      <c r="P11" s="21" t="str">
        <f t="shared" si="3"/>
        <v>M65</v>
      </c>
      <c r="Q11" s="185" t="str">
        <f>IF(O11="","",INDEX(csv,MATCH($G11,nat_kategorija,0),41))</f>
        <v/>
      </c>
      <c r="R11" s="185" t="str">
        <f>IF(Q11="","",VALUE(SUBSTITUTE(Q11,".",","))*1000)</f>
        <v/>
      </c>
      <c r="S11" s="185" t="str">
        <f>IF(O11="","",INDEX(csv,MATCH($G11,nat_kategorija,0),42))</f>
        <v/>
      </c>
      <c r="T11" s="185" t="str">
        <f t="shared" si="6"/>
        <v/>
      </c>
      <c r="U11" s="22">
        <f t="shared" si="7"/>
        <v>4</v>
      </c>
      <c r="W11" s="14" t="str">
        <f t="shared" si="8"/>
        <v/>
      </c>
      <c r="X11" t="s">
        <v>0</v>
      </c>
      <c r="Y11" s="14" t="str">
        <f t="shared" si="9"/>
        <v xml:space="preserve">
INSERT INTO staza (id,trka_id,naziv,duljina,uspon,broj_kontrola,rbr) VALUES (543,1047,'M55',3600,210,11,5);
INSERT INTO staza (id,trka_id,naziv,duljina,uspon,broj_kontrola,rbr) VALUES (544,1047,'M45',6000,270,10,6);
INSERT INTO staza (id,trka_id,naziv,duljina,uspon,broj_kontrola,rbr) VALUES (545,1047,'M35 – M35 – M20',7100,360,14,7);
INSERT INTO staza (id,trka_id,naziv,duljina,uspon,broj_kontrola,rbr) VALUES (546,1047,'M21B – M16',4500,230,10,8);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11" t="s">
        <v>0</v>
      </c>
    </row>
    <row r="12" spans="1:26" x14ac:dyDescent="0.25">
      <c r="A12" t="s">
        <v>0</v>
      </c>
      <c r="B12" s="32" t="str">
        <f>IF(csv!F7="","",csv!T7)</f>
        <v>M12</v>
      </c>
      <c r="C12" s="21" t="str">
        <f>IF(csv!F7="","",csv!AO7)</f>
        <v>M12 Ž12</v>
      </c>
      <c r="D12" s="21" t="str">
        <f>IF(csv!F7="","",csv!AP7&amp;"–"&amp;csv!AQ7&amp;"–"&amp;csv!AR7)</f>
        <v>2.1–90–8</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43–42–40–41–45–48–53–100–––––––––––––––––––––</v>
      </c>
      <c r="F12" t="s">
        <v>0</v>
      </c>
      <c r="G12" s="79" t="s">
        <v>645</v>
      </c>
      <c r="H12" s="80" t="s">
        <v>645</v>
      </c>
      <c r="J12" s="184">
        <f t="shared" si="0"/>
        <v>5</v>
      </c>
      <c r="L12" s="32" t="str">
        <f t="shared" si="1"/>
        <v>M55</v>
      </c>
      <c r="M12" s="53">
        <f t="shared" si="2"/>
        <v>5</v>
      </c>
      <c r="N12" s="53">
        <f>IF(H12="","",IF(COUNTIF(H$7:H11,H12)=0,MAX(N$7:N11)+1,MAX(N$7:N11)))</f>
        <v>543</v>
      </c>
      <c r="O12" s="53">
        <f t="shared" si="10"/>
        <v>543</v>
      </c>
      <c r="P12" s="21" t="str">
        <f t="shared" si="3"/>
        <v>M55</v>
      </c>
      <c r="Q12" s="185" t="str">
        <f>IF(O12="","",INDEX(csv,MATCH($G12,nat_kategorija,0),41))</f>
        <v>3.6</v>
      </c>
      <c r="R12" s="185">
        <f>IF(Q12="","",VALUE(SUBSTITUTE(Q12,".",","))*1000)</f>
        <v>3600</v>
      </c>
      <c r="S12" s="185" t="str">
        <f>IF(O12="","",INDEX(csv,MATCH($G12,nat_kategorija,0),42))</f>
        <v>210</v>
      </c>
      <c r="T12" s="185" t="str">
        <f t="shared" si="6"/>
        <v>11</v>
      </c>
      <c r="U12" s="22">
        <f t="shared" si="7"/>
        <v>5</v>
      </c>
      <c r="W12" s="14" t="str">
        <f t="shared" si="8"/>
        <v>INSERT INTO staza (id,trka_id,naziv,duljina,uspon,broj_kontrola,rbr) VALUES (543,1047,'M55',3600,210,11,5);</v>
      </c>
      <c r="X12" t="s">
        <v>0</v>
      </c>
      <c r="Y12" s="14" t="str">
        <f t="shared" si="9"/>
        <v>INSERT INTO staza (id,trka_id,naziv,duljina,uspon,broj_kontrola,rbr) VALUES (543,1047,'M55',3600,210,11,5);
INSERT INTO staza (id,trka_id,naziv,duljina,uspon,broj_kontrola,rbr) VALUES (544,1047,'M45',6000,270,10,6);
INSERT INTO staza (id,trka_id,naziv,duljina,uspon,broj_kontrola,rbr) VALUES (545,1047,'M35 – M35 – M20',7100,360,14,7);
INSERT INTO staza (id,trka_id,naziv,duljina,uspon,broj_kontrola,rbr) VALUES (546,1047,'M21B – M16',4500,230,10,8);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12" t="s">
        <v>0</v>
      </c>
    </row>
    <row r="13" spans="1:26" x14ac:dyDescent="0.25">
      <c r="A13" t="s">
        <v>0</v>
      </c>
      <c r="B13" s="32" t="str">
        <f>IF(csv!F8="","",csv!T8)</f>
        <v>M12</v>
      </c>
      <c r="C13" s="21" t="str">
        <f>IF(csv!F8="","",csv!AO8)</f>
        <v>M12 Ž12</v>
      </c>
      <c r="D13" s="21" t="str">
        <f>IF(csv!F8="","",csv!AP8&amp;"–"&amp;csv!AQ8&amp;"–"&amp;csv!AR8)</f>
        <v>2.1–90–8</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43–42–40–41–45–48–53–100–––––––––––––––––––––</v>
      </c>
      <c r="F13" t="s">
        <v>0</v>
      </c>
      <c r="G13" s="79" t="s">
        <v>381</v>
      </c>
      <c r="H13" s="80" t="s">
        <v>381</v>
      </c>
      <c r="J13" s="184">
        <f t="shared" si="0"/>
        <v>6</v>
      </c>
      <c r="L13" s="32" t="str">
        <f t="shared" si="1"/>
        <v>M45</v>
      </c>
      <c r="M13" s="53">
        <f t="shared" si="2"/>
        <v>6</v>
      </c>
      <c r="N13" s="53">
        <f>IF(H13="","",IF(COUNTIF(H$7:H12,H13)=0,MAX(N$7:N12)+1,MAX(N$7:N12)))</f>
        <v>544</v>
      </c>
      <c r="O13" s="53">
        <f t="shared" si="10"/>
        <v>544</v>
      </c>
      <c r="P13" s="21" t="str">
        <f t="shared" si="3"/>
        <v>M45</v>
      </c>
      <c r="Q13" s="185" t="str">
        <f>IF(O13="","",INDEX(csv,MATCH($G13,nat_kategorija,0),41))</f>
        <v>6</v>
      </c>
      <c r="R13" s="185">
        <f>IF(Q13="","",VALUE(SUBSTITUTE(Q13,".",","))*1000)</f>
        <v>6000</v>
      </c>
      <c r="S13" s="185" t="str">
        <f>IF(O13="","",INDEX(csv,MATCH($G13,nat_kategorija,0),42))</f>
        <v>270</v>
      </c>
      <c r="T13" s="185" t="str">
        <f t="shared" si="6"/>
        <v>10</v>
      </c>
      <c r="U13" s="22">
        <f t="shared" si="7"/>
        <v>6</v>
      </c>
      <c r="W13" s="14" t="str">
        <f t="shared" si="8"/>
        <v>INSERT INTO staza (id,trka_id,naziv,duljina,uspon,broj_kontrola,rbr) VALUES (544,1047,'M45',6000,270,10,6);</v>
      </c>
      <c r="X13" t="s">
        <v>0</v>
      </c>
      <c r="Y13" s="14" t="str">
        <f t="shared" si="9"/>
        <v>INSERT INTO staza (id,trka_id,naziv,duljina,uspon,broj_kontrola,rbr) VALUES (544,1047,'M45',6000,270,10,6);
INSERT INTO staza (id,trka_id,naziv,duljina,uspon,broj_kontrola,rbr) VALUES (545,1047,'M35 – M35 – M20',7100,360,14,7);
INSERT INTO staza (id,trka_id,naziv,duljina,uspon,broj_kontrola,rbr) VALUES (546,1047,'M21B – M16',4500,230,10,8);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13" t="s">
        <v>0</v>
      </c>
    </row>
    <row r="14" spans="1:26" x14ac:dyDescent="0.25">
      <c r="A14" t="s">
        <v>0</v>
      </c>
      <c r="B14" s="32" t="str">
        <f>IF(csv!F9="","",csv!T9)</f>
        <v>M12</v>
      </c>
      <c r="C14" s="21" t="str">
        <f>IF(csv!F9="","",csv!AO9)</f>
        <v>M12 Ž12</v>
      </c>
      <c r="D14" s="21" t="str">
        <f>IF(csv!F9="","",csv!AP9&amp;"–"&amp;csv!AQ9&amp;"–"&amp;csv!AR9)</f>
        <v>2.1–90–8</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43–42–40–41–45–48–53–100–––––––––––––––––––––</v>
      </c>
      <c r="F14" t="s">
        <v>0</v>
      </c>
      <c r="G14" s="79" t="s">
        <v>636</v>
      </c>
      <c r="H14" s="80" t="s">
        <v>2658</v>
      </c>
      <c r="J14" s="184">
        <f t="shared" si="0"/>
        <v>7</v>
      </c>
      <c r="L14" s="32" t="str">
        <f t="shared" si="1"/>
        <v>M35</v>
      </c>
      <c r="M14" s="53">
        <f t="shared" si="2"/>
        <v>7</v>
      </c>
      <c r="N14" s="53">
        <f>IF(H14="","",IF(COUNTIF(H$7:H13,H14)=0,MAX(N$7:N13)+1,MAX(N$7:N13)))</f>
        <v>545</v>
      </c>
      <c r="O14" s="53">
        <f t="shared" si="10"/>
        <v>545</v>
      </c>
      <c r="P14" s="21" t="str">
        <f t="shared" si="3"/>
        <v>M35 – M35 – M20</v>
      </c>
      <c r="Q14" s="185" t="str">
        <f>IF(O14="","",INDEX(csv,MATCH($G14,nat_kategorija,0),41))</f>
        <v>7.1</v>
      </c>
      <c r="R14" s="185">
        <f>IF(Q14="","",VALUE(SUBSTITUTE(Q14,".",","))*1000)</f>
        <v>7100</v>
      </c>
      <c r="S14" s="185" t="str">
        <f>IF(O14="","",INDEX(csv,MATCH($G14,nat_kategorija,0),42))</f>
        <v>360</v>
      </c>
      <c r="T14" s="185" t="str">
        <f t="shared" si="6"/>
        <v>14</v>
      </c>
      <c r="U14" s="22">
        <f t="shared" si="7"/>
        <v>7</v>
      </c>
      <c r="W14" s="14" t="str">
        <f t="shared" si="8"/>
        <v>INSERT INTO staza (id,trka_id,naziv,duljina,uspon,broj_kontrola,rbr) VALUES (545,1047,'M35 – M35 – M20',7100,360,14,7);</v>
      </c>
      <c r="X14" t="s">
        <v>0</v>
      </c>
      <c r="Y14" s="14" t="str">
        <f t="shared" si="9"/>
        <v>INSERT INTO staza (id,trka_id,naziv,duljina,uspon,broj_kontrola,rbr) VALUES (545,1047,'M35 – M35 – M20',7100,360,14,7);
INSERT INTO staza (id,trka_id,naziv,duljina,uspon,broj_kontrola,rbr) VALUES (546,1047,'M21B – M16',4500,230,10,8);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14" t="s">
        <v>0</v>
      </c>
    </row>
    <row r="15" spans="1:26" x14ac:dyDescent="0.25">
      <c r="A15" t="s">
        <v>0</v>
      </c>
      <c r="B15" s="32" t="str">
        <f>IF(csv!F10="","",csv!T10)</f>
        <v>M12</v>
      </c>
      <c r="C15" s="21" t="str">
        <f>IF(csv!F10="","",csv!AO10)</f>
        <v>M12 Ž12</v>
      </c>
      <c r="D15" s="21" t="str">
        <f>IF(csv!F10="","",csv!AP10&amp;"–"&amp;csv!AQ10&amp;"–"&amp;csv!AR10)</f>
        <v>2.1–90–8</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43–42–40–41–45–48–53–100–––––––––––––––––––––</v>
      </c>
      <c r="F15" t="s">
        <v>0</v>
      </c>
      <c r="G15" s="79" t="s">
        <v>636</v>
      </c>
      <c r="H15" s="80" t="s">
        <v>2658</v>
      </c>
      <c r="J15" s="184">
        <f t="shared" si="0"/>
        <v>7</v>
      </c>
      <c r="L15" s="32" t="str">
        <f t="shared" si="1"/>
        <v>M35</v>
      </c>
      <c r="M15" s="53">
        <f t="shared" si="2"/>
        <v>7</v>
      </c>
      <c r="N15" s="53">
        <f>IF(H15="","",IF(COUNTIF(H$7:H14,H15)=0,MAX(N$7:N14)+1,MAX(N$7:N14)))</f>
        <v>545</v>
      </c>
      <c r="O15" s="53" t="str">
        <f t="shared" si="10"/>
        <v/>
      </c>
      <c r="P15" s="21" t="str">
        <f t="shared" si="3"/>
        <v>M35 – M20</v>
      </c>
      <c r="Q15" s="185" t="str">
        <f>IF(O15="","",INDEX(csv,MATCH($G15,nat_kategorija,0),41))</f>
        <v/>
      </c>
      <c r="R15" s="185" t="str">
        <f>IF(Q15="","",VALUE(SUBSTITUTE(Q15,".",","))*1000)</f>
        <v/>
      </c>
      <c r="S15" s="185" t="str">
        <f>IF(O15="","",INDEX(csv,MATCH($G15,nat_kategorija,0),42))</f>
        <v/>
      </c>
      <c r="T15" s="185" t="str">
        <f t="shared" si="6"/>
        <v/>
      </c>
      <c r="U15" s="22">
        <f t="shared" si="7"/>
        <v>7</v>
      </c>
      <c r="W15" s="14" t="str">
        <f t="shared" si="8"/>
        <v/>
      </c>
      <c r="X15" t="s">
        <v>0</v>
      </c>
      <c r="Y15" s="14" t="str">
        <f t="shared" si="9"/>
        <v xml:space="preserve">
INSERT INTO staza (id,trka_id,naziv,duljina,uspon,broj_kontrola,rbr) VALUES (546,1047,'M21B – M16',4500,230,10,8);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15" t="s">
        <v>0</v>
      </c>
    </row>
    <row r="16" spans="1:26" x14ac:dyDescent="0.25">
      <c r="A16" t="s">
        <v>0</v>
      </c>
      <c r="B16" s="32" t="str">
        <f>IF(csv!F11="","",csv!T11)</f>
        <v>M12</v>
      </c>
      <c r="C16" s="21" t="str">
        <f>IF(csv!F11="","",csv!AO11)</f>
        <v>M12 Ž12</v>
      </c>
      <c r="D16" s="21" t="str">
        <f>IF(csv!F11="","",csv!AP11&amp;"–"&amp;csv!AQ11&amp;"–"&amp;csv!AR11)</f>
        <v>2.1–90–8</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43–42–40–41–45–48–53–100–––––––––––––––––––––</v>
      </c>
      <c r="F16" t="s">
        <v>0</v>
      </c>
      <c r="G16" s="79" t="s">
        <v>2657</v>
      </c>
      <c r="H16" s="80" t="s">
        <v>2658</v>
      </c>
      <c r="J16" s="184">
        <f t="shared" si="0"/>
        <v>7</v>
      </c>
      <c r="L16" s="32" t="str">
        <f t="shared" si="1"/>
        <v>M20</v>
      </c>
      <c r="M16" s="53">
        <f t="shared" si="2"/>
        <v>9</v>
      </c>
      <c r="N16" s="53">
        <f>IF(H16="","",IF(COUNTIF(H$7:H15,H16)=0,MAX(N$7:N15)+1,MAX(N$7:N15)))</f>
        <v>545</v>
      </c>
      <c r="O16" s="53" t="str">
        <f t="shared" si="10"/>
        <v/>
      </c>
      <c r="P16" s="21" t="str">
        <f t="shared" si="3"/>
        <v>M20</v>
      </c>
      <c r="Q16" s="185" t="str">
        <f t="shared" si="4"/>
        <v/>
      </c>
      <c r="R16" s="185" t="str">
        <f t="shared" si="11"/>
        <v/>
      </c>
      <c r="S16" s="185" t="str">
        <f t="shared" si="5"/>
        <v/>
      </c>
      <c r="T16" s="185" t="str">
        <f t="shared" si="6"/>
        <v/>
      </c>
      <c r="U16" s="22">
        <f t="shared" si="7"/>
        <v>9</v>
      </c>
      <c r="W16" s="14" t="str">
        <f t="shared" si="8"/>
        <v/>
      </c>
      <c r="X16" t="s">
        <v>0</v>
      </c>
      <c r="Y16" s="14" t="str">
        <f t="shared" si="9"/>
        <v xml:space="preserve">
INSERT INTO staza (id,trka_id,naziv,duljina,uspon,broj_kontrola,rbr) VALUES (546,1047,'M21B – M16',4500,230,10,8);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16" t="s">
        <v>0</v>
      </c>
    </row>
    <row r="17" spans="1:26" x14ac:dyDescent="0.25">
      <c r="A17" t="s">
        <v>0</v>
      </c>
      <c r="B17" s="32" t="str">
        <f>IF(csv!F12="","",csv!T12)</f>
        <v>M12</v>
      </c>
      <c r="C17" s="21" t="str">
        <f>IF(csv!F12="","",csv!AO12)</f>
        <v>M12 Ž12</v>
      </c>
      <c r="D17" s="21" t="str">
        <f>IF(csv!F12="","",csv!AP12&amp;"–"&amp;csv!AQ12&amp;"–"&amp;csv!AR12)</f>
        <v>2.1–90–8</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43–42–40–41–45–48–53–100–––––––––––––––––––––</v>
      </c>
      <c r="F17" t="s">
        <v>0</v>
      </c>
      <c r="G17" s="79" t="s">
        <v>399</v>
      </c>
      <c r="H17" s="80" t="s">
        <v>2529</v>
      </c>
      <c r="J17" s="184">
        <f t="shared" si="0"/>
        <v>8</v>
      </c>
      <c r="L17" s="32" t="str">
        <f t="shared" si="1"/>
        <v>M21B</v>
      </c>
      <c r="M17" s="53">
        <f t="shared" si="2"/>
        <v>8</v>
      </c>
      <c r="N17" s="53">
        <f>IF(H17="","",IF(COUNTIF(H$7:H16,H17)=0,MAX(N$7:N16)+1,MAX(N$7:N16)))</f>
        <v>546</v>
      </c>
      <c r="O17" s="53">
        <f t="shared" si="10"/>
        <v>546</v>
      </c>
      <c r="P17" s="21" t="str">
        <f t="shared" si="3"/>
        <v>M21B – M16</v>
      </c>
      <c r="Q17" s="185" t="str">
        <f t="shared" si="4"/>
        <v>4.5</v>
      </c>
      <c r="R17" s="185">
        <f t="shared" si="11"/>
        <v>4500</v>
      </c>
      <c r="S17" s="185" t="str">
        <f t="shared" si="5"/>
        <v>230</v>
      </c>
      <c r="T17" s="185" t="str">
        <f t="shared" si="6"/>
        <v>10</v>
      </c>
      <c r="U17" s="22">
        <f t="shared" si="7"/>
        <v>8</v>
      </c>
      <c r="W17" s="14" t="str">
        <f t="shared" si="8"/>
        <v>INSERT INTO staza (id,trka_id,naziv,duljina,uspon,broj_kontrola,rbr) VALUES (546,1047,'M21B – M16',4500,230,10,8);</v>
      </c>
      <c r="X17" t="s">
        <v>0</v>
      </c>
      <c r="Y17" s="14" t="str">
        <f t="shared" si="9"/>
        <v>INSERT INTO staza (id,trka_id,naziv,duljina,uspon,broj_kontrola,rbr) VALUES (546,1047,'M21B – M16',4500,230,10,8);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17" t="s">
        <v>0</v>
      </c>
    </row>
    <row r="18" spans="1:26" x14ac:dyDescent="0.25">
      <c r="A18" t="s">
        <v>0</v>
      </c>
      <c r="B18" s="32" t="str">
        <f>IF(csv!F13="","",csv!T13)</f>
        <v>M12</v>
      </c>
      <c r="C18" s="21" t="str">
        <f>IF(csv!F13="","",csv!AO13)</f>
        <v>M12 Ž12</v>
      </c>
      <c r="D18" s="21" t="str">
        <f>IF(csv!F13="","",csv!AP13&amp;"–"&amp;csv!AQ13&amp;"–"&amp;csv!AR13)</f>
        <v>2.1–90–8</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
      </c>
      <c r="F18" t="s">
        <v>0</v>
      </c>
      <c r="G18" s="79" t="s">
        <v>904</v>
      </c>
      <c r="H18" s="80" t="s">
        <v>2529</v>
      </c>
      <c r="J18" s="184">
        <f t="shared" si="0"/>
        <v>8</v>
      </c>
      <c r="L18" s="32" t="str">
        <f t="shared" si="1"/>
        <v>M16</v>
      </c>
      <c r="M18" s="53">
        <f t="shared" si="2"/>
        <v>10</v>
      </c>
      <c r="N18" s="53">
        <f>IF(H18="","",IF(COUNTIF(H$7:H17,H18)=0,MAX(N$7:N17)+1,MAX(N$7:N17)))</f>
        <v>546</v>
      </c>
      <c r="O18" s="53" t="str">
        <f t="shared" si="10"/>
        <v/>
      </c>
      <c r="P18" s="21" t="str">
        <f t="shared" si="3"/>
        <v>M16</v>
      </c>
      <c r="Q18" s="185" t="str">
        <f t="shared" si="4"/>
        <v/>
      </c>
      <c r="R18" s="185" t="str">
        <f t="shared" si="11"/>
        <v/>
      </c>
      <c r="S18" s="185" t="str">
        <f t="shared" si="5"/>
        <v/>
      </c>
      <c r="T18" s="185" t="str">
        <f t="shared" si="6"/>
        <v/>
      </c>
      <c r="U18" s="22">
        <f t="shared" si="7"/>
        <v>10</v>
      </c>
      <c r="W18" s="14" t="str">
        <f t="shared" si="8"/>
        <v/>
      </c>
      <c r="X18" t="s">
        <v>0</v>
      </c>
      <c r="Y18" s="14" t="str">
        <f t="shared" si="9"/>
        <v xml:space="preserve">
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18" t="s">
        <v>0</v>
      </c>
    </row>
    <row r="19" spans="1:26" x14ac:dyDescent="0.25">
      <c r="A19" t="s">
        <v>0</v>
      </c>
      <c r="B19" s="32" t="str">
        <f>IF(csv!F14="","",csv!T14)</f>
        <v>M12</v>
      </c>
      <c r="C19" s="21" t="str">
        <f>IF(csv!F14="","",csv!AO14)</f>
        <v>M12 Ž12</v>
      </c>
      <c r="D19" s="21" t="str">
        <f>IF(csv!F14="","",csv!AP14&amp;"–"&amp;csv!AQ14&amp;"–"&amp;csv!AR14)</f>
        <v>2.1–90–8</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79" t="s">
        <v>363</v>
      </c>
      <c r="H19" s="80" t="s">
        <v>2442</v>
      </c>
      <c r="J19" s="184">
        <f t="shared" si="0"/>
        <v>11</v>
      </c>
      <c r="L19" s="32" t="str">
        <f t="shared" si="1"/>
        <v>M14</v>
      </c>
      <c r="M19" s="53">
        <f t="shared" si="2"/>
        <v>11</v>
      </c>
      <c r="N19" s="53">
        <f>IF(H19="","",IF(COUNTIF(H$7:H18,H19)=0,MAX(N$7:N18)+1,MAX(N$7:N18)))</f>
        <v>547</v>
      </c>
      <c r="O19" s="53">
        <f t="shared" si="10"/>
        <v>547</v>
      </c>
      <c r="P19" s="21" t="str">
        <f t="shared" si="3"/>
        <v>M14 – Ž14</v>
      </c>
      <c r="Q19" s="185" t="str">
        <f t="shared" si="4"/>
        <v>2.6</v>
      </c>
      <c r="R19" s="185">
        <f t="shared" si="11"/>
        <v>2600</v>
      </c>
      <c r="S19" s="185" t="str">
        <f t="shared" si="5"/>
        <v>105</v>
      </c>
      <c r="T19" s="185" t="str">
        <f t="shared" si="6"/>
        <v>9</v>
      </c>
      <c r="U19" s="22">
        <f t="shared" si="7"/>
        <v>11</v>
      </c>
      <c r="W19" s="14" t="str">
        <f t="shared" si="8"/>
        <v>INSERT INTO staza (id,trka_id,naziv,duljina,uspon,broj_kontrola,rbr) VALUES (547,1047,'M14 – Ž14',2600,105,9,11);</v>
      </c>
      <c r="X19" t="s">
        <v>0</v>
      </c>
      <c r="Y19" s="14" t="str">
        <f t="shared" si="9"/>
        <v>INSERT INTO staza (id,trka_id,naziv,duljina,uspon,broj_kontrola,rbr) VALUES (547,1047,'M14 – Ž14',2600,105,9,11);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19" t="s">
        <v>0</v>
      </c>
    </row>
    <row r="20" spans="1:26" x14ac:dyDescent="0.25">
      <c r="A20" t="s">
        <v>0</v>
      </c>
      <c r="B20" s="32" t="str">
        <f>IF(csv!F15="","",csv!T15)</f>
        <v>M12</v>
      </c>
      <c r="C20" s="21" t="str">
        <f>IF(csv!F15="","",csv!AO15)</f>
        <v>M12 Ž12</v>
      </c>
      <c r="D20" s="21" t="str">
        <f>IF(csv!F15="","",csv!AP15&amp;"–"&amp;csv!AQ15&amp;"–"&amp;csv!AR15)</f>
        <v>2.1–90–8</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t="s">
        <v>2082</v>
      </c>
      <c r="H20" s="80" t="s">
        <v>2442</v>
      </c>
      <c r="J20" s="184">
        <f t="shared" si="0"/>
        <v>11</v>
      </c>
      <c r="L20" s="32" t="str">
        <f t="shared" si="1"/>
        <v>Ž14</v>
      </c>
      <c r="M20" s="53">
        <f t="shared" si="2"/>
        <v>21</v>
      </c>
      <c r="N20" s="53">
        <f>IF(H20="","",IF(COUNTIF(H$7:H19,H20)=0,MAX(N$7:N19)+1,MAX(N$7:N19)))</f>
        <v>547</v>
      </c>
      <c r="O20" s="53" t="str">
        <f t="shared" si="10"/>
        <v/>
      </c>
      <c r="P20" s="21" t="str">
        <f t="shared" si="3"/>
        <v>Ž14</v>
      </c>
      <c r="Q20" s="185" t="str">
        <f t="shared" si="4"/>
        <v/>
      </c>
      <c r="R20" s="185" t="str">
        <f t="shared" si="11"/>
        <v/>
      </c>
      <c r="S20" s="185" t="str">
        <f t="shared" si="5"/>
        <v/>
      </c>
      <c r="T20" s="185" t="str">
        <f t="shared" si="6"/>
        <v/>
      </c>
      <c r="U20" s="22">
        <f t="shared" si="7"/>
        <v>21</v>
      </c>
      <c r="W20" s="14" t="str">
        <f t="shared" si="8"/>
        <v/>
      </c>
      <c r="X20" t="s">
        <v>0</v>
      </c>
      <c r="Y20" s="14" t="str">
        <f t="shared" si="9"/>
        <v xml:space="preserve">
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20" t="s">
        <v>0</v>
      </c>
    </row>
    <row r="21" spans="1:26" x14ac:dyDescent="0.25">
      <c r="A21" t="s">
        <v>0</v>
      </c>
      <c r="B21" s="32" t="str">
        <f>IF(csv!F16="","",csv!T16)</f>
        <v>M14</v>
      </c>
      <c r="C21" s="21" t="str">
        <f>IF(csv!F16="","",csv!AO16)</f>
        <v>M14 Ž14</v>
      </c>
      <c r="D21" s="21" t="str">
        <f>IF(csv!F16="","",csv!AP16&amp;"–"&amp;csv!AQ16&amp;"–"&amp;csv!AR16)</f>
        <v>2.6–105–9</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42–40–39–38–41–46–49–53–100––––––––––––––––––––</v>
      </c>
      <c r="F21" t="s">
        <v>0</v>
      </c>
      <c r="G21" s="79" t="s">
        <v>653</v>
      </c>
      <c r="H21" s="80" t="s">
        <v>2282</v>
      </c>
      <c r="J21" s="184">
        <f t="shared" si="0"/>
        <v>12</v>
      </c>
      <c r="L21" s="32" t="str">
        <f t="shared" si="1"/>
        <v>M12</v>
      </c>
      <c r="M21" s="53">
        <f t="shared" si="2"/>
        <v>12</v>
      </c>
      <c r="N21" s="53">
        <f>IF(H21="","",IF(COUNTIF(H$7:H20,H21)=0,MAX(N$7:N20)+1,MAX(N$7:N20)))</f>
        <v>548</v>
      </c>
      <c r="O21" s="53">
        <f t="shared" si="10"/>
        <v>548</v>
      </c>
      <c r="P21" s="21" t="str">
        <f t="shared" si="3"/>
        <v>M12 – Ž12</v>
      </c>
      <c r="Q21" s="185" t="str">
        <f t="shared" si="4"/>
        <v>2.1</v>
      </c>
      <c r="R21" s="185">
        <f t="shared" si="11"/>
        <v>2100</v>
      </c>
      <c r="S21" s="185" t="str">
        <f t="shared" si="5"/>
        <v>90</v>
      </c>
      <c r="T21" s="185" t="str">
        <f t="shared" si="6"/>
        <v>8</v>
      </c>
      <c r="U21" s="22">
        <f t="shared" si="7"/>
        <v>12</v>
      </c>
      <c r="W21" s="14" t="str">
        <f t="shared" si="8"/>
        <v>INSERT INTO staza (id,trka_id,naziv,duljina,uspon,broj_kontrola,rbr) VALUES (548,1047,'M12 – Ž12',2100,90,8,12);</v>
      </c>
      <c r="X21" t="s">
        <v>0</v>
      </c>
      <c r="Y21" s="14" t="str">
        <f t="shared" si="9"/>
        <v>INSERT INTO staza (id,trka_id,naziv,duljina,uspon,broj_kontrola,rbr) VALUES (548,1047,'M12 – Ž12',2100,90,8,12);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21" t="s">
        <v>0</v>
      </c>
    </row>
    <row r="22" spans="1:26" x14ac:dyDescent="0.25">
      <c r="A22" t="s">
        <v>0</v>
      </c>
      <c r="B22" s="32" t="str">
        <f>IF(csv!F17="","",csv!T17)</f>
        <v>M14</v>
      </c>
      <c r="C22" s="21" t="str">
        <f>IF(csv!F17="","",csv!AO17)</f>
        <v>M14 Ž14</v>
      </c>
      <c r="D22" s="21" t="str">
        <f>IF(csv!F17="","",csv!AP17&amp;"–"&amp;csv!AQ17&amp;"–"&amp;csv!AR17)</f>
        <v>2.6–105–9</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42–40–39–38–41–46–49–53–100––––––––––––––––––––</v>
      </c>
      <c r="F22" t="s">
        <v>0</v>
      </c>
      <c r="G22" s="79" t="s">
        <v>2081</v>
      </c>
      <c r="H22" s="80" t="s">
        <v>2282</v>
      </c>
      <c r="J22" s="184">
        <f t="shared" si="0"/>
        <v>12</v>
      </c>
      <c r="L22" s="32" t="str">
        <f t="shared" si="1"/>
        <v>Ž12</v>
      </c>
      <c r="M22" s="53">
        <f t="shared" si="2"/>
        <v>22</v>
      </c>
      <c r="N22" s="53">
        <f>IF(H22="","",IF(COUNTIF(H$7:H21,H22)=0,MAX(N$7:N21)+1,MAX(N$7:N21)))</f>
        <v>548</v>
      </c>
      <c r="O22" s="53" t="str">
        <f t="shared" si="10"/>
        <v/>
      </c>
      <c r="P22" s="21" t="str">
        <f t="shared" si="3"/>
        <v>Ž12</v>
      </c>
      <c r="Q22" s="185" t="str">
        <f t="shared" si="4"/>
        <v/>
      </c>
      <c r="R22" s="185" t="str">
        <f t="shared" si="11"/>
        <v/>
      </c>
      <c r="S22" s="185" t="str">
        <f t="shared" si="5"/>
        <v/>
      </c>
      <c r="T22" s="185" t="str">
        <f t="shared" si="6"/>
        <v/>
      </c>
      <c r="U22" s="22">
        <f t="shared" si="7"/>
        <v>22</v>
      </c>
      <c r="W22" s="14" t="str">
        <f t="shared" si="8"/>
        <v/>
      </c>
      <c r="X22" t="s">
        <v>0</v>
      </c>
      <c r="Y22" s="14" t="str">
        <f t="shared" si="9"/>
        <v xml:space="preserve">
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22" t="s">
        <v>0</v>
      </c>
    </row>
    <row r="23" spans="1:26" x14ac:dyDescent="0.25">
      <c r="A23" t="s">
        <v>0</v>
      </c>
      <c r="B23" s="32" t="str">
        <f>IF(csv!F18="","",csv!T18)</f>
        <v>M14</v>
      </c>
      <c r="C23" s="21" t="str">
        <f>IF(csv!F18="","",csv!AO18)</f>
        <v>M14 Ž14</v>
      </c>
      <c r="D23" s="21" t="str">
        <f>IF(csv!F18="","",csv!AP18&amp;"–"&amp;csv!AQ18&amp;"–"&amp;csv!AR18)</f>
        <v>2.6–105–9</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42–40–39–38–41–46–49–53–100––––––––––––––––––––</v>
      </c>
      <c r="F23" t="s">
        <v>0</v>
      </c>
      <c r="G23" s="79" t="s">
        <v>2090</v>
      </c>
      <c r="H23" s="80" t="s">
        <v>4429</v>
      </c>
      <c r="J23" s="184">
        <f t="shared" si="0"/>
        <v>14</v>
      </c>
      <c r="L23" s="32" t="str">
        <f t="shared" si="1"/>
        <v>Ž65</v>
      </c>
      <c r="M23" s="53">
        <f t="shared" si="2"/>
        <v>14</v>
      </c>
      <c r="N23" s="53">
        <f>IF(H23="","",IF(COUNTIF(H$7:H22,H23)=0,MAX(N$7:N22)+1,MAX(N$7:N22)))</f>
        <v>549</v>
      </c>
      <c r="O23" s="53">
        <f t="shared" si="10"/>
        <v>549</v>
      </c>
      <c r="P23" s="21" t="str">
        <f t="shared" si="3"/>
        <v>Ž65</v>
      </c>
      <c r="Q23" s="185" t="str">
        <f t="shared" si="4"/>
        <v>2</v>
      </c>
      <c r="R23" s="185">
        <f t="shared" si="11"/>
        <v>2000</v>
      </c>
      <c r="S23" s="185" t="str">
        <f t="shared" si="5"/>
        <v>110</v>
      </c>
      <c r="T23" s="185" t="str">
        <f t="shared" si="6"/>
        <v>6</v>
      </c>
      <c r="U23" s="22">
        <f t="shared" si="7"/>
        <v>14</v>
      </c>
      <c r="W23" s="14" t="str">
        <f t="shared" si="8"/>
        <v>INSERT INTO staza (id,trka_id,naziv,duljina,uspon,broj_kontrola,rbr) VALUES (549,1047,'Ž65',2000,110,6,14);</v>
      </c>
      <c r="X23" t="s">
        <v>0</v>
      </c>
      <c r="Y23" s="14" t="str">
        <f t="shared" si="9"/>
        <v>INSERT INTO staza (id,trka_id,naziv,duljina,uspon,broj_kontrola,rbr) VALUES (549,1047,'Ž65',2000,110,6,14);
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23" t="s">
        <v>0</v>
      </c>
    </row>
    <row r="24" spans="1:26" x14ac:dyDescent="0.25">
      <c r="A24" t="s">
        <v>0</v>
      </c>
      <c r="B24" s="32" t="str">
        <f>IF(csv!F19="","",csv!T19)</f>
        <v>M14</v>
      </c>
      <c r="C24" s="21" t="str">
        <f>IF(csv!F19="","",csv!AO19)</f>
        <v>M14 Ž14</v>
      </c>
      <c r="D24" s="21" t="str">
        <f>IF(csv!F19="","",csv!AP19&amp;"–"&amp;csv!AQ19&amp;"–"&amp;csv!AR19)</f>
        <v>2.6–105–9</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42–40–39–38–41–46–49–53–100––––––––––––––––––––</v>
      </c>
      <c r="F24" t="s">
        <v>0</v>
      </c>
      <c r="G24" s="79" t="s">
        <v>2089</v>
      </c>
      <c r="H24" s="80" t="s">
        <v>413</v>
      </c>
      <c r="J24" s="184">
        <f t="shared" si="0"/>
        <v>15</v>
      </c>
      <c r="L24" s="32" t="str">
        <f t="shared" si="1"/>
        <v>Ž55</v>
      </c>
      <c r="M24" s="53">
        <f t="shared" si="2"/>
        <v>15</v>
      </c>
      <c r="N24" s="53">
        <f>IF(H24="","",IF(COUNTIF(H$7:H23,H24)=0,MAX(N$7:N23)+1,MAX(N$7:N23)))</f>
        <v>550</v>
      </c>
      <c r="O24" s="53">
        <f t="shared" si="10"/>
        <v>550</v>
      </c>
      <c r="P24" s="21" t="str">
        <f t="shared" si="3"/>
        <v>Ž55</v>
      </c>
      <c r="Q24" s="185" t="str">
        <f t="shared" si="4"/>
        <v>2.9</v>
      </c>
      <c r="R24" s="185">
        <f t="shared" si="11"/>
        <v>2900</v>
      </c>
      <c r="S24" s="185" t="str">
        <f t="shared" si="5"/>
        <v>130</v>
      </c>
      <c r="T24" s="185" t="str">
        <f t="shared" si="6"/>
        <v>7</v>
      </c>
      <c r="U24" s="22">
        <f t="shared" si="7"/>
        <v>15</v>
      </c>
      <c r="W24" s="14" t="str">
        <f t="shared" si="8"/>
        <v>INSERT INTO staza (id,trka_id,naziv,duljina,uspon,broj_kontrola,rbr) VALUES (550,1047,'Ž55',2900,130,7,15);</v>
      </c>
      <c r="X24" t="s">
        <v>0</v>
      </c>
      <c r="Y24" s="14" t="str">
        <f t="shared" si="9"/>
        <v>INSERT INTO staza (id,trka_id,naziv,duljina,uspon,broj_kontrola,rbr) VALUES (550,1047,'Ž55',2900,130,7,15);
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24" t="s">
        <v>0</v>
      </c>
    </row>
    <row r="25" spans="1:26" x14ac:dyDescent="0.25">
      <c r="A25" t="s">
        <v>0</v>
      </c>
      <c r="B25" s="32" t="str">
        <f>IF(csv!F20="","",csv!T20)</f>
        <v>M14</v>
      </c>
      <c r="C25" s="21" t="str">
        <f>IF(csv!F20="","",csv!AO20)</f>
        <v>M14 Ž14</v>
      </c>
      <c r="D25" s="21" t="str">
        <f>IF(csv!F20="","",csv!AP20&amp;"–"&amp;csv!AQ20&amp;"–"&amp;csv!AR20)</f>
        <v>2.6–105–9</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42–40–39–38–41–46–49–53–100––––––––––––––––––––</v>
      </c>
      <c r="F25" t="s">
        <v>0</v>
      </c>
      <c r="G25" s="79" t="s">
        <v>2088</v>
      </c>
      <c r="H25" s="80" t="s">
        <v>394</v>
      </c>
      <c r="J25" s="184">
        <f t="shared" si="0"/>
        <v>16</v>
      </c>
      <c r="L25" s="32" t="str">
        <f t="shared" si="1"/>
        <v>Ž45</v>
      </c>
      <c r="M25" s="53">
        <f t="shared" si="2"/>
        <v>16</v>
      </c>
      <c r="N25" s="53">
        <f>IF(H25="","",IF(COUNTIF(H$7:H24,H25)=0,MAX(N$7:N24)+1,MAX(N$7:N24)))</f>
        <v>551</v>
      </c>
      <c r="O25" s="53">
        <f t="shared" si="10"/>
        <v>551</v>
      </c>
      <c r="P25" s="21" t="str">
        <f t="shared" si="3"/>
        <v>Ž45</v>
      </c>
      <c r="Q25" s="185" t="str">
        <f t="shared" si="4"/>
        <v>3.8</v>
      </c>
      <c r="R25" s="185">
        <f t="shared" si="11"/>
        <v>3800</v>
      </c>
      <c r="S25" s="185" t="str">
        <f t="shared" si="5"/>
        <v>160</v>
      </c>
      <c r="T25" s="185" t="str">
        <f t="shared" si="6"/>
        <v>8</v>
      </c>
      <c r="U25" s="22">
        <f t="shared" si="7"/>
        <v>16</v>
      </c>
      <c r="W25" s="14" t="str">
        <f t="shared" si="8"/>
        <v>INSERT INTO staza (id,trka_id,naziv,duljina,uspon,broj_kontrola,rbr) VALUES (551,1047,'Ž45',3800,160,8,16);</v>
      </c>
      <c r="X25" t="s">
        <v>0</v>
      </c>
      <c r="Y25" s="14" t="str">
        <f t="shared" si="9"/>
        <v>INSERT INTO staza (id,trka_id,naziv,duljina,uspon,broj_kontrola,rbr) VALUES (551,1047,'Ž45',3800,160,8,16);
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25" t="s">
        <v>0</v>
      </c>
    </row>
    <row r="26" spans="1:26" x14ac:dyDescent="0.25">
      <c r="A26" t="s">
        <v>0</v>
      </c>
      <c r="B26" s="32" t="str">
        <f>IF(csv!F21="","",csv!T21)</f>
        <v>M14</v>
      </c>
      <c r="C26" s="21" t="str">
        <f>IF(csv!F21="","",csv!AO21)</f>
        <v>M14 Ž14</v>
      </c>
      <c r="D26" s="21" t="str">
        <f>IF(csv!F21="","",csv!AP21&amp;"–"&amp;csv!AQ21&amp;"–"&amp;csv!AR21)</f>
        <v>2.6–105–9</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42–40–39–38–41–46–49–53–100––––––––––––––––––––</v>
      </c>
      <c r="F26" t="s">
        <v>0</v>
      </c>
      <c r="G26" s="79" t="s">
        <v>2087</v>
      </c>
      <c r="H26" s="80" t="s">
        <v>3860</v>
      </c>
      <c r="J26" s="184">
        <f t="shared" si="0"/>
        <v>17</v>
      </c>
      <c r="L26" s="32" t="str">
        <f t="shared" si="1"/>
        <v>Ž35</v>
      </c>
      <c r="M26" s="53">
        <f t="shared" si="2"/>
        <v>17</v>
      </c>
      <c r="N26" s="53">
        <f>IF(H26="","",IF(COUNTIF(H$7:H25,H26)=0,MAX(N$7:N25)+1,MAX(N$7:N25)))</f>
        <v>552</v>
      </c>
      <c r="O26" s="53">
        <f t="shared" si="10"/>
        <v>552</v>
      </c>
      <c r="P26" s="21" t="str">
        <f t="shared" si="3"/>
        <v>Ž35 – Ž20</v>
      </c>
      <c r="Q26" s="185" t="str">
        <f t="shared" si="4"/>
        <v>5</v>
      </c>
      <c r="R26" s="185">
        <f t="shared" si="11"/>
        <v>5000</v>
      </c>
      <c r="S26" s="185" t="str">
        <f t="shared" si="5"/>
        <v>240</v>
      </c>
      <c r="T26" s="185" t="str">
        <f t="shared" si="6"/>
        <v>11</v>
      </c>
      <c r="U26" s="22">
        <f t="shared" si="7"/>
        <v>17</v>
      </c>
      <c r="W26" s="14" t="str">
        <f t="shared" si="8"/>
        <v>INSERT INTO staza (id,trka_id,naziv,duljina,uspon,broj_kontrola,rbr) VALUES (552,1047,'Ž35 – Ž20',5000,240,11,17);</v>
      </c>
      <c r="X26" t="s">
        <v>0</v>
      </c>
      <c r="Y26" s="14" t="str">
        <f t="shared" si="9"/>
        <v>INSERT INTO staza (id,trka_id,naziv,duljina,uspon,broj_kontrola,rbr) VALUES (552,1047,'Ž35 – Ž20',5000,240,11,17);
INSERT INTO staza (id,trka_id,naziv,duljina,uspon,broj_kontrola,rbr) VALUES (553,1047,'Ž21B – Ž16',3700,150,7,18);
INSERT INTO staza (id,trka_id,naziv,duljina,uspon,broj_kontrola,rbr) VALUES (554,1047,'Otvorena',2600,110,10,23);</v>
      </c>
      <c r="Z26" t="s">
        <v>0</v>
      </c>
    </row>
    <row r="27" spans="1:26" x14ac:dyDescent="0.25">
      <c r="A27" t="s">
        <v>0</v>
      </c>
      <c r="B27" s="32" t="str">
        <f>IF(csv!F22="","",csv!T22)</f>
        <v>M14</v>
      </c>
      <c r="C27" s="21" t="str">
        <f>IF(csv!F22="","",csv!AO22)</f>
        <v>M14 Ž14</v>
      </c>
      <c r="D27" s="21" t="str">
        <f>IF(csv!F22="","",csv!AP22&amp;"–"&amp;csv!AQ22&amp;"–"&amp;csv!AR22)</f>
        <v>2.6–105–9</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t="s">
        <v>3859</v>
      </c>
      <c r="H27" s="80" t="s">
        <v>3860</v>
      </c>
      <c r="J27" s="184">
        <f t="shared" si="0"/>
        <v>17</v>
      </c>
      <c r="L27" s="32" t="str">
        <f t="shared" si="1"/>
        <v>Ž20</v>
      </c>
      <c r="M27" s="53">
        <f t="shared" si="2"/>
        <v>19</v>
      </c>
      <c r="N27" s="53">
        <f>IF(H27="","",IF(COUNTIF(H$7:H26,H27)=0,MAX(N$7:N26)+1,MAX(N$7:N26)))</f>
        <v>552</v>
      </c>
      <c r="O27" s="53" t="str">
        <f t="shared" si="10"/>
        <v/>
      </c>
      <c r="P27" s="21" t="str">
        <f t="shared" si="3"/>
        <v>Ž20</v>
      </c>
      <c r="Q27" s="185" t="str">
        <f t="shared" si="4"/>
        <v/>
      </c>
      <c r="R27" s="185" t="str">
        <f t="shared" si="11"/>
        <v/>
      </c>
      <c r="S27" s="185" t="str">
        <f t="shared" si="5"/>
        <v/>
      </c>
      <c r="T27" s="185" t="str">
        <f t="shared" si="6"/>
        <v/>
      </c>
      <c r="U27" s="22">
        <f t="shared" si="7"/>
        <v>19</v>
      </c>
      <c r="W27" s="14" t="str">
        <f t="shared" si="8"/>
        <v/>
      </c>
      <c r="X27" t="s">
        <v>0</v>
      </c>
      <c r="Y27" s="14" t="str">
        <f t="shared" si="9"/>
        <v xml:space="preserve">
INSERT INTO staza (id,trka_id,naziv,duljina,uspon,broj_kontrola,rbr) VALUES (553,1047,'Ž21B – Ž16',3700,150,7,18);
INSERT INTO staza (id,trka_id,naziv,duljina,uspon,broj_kontrola,rbr) VALUES (554,1047,'Otvorena',2600,110,10,23);</v>
      </c>
      <c r="Z27" t="s">
        <v>0</v>
      </c>
    </row>
    <row r="28" spans="1:26" x14ac:dyDescent="0.25">
      <c r="A28" t="s">
        <v>0</v>
      </c>
      <c r="B28" s="32" t="str">
        <f>IF(csv!F23="","",csv!T23)</f>
        <v>M16</v>
      </c>
      <c r="C28" s="21" t="str">
        <f>IF(csv!F23="","",csv!AO23)</f>
        <v>M16 M21B</v>
      </c>
      <c r="D28" s="21" t="str">
        <f>IF(csv!F23="","",csv!AP23&amp;"–"&amp;csv!AQ23&amp;"–"&amp;csv!AR23)</f>
        <v>4.5–230–10</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56–57–58–60–61–55–54–50–47–100–––––––––––––––––––</v>
      </c>
      <c r="F28" t="s">
        <v>0</v>
      </c>
      <c r="G28" s="79" t="s">
        <v>2086</v>
      </c>
      <c r="H28" s="80" t="s">
        <v>3814</v>
      </c>
      <c r="J28" s="184">
        <f t="shared" si="0"/>
        <v>18</v>
      </c>
      <c r="L28" s="32" t="str">
        <f t="shared" si="1"/>
        <v>Ž21B</v>
      </c>
      <c r="M28" s="53">
        <f t="shared" si="2"/>
        <v>18</v>
      </c>
      <c r="N28" s="53">
        <f>IF(H28="","",IF(COUNTIF(H$7:H27,H28)=0,MAX(N$7:N27)+1,MAX(N$7:N27)))</f>
        <v>553</v>
      </c>
      <c r="O28" s="53">
        <f t="shared" si="10"/>
        <v>553</v>
      </c>
      <c r="P28" s="21" t="str">
        <f t="shared" si="3"/>
        <v>Ž21B – Ž16</v>
      </c>
      <c r="Q28" s="185" t="str">
        <f t="shared" si="4"/>
        <v>3.7</v>
      </c>
      <c r="R28" s="185">
        <f t="shared" si="11"/>
        <v>3700</v>
      </c>
      <c r="S28" s="185" t="str">
        <f t="shared" si="5"/>
        <v>150</v>
      </c>
      <c r="T28" s="185" t="str">
        <f t="shared" si="6"/>
        <v>7</v>
      </c>
      <c r="U28" s="22">
        <f t="shared" si="7"/>
        <v>18</v>
      </c>
      <c r="W28" s="14" t="str">
        <f t="shared" si="8"/>
        <v>INSERT INTO staza (id,trka_id,naziv,duljina,uspon,broj_kontrola,rbr) VALUES (553,1047,'Ž21B – Ž16',3700,150,7,18);</v>
      </c>
      <c r="X28" t="s">
        <v>0</v>
      </c>
      <c r="Y28" s="14" t="str">
        <f t="shared" si="9"/>
        <v>INSERT INTO staza (id,trka_id,naziv,duljina,uspon,broj_kontrola,rbr) VALUES (553,1047,'Ž21B – Ž16',3700,150,7,18);
INSERT INTO staza (id,trka_id,naziv,duljina,uspon,broj_kontrola,rbr) VALUES (554,1047,'Otvorena',2600,110,10,23);</v>
      </c>
      <c r="Z28" t="s">
        <v>0</v>
      </c>
    </row>
    <row r="29" spans="1:26" x14ac:dyDescent="0.25">
      <c r="A29" t="s">
        <v>0</v>
      </c>
      <c r="B29" s="32" t="str">
        <f>IF(csv!F24="","",csv!T24)</f>
        <v>M16</v>
      </c>
      <c r="C29" s="21" t="str">
        <f>IF(csv!F24="","",csv!AO24)</f>
        <v>M16 M21B</v>
      </c>
      <c r="D29" s="21" t="str">
        <f>IF(csv!F24="","",csv!AP24&amp;"–"&amp;csv!AQ24&amp;"–"&amp;csv!AR24)</f>
        <v>4.5–230–10</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56–57–58–60–61–55–54–50–47–100–––––––––––––––––––</v>
      </c>
      <c r="F29" t="s">
        <v>0</v>
      </c>
      <c r="G29" s="79" t="s">
        <v>2083</v>
      </c>
      <c r="H29" s="80" t="s">
        <v>3814</v>
      </c>
      <c r="J29" s="184">
        <f t="shared" si="0"/>
        <v>18</v>
      </c>
      <c r="L29" s="32" t="str">
        <f t="shared" si="1"/>
        <v>Ž16</v>
      </c>
      <c r="M29" s="53">
        <f t="shared" si="2"/>
        <v>20</v>
      </c>
      <c r="N29" s="53">
        <f>IF(H29="","",IF(COUNTIF(H$7:H28,H29)=0,MAX(N$7:N28)+1,MAX(N$7:N28)))</f>
        <v>553</v>
      </c>
      <c r="O29" s="53" t="str">
        <f t="shared" si="10"/>
        <v/>
      </c>
      <c r="P29" s="21" t="str">
        <f t="shared" si="3"/>
        <v>Ž16</v>
      </c>
      <c r="Q29" s="185" t="str">
        <f t="shared" si="4"/>
        <v/>
      </c>
      <c r="R29" s="185" t="str">
        <f t="shared" si="11"/>
        <v/>
      </c>
      <c r="S29" s="185" t="str">
        <f t="shared" si="5"/>
        <v/>
      </c>
      <c r="T29" s="185" t="str">
        <f t="shared" si="6"/>
        <v/>
      </c>
      <c r="U29" s="22">
        <f t="shared" si="7"/>
        <v>20</v>
      </c>
      <c r="W29" s="14" t="str">
        <f t="shared" si="8"/>
        <v/>
      </c>
      <c r="X29" t="s">
        <v>0</v>
      </c>
      <c r="Y29" s="14" t="str">
        <f t="shared" si="9"/>
        <v xml:space="preserve">
INSERT INTO staza (id,trka_id,naziv,duljina,uspon,broj_kontrola,rbr) VALUES (554,1047,'Otvorena',2600,110,10,23);</v>
      </c>
      <c r="Z29" t="s">
        <v>0</v>
      </c>
    </row>
    <row r="30" spans="1:26" x14ac:dyDescent="0.25">
      <c r="A30" t="s">
        <v>0</v>
      </c>
      <c r="B30" s="32" t="str">
        <f>IF(csv!F25="","",csv!T25)</f>
        <v>M16</v>
      </c>
      <c r="C30" s="21" t="str">
        <f>IF(csv!F25="","",csv!AO25)</f>
        <v>M16 M21B</v>
      </c>
      <c r="D30" s="21" t="str">
        <f>IF(csv!F25="","",csv!AP25&amp;"–"&amp;csv!AQ25&amp;"–"&amp;csv!AR25)</f>
        <v>4.5–230–10</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56–57–58–60–61–55–54–50–47–100–––––––––––––––––––</v>
      </c>
      <c r="F30" t="s">
        <v>0</v>
      </c>
      <c r="G30" s="79" t="s">
        <v>2076</v>
      </c>
      <c r="H30" s="80" t="s">
        <v>2076</v>
      </c>
      <c r="J30" s="184">
        <f t="shared" si="0"/>
        <v>23</v>
      </c>
      <c r="L30" s="32" t="str">
        <f t="shared" si="1"/>
        <v>Otvorena</v>
      </c>
      <c r="M30" s="53">
        <f t="shared" si="2"/>
        <v>23</v>
      </c>
      <c r="N30" s="53">
        <f>IF(H30="","",IF(COUNTIF(H$7:H29,H30)=0,MAX(N$7:N29)+1,MAX(N$7:N29)))</f>
        <v>554</v>
      </c>
      <c r="O30" s="53">
        <f t="shared" si="10"/>
        <v>554</v>
      </c>
      <c r="P30" s="21" t="str">
        <f t="shared" si="3"/>
        <v>Otvorena</v>
      </c>
      <c r="Q30" s="185" t="str">
        <f t="shared" si="4"/>
        <v>2.6</v>
      </c>
      <c r="R30" s="185">
        <f t="shared" si="11"/>
        <v>2600</v>
      </c>
      <c r="S30" s="185" t="str">
        <f t="shared" si="5"/>
        <v>110</v>
      </c>
      <c r="T30" s="185" t="str">
        <f t="shared" si="6"/>
        <v>10</v>
      </c>
      <c r="U30" s="22">
        <f t="shared" si="7"/>
        <v>23</v>
      </c>
      <c r="W30" s="14" t="str">
        <f t="shared" si="8"/>
        <v>INSERT INTO staza (id,trka_id,naziv,duljina,uspon,broj_kontrola,rbr) VALUES (554,1047,'Otvorena',2600,110,10,23);</v>
      </c>
      <c r="X30" t="s">
        <v>0</v>
      </c>
      <c r="Y30" s="14" t="str">
        <f t="shared" si="9"/>
        <v>INSERT INTO staza (id,trka_id,naziv,duljina,uspon,broj_kontrola,rbr) VALUES (554,1047,'Otvorena',2600,110,10,23);</v>
      </c>
      <c r="Z30" t="s">
        <v>0</v>
      </c>
    </row>
    <row r="31" spans="1:26" x14ac:dyDescent="0.25">
      <c r="A31" t="s">
        <v>0</v>
      </c>
      <c r="B31" s="32" t="str">
        <f>IF(csv!F26="","",csv!T26)</f>
        <v>M16</v>
      </c>
      <c r="C31" s="21" t="str">
        <f>IF(csv!F26="","",csv!AO26)</f>
        <v>M16 M21B</v>
      </c>
      <c r="D31" s="21" t="str">
        <f>IF(csv!F26="","",csv!AP26&amp;"–"&amp;csv!AQ26&amp;"–"&amp;csv!AR26)</f>
        <v>4.5–230–10</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56–57–58–60–61–55–54–50–47–100–––––––––––––––––––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M16</v>
      </c>
      <c r="C32" s="21" t="str">
        <f>IF(csv!F27="","",csv!AO27)</f>
        <v>M16 M21B</v>
      </c>
      <c r="D32" s="21" t="str">
        <f>IF(csv!F27="","",csv!AP27&amp;"–"&amp;csv!AQ27&amp;"–"&amp;csv!AR27)</f>
        <v>4.5–230–10</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56–57–58–60–61–55–54–50–47–100–––––––––––––––––––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M16 M21B</v>
      </c>
      <c r="D33" s="21" t="str">
        <f>IF(csv!F28="","",csv!AP28&amp;"–"&amp;csv!AQ28&amp;"–"&amp;csv!AR28)</f>
        <v>4.5–230–10</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56–57–58–60–61–55–54–50–47–100–––––––––––––––––––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M16 M21B</v>
      </c>
      <c r="D34" s="21" t="str">
        <f>IF(csv!F29="","",csv!AP29&amp;"–"&amp;csv!AQ29&amp;"–"&amp;csv!AR29)</f>
        <v>4.5–230–10</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56–57–58–60–61–55–54–50–47–100–––––––––––––––––––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M16</v>
      </c>
      <c r="C35" s="21" t="str">
        <f>IF(csv!F30="","",csv!AO30)</f>
        <v>M16 M21B</v>
      </c>
      <c r="D35" s="21" t="str">
        <f>IF(csv!F30="","",csv!AP30&amp;"–"&amp;csv!AQ30&amp;"–"&amp;csv!AR30)</f>
        <v>4.5–230–10</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56–57–58–60–61–55–54–50–47–100–––––––––––––––––––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M16</v>
      </c>
      <c r="C36" s="21" t="str">
        <f>IF(csv!F31="","",csv!AO31)</f>
        <v>M16 M21B</v>
      </c>
      <c r="D36" s="21" t="str">
        <f>IF(csv!F31="","",csv!AP31&amp;"–"&amp;csv!AQ31&amp;"–"&amp;csv!AR31)</f>
        <v>4.5–230–10</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M16</v>
      </c>
      <c r="C37" s="21" t="str">
        <f>IF(csv!F32="","",csv!AO32)</f>
        <v>M16 M21B</v>
      </c>
      <c r="D37" s="21" t="str">
        <f>IF(csv!F32="","",csv!AP32&amp;"–"&amp;csv!AQ32&amp;"–"&amp;csv!AR32)</f>
        <v>4.5–230–10</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56–57–58–60–61––54–50–47–100–––––––––––––––––––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M16</v>
      </c>
      <c r="C38" s="21" t="str">
        <f>IF(csv!F33="","",csv!AO33)</f>
        <v>M16 M21B</v>
      </c>
      <c r="D38" s="21" t="str">
        <f>IF(csv!F33="","",csv!AP33&amp;"–"&amp;csv!AQ33&amp;"–"&amp;csv!AR33)</f>
        <v>4.5–230–10</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M17-20</v>
      </c>
      <c r="C39" s="21" t="str">
        <f>IF(csv!F34="","",csv!AO34)</f>
        <v>M20 M35</v>
      </c>
      <c r="D39" s="21" t="str">
        <f>IF(csv!F34="","",csv!AP34&amp;"–"&amp;csv!AQ34&amp;"–"&amp;csv!AR34)</f>
        <v>7.1–360–14</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47–37–33–35–41–50–61–62–64–67–70–58–56–100–––––––––––––––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M17-20</v>
      </c>
      <c r="C40" s="21" t="str">
        <f>IF(csv!F35="","",csv!AO35)</f>
        <v>M20 M35</v>
      </c>
      <c r="D40" s="21" t="str">
        <f>IF(csv!F35="","",csv!AP35&amp;"–"&amp;csv!AQ35&amp;"–"&amp;csv!AR35)</f>
        <v>7.1–360–14</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47–37–33–35–41–50–61–62–64–67–70–58–56–100–––––––––––––––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M17-20</v>
      </c>
      <c r="C41" s="21" t="str">
        <f>IF(csv!F36="","",csv!AO36)</f>
        <v>M20 M35</v>
      </c>
      <c r="D41" s="21" t="str">
        <f>IF(csv!F36="","",csv!AP36&amp;"–"&amp;csv!AQ36&amp;"–"&amp;csv!AR36)</f>
        <v>7.1–360–14</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47–37–33–35–41–50–61–62–64–67–70–58–56–100–––––––––––––––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M17-20</v>
      </c>
      <c r="C42" s="21" t="str">
        <f>IF(csv!F37="","",csv!AO37)</f>
        <v>M20 M35</v>
      </c>
      <c r="D42" s="21" t="str">
        <f>IF(csv!F37="","",csv!AP37&amp;"–"&amp;csv!AQ37&amp;"–"&amp;csv!AR37)</f>
        <v>7.1–360–14</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47–37–33–35–41–50––––––––100–––––––––––––––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M17-20</v>
      </c>
      <c r="C43" s="21" t="str">
        <f>IF(csv!F38="","",csv!AO38)</f>
        <v>M20 M35</v>
      </c>
      <c r="D43" s="21" t="str">
        <f>IF(csv!F38="","",csv!AP38&amp;"–"&amp;csv!AQ38&amp;"–"&amp;csv!AR38)</f>
        <v>7.1–360–14</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M21A</v>
      </c>
      <c r="C44" s="21" t="str">
        <f>IF(csv!F39="","",csv!AO39)</f>
        <v>M21A</v>
      </c>
      <c r="D44" s="21" t="str">
        <f>IF(csv!F39="","",csv!AP39&amp;"–"&amp;csv!AQ39&amp;"–"&amp;csv!AR39)</f>
        <v>10.2–530–19</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49–37–31–32–35–41–50–52–60–65–71–72–70–58–63–64–62–54–100––––––––––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M21A</v>
      </c>
      <c r="C45" s="21" t="str">
        <f>IF(csv!F40="","",csv!AO40)</f>
        <v>M21A</v>
      </c>
      <c r="D45" s="21" t="str">
        <f>IF(csv!F40="","",csv!AP40&amp;"–"&amp;csv!AQ40&amp;"–"&amp;csv!AR40)</f>
        <v>10.2–530–19</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49–37–31–32–35–41–50–52–60–65–71–72–70–58–63–64–62–54–100––––––––––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M21A</v>
      </c>
      <c r="C46" s="21" t="str">
        <f>IF(csv!F41="","",csv!AO41)</f>
        <v>M21A</v>
      </c>
      <c r="D46" s="21" t="str">
        <f>IF(csv!F41="","",csv!AP41&amp;"–"&amp;csv!AQ41&amp;"–"&amp;csv!AR41)</f>
        <v>10.2–530–19</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49–37–31–32–35–41–50–52–60–65–71–72–70–58–63–64–62–54–100––––––––––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M21A</v>
      </c>
      <c r="C47" s="21" t="str">
        <f>IF(csv!F42="","",csv!AO42)</f>
        <v>M21A</v>
      </c>
      <c r="D47" s="21" t="str">
        <f>IF(csv!F42="","",csv!AP42&amp;"–"&amp;csv!AQ42&amp;"–"&amp;csv!AR42)</f>
        <v>10.2–530–19</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49–37–31–32–35–41–50–52–60–65–71–72–70–58–63–64–62–54–100––––––––––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M21A</v>
      </c>
      <c r="C48" s="21" t="str">
        <f>IF(csv!F43="","",csv!AO43)</f>
        <v>M21A</v>
      </c>
      <c r="D48" s="21" t="str">
        <f>IF(csv!F43="","",csv!AP43&amp;"–"&amp;csv!AQ43&amp;"–"&amp;csv!AR43)</f>
        <v>10.2–530–19</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M21A</v>
      </c>
      <c r="C49" s="21" t="str">
        <f>IF(csv!F44="","",csv!AO44)</f>
        <v>M21A</v>
      </c>
      <c r="D49" s="21" t="str">
        <f>IF(csv!F44="","",csv!AP44&amp;"–"&amp;csv!AQ44&amp;"–"&amp;csv!AR44)</f>
        <v>10.2–530–19</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M21A</v>
      </c>
      <c r="C50" s="21" t="str">
        <f>IF(csv!F45="","",csv!AO45)</f>
        <v>M21A</v>
      </c>
      <c r="D50" s="21" t="str">
        <f>IF(csv!F45="","",csv!AP45&amp;"–"&amp;csv!AQ45&amp;"–"&amp;csv!AR45)</f>
        <v>10.2–530–19</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49–37–31–32–35–41–50––60–65–71–72–70–58–63–64–62–54–100––––––––––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M21A</v>
      </c>
      <c r="C51" s="21" t="str">
        <f>IF(csv!F46="","",csv!AO46)</f>
        <v>M21A</v>
      </c>
      <c r="D51" s="21" t="str">
        <f>IF(csv!F46="","",csv!AP46&amp;"–"&amp;csv!AQ46&amp;"–"&amp;csv!AR46)</f>
        <v>10.2–530–19</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M21A</v>
      </c>
      <c r="C52" s="21" t="str">
        <f>IF(csv!F47="","",csv!AO47)</f>
        <v>M21A</v>
      </c>
      <c r="D52" s="21" t="str">
        <f>IF(csv!F47="","",csv!AP47&amp;"–"&amp;csv!AQ47&amp;"–"&amp;csv!AR47)</f>
        <v>10.2–530–19</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M21A</v>
      </c>
      <c r="C53" s="21" t="str">
        <f>IF(csv!F48="","",csv!AO48)</f>
        <v>M21A</v>
      </c>
      <c r="D53" s="21" t="str">
        <f>IF(csv!F48="","",csv!AP48&amp;"–"&amp;csv!AQ48&amp;"–"&amp;csv!AR48)</f>
        <v>10.2–530–19</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M21B</v>
      </c>
      <c r="C54" s="21" t="str">
        <f>IF(csv!F49="","",csv!AO49)</f>
        <v>M16 M21B</v>
      </c>
      <c r="D54" s="21" t="str">
        <f>IF(csv!F49="","",csv!AP49&amp;"–"&amp;csv!AQ49&amp;"–"&amp;csv!AR49)</f>
        <v>4.5–230–10</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56–57–58–60–61–55–54–50–47–100–––––––––––––––––––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M21B</v>
      </c>
      <c r="C55" s="21" t="str">
        <f>IF(csv!F50="","",csv!AO50)</f>
        <v>M16 M21B</v>
      </c>
      <c r="D55" s="21" t="str">
        <f>IF(csv!F50="","",csv!AP50&amp;"–"&amp;csv!AQ50&amp;"–"&amp;csv!AR50)</f>
        <v>4.5–230–10</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56–57–58–60–61–55–54–50–47–100–––––––––––––––––––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M21B</v>
      </c>
      <c r="C56" s="21" t="str">
        <f>IF(csv!F51="","",csv!AO51)</f>
        <v>M16 M21B</v>
      </c>
      <c r="D56" s="21" t="str">
        <f>IF(csv!F51="","",csv!AP51&amp;"–"&amp;csv!AQ51&amp;"–"&amp;csv!AR51)</f>
        <v>4.5–230–10</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56–57–58–60–61–55–54–50–47–100–––––––––––––––––––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M21B</v>
      </c>
      <c r="C57" s="21" t="str">
        <f>IF(csv!F52="","",csv!AO52)</f>
        <v>M16 M21B</v>
      </c>
      <c r="D57" s="21" t="str">
        <f>IF(csv!F52="","",csv!AP52&amp;"–"&amp;csv!AQ52&amp;"–"&amp;csv!AR52)</f>
        <v>4.5–230–10</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56–57–58–60–61–55–54–50–47–100–––––––––––––––––––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M21B</v>
      </c>
      <c r="C58" s="21" t="str">
        <f>IF(csv!F53="","",csv!AO53)</f>
        <v>M16 M21B</v>
      </c>
      <c r="D58" s="21" t="str">
        <f>IF(csv!F53="","",csv!AP53&amp;"–"&amp;csv!AQ53&amp;"–"&amp;csv!AR53)</f>
        <v>4.5–230–10</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
      </c>
      <c r="F58" t="s">
        <v>0</v>
      </c>
      <c r="O58" s="1" t="str">
        <f t="shared" si="10"/>
        <v/>
      </c>
      <c r="X58" t="s">
        <v>0</v>
      </c>
    </row>
    <row r="59" spans="1:26" x14ac:dyDescent="0.25">
      <c r="A59" t="s">
        <v>0</v>
      </c>
      <c r="B59" s="32" t="str">
        <f>IF(csv!F54="","",csv!T54)</f>
        <v>M21B</v>
      </c>
      <c r="C59" s="21" t="str">
        <f>IF(csv!F54="","",csv!AO54)</f>
        <v>M16 M21B</v>
      </c>
      <c r="D59" s="21" t="str">
        <f>IF(csv!F54="","",csv!AP54&amp;"–"&amp;csv!AQ54&amp;"–"&amp;csv!AR54)</f>
        <v>4.5–230–10</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
      </c>
      <c r="F59" t="s">
        <v>0</v>
      </c>
      <c r="O59" s="1" t="str">
        <f t="shared" si="10"/>
        <v/>
      </c>
      <c r="X59" t="s">
        <v>0</v>
      </c>
    </row>
    <row r="60" spans="1:26" x14ac:dyDescent="0.25">
      <c r="A60" t="s">
        <v>0</v>
      </c>
      <c r="B60" s="32" t="str">
        <f>IF(csv!F55="","",csv!T55)</f>
        <v>M21B</v>
      </c>
      <c r="C60" s="21" t="str">
        <f>IF(csv!F55="","",csv!AO55)</f>
        <v>M16 M21B</v>
      </c>
      <c r="D60" s="21" t="str">
        <f>IF(csv!F55="","",csv!AP55&amp;"–"&amp;csv!AQ55&amp;"–"&amp;csv!AR55)</f>
        <v>4.5–230–10</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
      </c>
      <c r="F60" t="s">
        <v>0</v>
      </c>
      <c r="O60" s="1" t="str">
        <f t="shared" si="10"/>
        <v/>
      </c>
      <c r="X60" t="s">
        <v>0</v>
      </c>
    </row>
    <row r="61" spans="1:26" x14ac:dyDescent="0.25">
      <c r="A61" t="s">
        <v>0</v>
      </c>
      <c r="B61" s="32" t="str">
        <f>IF(csv!F56="","",csv!T56)</f>
        <v>M21B</v>
      </c>
      <c r="C61" s="21" t="str">
        <f>IF(csv!F56="","",csv!AO56)</f>
        <v>M16 M21B</v>
      </c>
      <c r="D61" s="21" t="str">
        <f>IF(csv!F56="","",csv!AP56&amp;"–"&amp;csv!AQ56&amp;"–"&amp;csv!AR56)</f>
        <v>4.5–230–10</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
      </c>
      <c r="F61" t="s">
        <v>0</v>
      </c>
      <c r="O61" s="1" t="str">
        <f t="shared" si="10"/>
        <v/>
      </c>
      <c r="X61" t="s">
        <v>0</v>
      </c>
    </row>
    <row r="62" spans="1:26" x14ac:dyDescent="0.25">
      <c r="A62" t="s">
        <v>0</v>
      </c>
      <c r="B62" s="32" t="str">
        <f>IF(csv!F57="","",csv!T57)</f>
        <v>M35</v>
      </c>
      <c r="C62" s="21" t="str">
        <f>IF(csv!F57="","",csv!AO57)</f>
        <v>M20 M35</v>
      </c>
      <c r="D62" s="21" t="str">
        <f>IF(csv!F57="","",csv!AP57&amp;"–"&amp;csv!AQ57&amp;"–"&amp;csv!AR57)</f>
        <v>7.1–360–14</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47–37–33–35–41–50–61–62–64–67–70–58–56–100–––––––––––––––</v>
      </c>
      <c r="F62" t="s">
        <v>0</v>
      </c>
      <c r="O62" s="1" t="str">
        <f t="shared" si="10"/>
        <v/>
      </c>
      <c r="X62" t="s">
        <v>0</v>
      </c>
    </row>
    <row r="63" spans="1:26" x14ac:dyDescent="0.25">
      <c r="A63" t="s">
        <v>0</v>
      </c>
      <c r="B63" s="32" t="str">
        <f>IF(csv!F58="","",csv!T58)</f>
        <v>M35</v>
      </c>
      <c r="C63" s="21" t="str">
        <f>IF(csv!F58="","",csv!AO58)</f>
        <v>M20 M35</v>
      </c>
      <c r="D63" s="21" t="str">
        <f>IF(csv!F58="","",csv!AP58&amp;"–"&amp;csv!AQ58&amp;"–"&amp;csv!AR58)</f>
        <v>7.1–360–14</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47–37–33–35–41–50–61–62–64–67–70–58–56–100–––––––––––––––</v>
      </c>
      <c r="F63" t="s">
        <v>0</v>
      </c>
      <c r="O63" s="1" t="str">
        <f t="shared" si="10"/>
        <v/>
      </c>
      <c r="X63" t="s">
        <v>0</v>
      </c>
    </row>
    <row r="64" spans="1:26" x14ac:dyDescent="0.25">
      <c r="A64" t="s">
        <v>0</v>
      </c>
      <c r="B64" s="32" t="str">
        <f>IF(csv!F59="","",csv!T59)</f>
        <v>M35</v>
      </c>
      <c r="C64" s="21" t="str">
        <f>IF(csv!F59="","",csv!AO59)</f>
        <v>M20 M35</v>
      </c>
      <c r="D64" s="21" t="str">
        <f>IF(csv!F59="","",csv!AP59&amp;"–"&amp;csv!AQ59&amp;"–"&amp;csv!AR59)</f>
        <v>7.1–360–14</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47–37–33–35–41–50–61–62–64–67–70–58–56–100–––––––––––––––</v>
      </c>
      <c r="F64" t="s">
        <v>0</v>
      </c>
      <c r="O64" s="1" t="str">
        <f t="shared" si="10"/>
        <v/>
      </c>
      <c r="X64" t="s">
        <v>0</v>
      </c>
    </row>
    <row r="65" spans="1:24" x14ac:dyDescent="0.25">
      <c r="A65" t="s">
        <v>0</v>
      </c>
      <c r="B65" s="32" t="str">
        <f>IF(csv!F60="","",csv!T60)</f>
        <v>M35</v>
      </c>
      <c r="C65" s="21" t="str">
        <f>IF(csv!F60="","",csv!AO60)</f>
        <v>M20 M35</v>
      </c>
      <c r="D65" s="21" t="str">
        <f>IF(csv!F60="","",csv!AP60&amp;"–"&amp;csv!AQ60&amp;"–"&amp;csv!AR60)</f>
        <v>7.1–360–14</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47–37–33–35–41–50–61–62–64–67–70–58–56–100–––––––––––––––</v>
      </c>
      <c r="F65" t="s">
        <v>0</v>
      </c>
      <c r="O65" s="1" t="str">
        <f t="shared" si="10"/>
        <v/>
      </c>
      <c r="X65" t="s">
        <v>0</v>
      </c>
    </row>
    <row r="66" spans="1:24" x14ac:dyDescent="0.25">
      <c r="A66" t="s">
        <v>0</v>
      </c>
      <c r="B66" s="32" t="str">
        <f>IF(csv!F61="","",csv!T61)</f>
        <v>M35</v>
      </c>
      <c r="C66" s="21" t="str">
        <f>IF(csv!F61="","",csv!AO61)</f>
        <v>M20 M35</v>
      </c>
      <c r="D66" s="21" t="str">
        <f>IF(csv!F61="","",csv!AP61&amp;"–"&amp;csv!AQ61&amp;"–"&amp;csv!AR61)</f>
        <v>7.1–360–14</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47–37–33–35–41–50–61–62–64–67–70–58–56–100–––––––––––––––</v>
      </c>
      <c r="F66" t="s">
        <v>0</v>
      </c>
      <c r="O66" s="1" t="str">
        <f t="shared" si="10"/>
        <v/>
      </c>
      <c r="X66" t="s">
        <v>0</v>
      </c>
    </row>
    <row r="67" spans="1:24" x14ac:dyDescent="0.25">
      <c r="A67" t="s">
        <v>0</v>
      </c>
      <c r="B67" s="32" t="str">
        <f>IF(csv!F62="","",csv!T62)</f>
        <v>M35</v>
      </c>
      <c r="C67" s="21" t="str">
        <f>IF(csv!F62="","",csv!AO62)</f>
        <v>M20 M35</v>
      </c>
      <c r="D67" s="21" t="str">
        <f>IF(csv!F62="","",csv!AP62&amp;"–"&amp;csv!AQ62&amp;"–"&amp;csv!AR62)</f>
        <v>7.1–360–14</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47–37–33–35–41–50–61–62–64–67–70–58–56–100–––––––––––––––</v>
      </c>
      <c r="F67" t="s">
        <v>0</v>
      </c>
      <c r="O67" s="1" t="str">
        <f t="shared" si="10"/>
        <v/>
      </c>
      <c r="X67" t="s">
        <v>0</v>
      </c>
    </row>
    <row r="68" spans="1:24" x14ac:dyDescent="0.25">
      <c r="A68" t="s">
        <v>0</v>
      </c>
      <c r="B68" s="32" t="str">
        <f>IF(csv!F63="","",csv!T63)</f>
        <v>M35</v>
      </c>
      <c r="C68" s="21" t="str">
        <f>IF(csv!F63="","",csv!AO63)</f>
        <v>M20 M35</v>
      </c>
      <c r="D68" s="21" t="str">
        <f>IF(csv!F63="","",csv!AP63&amp;"–"&amp;csv!AQ63&amp;"–"&amp;csv!AR63)</f>
        <v>7.1–360–14</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47–37–33–35–41–50–61–62–64–67–70–58–56–100–––––––––––––––</v>
      </c>
      <c r="F68" t="s">
        <v>0</v>
      </c>
      <c r="O68" s="1" t="str">
        <f t="shared" si="10"/>
        <v/>
      </c>
      <c r="X68" t="s">
        <v>0</v>
      </c>
    </row>
    <row r="69" spans="1:24" x14ac:dyDescent="0.25">
      <c r="A69" t="s">
        <v>0</v>
      </c>
      <c r="B69" s="32" t="str">
        <f>IF(csv!F64="","",csv!T64)</f>
        <v>M35</v>
      </c>
      <c r="C69" s="21" t="str">
        <f>IF(csv!F64="","",csv!AO64)</f>
        <v>M20 M35</v>
      </c>
      <c r="D69" s="21" t="str">
        <f>IF(csv!F64="","",csv!AP64&amp;"–"&amp;csv!AQ64&amp;"–"&amp;csv!AR64)</f>
        <v>7.1–360–14</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47–37–33–35–41–50–61–62–64–67–70–58–56–100–––––––––––––––</v>
      </c>
      <c r="F69" t="s">
        <v>0</v>
      </c>
      <c r="O69" s="1" t="str">
        <f t="shared" si="10"/>
        <v/>
      </c>
      <c r="X69" t="s">
        <v>0</v>
      </c>
    </row>
    <row r="70" spans="1:24" x14ac:dyDescent="0.25">
      <c r="A70" t="s">
        <v>0</v>
      </c>
      <c r="B70" s="32" t="str">
        <f>IF(csv!F65="","",csv!T65)</f>
        <v>M35</v>
      </c>
      <c r="C70" s="21" t="str">
        <f>IF(csv!F65="","",csv!AO65)</f>
        <v>M20 M35</v>
      </c>
      <c r="D70" s="21" t="str">
        <f>IF(csv!F65="","",csv!AP65&amp;"–"&amp;csv!AQ65&amp;"–"&amp;csv!AR65)</f>
        <v>7.1–360–14</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47–37–33–35–41–50–61–62–64–67–70–58–56–100–––––––––––––––</v>
      </c>
      <c r="F70" t="s">
        <v>0</v>
      </c>
      <c r="O70" s="1" t="str">
        <f t="shared" si="10"/>
        <v/>
      </c>
      <c r="X70" t="s">
        <v>0</v>
      </c>
    </row>
    <row r="71" spans="1:24" x14ac:dyDescent="0.25">
      <c r="A71" t="s">
        <v>0</v>
      </c>
      <c r="B71" s="32" t="str">
        <f>IF(csv!F66="","",csv!T66)</f>
        <v>M35</v>
      </c>
      <c r="C71" s="21" t="str">
        <f>IF(csv!F66="","",csv!AO66)</f>
        <v>M20 M35</v>
      </c>
      <c r="D71" s="21" t="str">
        <f>IF(csv!F66="","",csv!AP66&amp;"–"&amp;csv!AQ66&amp;"–"&amp;csv!AR66)</f>
        <v>7.1–360–14</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47–37–33–35–41–50–61–62–64–67–70–58–56–100–––––––––––––––</v>
      </c>
      <c r="F71" t="s">
        <v>0</v>
      </c>
      <c r="O71" s="1" t="str">
        <f t="shared" si="10"/>
        <v/>
      </c>
      <c r="X71" t="s">
        <v>0</v>
      </c>
    </row>
    <row r="72" spans="1:24" x14ac:dyDescent="0.25">
      <c r="A72" t="s">
        <v>0</v>
      </c>
      <c r="B72" s="32" t="str">
        <f>IF(csv!F67="","",csv!T67)</f>
        <v>M35</v>
      </c>
      <c r="C72" s="21" t="str">
        <f>IF(csv!F67="","",csv!AO67)</f>
        <v>M20 M35</v>
      </c>
      <c r="D72" s="21" t="str">
        <f>IF(csv!F67="","",csv!AP67&amp;"–"&amp;csv!AQ67&amp;"–"&amp;csv!AR67)</f>
        <v>7.1–360–14</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47–37–33–35–41–50–61–62–64–67–70–58–56–100–––––––––––––––</v>
      </c>
      <c r="F72" t="s">
        <v>0</v>
      </c>
      <c r="O72" s="1" t="str">
        <f t="shared" si="10"/>
        <v/>
      </c>
      <c r="X72" t="s">
        <v>0</v>
      </c>
    </row>
    <row r="73" spans="1:24" x14ac:dyDescent="0.25">
      <c r="A73" t="s">
        <v>0</v>
      </c>
      <c r="B73" s="32" t="str">
        <f>IF(csv!F68="","",csv!T68)</f>
        <v>M35</v>
      </c>
      <c r="C73" s="21" t="str">
        <f>IF(csv!F68="","",csv!AO68)</f>
        <v>M20 M35</v>
      </c>
      <c r="D73" s="21" t="str">
        <f>IF(csv!F68="","",csv!AP68&amp;"–"&amp;csv!AQ68&amp;"–"&amp;csv!AR68)</f>
        <v>7.1–360–14</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47–37–33–35–41–50–61–62–64–67––58–56–100–––––––––––––––</v>
      </c>
      <c r="F73" t="s">
        <v>0</v>
      </c>
      <c r="O73" s="1" t="str">
        <f t="shared" ref="O73:O136" si="21">IF(N73="","",IF(N73&lt;&gt;N72,N73,""))</f>
        <v/>
      </c>
      <c r="X73" t="s">
        <v>0</v>
      </c>
    </row>
    <row r="74" spans="1:24" x14ac:dyDescent="0.25">
      <c r="A74" t="s">
        <v>0</v>
      </c>
      <c r="B74" s="32" t="str">
        <f>IF(csv!F69="","",csv!T69)</f>
        <v>M35</v>
      </c>
      <c r="C74" s="21" t="str">
        <f>IF(csv!F69="","",csv!AO69)</f>
        <v>M20 M35</v>
      </c>
      <c r="D74" s="21" t="str">
        <f>IF(csv!F69="","",csv!AP69&amp;"–"&amp;csv!AQ69&amp;"–"&amp;csv!AR69)</f>
        <v>7.1–360–14</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
      </c>
      <c r="F74" t="s">
        <v>0</v>
      </c>
      <c r="O74" s="1" t="str">
        <f t="shared" si="21"/>
        <v/>
      </c>
      <c r="X74" t="s">
        <v>0</v>
      </c>
    </row>
    <row r="75" spans="1:24" x14ac:dyDescent="0.25">
      <c r="A75" t="s">
        <v>0</v>
      </c>
      <c r="B75" s="32" t="str">
        <f>IF(csv!F70="","",csv!T70)</f>
        <v>M35</v>
      </c>
      <c r="C75" s="21" t="str">
        <f>IF(csv!F70="","",csv!AO70)</f>
        <v>M20 M35</v>
      </c>
      <c r="D75" s="21" t="str">
        <f>IF(csv!F70="","",csv!AP70&amp;"–"&amp;csv!AQ70&amp;"–"&amp;csv!AR70)</f>
        <v>7.1–360–14</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
      </c>
      <c r="F75" t="s">
        <v>0</v>
      </c>
      <c r="O75" s="1" t="str">
        <f t="shared" si="21"/>
        <v/>
      </c>
      <c r="X75" t="s">
        <v>0</v>
      </c>
    </row>
    <row r="76" spans="1:24" x14ac:dyDescent="0.25">
      <c r="A76" t="s">
        <v>0</v>
      </c>
      <c r="B76" s="32" t="str">
        <f>IF(csv!F71="","",csv!T71)</f>
        <v>M35</v>
      </c>
      <c r="C76" s="21" t="str">
        <f>IF(csv!F71="","",csv!AO71)</f>
        <v>M20 M35</v>
      </c>
      <c r="D76" s="21" t="str">
        <f>IF(csv!F71="","",csv!AP71&amp;"–"&amp;csv!AQ71&amp;"–"&amp;csv!AR71)</f>
        <v>7.1–360–14</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
      </c>
      <c r="F76" t="s">
        <v>0</v>
      </c>
      <c r="O76" s="1" t="str">
        <f t="shared" si="21"/>
        <v/>
      </c>
      <c r="X76" t="s">
        <v>0</v>
      </c>
    </row>
    <row r="77" spans="1:24" x14ac:dyDescent="0.25">
      <c r="A77" t="s">
        <v>0</v>
      </c>
      <c r="B77" s="32" t="str">
        <f>IF(csv!F72="","",csv!T72)</f>
        <v>M35</v>
      </c>
      <c r="C77" s="21" t="str">
        <f>IF(csv!F72="","",csv!AO72)</f>
        <v>M20 M35</v>
      </c>
      <c r="D77" s="21" t="str">
        <f>IF(csv!F72="","",csv!AP72&amp;"–"&amp;csv!AQ72&amp;"–"&amp;csv!AR72)</f>
        <v>7.1–360–14</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
      </c>
      <c r="F77" t="s">
        <v>0</v>
      </c>
      <c r="O77" s="1" t="str">
        <f t="shared" si="21"/>
        <v/>
      </c>
      <c r="X77" t="s">
        <v>0</v>
      </c>
    </row>
    <row r="78" spans="1:24" x14ac:dyDescent="0.25">
      <c r="A78" t="s">
        <v>0</v>
      </c>
      <c r="B78" s="32" t="str">
        <f>IF(csv!F73="","",csv!T73)</f>
        <v>M35</v>
      </c>
      <c r="C78" s="21" t="str">
        <f>IF(csv!F73="","",csv!AO73)</f>
        <v>M20 M35</v>
      </c>
      <c r="D78" s="21" t="str">
        <f>IF(csv!F73="","",csv!AP73&amp;"–"&amp;csv!AQ73&amp;"–"&amp;csv!AR73)</f>
        <v>7.1–360–14</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
      </c>
      <c r="F78" t="s">
        <v>0</v>
      </c>
      <c r="O78" s="1" t="str">
        <f t="shared" si="21"/>
        <v/>
      </c>
      <c r="X78" t="s">
        <v>0</v>
      </c>
    </row>
    <row r="79" spans="1:24" x14ac:dyDescent="0.25">
      <c r="A79" t="s">
        <v>0</v>
      </c>
      <c r="B79" s="32" t="str">
        <f>IF(csv!F74="","",csv!T74)</f>
        <v>M45</v>
      </c>
      <c r="C79" s="21" t="str">
        <f>IF(csv!F74="","",csv!AO74)</f>
        <v>M45</v>
      </c>
      <c r="D79" s="21" t="str">
        <f>IF(csv!F74="","",csv!AP74&amp;"–"&amp;csv!AQ74&amp;"–"&amp;csv!AR74)</f>
        <v>6–270–10</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57–60–63–55–54–44–41–37–50–100–––––––––––––––––––</v>
      </c>
      <c r="F79" t="s">
        <v>0</v>
      </c>
      <c r="O79" s="1" t="str">
        <f t="shared" si="21"/>
        <v/>
      </c>
      <c r="X79" t="s">
        <v>0</v>
      </c>
    </row>
    <row r="80" spans="1:24" x14ac:dyDescent="0.25">
      <c r="A80" t="s">
        <v>0</v>
      </c>
      <c r="B80" s="32" t="str">
        <f>IF(csv!F75="","",csv!T75)</f>
        <v>M45</v>
      </c>
      <c r="C80" s="21" t="str">
        <f>IF(csv!F75="","",csv!AO75)</f>
        <v>M45</v>
      </c>
      <c r="D80" s="21" t="str">
        <f>IF(csv!F75="","",csv!AP75&amp;"–"&amp;csv!AQ75&amp;"–"&amp;csv!AR75)</f>
        <v>6–270–10</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57–60–63–55–54–44–41–37–50–100–––––––––––––––––––</v>
      </c>
      <c r="F80" t="s">
        <v>0</v>
      </c>
      <c r="O80" s="1" t="str">
        <f t="shared" si="21"/>
        <v/>
      </c>
      <c r="X80" t="s">
        <v>0</v>
      </c>
    </row>
    <row r="81" spans="1:24" x14ac:dyDescent="0.25">
      <c r="A81" t="s">
        <v>0</v>
      </c>
      <c r="B81" s="32" t="str">
        <f>IF(csv!F76="","",csv!T76)</f>
        <v>M45</v>
      </c>
      <c r="C81" s="21" t="str">
        <f>IF(csv!F76="","",csv!AO76)</f>
        <v>M45</v>
      </c>
      <c r="D81" s="21" t="str">
        <f>IF(csv!F76="","",csv!AP76&amp;"–"&amp;csv!AQ76&amp;"–"&amp;csv!AR76)</f>
        <v>6–270–10</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57–60–63–55–54–44–41–37–50–100–––––––––––––––––––</v>
      </c>
      <c r="F81" t="s">
        <v>0</v>
      </c>
      <c r="O81" s="1" t="str">
        <f t="shared" si="21"/>
        <v/>
      </c>
      <c r="X81" t="s">
        <v>0</v>
      </c>
    </row>
    <row r="82" spans="1:24" x14ac:dyDescent="0.25">
      <c r="A82" t="s">
        <v>0</v>
      </c>
      <c r="B82" s="32" t="str">
        <f>IF(csv!F77="","",csv!T77)</f>
        <v>M45</v>
      </c>
      <c r="C82" s="21" t="str">
        <f>IF(csv!F77="","",csv!AO77)</f>
        <v>M45</v>
      </c>
      <c r="D82" s="21" t="str">
        <f>IF(csv!F77="","",csv!AP77&amp;"–"&amp;csv!AQ77&amp;"–"&amp;csv!AR77)</f>
        <v>6–270–10</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57–60–63–55–54–44–41–37–50–100–––––––––––––––––––</v>
      </c>
      <c r="F82" t="s">
        <v>0</v>
      </c>
      <c r="O82" s="1" t="str">
        <f t="shared" si="21"/>
        <v/>
      </c>
      <c r="X82" t="s">
        <v>0</v>
      </c>
    </row>
    <row r="83" spans="1:24" x14ac:dyDescent="0.25">
      <c r="A83" t="s">
        <v>0</v>
      </c>
      <c r="B83" s="32" t="str">
        <f>IF(csv!F78="","",csv!T78)</f>
        <v>M45</v>
      </c>
      <c r="C83" s="21" t="str">
        <f>IF(csv!F78="","",csv!AO78)</f>
        <v>M45</v>
      </c>
      <c r="D83" s="21" t="str">
        <f>IF(csv!F78="","",csv!AP78&amp;"–"&amp;csv!AQ78&amp;"–"&amp;csv!AR78)</f>
        <v>6–270–10</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57–60–63–55–54–44–41–37–50–100–––––––––––––––––––</v>
      </c>
      <c r="F83" t="s">
        <v>0</v>
      </c>
      <c r="O83" s="1" t="str">
        <f t="shared" si="21"/>
        <v/>
      </c>
      <c r="X83" t="s">
        <v>0</v>
      </c>
    </row>
    <row r="84" spans="1:24" x14ac:dyDescent="0.25">
      <c r="A84" t="s">
        <v>0</v>
      </c>
      <c r="B84" s="32" t="str">
        <f>IF(csv!F79="","",csv!T79)</f>
        <v>M45</v>
      </c>
      <c r="C84" s="21" t="str">
        <f>IF(csv!F79="","",csv!AO79)</f>
        <v>M45</v>
      </c>
      <c r="D84" s="21" t="str">
        <f>IF(csv!F79="","",csv!AP79&amp;"–"&amp;csv!AQ79&amp;"–"&amp;csv!AR79)</f>
        <v>6–270–10</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57–60–63–55–54–44–41–37–50–100–––––––––––––––––––</v>
      </c>
      <c r="F84" t="s">
        <v>0</v>
      </c>
      <c r="O84" s="1" t="str">
        <f t="shared" si="21"/>
        <v/>
      </c>
      <c r="X84" t="s">
        <v>0</v>
      </c>
    </row>
    <row r="85" spans="1:24" x14ac:dyDescent="0.25">
      <c r="A85" t="s">
        <v>0</v>
      </c>
      <c r="B85" s="32" t="str">
        <f>IF(csv!F80="","",csv!T80)</f>
        <v>M45</v>
      </c>
      <c r="C85" s="21" t="str">
        <f>IF(csv!F80="","",csv!AO80)</f>
        <v>M45</v>
      </c>
      <c r="D85" s="21" t="str">
        <f>IF(csv!F80="","",csv!AP80&amp;"–"&amp;csv!AQ80&amp;"–"&amp;csv!AR80)</f>
        <v>6–270–10</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57–60–63–55–54–44–41–37–50–100–––––––––––––––––––</v>
      </c>
      <c r="F85" t="s">
        <v>0</v>
      </c>
      <c r="O85" s="1" t="str">
        <f t="shared" si="21"/>
        <v/>
      </c>
      <c r="X85" t="s">
        <v>0</v>
      </c>
    </row>
    <row r="86" spans="1:24" x14ac:dyDescent="0.25">
      <c r="A86" t="s">
        <v>0</v>
      </c>
      <c r="B86" s="32" t="str">
        <f>IF(csv!F81="","",csv!T81)</f>
        <v>M45</v>
      </c>
      <c r="C86" s="21" t="str">
        <f>IF(csv!F81="","",csv!AO81)</f>
        <v>M45</v>
      </c>
      <c r="D86" s="21" t="str">
        <f>IF(csv!F81="","",csv!AP81&amp;"–"&amp;csv!AQ81&amp;"–"&amp;csv!AR81)</f>
        <v>6–270–10</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57–60–63–55–54–44–41–37–50–100–––––––––––––––––––</v>
      </c>
      <c r="F86" t="s">
        <v>0</v>
      </c>
      <c r="O86" s="1" t="str">
        <f t="shared" si="21"/>
        <v/>
      </c>
      <c r="X86" t="s">
        <v>0</v>
      </c>
    </row>
    <row r="87" spans="1:24" x14ac:dyDescent="0.25">
      <c r="A87" t="s">
        <v>0</v>
      </c>
      <c r="B87" s="32" t="str">
        <f>IF(csv!F82="","",csv!T82)</f>
        <v>M45</v>
      </c>
      <c r="C87" s="21" t="str">
        <f>IF(csv!F82="","",csv!AO82)</f>
        <v>M45</v>
      </c>
      <c r="D87" s="21" t="str">
        <f>IF(csv!F82="","",csv!AP82&amp;"–"&amp;csv!AQ82&amp;"–"&amp;csv!AR82)</f>
        <v>6–270–10</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57–60–63–55–54–44–41–37–50–100–––––––––––––––––––</v>
      </c>
      <c r="F87" t="s">
        <v>0</v>
      </c>
      <c r="O87" s="1" t="str">
        <f t="shared" si="21"/>
        <v/>
      </c>
      <c r="X87" t="s">
        <v>0</v>
      </c>
    </row>
    <row r="88" spans="1:24" x14ac:dyDescent="0.25">
      <c r="A88" t="s">
        <v>0</v>
      </c>
      <c r="B88" s="32" t="str">
        <f>IF(csv!F83="","",csv!T83)</f>
        <v>M45</v>
      </c>
      <c r="C88" s="21" t="str">
        <f>IF(csv!F83="","",csv!AO83)</f>
        <v>M45</v>
      </c>
      <c r="D88" s="21" t="str">
        <f>IF(csv!F83="","",csv!AP83&amp;"–"&amp;csv!AQ83&amp;"–"&amp;csv!AR83)</f>
        <v>6–270–10</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57–60–63–55–54–44–41–37–50–100–––––––––––––––––––</v>
      </c>
      <c r="F88" t="s">
        <v>0</v>
      </c>
      <c r="O88" s="1" t="str">
        <f t="shared" si="21"/>
        <v/>
      </c>
      <c r="X88" t="s">
        <v>0</v>
      </c>
    </row>
    <row r="89" spans="1:24" x14ac:dyDescent="0.25">
      <c r="A89" t="s">
        <v>0</v>
      </c>
      <c r="B89" s="32" t="str">
        <f>IF(csv!F84="","",csv!T84)</f>
        <v>M45</v>
      </c>
      <c r="C89" s="21" t="str">
        <f>IF(csv!F84="","",csv!AO84)</f>
        <v>M45</v>
      </c>
      <c r="D89" s="21" t="str">
        <f>IF(csv!F84="","",csv!AP84&amp;"–"&amp;csv!AQ84&amp;"–"&amp;csv!AR84)</f>
        <v>6–270–10</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57–60–63–55–54–44–41–37–50–100–––––––––––––––––––</v>
      </c>
      <c r="F89" t="s">
        <v>0</v>
      </c>
      <c r="O89" s="1" t="str">
        <f t="shared" si="21"/>
        <v/>
      </c>
      <c r="X89" t="s">
        <v>0</v>
      </c>
    </row>
    <row r="90" spans="1:24" x14ac:dyDescent="0.25">
      <c r="A90" t="s">
        <v>0</v>
      </c>
      <c r="B90" s="32" t="str">
        <f>IF(csv!F85="","",csv!T85)</f>
        <v>M45</v>
      </c>
      <c r="C90" s="21" t="str">
        <f>IF(csv!F85="","",csv!AO85)</f>
        <v>M45</v>
      </c>
      <c r="D90" s="21" t="str">
        <f>IF(csv!F85="","",csv!AP85&amp;"–"&amp;csv!AQ85&amp;"–"&amp;csv!AR85)</f>
        <v>6–270–10</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57–60–63–55–54–44–41–37–50–100–––––––––––––––––––</v>
      </c>
      <c r="F90" t="s">
        <v>0</v>
      </c>
      <c r="O90" s="1" t="str">
        <f t="shared" si="21"/>
        <v/>
      </c>
      <c r="X90" t="s">
        <v>0</v>
      </c>
    </row>
    <row r="91" spans="1:24" x14ac:dyDescent="0.25">
      <c r="A91" t="s">
        <v>0</v>
      </c>
      <c r="B91" s="32" t="str">
        <f>IF(csv!F86="","",csv!T86)</f>
        <v>M45</v>
      </c>
      <c r="C91" s="21" t="str">
        <f>IF(csv!F86="","",csv!AO86)</f>
        <v>M45</v>
      </c>
      <c r="D91" s="21" t="str">
        <f>IF(csv!F86="","",csv!AP86&amp;"–"&amp;csv!AQ86&amp;"–"&amp;csv!AR86)</f>
        <v>6–270–10</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57–60–63–55–54–44–41–37–50–100–––––––––––––––––––</v>
      </c>
      <c r="F91" t="s">
        <v>0</v>
      </c>
      <c r="O91" s="1" t="str">
        <f t="shared" si="21"/>
        <v/>
      </c>
      <c r="X91" t="s">
        <v>0</v>
      </c>
    </row>
    <row r="92" spans="1:24" x14ac:dyDescent="0.25">
      <c r="A92" t="s">
        <v>0</v>
      </c>
      <c r="B92" s="32" t="str">
        <f>IF(csv!F87="","",csv!T87)</f>
        <v>M45</v>
      </c>
      <c r="C92" s="21" t="str">
        <f>IF(csv!F87="","",csv!AO87)</f>
        <v>M45</v>
      </c>
      <c r="D92" s="21" t="str">
        <f>IF(csv!F87="","",csv!AP87&amp;"–"&amp;csv!AQ87&amp;"–"&amp;csv!AR87)</f>
        <v>6–270–10</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57–60–63–55–54–44–41–37–50–100–––––––––––––––––––</v>
      </c>
      <c r="F92" t="s">
        <v>0</v>
      </c>
      <c r="O92" s="1" t="str">
        <f t="shared" si="21"/>
        <v/>
      </c>
      <c r="X92" t="s">
        <v>0</v>
      </c>
    </row>
    <row r="93" spans="1:24" x14ac:dyDescent="0.25">
      <c r="A93" t="s">
        <v>0</v>
      </c>
      <c r="B93" s="32" t="str">
        <f>IF(csv!F88="","",csv!T88)</f>
        <v>M45</v>
      </c>
      <c r="C93" s="21" t="str">
        <f>IF(csv!F88="","",csv!AO88)</f>
        <v>M45</v>
      </c>
      <c r="D93" s="21" t="str">
        <f>IF(csv!F88="","",csv!AP88&amp;"–"&amp;csv!AQ88&amp;"–"&amp;csv!AR88)</f>
        <v>6–270–10</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57–60–63–55–54–44–41–37–50–100–––––––––––––––––––</v>
      </c>
      <c r="F93" t="s">
        <v>0</v>
      </c>
      <c r="O93" s="1" t="str">
        <f t="shared" si="21"/>
        <v/>
      </c>
      <c r="X93" t="s">
        <v>0</v>
      </c>
    </row>
    <row r="94" spans="1:24" x14ac:dyDescent="0.25">
      <c r="A94" t="s">
        <v>0</v>
      </c>
      <c r="B94" s="32" t="str">
        <f>IF(csv!F89="","",csv!T89)</f>
        <v>M45</v>
      </c>
      <c r="C94" s="21" t="str">
        <f>IF(csv!F89="","",csv!AO89)</f>
        <v>M45</v>
      </c>
      <c r="D94" s="21" t="str">
        <f>IF(csv!F89="","",csv!AP89&amp;"–"&amp;csv!AQ89&amp;"–"&amp;csv!AR89)</f>
        <v>6–270–10</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M45</v>
      </c>
      <c r="C95" s="21" t="str">
        <f>IF(csv!F90="","",csv!AO90)</f>
        <v>M45</v>
      </c>
      <c r="D95" s="21" t="str">
        <f>IF(csv!F90="","",csv!AP90&amp;"–"&amp;csv!AQ90&amp;"–"&amp;csv!AR90)</f>
        <v>6–270–10</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57–60–63–55–54––––––––––––––––––––––––</v>
      </c>
      <c r="F95" t="s">
        <v>0</v>
      </c>
      <c r="O95" s="1" t="str">
        <f t="shared" si="21"/>
        <v/>
      </c>
      <c r="X95" t="s">
        <v>0</v>
      </c>
    </row>
    <row r="96" spans="1:24" x14ac:dyDescent="0.25">
      <c r="A96" t="s">
        <v>0</v>
      </c>
      <c r="B96" s="32" t="str">
        <f>IF(csv!F91="","",csv!T91)</f>
        <v>M45</v>
      </c>
      <c r="C96" s="21" t="str">
        <f>IF(csv!F91="","",csv!AO91)</f>
        <v>M45</v>
      </c>
      <c r="D96" s="21" t="str">
        <f>IF(csv!F91="","",csv!AP91&amp;"–"&amp;csv!AQ91&amp;"–"&amp;csv!AR91)</f>
        <v>6–270–10</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
      </c>
      <c r="F96" t="s">
        <v>0</v>
      </c>
      <c r="O96" s="1" t="str">
        <f t="shared" si="21"/>
        <v/>
      </c>
      <c r="X96" t="s">
        <v>0</v>
      </c>
    </row>
    <row r="97" spans="1:24" x14ac:dyDescent="0.25">
      <c r="A97" t="s">
        <v>0</v>
      </c>
      <c r="B97" s="32" t="str">
        <f>IF(csv!F92="","",csv!T92)</f>
        <v>M55</v>
      </c>
      <c r="C97" s="21" t="str">
        <f>IF(csv!F92="","",csv!AO92)</f>
        <v>M55</v>
      </c>
      <c r="D97" s="21" t="str">
        <f>IF(csv!F92="","",csv!AP92&amp;"–"&amp;csv!AQ92&amp;"–"&amp;csv!AR92)</f>
        <v>3.6–210–11</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46–36–31–32–34–35–44–49–50–51–100––––––––––––––––––</v>
      </c>
      <c r="F97" t="s">
        <v>0</v>
      </c>
      <c r="O97" s="1" t="str">
        <f t="shared" si="21"/>
        <v/>
      </c>
      <c r="X97" t="s">
        <v>0</v>
      </c>
    </row>
    <row r="98" spans="1:24" x14ac:dyDescent="0.25">
      <c r="A98" t="s">
        <v>0</v>
      </c>
      <c r="B98" s="32" t="str">
        <f>IF(csv!F93="","",csv!T93)</f>
        <v>M55</v>
      </c>
      <c r="C98" s="21" t="str">
        <f>IF(csv!F93="","",csv!AO93)</f>
        <v>M55</v>
      </c>
      <c r="D98" s="21" t="str">
        <f>IF(csv!F93="","",csv!AP93&amp;"–"&amp;csv!AQ93&amp;"–"&amp;csv!AR93)</f>
        <v>3.6–210–11</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46–36–31–32–34–35–44–49–50–51–100––––––––––––––––––</v>
      </c>
      <c r="F98" t="s">
        <v>0</v>
      </c>
      <c r="O98" s="1" t="str">
        <f t="shared" si="21"/>
        <v/>
      </c>
      <c r="X98" t="s">
        <v>0</v>
      </c>
    </row>
    <row r="99" spans="1:24" x14ac:dyDescent="0.25">
      <c r="A99" t="s">
        <v>0</v>
      </c>
      <c r="B99" s="32" t="str">
        <f>IF(csv!F94="","",csv!T94)</f>
        <v>M55</v>
      </c>
      <c r="C99" s="21" t="str">
        <f>IF(csv!F94="","",csv!AO94)</f>
        <v>M55</v>
      </c>
      <c r="D99" s="21" t="str">
        <f>IF(csv!F94="","",csv!AP94&amp;"–"&amp;csv!AQ94&amp;"–"&amp;csv!AR94)</f>
        <v>3.6–210–11</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46–36–31–32–34–35–44–49–50–51–100––––––––––––––––––</v>
      </c>
      <c r="F99" t="s">
        <v>0</v>
      </c>
      <c r="O99" s="1" t="str">
        <f t="shared" si="21"/>
        <v/>
      </c>
      <c r="X99" t="s">
        <v>0</v>
      </c>
    </row>
    <row r="100" spans="1:24" x14ac:dyDescent="0.25">
      <c r="A100" t="s">
        <v>0</v>
      </c>
      <c r="B100" s="32" t="str">
        <f>IF(csv!F95="","",csv!T95)</f>
        <v>M55</v>
      </c>
      <c r="C100" s="21" t="str">
        <f>IF(csv!F95="","",csv!AO95)</f>
        <v>M55</v>
      </c>
      <c r="D100" s="21" t="str">
        <f>IF(csv!F95="","",csv!AP95&amp;"–"&amp;csv!AQ95&amp;"–"&amp;csv!AR95)</f>
        <v>3.6–210–11</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46–36–31–32–34–35–44–49–50–51–100––––––––––––––––––</v>
      </c>
      <c r="F100" t="s">
        <v>0</v>
      </c>
      <c r="O100" s="1" t="str">
        <f t="shared" si="21"/>
        <v/>
      </c>
      <c r="X100" t="s">
        <v>0</v>
      </c>
    </row>
    <row r="101" spans="1:24" x14ac:dyDescent="0.25">
      <c r="A101" t="s">
        <v>0</v>
      </c>
      <c r="B101" s="32" t="str">
        <f>IF(csv!F96="","",csv!T96)</f>
        <v>M55</v>
      </c>
      <c r="C101" s="21" t="str">
        <f>IF(csv!F96="","",csv!AO96)</f>
        <v>M55</v>
      </c>
      <c r="D101" s="21" t="str">
        <f>IF(csv!F96="","",csv!AP96&amp;"–"&amp;csv!AQ96&amp;"–"&amp;csv!AR96)</f>
        <v>3.6–210–11</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46–36–31–32–34–35–44–49–50–51–100––––––––––––––––––</v>
      </c>
      <c r="F101" t="s">
        <v>0</v>
      </c>
      <c r="O101" s="1" t="str">
        <f t="shared" si="21"/>
        <v/>
      </c>
      <c r="X101" t="s">
        <v>0</v>
      </c>
    </row>
    <row r="102" spans="1:24" x14ac:dyDescent="0.25">
      <c r="A102" t="s">
        <v>0</v>
      </c>
      <c r="B102" s="32" t="str">
        <f>IF(csv!F97="","",csv!T97)</f>
        <v>M55</v>
      </c>
      <c r="C102" s="21" t="str">
        <f>IF(csv!F97="","",csv!AO97)</f>
        <v>M55</v>
      </c>
      <c r="D102" s="21" t="str">
        <f>IF(csv!F97="","",csv!AP97&amp;"–"&amp;csv!AQ97&amp;"–"&amp;csv!AR97)</f>
        <v>3.6–210–11</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46–36–31–32–34–35–44–49–50–51–100––––––––––––––––––</v>
      </c>
      <c r="F102" t="s">
        <v>0</v>
      </c>
      <c r="O102" s="1" t="str">
        <f t="shared" si="21"/>
        <v/>
      </c>
      <c r="X102" t="s">
        <v>0</v>
      </c>
    </row>
    <row r="103" spans="1:24" x14ac:dyDescent="0.25">
      <c r="A103" t="s">
        <v>0</v>
      </c>
      <c r="B103" s="32" t="str">
        <f>IF(csv!F98="","",csv!T98)</f>
        <v>M55</v>
      </c>
      <c r="C103" s="21" t="str">
        <f>IF(csv!F98="","",csv!AO98)</f>
        <v>M55</v>
      </c>
      <c r="D103" s="21" t="str">
        <f>IF(csv!F98="","",csv!AP98&amp;"–"&amp;csv!AQ98&amp;"–"&amp;csv!AR98)</f>
        <v>3.6–210–11</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46–36–31–32–34–35–44–49–50–51–100––––––––––––––––––</v>
      </c>
      <c r="F103" t="s">
        <v>0</v>
      </c>
      <c r="O103" s="1" t="str">
        <f t="shared" si="21"/>
        <v/>
      </c>
      <c r="X103" t="s">
        <v>0</v>
      </c>
    </row>
    <row r="104" spans="1:24" x14ac:dyDescent="0.25">
      <c r="A104" t="s">
        <v>0</v>
      </c>
      <c r="B104" s="32" t="str">
        <f>IF(csv!F99="","",csv!T99)</f>
        <v>M55</v>
      </c>
      <c r="C104" s="21" t="str">
        <f>IF(csv!F99="","",csv!AO99)</f>
        <v>M55</v>
      </c>
      <c r="D104" s="21" t="str">
        <f>IF(csv!F99="","",csv!AP99&amp;"–"&amp;csv!AQ99&amp;"–"&amp;csv!AR99)</f>
        <v>3.6–210–11</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46–36–31–32–34–35–44–49–50–51–100––––––––––––––––––</v>
      </c>
      <c r="F104" t="s">
        <v>0</v>
      </c>
      <c r="O104" s="1" t="str">
        <f t="shared" si="21"/>
        <v/>
      </c>
      <c r="X104" t="s">
        <v>0</v>
      </c>
    </row>
    <row r="105" spans="1:24" x14ac:dyDescent="0.25">
      <c r="A105" t="s">
        <v>0</v>
      </c>
      <c r="B105" s="32" t="str">
        <f>IF(csv!F100="","",csv!T100)</f>
        <v>M55</v>
      </c>
      <c r="C105" s="21" t="str">
        <f>IF(csv!F100="","",csv!AO100)</f>
        <v>M55</v>
      </c>
      <c r="D105" s="21" t="str">
        <f>IF(csv!F100="","",csv!AP100&amp;"–"&amp;csv!AQ100&amp;"–"&amp;csv!AR100)</f>
        <v>3.6–210–11</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46–36–31–32–34–35–44–49–50–51–100––––––––––––––––––</v>
      </c>
      <c r="F105" t="s">
        <v>0</v>
      </c>
      <c r="O105" s="1" t="str">
        <f t="shared" si="21"/>
        <v/>
      </c>
      <c r="X105" t="s">
        <v>0</v>
      </c>
    </row>
    <row r="106" spans="1:24" x14ac:dyDescent="0.25">
      <c r="A106" t="s">
        <v>0</v>
      </c>
      <c r="B106" s="32" t="str">
        <f>IF(csv!F101="","",csv!T101)</f>
        <v>M55</v>
      </c>
      <c r="C106" s="21" t="str">
        <f>IF(csv!F101="","",csv!AO101)</f>
        <v>M55</v>
      </c>
      <c r="D106" s="21" t="str">
        <f>IF(csv!F101="","",csv!AP101&amp;"–"&amp;csv!AQ101&amp;"–"&amp;csv!AR101)</f>
        <v>3.6–210–11</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46–36–31–32–34–35–44–49–50–51–100––––––––––––––––––</v>
      </c>
      <c r="F106" t="s">
        <v>0</v>
      </c>
      <c r="O106" s="1" t="str">
        <f t="shared" si="21"/>
        <v/>
      </c>
      <c r="X106" t="s">
        <v>0</v>
      </c>
    </row>
    <row r="107" spans="1:24" x14ac:dyDescent="0.25">
      <c r="A107" t="s">
        <v>0</v>
      </c>
      <c r="B107" s="32" t="str">
        <f>IF(csv!F102="","",csv!T102)</f>
        <v>M55</v>
      </c>
      <c r="C107" s="21" t="str">
        <f>IF(csv!F102="","",csv!AO102)</f>
        <v>M55</v>
      </c>
      <c r="D107" s="21" t="str">
        <f>IF(csv!F102="","",csv!AP102&amp;"–"&amp;csv!AQ102&amp;"–"&amp;csv!AR102)</f>
        <v>3.6–210–11</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46–36–31–32–34–35–44–49–50–51–100––––––––––––––––––</v>
      </c>
      <c r="F107" t="s">
        <v>0</v>
      </c>
      <c r="O107" s="1" t="str">
        <f t="shared" si="21"/>
        <v/>
      </c>
      <c r="X107" t="s">
        <v>0</v>
      </c>
    </row>
    <row r="108" spans="1:24" x14ac:dyDescent="0.25">
      <c r="A108" t="s">
        <v>0</v>
      </c>
      <c r="B108" s="32" t="str">
        <f>IF(csv!F103="","",csv!T103)</f>
        <v>M55</v>
      </c>
      <c r="C108" s="21" t="str">
        <f>IF(csv!F103="","",csv!AO103)</f>
        <v>M55</v>
      </c>
      <c r="D108" s="21" t="str">
        <f>IF(csv!F103="","",csv!AP103&amp;"–"&amp;csv!AQ103&amp;"–"&amp;csv!AR103)</f>
        <v>3.6–210–11</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46–36–31–32–34–35–44–49–50–51–100––––––––––––––––––</v>
      </c>
      <c r="F108" t="s">
        <v>0</v>
      </c>
      <c r="O108" s="1" t="str">
        <f t="shared" si="21"/>
        <v/>
      </c>
      <c r="X108" t="s">
        <v>0</v>
      </c>
    </row>
    <row r="109" spans="1:24" x14ac:dyDescent="0.25">
      <c r="A109" t="s">
        <v>0</v>
      </c>
      <c r="B109" s="32" t="str">
        <f>IF(csv!F104="","",csv!T104)</f>
        <v>M55</v>
      </c>
      <c r="C109" s="21" t="str">
        <f>IF(csv!F104="","",csv!AO104)</f>
        <v>M55</v>
      </c>
      <c r="D109" s="21" t="str">
        <f>IF(csv!F104="","",csv!AP104&amp;"–"&amp;csv!AQ104&amp;"–"&amp;csv!AR104)</f>
        <v>3.6–210–11</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46–36–31–32–34–35–44–49––51–100––––––––––––––––––</v>
      </c>
      <c r="F109" t="s">
        <v>0</v>
      </c>
      <c r="O109" s="1" t="str">
        <f t="shared" si="21"/>
        <v/>
      </c>
      <c r="X109" t="s">
        <v>0</v>
      </c>
    </row>
    <row r="110" spans="1:24" x14ac:dyDescent="0.25">
      <c r="A110" t="s">
        <v>0</v>
      </c>
      <c r="B110" s="32" t="str">
        <f>IF(csv!F105="","",csv!T105)</f>
        <v>M55</v>
      </c>
      <c r="C110" s="21" t="str">
        <f>IF(csv!F105="","",csv!AO105)</f>
        <v>M55</v>
      </c>
      <c r="D110" s="21" t="str">
        <f>IF(csv!F105="","",csv!AP105&amp;"–"&amp;csv!AQ105&amp;"–"&amp;csv!AR105)</f>
        <v>3.6–210–11</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
      </c>
      <c r="F110" t="s">
        <v>0</v>
      </c>
      <c r="O110" s="1" t="str">
        <f t="shared" si="21"/>
        <v/>
      </c>
      <c r="X110" t="s">
        <v>0</v>
      </c>
    </row>
    <row r="111" spans="1:24" x14ac:dyDescent="0.25">
      <c r="A111" t="s">
        <v>0</v>
      </c>
      <c r="B111" s="32" t="str">
        <f>IF(csv!F106="","",csv!T106)</f>
        <v>M55</v>
      </c>
      <c r="C111" s="21" t="str">
        <f>IF(csv!F106="","",csv!AO106)</f>
        <v>M55</v>
      </c>
      <c r="D111" s="21" t="str">
        <f>IF(csv!F106="","",csv!AP106&amp;"–"&amp;csv!AQ106&amp;"–"&amp;csv!AR106)</f>
        <v>3.6–210–11</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
      </c>
      <c r="F111" t="s">
        <v>0</v>
      </c>
      <c r="O111" s="1" t="str">
        <f t="shared" si="21"/>
        <v/>
      </c>
      <c r="X111" t="s">
        <v>0</v>
      </c>
    </row>
    <row r="112" spans="1:24" x14ac:dyDescent="0.25">
      <c r="A112" t="s">
        <v>0</v>
      </c>
      <c r="B112" s="32" t="str">
        <f>IF(csv!F107="","",csv!T107)</f>
        <v>M65</v>
      </c>
      <c r="C112" s="21" t="str">
        <f>IF(csv!F107="","",csv!AO107)</f>
        <v>M65 M70</v>
      </c>
      <c r="D112" s="21" t="str">
        <f>IF(csv!F107="","",csv!AP107&amp;"–"&amp;csv!AQ107&amp;"–"&amp;csv!AR107)</f>
        <v>2.3–120–6</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44–41–37–50–52–100–––––––––––––––––––––––</v>
      </c>
      <c r="F112" t="s">
        <v>0</v>
      </c>
      <c r="O112" s="1" t="str">
        <f t="shared" si="21"/>
        <v/>
      </c>
      <c r="X112" t="s">
        <v>0</v>
      </c>
    </row>
    <row r="113" spans="1:24" x14ac:dyDescent="0.25">
      <c r="A113" t="s">
        <v>0</v>
      </c>
      <c r="B113" s="32" t="str">
        <f>IF(csv!F108="","",csv!T108)</f>
        <v>M65</v>
      </c>
      <c r="C113" s="21" t="str">
        <f>IF(csv!F108="","",csv!AO108)</f>
        <v>M65 M70</v>
      </c>
      <c r="D113" s="21" t="str">
        <f>IF(csv!F108="","",csv!AP108&amp;"–"&amp;csv!AQ108&amp;"–"&amp;csv!AR108)</f>
        <v>2.3–120–6</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M70</v>
      </c>
      <c r="C114" s="21" t="str">
        <f>IF(csv!F109="","",csv!AO109)</f>
        <v>M65 M70</v>
      </c>
      <c r="D114" s="21" t="str">
        <f>IF(csv!F109="","",csv!AP109&amp;"–"&amp;csv!AQ109&amp;"–"&amp;csv!AR109)</f>
        <v>2.3–120–6</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44–41–37–50–52–100–––––––––––––––––––––––</v>
      </c>
      <c r="F114" t="s">
        <v>0</v>
      </c>
      <c r="O114" s="1" t="str">
        <f t="shared" si="21"/>
        <v/>
      </c>
      <c r="X114" t="s">
        <v>0</v>
      </c>
    </row>
    <row r="115" spans="1:24" x14ac:dyDescent="0.25">
      <c r="A115" t="s">
        <v>0</v>
      </c>
      <c r="B115" s="32" t="str">
        <f>IF(csv!F110="","",csv!T110)</f>
        <v>M70</v>
      </c>
      <c r="C115" s="21" t="str">
        <f>IF(csv!F110="","",csv!AO110)</f>
        <v>M65 M70</v>
      </c>
      <c r="D115" s="21" t="str">
        <f>IF(csv!F110="","",csv!AP110&amp;"–"&amp;csv!AQ110&amp;"–"&amp;csv!AR110)</f>
        <v>2.3–120–6</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44–41–37–50–52–100–––––––––––––––––––––––</v>
      </c>
      <c r="F115" t="s">
        <v>0</v>
      </c>
      <c r="O115" s="1" t="str">
        <f t="shared" si="21"/>
        <v/>
      </c>
      <c r="X115" t="s">
        <v>0</v>
      </c>
    </row>
    <row r="116" spans="1:24" x14ac:dyDescent="0.25">
      <c r="A116" t="s">
        <v>0</v>
      </c>
      <c r="B116" s="32" t="str">
        <f>IF(csv!F111="","",csv!T111)</f>
        <v>M70</v>
      </c>
      <c r="C116" s="21" t="str">
        <f>IF(csv!F111="","",csv!AO111)</f>
        <v>M65 M70</v>
      </c>
      <c r="D116" s="21" t="str">
        <f>IF(csv!F111="","",csv!AP111&amp;"–"&amp;csv!AQ111&amp;"–"&amp;csv!AR111)</f>
        <v>2.3–120–6</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44–41–37–50–52–100–––––––––––––––––––––––</v>
      </c>
      <c r="F116" t="s">
        <v>0</v>
      </c>
      <c r="O116" s="1" t="str">
        <f t="shared" si="21"/>
        <v/>
      </c>
      <c r="X116" t="s">
        <v>0</v>
      </c>
    </row>
    <row r="117" spans="1:24" x14ac:dyDescent="0.25">
      <c r="A117" t="s">
        <v>0</v>
      </c>
      <c r="B117" s="32" t="str">
        <f>IF(csv!F112="","",csv!T112)</f>
        <v>M70</v>
      </c>
      <c r="C117" s="21" t="str">
        <f>IF(csv!F112="","",csv!AO112)</f>
        <v>M65 M70</v>
      </c>
      <c r="D117" s="21" t="str">
        <f>IF(csv!F112="","",csv!AP112&amp;"–"&amp;csv!AQ112&amp;"–"&amp;csv!AR112)</f>
        <v>2.3–120–6</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44–41–37–50–52–100–––––––––––––––––––––––</v>
      </c>
      <c r="F117" t="s">
        <v>0</v>
      </c>
      <c r="O117" s="1" t="str">
        <f t="shared" si="21"/>
        <v/>
      </c>
      <c r="X117" t="s">
        <v>0</v>
      </c>
    </row>
    <row r="118" spans="1:24" x14ac:dyDescent="0.25">
      <c r="A118" t="s">
        <v>0</v>
      </c>
      <c r="B118" s="32" t="str">
        <f>IF(csv!F113="","",csv!T113)</f>
        <v>M70</v>
      </c>
      <c r="C118" s="21" t="str">
        <f>IF(csv!F113="","",csv!AO113)</f>
        <v>M65 M70</v>
      </c>
      <c r="D118" s="21" t="str">
        <f>IF(csv!F113="","",csv!AP113&amp;"–"&amp;csv!AQ113&amp;"–"&amp;csv!AR113)</f>
        <v>2.3–120–6</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
      </c>
      <c r="F118" t="s">
        <v>0</v>
      </c>
      <c r="O118" s="1" t="str">
        <f t="shared" si="21"/>
        <v/>
      </c>
      <c r="X118" t="s">
        <v>0</v>
      </c>
    </row>
    <row r="119" spans="1:24" x14ac:dyDescent="0.25">
      <c r="A119" t="s">
        <v>0</v>
      </c>
      <c r="B119" s="32" t="str">
        <f>IF(csv!F114="","",csv!T114)</f>
        <v>OPEN</v>
      </c>
      <c r="C119" s="21" t="str">
        <f>IF(csv!F114="","",csv!AO114)</f>
        <v>OPEN</v>
      </c>
      <c r="D119" s="21" t="str">
        <f>IF(csv!F114="","",csv!AP114&amp;"–"&amp;csv!AQ114&amp;"–"&amp;csv!AR114)</f>
        <v>2.6–110–10</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43–42–40–39–38–41–45–48–53–100–––––––––––––––––––</v>
      </c>
      <c r="F119" t="s">
        <v>0</v>
      </c>
      <c r="O119" s="1" t="str">
        <f t="shared" si="21"/>
        <v/>
      </c>
      <c r="X119" t="s">
        <v>0</v>
      </c>
    </row>
    <row r="120" spans="1:24" x14ac:dyDescent="0.25">
      <c r="A120" t="s">
        <v>0</v>
      </c>
      <c r="B120" s="32" t="str">
        <f>IF(csv!F115="","",csv!T115)</f>
        <v>OPEN</v>
      </c>
      <c r="C120" s="21" t="str">
        <f>IF(csv!F115="","",csv!AO115)</f>
        <v>OPEN</v>
      </c>
      <c r="D120" s="21" t="str">
        <f>IF(csv!F115="","",csv!AP115&amp;"–"&amp;csv!AQ115&amp;"–"&amp;csv!AR115)</f>
        <v>2.6–110–10</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43–42–40–39–38–41–45–48–53–100–––––––––––––––––––</v>
      </c>
      <c r="F120" t="s">
        <v>0</v>
      </c>
      <c r="O120" s="1" t="str">
        <f t="shared" si="21"/>
        <v/>
      </c>
      <c r="X120" t="s">
        <v>0</v>
      </c>
    </row>
    <row r="121" spans="1:24" x14ac:dyDescent="0.25">
      <c r="A121" t="s">
        <v>0</v>
      </c>
      <c r="B121" s="32" t="str">
        <f>IF(csv!F116="","",csv!T116)</f>
        <v>OPEN</v>
      </c>
      <c r="C121" s="21" t="str">
        <f>IF(csv!F116="","",csv!AO116)</f>
        <v>OPEN</v>
      </c>
      <c r="D121" s="21" t="str">
        <f>IF(csv!F116="","",csv!AP116&amp;"–"&amp;csv!AQ116&amp;"–"&amp;csv!AR116)</f>
        <v>2.6–110–10</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43–42–40–39–38–41–45–48–53–100–––––––––––––––––––</v>
      </c>
      <c r="F121" t="s">
        <v>0</v>
      </c>
      <c r="O121" s="1" t="str">
        <f t="shared" si="21"/>
        <v/>
      </c>
      <c r="X121" t="s">
        <v>0</v>
      </c>
    </row>
    <row r="122" spans="1:24" x14ac:dyDescent="0.25">
      <c r="A122" t="s">
        <v>0</v>
      </c>
      <c r="B122" s="32" t="str">
        <f>IF(csv!F117="","",csv!T117)</f>
        <v>OPEN</v>
      </c>
      <c r="C122" s="21" t="str">
        <f>IF(csv!F117="","",csv!AO117)</f>
        <v>OPEN</v>
      </c>
      <c r="D122" s="21" t="str">
        <f>IF(csv!F117="","",csv!AP117&amp;"–"&amp;csv!AQ117&amp;"–"&amp;csv!AR117)</f>
        <v>2.6–110–10</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43–42–40–39–38–41–45–48–53–100–––––––––––––––––––</v>
      </c>
      <c r="F122" t="s">
        <v>0</v>
      </c>
      <c r="O122" s="1" t="str">
        <f t="shared" si="21"/>
        <v/>
      </c>
      <c r="X122" t="s">
        <v>0</v>
      </c>
    </row>
    <row r="123" spans="1:24" x14ac:dyDescent="0.25">
      <c r="A123" t="s">
        <v>0</v>
      </c>
      <c r="B123" s="32" t="str">
        <f>IF(csv!F118="","",csv!T118)</f>
        <v>OPEN</v>
      </c>
      <c r="C123" s="21" t="str">
        <f>IF(csv!F118="","",csv!AO118)</f>
        <v>OPEN</v>
      </c>
      <c r="D123" s="21" t="str">
        <f>IF(csv!F118="","",csv!AP118&amp;"–"&amp;csv!AQ118&amp;"–"&amp;csv!AR118)</f>
        <v>2.6–110–10</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43–42–40–39–38–41–45–48–53–100–––––––––––––––––––</v>
      </c>
      <c r="F123" t="s">
        <v>0</v>
      </c>
      <c r="O123" s="1" t="str">
        <f t="shared" si="21"/>
        <v/>
      </c>
      <c r="X123" t="s">
        <v>0</v>
      </c>
    </row>
    <row r="124" spans="1:24" x14ac:dyDescent="0.25">
      <c r="A124" t="s">
        <v>0</v>
      </c>
      <c r="B124" s="32" t="str">
        <f>IF(csv!F119="","",csv!T119)</f>
        <v>OPEN</v>
      </c>
      <c r="C124" s="21" t="str">
        <f>IF(csv!F119="","",csv!AO119)</f>
        <v>OPEN</v>
      </c>
      <c r="D124" s="21" t="str">
        <f>IF(csv!F119="","",csv!AP119&amp;"–"&amp;csv!AQ119&amp;"–"&amp;csv!AR119)</f>
        <v>2.6–110–10</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43–42–40–39–38–41–45–48–53–100–––––––––––––––––––</v>
      </c>
      <c r="F124" t="s">
        <v>0</v>
      </c>
      <c r="O124" s="1" t="str">
        <f t="shared" si="21"/>
        <v/>
      </c>
      <c r="X124" t="s">
        <v>0</v>
      </c>
    </row>
    <row r="125" spans="1:24" x14ac:dyDescent="0.25">
      <c r="A125" t="s">
        <v>0</v>
      </c>
      <c r="B125" s="32" t="str">
        <f>IF(csv!F120="","",csv!T120)</f>
        <v>OPEN</v>
      </c>
      <c r="C125" s="21" t="str">
        <f>IF(csv!F120="","",csv!AO120)</f>
        <v>OPEN</v>
      </c>
      <c r="D125" s="21" t="str">
        <f>IF(csv!F120="","",csv!AP120&amp;"–"&amp;csv!AQ120&amp;"–"&amp;csv!AR120)</f>
        <v>2.6–110–10</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43–42–40–39–38–41–45–48–53–100–––––––––––––––––––</v>
      </c>
      <c r="F125" t="s">
        <v>0</v>
      </c>
      <c r="O125" s="1" t="str">
        <f t="shared" si="21"/>
        <v/>
      </c>
      <c r="X125" t="s">
        <v>0</v>
      </c>
    </row>
    <row r="126" spans="1:24" x14ac:dyDescent="0.25">
      <c r="A126" t="s">
        <v>0</v>
      </c>
      <c r="B126" s="32" t="str">
        <f>IF(csv!F121="","",csv!T121)</f>
        <v>OPEN</v>
      </c>
      <c r="C126" s="21" t="str">
        <f>IF(csv!F121="","",csv!AO121)</f>
        <v>OPEN</v>
      </c>
      <c r="D126" s="21" t="str">
        <f>IF(csv!F121="","",csv!AP121&amp;"–"&amp;csv!AQ121&amp;"–"&amp;csv!AR121)</f>
        <v>2.6–110–10</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43–42–40–39–38–41–45–48–53–100–––––––––––––––––––</v>
      </c>
      <c r="F126" t="s">
        <v>0</v>
      </c>
      <c r="O126" s="1" t="str">
        <f t="shared" si="21"/>
        <v/>
      </c>
      <c r="X126" t="s">
        <v>0</v>
      </c>
    </row>
    <row r="127" spans="1:24" x14ac:dyDescent="0.25">
      <c r="A127" t="s">
        <v>0</v>
      </c>
      <c r="B127" s="32" t="str">
        <f>IF(csv!F122="","",csv!T122)</f>
        <v>OPEN</v>
      </c>
      <c r="C127" s="21" t="str">
        <f>IF(csv!F122="","",csv!AO122)</f>
        <v>OPEN</v>
      </c>
      <c r="D127" s="21" t="str">
        <f>IF(csv!F122="","",csv!AP122&amp;"–"&amp;csv!AQ122&amp;"–"&amp;csv!AR122)</f>
        <v>2.6–110–10</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43–42–40–39–38–41–45–48–53–100–––––––––––––––––––</v>
      </c>
      <c r="F127" t="s">
        <v>0</v>
      </c>
      <c r="O127" s="1" t="str">
        <f t="shared" si="21"/>
        <v/>
      </c>
      <c r="X127" t="s">
        <v>0</v>
      </c>
    </row>
    <row r="128" spans="1:24" x14ac:dyDescent="0.25">
      <c r="A128" t="s">
        <v>0</v>
      </c>
      <c r="B128" s="32" t="str">
        <f>IF(csv!F123="","",csv!T123)</f>
        <v>OPEN</v>
      </c>
      <c r="C128" s="21" t="str">
        <f>IF(csv!F123="","",csv!AO123)</f>
        <v>OPEN</v>
      </c>
      <c r="D128" s="21" t="str">
        <f>IF(csv!F123="","",csv!AP123&amp;"–"&amp;csv!AQ123&amp;"–"&amp;csv!AR123)</f>
        <v>2.6–110–10</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43–42–40–39–38–41–45–48–53–100–––––––––––––––––––</v>
      </c>
      <c r="F128" t="s">
        <v>0</v>
      </c>
      <c r="O128" s="1" t="str">
        <f t="shared" si="21"/>
        <v/>
      </c>
      <c r="X128" t="s">
        <v>0</v>
      </c>
    </row>
    <row r="129" spans="1:24" x14ac:dyDescent="0.25">
      <c r="A129" t="s">
        <v>0</v>
      </c>
      <c r="B129" s="32" t="str">
        <f>IF(csv!F124="","",csv!T124)</f>
        <v>OPEN</v>
      </c>
      <c r="C129" s="21" t="str">
        <f>IF(csv!F124="","",csv!AO124)</f>
        <v>OPEN</v>
      </c>
      <c r="D129" s="21" t="str">
        <f>IF(csv!F124="","",csv!AP124&amp;"–"&amp;csv!AQ124&amp;"–"&amp;csv!AR124)</f>
        <v>2.6–110–10</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43–42–40–39–38–41–45–48–53–100–––––––––––––––––––</v>
      </c>
      <c r="F129" t="s">
        <v>0</v>
      </c>
      <c r="O129" s="1" t="str">
        <f t="shared" si="21"/>
        <v/>
      </c>
      <c r="X129" t="s">
        <v>0</v>
      </c>
    </row>
    <row r="130" spans="1:24" x14ac:dyDescent="0.25">
      <c r="A130" t="s">
        <v>0</v>
      </c>
      <c r="B130" s="32" t="str">
        <f>IF(csv!F125="","",csv!T125)</f>
        <v>OPEN</v>
      </c>
      <c r="C130" s="21" t="str">
        <f>IF(csv!F125="","",csv!AO125)</f>
        <v>OPEN</v>
      </c>
      <c r="D130" s="21" t="str">
        <f>IF(csv!F125="","",csv!AP125&amp;"–"&amp;csv!AQ125&amp;"–"&amp;csv!AR125)</f>
        <v>2.6–110–10</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
      </c>
      <c r="F130" t="s">
        <v>0</v>
      </c>
      <c r="O130" s="1" t="str">
        <f t="shared" si="21"/>
        <v/>
      </c>
      <c r="X130" t="s">
        <v>0</v>
      </c>
    </row>
    <row r="131" spans="1:24" x14ac:dyDescent="0.25">
      <c r="A131" t="s">
        <v>0</v>
      </c>
      <c r="B131" s="32" t="str">
        <f>IF(csv!F126="","",csv!T126)</f>
        <v>OPEN</v>
      </c>
      <c r="C131" s="21" t="str">
        <f>IF(csv!F126="","",csv!AO126)</f>
        <v>OPEN</v>
      </c>
      <c r="D131" s="21" t="str">
        <f>IF(csv!F126="","",csv!AP126&amp;"–"&amp;csv!AQ126&amp;"–"&amp;csv!AR126)</f>
        <v>2.6–110–10</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43–42–40–39–38–––––100–––––––––––––––––––</v>
      </c>
      <c r="F131" t="s">
        <v>0</v>
      </c>
      <c r="O131" s="1" t="str">
        <f t="shared" si="21"/>
        <v/>
      </c>
      <c r="X131" t="s">
        <v>0</v>
      </c>
    </row>
    <row r="132" spans="1:24" x14ac:dyDescent="0.25">
      <c r="A132" t="s">
        <v>0</v>
      </c>
      <c r="B132" s="32" t="str">
        <f>IF(csv!F127="","",csv!T127)</f>
        <v>OPEN</v>
      </c>
      <c r="C132" s="21" t="str">
        <f>IF(csv!F127="","",csv!AO127)</f>
        <v>OPEN</v>
      </c>
      <c r="D132" s="21" t="str">
        <f>IF(csv!F127="","",csv!AP127&amp;"–"&amp;csv!AQ127&amp;"–"&amp;csv!AR127)</f>
        <v>2.6–110–10</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
      </c>
      <c r="F132" t="s">
        <v>0</v>
      </c>
      <c r="O132" s="1" t="str">
        <f t="shared" si="21"/>
        <v/>
      </c>
      <c r="X132" t="s">
        <v>0</v>
      </c>
    </row>
    <row r="133" spans="1:24" x14ac:dyDescent="0.25">
      <c r="A133" t="s">
        <v>0</v>
      </c>
      <c r="B133" s="32" t="str">
        <f>IF(csv!F128="","",csv!T128)</f>
        <v>OPEN</v>
      </c>
      <c r="C133" s="21" t="str">
        <f>IF(csv!F128="","",csv!AO128)</f>
        <v>OPEN</v>
      </c>
      <c r="D133" s="21" t="str">
        <f>IF(csv!F128="","",csv!AP128&amp;"–"&amp;csv!AQ128&amp;"–"&amp;csv!AR128)</f>
        <v>2.6–110–10</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
      </c>
      <c r="F133" t="s">
        <v>0</v>
      </c>
      <c r="O133" s="1" t="str">
        <f t="shared" si="21"/>
        <v/>
      </c>
      <c r="X133" t="s">
        <v>0</v>
      </c>
    </row>
    <row r="134" spans="1:24" x14ac:dyDescent="0.25">
      <c r="A134" t="s">
        <v>0</v>
      </c>
      <c r="B134" s="32" t="str">
        <f>IF(csv!F129="","",csv!T129)</f>
        <v>W12</v>
      </c>
      <c r="C134" s="21" t="str">
        <f>IF(csv!F129="","",csv!AO129)</f>
        <v>M12 Ž12</v>
      </c>
      <c r="D134" s="21" t="str">
        <f>IF(csv!F129="","",csv!AP129&amp;"–"&amp;csv!AQ129&amp;"–"&amp;csv!AR129)</f>
        <v>2.1–90–8</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43–42–40–41–45–48–53–100–––––––––––––––––––––</v>
      </c>
      <c r="F134" t="s">
        <v>0</v>
      </c>
      <c r="O134" s="1" t="str">
        <f t="shared" si="21"/>
        <v/>
      </c>
      <c r="X134" t="s">
        <v>0</v>
      </c>
    </row>
    <row r="135" spans="1:24" x14ac:dyDescent="0.25">
      <c r="A135" t="s">
        <v>0</v>
      </c>
      <c r="B135" s="32" t="str">
        <f>IF(csv!F130="","",csv!T130)</f>
        <v>W12</v>
      </c>
      <c r="C135" s="21" t="str">
        <f>IF(csv!F130="","",csv!AO130)</f>
        <v>M12 Ž12</v>
      </c>
      <c r="D135" s="21" t="str">
        <f>IF(csv!F130="","",csv!AP130&amp;"–"&amp;csv!AQ130&amp;"–"&amp;csv!AR130)</f>
        <v>2.1–90–8</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43–42–40–41–45–48–53–100–––––––––––––––––––––</v>
      </c>
      <c r="F135" t="s">
        <v>0</v>
      </c>
      <c r="O135" s="1" t="str">
        <f t="shared" si="21"/>
        <v/>
      </c>
      <c r="X135" t="s">
        <v>0</v>
      </c>
    </row>
    <row r="136" spans="1:24" x14ac:dyDescent="0.25">
      <c r="A136" t="s">
        <v>0</v>
      </c>
      <c r="B136" s="32" t="str">
        <f>IF(csv!F131="","",csv!T131)</f>
        <v>W12</v>
      </c>
      <c r="C136" s="21" t="str">
        <f>IF(csv!F131="","",csv!AO131)</f>
        <v>M12 Ž12</v>
      </c>
      <c r="D136" s="21" t="str">
        <f>IF(csv!F131="","",csv!AP131&amp;"–"&amp;csv!AQ131&amp;"–"&amp;csv!AR131)</f>
        <v>2.1–90–8</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43–42–40–41–45–48–53–100–––––––––––––––––––––</v>
      </c>
      <c r="F136" t="s">
        <v>0</v>
      </c>
      <c r="O136" s="1" t="str">
        <f t="shared" si="21"/>
        <v/>
      </c>
      <c r="X136" t="s">
        <v>0</v>
      </c>
    </row>
    <row r="137" spans="1:24" x14ac:dyDescent="0.25">
      <c r="A137" t="s">
        <v>0</v>
      </c>
      <c r="B137" s="32" t="str">
        <f>IF(csv!F132="","",csv!T132)</f>
        <v>W12</v>
      </c>
      <c r="C137" s="21" t="str">
        <f>IF(csv!F132="","",csv!AO132)</f>
        <v>M12 Ž12</v>
      </c>
      <c r="D137" s="21" t="str">
        <f>IF(csv!F132="","",csv!AP132&amp;"–"&amp;csv!AQ132&amp;"–"&amp;csv!AR132)</f>
        <v>2.1–90–8</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43–42–40–41–45–48–53–100–––––––––––––––––––––</v>
      </c>
      <c r="F137" t="s">
        <v>0</v>
      </c>
      <c r="O137" s="1" t="str">
        <f t="shared" ref="O137:O200" si="22">IF(N137="","",IF(N137&lt;&gt;N136,N137,""))</f>
        <v/>
      </c>
      <c r="X137" t="s">
        <v>0</v>
      </c>
    </row>
    <row r="138" spans="1:24" x14ac:dyDescent="0.25">
      <c r="A138" t="s">
        <v>0</v>
      </c>
      <c r="B138" s="32" t="str">
        <f>IF(csv!F133="","",csv!T133)</f>
        <v>W12</v>
      </c>
      <c r="C138" s="21" t="str">
        <f>IF(csv!F133="","",csv!AO133)</f>
        <v>M12 Ž12</v>
      </c>
      <c r="D138" s="21" t="str">
        <f>IF(csv!F133="","",csv!AP133&amp;"–"&amp;csv!AQ133&amp;"–"&amp;csv!AR133)</f>
        <v>2.1–90–8</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43–42–40–41–45–48–53–100–––––––––––––––––––––</v>
      </c>
      <c r="F138" t="s">
        <v>0</v>
      </c>
      <c r="O138" s="1" t="str">
        <f t="shared" si="22"/>
        <v/>
      </c>
      <c r="X138" t="s">
        <v>0</v>
      </c>
    </row>
    <row r="139" spans="1:24" x14ac:dyDescent="0.25">
      <c r="A139" t="s">
        <v>0</v>
      </c>
      <c r="B139" s="32" t="str">
        <f>IF(csv!F134="","",csv!T134)</f>
        <v>W12</v>
      </c>
      <c r="C139" s="21" t="str">
        <f>IF(csv!F134="","",csv!AO134)</f>
        <v>M12 Ž12</v>
      </c>
      <c r="D139" s="21" t="str">
        <f>IF(csv!F134="","",csv!AP134&amp;"–"&amp;csv!AQ134&amp;"–"&amp;csv!AR134)</f>
        <v>2.1–90–8</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43–42–40–41–45–48–53–100–––––––––––––––––––––</v>
      </c>
      <c r="F139" t="s">
        <v>0</v>
      </c>
      <c r="O139" s="1" t="str">
        <f t="shared" si="22"/>
        <v/>
      </c>
      <c r="X139" t="s">
        <v>0</v>
      </c>
    </row>
    <row r="140" spans="1:24" x14ac:dyDescent="0.25">
      <c r="A140" t="s">
        <v>0</v>
      </c>
      <c r="B140" s="32" t="str">
        <f>IF(csv!F135="","",csv!T135)</f>
        <v>W12</v>
      </c>
      <c r="C140" s="21" t="str">
        <f>IF(csv!F135="","",csv!AO135)</f>
        <v>M12 Ž12</v>
      </c>
      <c r="D140" s="21" t="str">
        <f>IF(csv!F135="","",csv!AP135&amp;"–"&amp;csv!AQ135&amp;"–"&amp;csv!AR135)</f>
        <v>2.1–90–8</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43–42–40–41–45–48–53–100–––––––––––––––––––––</v>
      </c>
      <c r="F140" t="s">
        <v>0</v>
      </c>
      <c r="O140" s="1" t="str">
        <f t="shared" si="22"/>
        <v/>
      </c>
      <c r="X140" t="s">
        <v>0</v>
      </c>
    </row>
    <row r="141" spans="1:24" x14ac:dyDescent="0.25">
      <c r="A141" t="s">
        <v>0</v>
      </c>
      <c r="B141" s="32" t="str">
        <f>IF(csv!F136="","",csv!T136)</f>
        <v>W12</v>
      </c>
      <c r="C141" s="21" t="str">
        <f>IF(csv!F136="","",csv!AO136)</f>
        <v>M12 Ž12</v>
      </c>
      <c r="D141" s="21" t="str">
        <f>IF(csv!F136="","",csv!AP136&amp;"–"&amp;csv!AQ136&amp;"–"&amp;csv!AR136)</f>
        <v>2.1–90–8</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43–42–40–41–45–48–53–100–––––––––––––––––––––</v>
      </c>
      <c r="F141" t="s">
        <v>0</v>
      </c>
      <c r="O141" s="1" t="str">
        <f t="shared" si="22"/>
        <v/>
      </c>
      <c r="X141" t="s">
        <v>0</v>
      </c>
    </row>
    <row r="142" spans="1:24" x14ac:dyDescent="0.25">
      <c r="A142" t="s">
        <v>0</v>
      </c>
      <c r="B142" s="32" t="str">
        <f>IF(csv!F137="","",csv!T137)</f>
        <v>W12</v>
      </c>
      <c r="C142" s="21" t="str">
        <f>IF(csv!F137="","",csv!AO137)</f>
        <v>M12 Ž12</v>
      </c>
      <c r="D142" s="21" t="str">
        <f>IF(csv!F137="","",csv!AP137&amp;"–"&amp;csv!AQ137&amp;"–"&amp;csv!AR137)</f>
        <v>2.1–90–8</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43–42–40–41–45–48–53–100–––––––––––––––––––––</v>
      </c>
      <c r="F142" t="s">
        <v>0</v>
      </c>
      <c r="O142" s="1" t="str">
        <f t="shared" si="22"/>
        <v/>
      </c>
      <c r="X142" t="s">
        <v>0</v>
      </c>
    </row>
    <row r="143" spans="1:24" x14ac:dyDescent="0.25">
      <c r="A143" t="s">
        <v>0</v>
      </c>
      <c r="B143" s="32" t="str">
        <f>IF(csv!F138="","",csv!T138)</f>
        <v>W12</v>
      </c>
      <c r="C143" s="21" t="str">
        <f>IF(csv!F138="","",csv!AO138)</f>
        <v>M12 Ž12</v>
      </c>
      <c r="D143" s="21" t="str">
        <f>IF(csv!F138="","",csv!AP138&amp;"–"&amp;csv!AQ138&amp;"–"&amp;csv!AR138)</f>
        <v>2.1–90–8</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43–42–40–41–45–48–53–100–––––––––––––––––––––</v>
      </c>
      <c r="F143" t="s">
        <v>0</v>
      </c>
      <c r="O143" s="1" t="str">
        <f t="shared" si="22"/>
        <v/>
      </c>
      <c r="X143" t="s">
        <v>0</v>
      </c>
    </row>
    <row r="144" spans="1:24" x14ac:dyDescent="0.25">
      <c r="A144" t="s">
        <v>0</v>
      </c>
      <c r="B144" s="32" t="str">
        <f>IF(csv!F139="","",csv!T139)</f>
        <v>W12</v>
      </c>
      <c r="C144" s="21" t="str">
        <f>IF(csv!F139="","",csv!AO139)</f>
        <v>M12 Ž12</v>
      </c>
      <c r="D144" s="21" t="str">
        <f>IF(csv!F139="","",csv!AP139&amp;"–"&amp;csv!AQ139&amp;"–"&amp;csv!AR139)</f>
        <v>2.1–90–8</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W12</v>
      </c>
      <c r="C145" s="21" t="str">
        <f>IF(csv!F140="","",csv!AO140)</f>
        <v>M12 Ž12</v>
      </c>
      <c r="D145" s="21" t="str">
        <f>IF(csv!F140="","",csv!AP140&amp;"–"&amp;csv!AQ140&amp;"–"&amp;csv!AR140)</f>
        <v>2.1–90–8</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W12</v>
      </c>
      <c r="C146" s="21" t="str">
        <f>IF(csv!F141="","",csv!AO141)</f>
        <v>M12 Ž12</v>
      </c>
      <c r="D146" s="21" t="str">
        <f>IF(csv!F141="","",csv!AP141&amp;"–"&amp;csv!AQ141&amp;"–"&amp;csv!AR141)</f>
        <v>2.1–90–8</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W14</v>
      </c>
      <c r="C147" s="21" t="str">
        <f>IF(csv!F142="","",csv!AO142)</f>
        <v>M14 Ž14</v>
      </c>
      <c r="D147" s="21" t="str">
        <f>IF(csv!F142="","",csv!AP142&amp;"–"&amp;csv!AQ142&amp;"–"&amp;csv!AR142)</f>
        <v>2.6–105–9</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42–40–39–38–41–46–49–53–100––––––––––––––––––––</v>
      </c>
      <c r="F147" t="s">
        <v>0</v>
      </c>
      <c r="O147" s="1" t="str">
        <f t="shared" si="22"/>
        <v/>
      </c>
      <c r="X147" t="s">
        <v>0</v>
      </c>
    </row>
    <row r="148" spans="1:24" x14ac:dyDescent="0.25">
      <c r="A148" t="s">
        <v>0</v>
      </c>
      <c r="B148" s="32" t="str">
        <f>IF(csv!F143="","",csv!T143)</f>
        <v>W14</v>
      </c>
      <c r="C148" s="21" t="str">
        <f>IF(csv!F143="","",csv!AO143)</f>
        <v>M14 Ž14</v>
      </c>
      <c r="D148" s="21" t="str">
        <f>IF(csv!F143="","",csv!AP143&amp;"–"&amp;csv!AQ143&amp;"–"&amp;csv!AR143)</f>
        <v>2.6–105–9</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
      </c>
      <c r="F148" t="s">
        <v>0</v>
      </c>
      <c r="O148" s="1" t="str">
        <f t="shared" si="22"/>
        <v/>
      </c>
      <c r="X148" t="s">
        <v>0</v>
      </c>
    </row>
    <row r="149" spans="1:24" x14ac:dyDescent="0.25">
      <c r="A149" t="s">
        <v>0</v>
      </c>
      <c r="B149" s="32" t="str">
        <f>IF(csv!F144="","",csv!T144)</f>
        <v>W16</v>
      </c>
      <c r="C149" s="21" t="str">
        <f>IF(csv!F144="","",csv!AO144)</f>
        <v>Ž16 Ž21B</v>
      </c>
      <c r="D149" s="21" t="str">
        <f>IF(csv!F144="","",csv!AP144&amp;"–"&amp;csv!AQ144&amp;"–"&amp;csv!AR144)</f>
        <v>3.7–150–7</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55–57–58–60–61–54–100––––––––––––––––––––––</v>
      </c>
      <c r="F149" t="s">
        <v>0</v>
      </c>
      <c r="O149" s="1" t="str">
        <f t="shared" si="22"/>
        <v/>
      </c>
      <c r="X149" t="s">
        <v>0</v>
      </c>
    </row>
    <row r="150" spans="1:24" x14ac:dyDescent="0.25">
      <c r="A150" t="s">
        <v>0</v>
      </c>
      <c r="B150" s="32" t="str">
        <f>IF(csv!F145="","",csv!T145)</f>
        <v>W16</v>
      </c>
      <c r="C150" s="21" t="str">
        <f>IF(csv!F145="","",csv!AO145)</f>
        <v>Ž16 Ž21B</v>
      </c>
      <c r="D150" s="21" t="str">
        <f>IF(csv!F145="","",csv!AP145&amp;"–"&amp;csv!AQ145&amp;"–"&amp;csv!AR145)</f>
        <v>3.7–150–7</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55–57–58–60–61–54–100––––––––––––––––––––––</v>
      </c>
      <c r="F150" t="s">
        <v>0</v>
      </c>
      <c r="O150" s="1" t="str">
        <f t="shared" si="22"/>
        <v/>
      </c>
      <c r="X150" t="s">
        <v>0</v>
      </c>
    </row>
    <row r="151" spans="1:24" x14ac:dyDescent="0.25">
      <c r="A151" t="s">
        <v>0</v>
      </c>
      <c r="B151" s="32" t="str">
        <f>IF(csv!F146="","",csv!T146)</f>
        <v>W16</v>
      </c>
      <c r="C151" s="21" t="str">
        <f>IF(csv!F146="","",csv!AO146)</f>
        <v>Ž16 Ž21B</v>
      </c>
      <c r="D151" s="21" t="str">
        <f>IF(csv!F146="","",csv!AP146&amp;"–"&amp;csv!AQ146&amp;"–"&amp;csv!AR146)</f>
        <v>3.7–150–7</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55–57–58–60–61–54–100––––––––––––––––––––––</v>
      </c>
      <c r="F151" t="s">
        <v>0</v>
      </c>
      <c r="O151" s="1" t="str">
        <f t="shared" si="22"/>
        <v/>
      </c>
      <c r="X151" t="s">
        <v>0</v>
      </c>
    </row>
    <row r="152" spans="1:24" x14ac:dyDescent="0.25">
      <c r="A152" t="s">
        <v>0</v>
      </c>
      <c r="B152" s="32" t="str">
        <f>IF(csv!F147="","",csv!T147)</f>
        <v>W16</v>
      </c>
      <c r="C152" s="21" t="str">
        <f>IF(csv!F147="","",csv!AO147)</f>
        <v>Ž16 Ž21B</v>
      </c>
      <c r="D152" s="21" t="str">
        <f>IF(csv!F147="","",csv!AP147&amp;"–"&amp;csv!AQ147&amp;"–"&amp;csv!AR147)</f>
        <v>3.7–150–7</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55–57–58–60–61–54–100––––––––––––––––––––––</v>
      </c>
      <c r="F152" t="s">
        <v>0</v>
      </c>
      <c r="O152" s="1" t="str">
        <f t="shared" si="22"/>
        <v/>
      </c>
      <c r="X152" t="s">
        <v>0</v>
      </c>
    </row>
    <row r="153" spans="1:24" x14ac:dyDescent="0.25">
      <c r="A153" t="s">
        <v>0</v>
      </c>
      <c r="B153" s="32" t="str">
        <f>IF(csv!F148="","",csv!T148)</f>
        <v>W16</v>
      </c>
      <c r="C153" s="21" t="str">
        <f>IF(csv!F148="","",csv!AO148)</f>
        <v>Ž16 Ž21B</v>
      </c>
      <c r="D153" s="21" t="str">
        <f>IF(csv!F148="","",csv!AP148&amp;"–"&amp;csv!AQ148&amp;"–"&amp;csv!AR148)</f>
        <v>3.7–150–7</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
      </c>
      <c r="F153" t="s">
        <v>0</v>
      </c>
      <c r="O153" s="1" t="str">
        <f t="shared" si="22"/>
        <v/>
      </c>
      <c r="X153" t="s">
        <v>0</v>
      </c>
    </row>
    <row r="154" spans="1:24" x14ac:dyDescent="0.25">
      <c r="A154" t="s">
        <v>0</v>
      </c>
      <c r="B154" s="32" t="str">
        <f>IF(csv!F149="","",csv!T149)</f>
        <v>W16</v>
      </c>
      <c r="C154" s="21" t="str">
        <f>IF(csv!F149="","",csv!AO149)</f>
        <v>Ž16 Ž21B</v>
      </c>
      <c r="D154" s="21" t="str">
        <f>IF(csv!F149="","",csv!AP149&amp;"–"&amp;csv!AQ149&amp;"–"&amp;csv!AR149)</f>
        <v>3.7–150–7</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
      </c>
      <c r="F154" t="s">
        <v>0</v>
      </c>
      <c r="O154" s="1" t="str">
        <f t="shared" si="22"/>
        <v/>
      </c>
      <c r="X154" t="s">
        <v>0</v>
      </c>
    </row>
    <row r="155" spans="1:24" x14ac:dyDescent="0.25">
      <c r="A155" t="s">
        <v>0</v>
      </c>
      <c r="B155" s="32" t="str">
        <f>IF(csv!F150="","",csv!T150)</f>
        <v>W17-20</v>
      </c>
      <c r="C155" s="21" t="str">
        <f>IF(csv!F150="","",csv!AO150)</f>
        <v>Ž20 Ž35</v>
      </c>
      <c r="D155" s="21" t="str">
        <f>IF(csv!F150="","",csv!AP150&amp;"–"&amp;csv!AQ150&amp;"–"&amp;csv!AR150)</f>
        <v>5–240–11</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51–57–58–60–70–67–64–61–55–54–100––––––––––––––––––</v>
      </c>
      <c r="F155" t="s">
        <v>0</v>
      </c>
      <c r="O155" s="1" t="str">
        <f t="shared" si="22"/>
        <v/>
      </c>
      <c r="X155" t="s">
        <v>0</v>
      </c>
    </row>
    <row r="156" spans="1:24" x14ac:dyDescent="0.25">
      <c r="A156" t="s">
        <v>0</v>
      </c>
      <c r="B156" s="32" t="str">
        <f>IF(csv!F151="","",csv!T151)</f>
        <v>W17-20</v>
      </c>
      <c r="C156" s="21" t="str">
        <f>IF(csv!F151="","",csv!AO151)</f>
        <v>Ž20 Ž35</v>
      </c>
      <c r="D156" s="21" t="str">
        <f>IF(csv!F151="","",csv!AP151&amp;"–"&amp;csv!AQ151&amp;"–"&amp;csv!AR151)</f>
        <v>5–240–11</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51–57–58–60–70–67–64–61–55–54–100––––––––––––––––––</v>
      </c>
      <c r="F156" t="s">
        <v>0</v>
      </c>
      <c r="O156" s="1" t="str">
        <f t="shared" si="22"/>
        <v/>
      </c>
      <c r="X156" t="s">
        <v>0</v>
      </c>
    </row>
    <row r="157" spans="1:24" x14ac:dyDescent="0.25">
      <c r="A157" t="s">
        <v>0</v>
      </c>
      <c r="B157" s="32" t="str">
        <f>IF(csv!F152="","",csv!T152)</f>
        <v>W17-20</v>
      </c>
      <c r="C157" s="21" t="str">
        <f>IF(csv!F152="","",csv!AO152)</f>
        <v>Ž20 Ž35</v>
      </c>
      <c r="D157" s="21" t="str">
        <f>IF(csv!F152="","",csv!AP152&amp;"–"&amp;csv!AQ152&amp;"–"&amp;csv!AR152)</f>
        <v>5–240–11</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51–57–58–60–70–67–64–61–55–54–100––––––––––––––––––</v>
      </c>
      <c r="F157" t="s">
        <v>0</v>
      </c>
      <c r="O157" s="1" t="str">
        <f t="shared" si="22"/>
        <v/>
      </c>
      <c r="X157" t="s">
        <v>0</v>
      </c>
    </row>
    <row r="158" spans="1:24" x14ac:dyDescent="0.25">
      <c r="A158" t="s">
        <v>0</v>
      </c>
      <c r="B158" s="32" t="str">
        <f>IF(csv!F153="","",csv!T153)</f>
        <v>W17-20</v>
      </c>
      <c r="C158" s="21" t="str">
        <f>IF(csv!F153="","",csv!AO153)</f>
        <v>Ž20 Ž35</v>
      </c>
      <c r="D158" s="21" t="str">
        <f>IF(csv!F153="","",csv!AP153&amp;"–"&amp;csv!AQ153&amp;"–"&amp;csv!AR153)</f>
        <v>5–240–11</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51–57–58–60–70–67–64–61–55–54–100––––––––––––––––––</v>
      </c>
      <c r="F158" t="s">
        <v>0</v>
      </c>
      <c r="O158" s="1" t="str">
        <f t="shared" si="22"/>
        <v/>
      </c>
      <c r="X158" t="s">
        <v>0</v>
      </c>
    </row>
    <row r="159" spans="1:24" x14ac:dyDescent="0.25">
      <c r="A159" t="s">
        <v>0</v>
      </c>
      <c r="B159" s="32" t="str">
        <f>IF(csv!F154="","",csv!T154)</f>
        <v>W17-20</v>
      </c>
      <c r="C159" s="21" t="str">
        <f>IF(csv!F154="","",csv!AO154)</f>
        <v>Ž20 Ž35</v>
      </c>
      <c r="D159" s="21" t="str">
        <f>IF(csv!F154="","",csv!AP154&amp;"–"&amp;csv!AQ154&amp;"–"&amp;csv!AR154)</f>
        <v>5–240–11</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51–57–58–60–70–67–64–61–55–54–100––––––––––––––––––</v>
      </c>
      <c r="F159" t="s">
        <v>0</v>
      </c>
      <c r="O159" s="1" t="str">
        <f t="shared" si="22"/>
        <v/>
      </c>
      <c r="X159" t="s">
        <v>0</v>
      </c>
    </row>
    <row r="160" spans="1:24" x14ac:dyDescent="0.25">
      <c r="A160" t="s">
        <v>0</v>
      </c>
      <c r="B160" s="32" t="str">
        <f>IF(csv!F155="","",csv!T155)</f>
        <v>W17-20</v>
      </c>
      <c r="C160" s="21" t="str">
        <f>IF(csv!F155="","",csv!AO155)</f>
        <v>Ž20 Ž35</v>
      </c>
      <c r="D160" s="21" t="str">
        <f>IF(csv!F155="","",csv!AP155&amp;"–"&amp;csv!AQ155&amp;"–"&amp;csv!AR155)</f>
        <v>5–240–11</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51–57–58–60–70–67–64–61–55–54–100––––––––––––––––––</v>
      </c>
      <c r="F160" t="s">
        <v>0</v>
      </c>
      <c r="O160" s="1" t="str">
        <f t="shared" si="22"/>
        <v/>
      </c>
      <c r="X160" t="s">
        <v>0</v>
      </c>
    </row>
    <row r="161" spans="1:24" x14ac:dyDescent="0.25">
      <c r="A161" t="s">
        <v>0</v>
      </c>
      <c r="B161" s="32" t="str">
        <f>IF(csv!F156="","",csv!T156)</f>
        <v>W17-20</v>
      </c>
      <c r="C161" s="21" t="str">
        <f>IF(csv!F156="","",csv!AO156)</f>
        <v>Ž20 Ž35</v>
      </c>
      <c r="D161" s="21" t="str">
        <f>IF(csv!F156="","",csv!AP156&amp;"–"&amp;csv!AQ156&amp;"–"&amp;csv!AR156)</f>
        <v>5–240–11</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W17-20</v>
      </c>
      <c r="C162" s="21" t="str">
        <f>IF(csv!F157="","",csv!AO157)</f>
        <v>Ž20 Ž35</v>
      </c>
      <c r="D162" s="21" t="str">
        <f>IF(csv!F157="","",csv!AP157&amp;"–"&amp;csv!AQ157&amp;"–"&amp;csv!AR157)</f>
        <v>5–240–11</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W21A</v>
      </c>
      <c r="C163" s="21" t="str">
        <f>IF(csv!F158="","",csv!AO158)</f>
        <v>Ž21A</v>
      </c>
      <c r="D163" s="21" t="str">
        <f>IF(csv!F158="","",csv!AP158&amp;"–"&amp;csv!AQ158&amp;"–"&amp;csv!AR158)</f>
        <v>6.3–330–10</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50–52–60–65–71–72–70–61–54–100–––––––––––––––––––</v>
      </c>
      <c r="F163" t="s">
        <v>0</v>
      </c>
      <c r="O163" s="1" t="str">
        <f t="shared" si="22"/>
        <v/>
      </c>
      <c r="X163" t="s">
        <v>0</v>
      </c>
    </row>
    <row r="164" spans="1:24" x14ac:dyDescent="0.25">
      <c r="A164" t="s">
        <v>0</v>
      </c>
      <c r="B164" s="32" t="str">
        <f>IF(csv!F159="","",csv!T159)</f>
        <v>W21A</v>
      </c>
      <c r="C164" s="21" t="str">
        <f>IF(csv!F159="","",csv!AO159)</f>
        <v>Ž21A</v>
      </c>
      <c r="D164" s="21" t="str">
        <f>IF(csv!F159="","",csv!AP159&amp;"–"&amp;csv!AQ159&amp;"–"&amp;csv!AR159)</f>
        <v>6.3–330–10</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W21A</v>
      </c>
      <c r="C165" s="21" t="str">
        <f>IF(csv!F160="","",csv!AO160)</f>
        <v>Ž21A</v>
      </c>
      <c r="D165" s="21" t="str">
        <f>IF(csv!F160="","",csv!AP160&amp;"–"&amp;csv!AQ160&amp;"–"&amp;csv!AR160)</f>
        <v>6.3–330–10</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W21A</v>
      </c>
      <c r="C166" s="21" t="str">
        <f>IF(csv!F161="","",csv!AO161)</f>
        <v>Ž21A</v>
      </c>
      <c r="D166" s="21" t="str">
        <f>IF(csv!F161="","",csv!AP161&amp;"–"&amp;csv!AQ161&amp;"–"&amp;csv!AR161)</f>
        <v>6.3–330–10</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W21B</v>
      </c>
      <c r="C167" s="21" t="str">
        <f>IF(csv!F162="","",csv!AO162)</f>
        <v>Ž16 Ž21B</v>
      </c>
      <c r="D167" s="21" t="str">
        <f>IF(csv!F162="","",csv!AP162&amp;"–"&amp;csv!AQ162&amp;"–"&amp;csv!AR162)</f>
        <v>3.7–150–7</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55–57–58–60–61–54–100––––––––––––––––––––––</v>
      </c>
      <c r="F167" t="s">
        <v>0</v>
      </c>
      <c r="O167" s="1" t="str">
        <f t="shared" si="22"/>
        <v/>
      </c>
      <c r="X167" t="s">
        <v>0</v>
      </c>
    </row>
    <row r="168" spans="1:24" x14ac:dyDescent="0.25">
      <c r="A168" t="s">
        <v>0</v>
      </c>
      <c r="B168" s="32" t="str">
        <f>IF(csv!F163="","",csv!T163)</f>
        <v>W21B</v>
      </c>
      <c r="C168" s="21" t="str">
        <f>IF(csv!F163="","",csv!AO163)</f>
        <v>Ž16 Ž21B</v>
      </c>
      <c r="D168" s="21" t="str">
        <f>IF(csv!F163="","",csv!AP163&amp;"–"&amp;csv!AQ163&amp;"–"&amp;csv!AR163)</f>
        <v>3.7–150–7</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55–57–58–60–61–54–100––––––––––––––––––––––</v>
      </c>
      <c r="F168" t="s">
        <v>0</v>
      </c>
      <c r="O168" s="1" t="str">
        <f t="shared" si="22"/>
        <v/>
      </c>
      <c r="X168" t="s">
        <v>0</v>
      </c>
    </row>
    <row r="169" spans="1:24" x14ac:dyDescent="0.25">
      <c r="A169" t="s">
        <v>0</v>
      </c>
      <c r="B169" s="32" t="str">
        <f>IF(csv!F164="","",csv!T164)</f>
        <v>W21B</v>
      </c>
      <c r="C169" s="21" t="str">
        <f>IF(csv!F164="","",csv!AO164)</f>
        <v>Ž16 Ž21B</v>
      </c>
      <c r="D169" s="21" t="str">
        <f>IF(csv!F164="","",csv!AP164&amp;"–"&amp;csv!AQ164&amp;"–"&amp;csv!AR164)</f>
        <v>3.7–150–7</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55–57–58–60–61–54–100––––––––––––––––––––––</v>
      </c>
      <c r="F169" t="s">
        <v>0</v>
      </c>
      <c r="O169" s="1" t="str">
        <f t="shared" si="22"/>
        <v/>
      </c>
      <c r="X169" t="s">
        <v>0</v>
      </c>
    </row>
    <row r="170" spans="1:24" x14ac:dyDescent="0.25">
      <c r="A170" t="s">
        <v>0</v>
      </c>
      <c r="B170" s="32" t="str">
        <f>IF(csv!F165="","",csv!T165)</f>
        <v>W21B</v>
      </c>
      <c r="C170" s="21" t="str">
        <f>IF(csv!F165="","",csv!AO165)</f>
        <v>Ž16 Ž21B</v>
      </c>
      <c r="D170" s="21" t="str">
        <f>IF(csv!F165="","",csv!AP165&amp;"–"&amp;csv!AQ165&amp;"–"&amp;csv!AR165)</f>
        <v>3.7–150–7</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55–57–58–60–61–54–100––––––––––––––––––––––</v>
      </c>
      <c r="F170" t="s">
        <v>0</v>
      </c>
      <c r="O170" s="1" t="str">
        <f t="shared" si="22"/>
        <v/>
      </c>
      <c r="X170" t="s">
        <v>0</v>
      </c>
    </row>
    <row r="171" spans="1:24" x14ac:dyDescent="0.25">
      <c r="A171" t="s">
        <v>0</v>
      </c>
      <c r="B171" s="32" t="str">
        <f>IF(csv!F166="","",csv!T166)</f>
        <v>W21B</v>
      </c>
      <c r="C171" s="21" t="str">
        <f>IF(csv!F166="","",csv!AO166)</f>
        <v>Ž16 Ž21B</v>
      </c>
      <c r="D171" s="21" t="str">
        <f>IF(csv!F166="","",csv!AP166&amp;"–"&amp;csv!AQ166&amp;"–"&amp;csv!AR166)</f>
        <v>3.7–150–7</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55–57–58–60–61–54–100––––––––––––––––––––––</v>
      </c>
      <c r="F171" t="s">
        <v>0</v>
      </c>
      <c r="O171" s="1" t="str">
        <f t="shared" si="22"/>
        <v/>
      </c>
      <c r="X171" t="s">
        <v>0</v>
      </c>
    </row>
    <row r="172" spans="1:24" x14ac:dyDescent="0.25">
      <c r="A172" t="s">
        <v>0</v>
      </c>
      <c r="B172" s="32" t="str">
        <f>IF(csv!F167="","",csv!T167)</f>
        <v>W21B</v>
      </c>
      <c r="C172" s="21" t="str">
        <f>IF(csv!F167="","",csv!AO167)</f>
        <v>Ž16 Ž21B</v>
      </c>
      <c r="D172" s="21" t="str">
        <f>IF(csv!F167="","",csv!AP167&amp;"–"&amp;csv!AQ167&amp;"–"&amp;csv!AR167)</f>
        <v>3.7–150–7</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55–57–58–60–61–54–100––––––––––––––––––––––</v>
      </c>
      <c r="F172" t="s">
        <v>0</v>
      </c>
      <c r="O172" s="1" t="str">
        <f t="shared" si="22"/>
        <v/>
      </c>
      <c r="X172" t="s">
        <v>0</v>
      </c>
    </row>
    <row r="173" spans="1:24" x14ac:dyDescent="0.25">
      <c r="A173" t="s">
        <v>0</v>
      </c>
      <c r="B173" s="32" t="str">
        <f>IF(csv!F168="","",csv!T168)</f>
        <v>W21B</v>
      </c>
      <c r="C173" s="21" t="str">
        <f>IF(csv!F168="","",csv!AO168)</f>
        <v>Ž16 Ž21B</v>
      </c>
      <c r="D173" s="21" t="str">
        <f>IF(csv!F168="","",csv!AP168&amp;"–"&amp;csv!AQ168&amp;"–"&amp;csv!AR168)</f>
        <v>3.7–150–7</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55–57–58–60–61–54–100––––––––––––––––––––––</v>
      </c>
      <c r="F173" t="s">
        <v>0</v>
      </c>
      <c r="O173" s="1" t="str">
        <f t="shared" si="22"/>
        <v/>
      </c>
      <c r="X173" t="s">
        <v>0</v>
      </c>
    </row>
    <row r="174" spans="1:24" x14ac:dyDescent="0.25">
      <c r="A174" t="s">
        <v>0</v>
      </c>
      <c r="B174" s="32" t="str">
        <f>IF(csv!F169="","",csv!T169)</f>
        <v>W21B</v>
      </c>
      <c r="C174" s="21" t="str">
        <f>IF(csv!F169="","",csv!AO169)</f>
        <v>Ž16 Ž21B</v>
      </c>
      <c r="D174" s="21" t="str">
        <f>IF(csv!F169="","",csv!AP169&amp;"–"&amp;csv!AQ169&amp;"–"&amp;csv!AR169)</f>
        <v>3.7–150–7</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55–57–58–60–61–54–100––––––––––––––––––––––</v>
      </c>
      <c r="F174" t="s">
        <v>0</v>
      </c>
      <c r="O174" s="1" t="str">
        <f t="shared" si="22"/>
        <v/>
      </c>
      <c r="X174" t="s">
        <v>0</v>
      </c>
    </row>
    <row r="175" spans="1:24" x14ac:dyDescent="0.25">
      <c r="A175" t="s">
        <v>0</v>
      </c>
      <c r="B175" s="32" t="str">
        <f>IF(csv!F170="","",csv!T170)</f>
        <v>W21B</v>
      </c>
      <c r="C175" s="21" t="str">
        <f>IF(csv!F170="","",csv!AO170)</f>
        <v>Ž16 Ž21B</v>
      </c>
      <c r="D175" s="21" t="str">
        <f>IF(csv!F170="","",csv!AP170&amp;"–"&amp;csv!AQ170&amp;"–"&amp;csv!AR170)</f>
        <v>3.7–150–7</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55–57–58–60–61–54–100––––––––––––––––––––––</v>
      </c>
      <c r="F175" t="s">
        <v>0</v>
      </c>
      <c r="O175" s="1" t="str">
        <f t="shared" si="22"/>
        <v/>
      </c>
      <c r="X175" t="s">
        <v>0</v>
      </c>
    </row>
    <row r="176" spans="1:24" x14ac:dyDescent="0.25">
      <c r="A176" t="s">
        <v>0</v>
      </c>
      <c r="B176" s="32" t="str">
        <f>IF(csv!F171="","",csv!T171)</f>
        <v>W21B</v>
      </c>
      <c r="C176" s="21" t="str">
        <f>IF(csv!F171="","",csv!AO171)</f>
        <v>Ž16 Ž21B</v>
      </c>
      <c r="D176" s="21" t="str">
        <f>IF(csv!F171="","",csv!AP171&amp;"–"&amp;csv!AQ171&amp;"–"&amp;csv!AR171)</f>
        <v>3.7–150–7</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55–57–58–60–61–54–100––––––––––––––––––––––</v>
      </c>
      <c r="F176" t="s">
        <v>0</v>
      </c>
      <c r="O176" s="1" t="str">
        <f t="shared" si="22"/>
        <v/>
      </c>
      <c r="X176" t="s">
        <v>0</v>
      </c>
    </row>
    <row r="177" spans="1:24" x14ac:dyDescent="0.25">
      <c r="A177" t="s">
        <v>0</v>
      </c>
      <c r="B177" s="32" t="str">
        <f>IF(csv!F172="","",csv!T172)</f>
        <v>W21B</v>
      </c>
      <c r="C177" s="21" t="str">
        <f>IF(csv!F172="","",csv!AO172)</f>
        <v>Ž16 Ž21B</v>
      </c>
      <c r="D177" s="21" t="str">
        <f>IF(csv!F172="","",csv!AP172&amp;"–"&amp;csv!AQ172&amp;"–"&amp;csv!AR172)</f>
        <v>3.7–150–7</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55–57–58–60–61–54–100––––––––––––––––––––––</v>
      </c>
      <c r="F177" t="s">
        <v>0</v>
      </c>
      <c r="O177" s="1" t="str">
        <f t="shared" si="22"/>
        <v/>
      </c>
      <c r="X177" t="s">
        <v>0</v>
      </c>
    </row>
    <row r="178" spans="1:24" x14ac:dyDescent="0.25">
      <c r="A178" t="s">
        <v>0</v>
      </c>
      <c r="B178" s="32" t="str">
        <f>IF(csv!F173="","",csv!T173)</f>
        <v>W21B</v>
      </c>
      <c r="C178" s="21" t="str">
        <f>IF(csv!F173="","",csv!AO173)</f>
        <v>Ž16 Ž21B</v>
      </c>
      <c r="D178" s="21" t="str">
        <f>IF(csv!F173="","",csv!AP173&amp;"–"&amp;csv!AQ173&amp;"–"&amp;csv!AR173)</f>
        <v>3.7–150–7</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55–57–58–60–61–54–100––––––––––––––––––––––</v>
      </c>
      <c r="F178" t="s">
        <v>0</v>
      </c>
      <c r="O178" s="1" t="str">
        <f t="shared" si="22"/>
        <v/>
      </c>
      <c r="X178" t="s">
        <v>0</v>
      </c>
    </row>
    <row r="179" spans="1:24" x14ac:dyDescent="0.25">
      <c r="A179" t="s">
        <v>0</v>
      </c>
      <c r="B179" s="32" t="str">
        <f>IF(csv!F174="","",csv!T174)</f>
        <v>W21B</v>
      </c>
      <c r="C179" s="21" t="str">
        <f>IF(csv!F174="","",csv!AO174)</f>
        <v>Ž16 Ž21B</v>
      </c>
      <c r="D179" s="21" t="str">
        <f>IF(csv!F174="","",csv!AP174&amp;"–"&amp;csv!AQ174&amp;"–"&amp;csv!AR174)</f>
        <v>3.7–150–7</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55–57–58–60–61–54–100––––––––––––––––––––––</v>
      </c>
      <c r="F179" t="s">
        <v>0</v>
      </c>
      <c r="O179" s="1" t="str">
        <f t="shared" si="22"/>
        <v/>
      </c>
      <c r="X179" t="s">
        <v>0</v>
      </c>
    </row>
    <row r="180" spans="1:24" x14ac:dyDescent="0.25">
      <c r="A180" t="s">
        <v>0</v>
      </c>
      <c r="B180" s="32" t="str">
        <f>IF(csv!F175="","",csv!T175)</f>
        <v>W21B</v>
      </c>
      <c r="C180" s="21" t="str">
        <f>IF(csv!F175="","",csv!AO175)</f>
        <v>Ž16 Ž21B</v>
      </c>
      <c r="D180" s="21" t="str">
        <f>IF(csv!F175="","",csv!AP175&amp;"–"&amp;csv!AQ175&amp;"–"&amp;csv!AR175)</f>
        <v>3.7–150–7</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55–57–58–60–61–54–100––––––––––––––––––––––</v>
      </c>
      <c r="F180" t="s">
        <v>0</v>
      </c>
      <c r="O180" s="1" t="str">
        <f t="shared" si="22"/>
        <v/>
      </c>
      <c r="X180" t="s">
        <v>0</v>
      </c>
    </row>
    <row r="181" spans="1:24" x14ac:dyDescent="0.25">
      <c r="A181" t="s">
        <v>0</v>
      </c>
      <c r="B181" s="32" t="str">
        <f>IF(csv!F176="","",csv!T176)</f>
        <v>W21B</v>
      </c>
      <c r="C181" s="21" t="str">
        <f>IF(csv!F176="","",csv!AO176)</f>
        <v>Ž16 Ž21B</v>
      </c>
      <c r="D181" s="21" t="str">
        <f>IF(csv!F176="","",csv!AP176&amp;"–"&amp;csv!AQ176&amp;"–"&amp;csv!AR176)</f>
        <v>3.7–150–7</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55–57–58–60–61––––––––––––––––––––––––</v>
      </c>
      <c r="F181" t="s">
        <v>0</v>
      </c>
      <c r="O181" s="1" t="str">
        <f t="shared" si="22"/>
        <v/>
      </c>
      <c r="X181" t="s">
        <v>0</v>
      </c>
    </row>
    <row r="182" spans="1:24" x14ac:dyDescent="0.25">
      <c r="A182" t="s">
        <v>0</v>
      </c>
      <c r="B182" s="32" t="str">
        <f>IF(csv!F177="","",csv!T177)</f>
        <v>W21B</v>
      </c>
      <c r="C182" s="21" t="str">
        <f>IF(csv!F177="","",csv!AO177)</f>
        <v>Ž16 Ž21B</v>
      </c>
      <c r="D182" s="21" t="str">
        <f>IF(csv!F177="","",csv!AP177&amp;"–"&amp;csv!AQ177&amp;"–"&amp;csv!AR177)</f>
        <v>3.7–150–7</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W21B</v>
      </c>
      <c r="C183" s="21" t="str">
        <f>IF(csv!F178="","",csv!AO178)</f>
        <v>Ž16 Ž21B</v>
      </c>
      <c r="D183" s="21" t="str">
        <f>IF(csv!F178="","",csv!AP178&amp;"–"&amp;csv!AQ178&amp;"–"&amp;csv!AR178)</f>
        <v>3.7–150–7</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W21B</v>
      </c>
      <c r="C184" s="21" t="str">
        <f>IF(csv!F179="","",csv!AO179)</f>
        <v>Ž16 Ž21B</v>
      </c>
      <c r="D184" s="21" t="str">
        <f>IF(csv!F179="","",csv!AP179&amp;"–"&amp;csv!AQ179&amp;"–"&amp;csv!AR179)</f>
        <v>3.7–150–7</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
      </c>
      <c r="F184" t="s">
        <v>0</v>
      </c>
      <c r="O184" s="1" t="str">
        <f t="shared" si="22"/>
        <v/>
      </c>
      <c r="X184" t="s">
        <v>0</v>
      </c>
    </row>
    <row r="185" spans="1:24" x14ac:dyDescent="0.25">
      <c r="A185" t="s">
        <v>0</v>
      </c>
      <c r="B185" s="32" t="str">
        <f>IF(csv!F180="","",csv!T180)</f>
        <v>W35</v>
      </c>
      <c r="C185" s="21" t="str">
        <f>IF(csv!F180="","",csv!AO180)</f>
        <v>Ž20 Ž35</v>
      </c>
      <c r="D185" s="21" t="str">
        <f>IF(csv!F180="","",csv!AP180&amp;"–"&amp;csv!AQ180&amp;"–"&amp;csv!AR180)</f>
        <v>5–240–11</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51–57–58–60–70–67–64–61–55–54–100––––––––––––––––––</v>
      </c>
      <c r="F185" t="s">
        <v>0</v>
      </c>
      <c r="O185" s="1" t="str">
        <f t="shared" si="22"/>
        <v/>
      </c>
      <c r="X185" t="s">
        <v>0</v>
      </c>
    </row>
    <row r="186" spans="1:24" x14ac:dyDescent="0.25">
      <c r="A186" t="s">
        <v>0</v>
      </c>
      <c r="B186" s="32" t="str">
        <f>IF(csv!F181="","",csv!T181)</f>
        <v>W35</v>
      </c>
      <c r="C186" s="21" t="str">
        <f>IF(csv!F181="","",csv!AO181)</f>
        <v>Ž20 Ž35</v>
      </c>
      <c r="D186" s="21" t="str">
        <f>IF(csv!F181="","",csv!AP181&amp;"–"&amp;csv!AQ181&amp;"–"&amp;csv!AR181)</f>
        <v>5–240–11</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51–57–58–60–70–67–64–61–55–54–100––––––––––––––––––</v>
      </c>
      <c r="F186" t="s">
        <v>0</v>
      </c>
      <c r="O186" s="1" t="str">
        <f t="shared" si="22"/>
        <v/>
      </c>
      <c r="X186" t="s">
        <v>0</v>
      </c>
    </row>
    <row r="187" spans="1:24" x14ac:dyDescent="0.25">
      <c r="A187" t="s">
        <v>0</v>
      </c>
      <c r="B187" s="32" t="str">
        <f>IF(csv!F182="","",csv!T182)</f>
        <v>W35</v>
      </c>
      <c r="C187" s="21" t="str">
        <f>IF(csv!F182="","",csv!AO182)</f>
        <v>Ž20 Ž35</v>
      </c>
      <c r="D187" s="21" t="str">
        <f>IF(csv!F182="","",csv!AP182&amp;"–"&amp;csv!AQ182&amp;"–"&amp;csv!AR182)</f>
        <v>5–240–11</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51–57–58–60–70–67–64–61–55–54–100––––––––––––––––––</v>
      </c>
      <c r="F187" t="s">
        <v>0</v>
      </c>
      <c r="O187" s="1" t="str">
        <f t="shared" si="22"/>
        <v/>
      </c>
      <c r="X187" t="s">
        <v>0</v>
      </c>
    </row>
    <row r="188" spans="1:24" x14ac:dyDescent="0.25">
      <c r="A188" t="s">
        <v>0</v>
      </c>
      <c r="B188" s="32" t="str">
        <f>IF(csv!F183="","",csv!T183)</f>
        <v>W35</v>
      </c>
      <c r="C188" s="21" t="str">
        <f>IF(csv!F183="","",csv!AO183)</f>
        <v>Ž20 Ž35</v>
      </c>
      <c r="D188" s="21" t="str">
        <f>IF(csv!F183="","",csv!AP183&amp;"–"&amp;csv!AQ183&amp;"–"&amp;csv!AR183)</f>
        <v>5–240–11</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51–57–58–60–70–67–64–61–55–54–100––––––––––––––––––</v>
      </c>
      <c r="F188" t="s">
        <v>0</v>
      </c>
      <c r="O188" s="1" t="str">
        <f t="shared" si="22"/>
        <v/>
      </c>
      <c r="X188" t="s">
        <v>0</v>
      </c>
    </row>
    <row r="189" spans="1:24" x14ac:dyDescent="0.25">
      <c r="A189" t="s">
        <v>0</v>
      </c>
      <c r="B189" s="32" t="str">
        <f>IF(csv!F184="","",csv!T184)</f>
        <v>W35</v>
      </c>
      <c r="C189" s="21" t="str">
        <f>IF(csv!F184="","",csv!AO184)</f>
        <v>Ž20 Ž35</v>
      </c>
      <c r="D189" s="21" t="str">
        <f>IF(csv!F184="","",csv!AP184&amp;"–"&amp;csv!AQ184&amp;"–"&amp;csv!AR184)</f>
        <v>5–240–11</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51–57–58–60–70–67–64–61–55–54–100––––––––––––––––––</v>
      </c>
      <c r="F189" t="s">
        <v>0</v>
      </c>
      <c r="O189" s="1" t="str">
        <f t="shared" si="22"/>
        <v/>
      </c>
      <c r="X189" t="s">
        <v>0</v>
      </c>
    </row>
    <row r="190" spans="1:24" x14ac:dyDescent="0.25">
      <c r="A190" t="s">
        <v>0</v>
      </c>
      <c r="B190" s="32" t="str">
        <f>IF(csv!F185="","",csv!T185)</f>
        <v>W35</v>
      </c>
      <c r="C190" s="21" t="str">
        <f>IF(csv!F185="","",csv!AO185)</f>
        <v>Ž20 Ž35</v>
      </c>
      <c r="D190" s="21" t="str">
        <f>IF(csv!F185="","",csv!AP185&amp;"–"&amp;csv!AQ185&amp;"–"&amp;csv!AR185)</f>
        <v>5–240–11</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51–57–58–60–70–67–64–61–55–54–100––––––––––––––––––</v>
      </c>
      <c r="F190" t="s">
        <v>0</v>
      </c>
      <c r="O190" s="1" t="str">
        <f t="shared" si="22"/>
        <v/>
      </c>
      <c r="X190" t="s">
        <v>0</v>
      </c>
    </row>
    <row r="191" spans="1:24" x14ac:dyDescent="0.25">
      <c r="A191" t="s">
        <v>0</v>
      </c>
      <c r="B191" s="32" t="str">
        <f>IF(csv!F186="","",csv!T186)</f>
        <v>W35</v>
      </c>
      <c r="C191" s="21" t="str">
        <f>IF(csv!F186="","",csv!AO186)</f>
        <v>Ž20 Ž35</v>
      </c>
      <c r="D191" s="21" t="str">
        <f>IF(csv!F186="","",csv!AP186&amp;"–"&amp;csv!AQ186&amp;"–"&amp;csv!AR186)</f>
        <v>5–240–11</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51–57–58–60–70–67–64–61–55–54–100––––––––––––––––––</v>
      </c>
      <c r="F191" t="s">
        <v>0</v>
      </c>
      <c r="O191" s="1" t="str">
        <f t="shared" si="22"/>
        <v/>
      </c>
      <c r="X191" t="s">
        <v>0</v>
      </c>
    </row>
    <row r="192" spans="1:24" x14ac:dyDescent="0.25">
      <c r="A192" t="s">
        <v>0</v>
      </c>
      <c r="B192" s="32" t="str">
        <f>IF(csv!F187="","",csv!T187)</f>
        <v>W35</v>
      </c>
      <c r="C192" s="21" t="str">
        <f>IF(csv!F187="","",csv!AO187)</f>
        <v>Ž20 Ž35</v>
      </c>
      <c r="D192" s="21" t="str">
        <f>IF(csv!F187="","",csv!AP187&amp;"–"&amp;csv!AQ187&amp;"–"&amp;csv!AR187)</f>
        <v>5–240–11</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51–57–58–60–70–67–64–61–55–54–100––––––––––––––––––</v>
      </c>
      <c r="F192" t="s">
        <v>0</v>
      </c>
      <c r="O192" s="1" t="str">
        <f t="shared" si="22"/>
        <v/>
      </c>
      <c r="X192" t="s">
        <v>0</v>
      </c>
    </row>
    <row r="193" spans="1:24" x14ac:dyDescent="0.25">
      <c r="A193" t="s">
        <v>0</v>
      </c>
      <c r="B193" s="32" t="str">
        <f>IF(csv!F188="","",csv!T188)</f>
        <v>W35</v>
      </c>
      <c r="C193" s="21" t="str">
        <f>IF(csv!F188="","",csv!AO188)</f>
        <v>Ž20 Ž35</v>
      </c>
      <c r="D193" s="21" t="str">
        <f>IF(csv!F188="","",csv!AP188&amp;"–"&amp;csv!AQ188&amp;"–"&amp;csv!AR188)</f>
        <v>5–240–11</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51–57–58–60–70–67–64–61–55–54–100––––––––––––––––––</v>
      </c>
      <c r="F193" t="s">
        <v>0</v>
      </c>
      <c r="O193" s="1" t="str">
        <f t="shared" si="22"/>
        <v/>
      </c>
      <c r="X193" t="s">
        <v>0</v>
      </c>
    </row>
    <row r="194" spans="1:24" x14ac:dyDescent="0.25">
      <c r="A194" t="s">
        <v>0</v>
      </c>
      <c r="B194" s="32" t="str">
        <f>IF(csv!F189="","",csv!T189)</f>
        <v>W35</v>
      </c>
      <c r="C194" s="21" t="str">
        <f>IF(csv!F189="","",csv!AO189)</f>
        <v>Ž20 Ž35</v>
      </c>
      <c r="D194" s="21" t="str">
        <f>IF(csv!F189="","",csv!AP189&amp;"–"&amp;csv!AQ189&amp;"–"&amp;csv!AR189)</f>
        <v>5–240–11</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51–57–58–60–70–67–64–61–55–54–100––––––––––––––––––</v>
      </c>
      <c r="F194" t="s">
        <v>0</v>
      </c>
      <c r="O194" s="1" t="str">
        <f t="shared" si="22"/>
        <v/>
      </c>
      <c r="X194" t="s">
        <v>0</v>
      </c>
    </row>
    <row r="195" spans="1:24" x14ac:dyDescent="0.25">
      <c r="A195" t="s">
        <v>0</v>
      </c>
      <c r="B195" s="32" t="str">
        <f>IF(csv!F190="","",csv!T190)</f>
        <v>W35</v>
      </c>
      <c r="C195" s="21" t="str">
        <f>IF(csv!F190="","",csv!AO190)</f>
        <v>Ž20 Ž35</v>
      </c>
      <c r="D195" s="21" t="str">
        <f>IF(csv!F190="","",csv!AP190&amp;"–"&amp;csv!AQ190&amp;"–"&amp;csv!AR190)</f>
        <v>5–240–11</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51–57–58–60–70–67–64–61–55–54–100––––––––––––––––––</v>
      </c>
      <c r="F195" t="s">
        <v>0</v>
      </c>
      <c r="O195" s="1" t="str">
        <f t="shared" si="22"/>
        <v/>
      </c>
      <c r="X195" t="s">
        <v>0</v>
      </c>
    </row>
    <row r="196" spans="1:24" x14ac:dyDescent="0.25">
      <c r="A196" t="s">
        <v>0</v>
      </c>
      <c r="B196" s="32" t="str">
        <f>IF(csv!F191="","",csv!T191)</f>
        <v>W35</v>
      </c>
      <c r="C196" s="21" t="str">
        <f>IF(csv!F191="","",csv!AO191)</f>
        <v>Ž20 Ž35</v>
      </c>
      <c r="D196" s="21" t="str">
        <f>IF(csv!F191="","",csv!AP191&amp;"–"&amp;csv!AQ191&amp;"–"&amp;csv!AR191)</f>
        <v>5–240–11</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51–57–58–60–70–67–64–61–55–54–100––––––––––––––––––</v>
      </c>
      <c r="F196" t="s">
        <v>0</v>
      </c>
      <c r="O196" s="1" t="str">
        <f t="shared" si="22"/>
        <v/>
      </c>
      <c r="X196" t="s">
        <v>0</v>
      </c>
    </row>
    <row r="197" spans="1:24" x14ac:dyDescent="0.25">
      <c r="A197" t="s">
        <v>0</v>
      </c>
      <c r="B197" s="32" t="str">
        <f>IF(csv!F192="","",csv!T192)</f>
        <v>W35</v>
      </c>
      <c r="C197" s="21" t="str">
        <f>IF(csv!F192="","",csv!AO192)</f>
        <v>Ž20 Ž35</v>
      </c>
      <c r="D197" s="21" t="str">
        <f>IF(csv!F192="","",csv!AP192&amp;"–"&amp;csv!AQ192&amp;"–"&amp;csv!AR192)</f>
        <v>5–240–11</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51–57–58–60–70–67–64–61–55–54–100––––––––––––––––––</v>
      </c>
      <c r="F197" t="s">
        <v>0</v>
      </c>
      <c r="O197" s="1" t="str">
        <f t="shared" si="22"/>
        <v/>
      </c>
      <c r="X197" t="s">
        <v>0</v>
      </c>
    </row>
    <row r="198" spans="1:24" x14ac:dyDescent="0.25">
      <c r="A198" t="s">
        <v>0</v>
      </c>
      <c r="B198" s="32" t="str">
        <f>IF(csv!F193="","",csv!T193)</f>
        <v>W35</v>
      </c>
      <c r="C198" s="21" t="str">
        <f>IF(csv!F193="","",csv!AO193)</f>
        <v>Ž20 Ž35</v>
      </c>
      <c r="D198" s="21" t="str">
        <f>IF(csv!F193="","",csv!AP193&amp;"–"&amp;csv!AQ193&amp;"–"&amp;csv!AR193)</f>
        <v>5–240–11</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W35</v>
      </c>
      <c r="C199" s="21" t="str">
        <f>IF(csv!F194="","",csv!AO194)</f>
        <v>Ž20 Ž35</v>
      </c>
      <c r="D199" s="21" t="str">
        <f>IF(csv!F194="","",csv!AP194&amp;"–"&amp;csv!AQ194&amp;"–"&amp;csv!AR194)</f>
        <v>5–240–11</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W35</v>
      </c>
      <c r="C200" s="21" t="str">
        <f>IF(csv!F195="","",csv!AO195)</f>
        <v>Ž20 Ž35</v>
      </c>
      <c r="D200" s="21" t="str">
        <f>IF(csv!F195="","",csv!AP195&amp;"–"&amp;csv!AQ195&amp;"–"&amp;csv!AR195)</f>
        <v>5–240–11</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W35</v>
      </c>
      <c r="C201" s="21" t="str">
        <f>IF(csv!F196="","",csv!AO196)</f>
        <v>Ž20 Ž35</v>
      </c>
      <c r="D201" s="21" t="str">
        <f>IF(csv!F196="","",csv!AP196&amp;"–"&amp;csv!AQ196&amp;"–"&amp;csv!AR196)</f>
        <v>5–240–11</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W35</v>
      </c>
      <c r="C202" s="21" t="str">
        <f>IF(csv!F197="","",csv!AO197)</f>
        <v>Ž20 Ž35</v>
      </c>
      <c r="D202" s="21" t="str">
        <f>IF(csv!F197="","",csv!AP197&amp;"–"&amp;csv!AQ197&amp;"–"&amp;csv!AR197)</f>
        <v>5–240–11</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W45</v>
      </c>
      <c r="C203" s="21" t="str">
        <f>IF(csv!F198="","",csv!AO198)</f>
        <v>Ž45</v>
      </c>
      <c r="D203" s="21" t="str">
        <f>IF(csv!F198="","",csv!AP198&amp;"–"&amp;csv!AQ198&amp;"–"&amp;csv!AR198)</f>
        <v>3.8–160–8</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52–56–59–62–63–55–54–100–––––––––––––––––––––</v>
      </c>
      <c r="F203" t="s">
        <v>0</v>
      </c>
      <c r="O203" s="1" t="str">
        <f t="shared" si="23"/>
        <v/>
      </c>
      <c r="X203" t="s">
        <v>0</v>
      </c>
    </row>
    <row r="204" spans="1:24" x14ac:dyDescent="0.25">
      <c r="A204" t="s">
        <v>0</v>
      </c>
      <c r="B204" s="32" t="str">
        <f>IF(csv!F199="","",csv!T199)</f>
        <v>W45</v>
      </c>
      <c r="C204" s="21" t="str">
        <f>IF(csv!F199="","",csv!AO199)</f>
        <v>Ž45</v>
      </c>
      <c r="D204" s="21" t="str">
        <f>IF(csv!F199="","",csv!AP199&amp;"–"&amp;csv!AQ199&amp;"–"&amp;csv!AR199)</f>
        <v>3.8–160–8</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52–56–59–62–63–55–54–100–––––––––––––––––––––</v>
      </c>
      <c r="F204" t="s">
        <v>0</v>
      </c>
      <c r="O204" s="1" t="str">
        <f t="shared" si="23"/>
        <v/>
      </c>
      <c r="X204" t="s">
        <v>0</v>
      </c>
    </row>
    <row r="205" spans="1:24" x14ac:dyDescent="0.25">
      <c r="A205" t="s">
        <v>0</v>
      </c>
      <c r="B205" s="32" t="str">
        <f>IF(csv!F200="","",csv!T200)</f>
        <v>W45</v>
      </c>
      <c r="C205" s="21" t="str">
        <f>IF(csv!F200="","",csv!AO200)</f>
        <v>Ž45</v>
      </c>
      <c r="D205" s="21" t="str">
        <f>IF(csv!F200="","",csv!AP200&amp;"–"&amp;csv!AQ200&amp;"–"&amp;csv!AR200)</f>
        <v>3.8–160–8</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52–56–59–62–63–55–54–100–––––––––––––––––––––</v>
      </c>
      <c r="F205" t="s">
        <v>0</v>
      </c>
      <c r="O205" s="1" t="str">
        <f t="shared" si="23"/>
        <v/>
      </c>
      <c r="X205" t="s">
        <v>0</v>
      </c>
    </row>
    <row r="206" spans="1:24" x14ac:dyDescent="0.25">
      <c r="A206" t="s">
        <v>0</v>
      </c>
      <c r="B206" s="32" t="str">
        <f>IF(csv!F201="","",csv!T201)</f>
        <v>W45</v>
      </c>
      <c r="C206" s="21" t="str">
        <f>IF(csv!F201="","",csv!AO201)</f>
        <v>Ž45</v>
      </c>
      <c r="D206" s="21" t="str">
        <f>IF(csv!F201="","",csv!AP201&amp;"–"&amp;csv!AQ201&amp;"–"&amp;csv!AR201)</f>
        <v>3.8–160–8</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52–56–59–62–63–55–54–100–––––––––––––––––––––</v>
      </c>
      <c r="F206" t="s">
        <v>0</v>
      </c>
      <c r="O206" s="1" t="str">
        <f t="shared" si="23"/>
        <v/>
      </c>
      <c r="X206" t="s">
        <v>0</v>
      </c>
    </row>
    <row r="207" spans="1:24" x14ac:dyDescent="0.25">
      <c r="A207" t="s">
        <v>0</v>
      </c>
      <c r="B207" s="32" t="str">
        <f>IF(csv!F202="","",csv!T202)</f>
        <v>W45</v>
      </c>
      <c r="C207" s="21" t="str">
        <f>IF(csv!F202="","",csv!AO202)</f>
        <v>Ž45</v>
      </c>
      <c r="D207" s="21" t="str">
        <f>IF(csv!F202="","",csv!AP202&amp;"–"&amp;csv!AQ202&amp;"–"&amp;csv!AR202)</f>
        <v>3.8–160–8</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52–56–59–62–63–55–54–100–––––––––––––––––––––</v>
      </c>
      <c r="F207" t="s">
        <v>0</v>
      </c>
      <c r="O207" s="1" t="str">
        <f t="shared" si="23"/>
        <v/>
      </c>
      <c r="X207" t="s">
        <v>0</v>
      </c>
    </row>
    <row r="208" spans="1:24" x14ac:dyDescent="0.25">
      <c r="A208" t="s">
        <v>0</v>
      </c>
      <c r="B208" s="32" t="str">
        <f>IF(csv!F203="","",csv!T203)</f>
        <v>W45</v>
      </c>
      <c r="C208" s="21" t="str">
        <f>IF(csv!F203="","",csv!AO203)</f>
        <v>Ž45</v>
      </c>
      <c r="D208" s="21" t="str">
        <f>IF(csv!F203="","",csv!AP203&amp;"–"&amp;csv!AQ203&amp;"–"&amp;csv!AR203)</f>
        <v>3.8–160–8</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52–56–59–62–63–55–54–100–––––––––––––––––––––</v>
      </c>
      <c r="F208" t="s">
        <v>0</v>
      </c>
      <c r="O208" s="1" t="str">
        <f t="shared" si="23"/>
        <v/>
      </c>
      <c r="X208" t="s">
        <v>0</v>
      </c>
    </row>
    <row r="209" spans="1:24" x14ac:dyDescent="0.25">
      <c r="A209" t="s">
        <v>0</v>
      </c>
      <c r="B209" s="32" t="str">
        <f>IF(csv!F204="","",csv!T204)</f>
        <v>W45</v>
      </c>
      <c r="C209" s="21" t="str">
        <f>IF(csv!F204="","",csv!AO204)</f>
        <v>Ž45</v>
      </c>
      <c r="D209" s="21" t="str">
        <f>IF(csv!F204="","",csv!AP204&amp;"–"&amp;csv!AQ204&amp;"–"&amp;csv!AR204)</f>
        <v>3.8–160–8</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52–56–59–62–63–55–54–100–––––––––––––––––––––</v>
      </c>
      <c r="F209" t="s">
        <v>0</v>
      </c>
      <c r="O209" s="1" t="str">
        <f t="shared" si="23"/>
        <v/>
      </c>
      <c r="X209" t="s">
        <v>0</v>
      </c>
    </row>
    <row r="210" spans="1:24" x14ac:dyDescent="0.25">
      <c r="A210" t="s">
        <v>0</v>
      </c>
      <c r="B210" s="32" t="str">
        <f>IF(csv!F205="","",csv!T205)</f>
        <v>W45</v>
      </c>
      <c r="C210" s="21" t="str">
        <f>IF(csv!F205="","",csv!AO205)</f>
        <v>Ž45</v>
      </c>
      <c r="D210" s="21" t="str">
        <f>IF(csv!F205="","",csv!AP205&amp;"–"&amp;csv!AQ205&amp;"–"&amp;csv!AR205)</f>
        <v>3.8–160–8</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52–56–59–62–63–55–54–100–––––––––––––––––––––</v>
      </c>
      <c r="F210" t="s">
        <v>0</v>
      </c>
      <c r="O210" s="1" t="str">
        <f t="shared" si="23"/>
        <v/>
      </c>
      <c r="X210" t="s">
        <v>0</v>
      </c>
    </row>
    <row r="211" spans="1:24" x14ac:dyDescent="0.25">
      <c r="A211" t="s">
        <v>0</v>
      </c>
      <c r="B211" s="32" t="str">
        <f>IF(csv!F206="","",csv!T206)</f>
        <v>W45</v>
      </c>
      <c r="C211" s="21" t="str">
        <f>IF(csv!F206="","",csv!AO206)</f>
        <v>Ž45</v>
      </c>
      <c r="D211" s="21" t="str">
        <f>IF(csv!F206="","",csv!AP206&amp;"–"&amp;csv!AQ206&amp;"–"&amp;csv!AR206)</f>
        <v>3.8–160–8</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52–56–59–62–63–55–54–100–––––––––––––––––––––</v>
      </c>
      <c r="F211" t="s">
        <v>0</v>
      </c>
      <c r="O211" s="1" t="str">
        <f t="shared" si="23"/>
        <v/>
      </c>
      <c r="X211" t="s">
        <v>0</v>
      </c>
    </row>
    <row r="212" spans="1:24" x14ac:dyDescent="0.25">
      <c r="A212" t="s">
        <v>0</v>
      </c>
      <c r="B212" s="32" t="str">
        <f>IF(csv!F207="","",csv!T207)</f>
        <v>W45</v>
      </c>
      <c r="C212" s="21" t="str">
        <f>IF(csv!F207="","",csv!AO207)</f>
        <v>Ž45</v>
      </c>
      <c r="D212" s="21" t="str">
        <f>IF(csv!F207="","",csv!AP207&amp;"–"&amp;csv!AQ207&amp;"–"&amp;csv!AR207)</f>
        <v>3.8–160–8</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52–56–59–62–63–55–54–100–––––––––––––––––––––</v>
      </c>
      <c r="F212" t="s">
        <v>0</v>
      </c>
      <c r="O212" s="1" t="str">
        <f t="shared" si="23"/>
        <v/>
      </c>
      <c r="X212" t="s">
        <v>0</v>
      </c>
    </row>
    <row r="213" spans="1:24" x14ac:dyDescent="0.25">
      <c r="A213" t="s">
        <v>0</v>
      </c>
      <c r="B213" s="32" t="str">
        <f>IF(csv!F208="","",csv!T208)</f>
        <v>W45</v>
      </c>
      <c r="C213" s="21" t="str">
        <f>IF(csv!F208="","",csv!AO208)</f>
        <v>Ž45</v>
      </c>
      <c r="D213" s="21" t="str">
        <f>IF(csv!F208="","",csv!AP208&amp;"–"&amp;csv!AQ208&amp;"–"&amp;csv!AR208)</f>
        <v>3.8–160–8</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52–56–59–62–63–55–54–100–––––––––––––––––––––</v>
      </c>
      <c r="F213" t="s">
        <v>0</v>
      </c>
      <c r="O213" s="1" t="str">
        <f t="shared" si="23"/>
        <v/>
      </c>
      <c r="X213" t="s">
        <v>0</v>
      </c>
    </row>
    <row r="214" spans="1:24" x14ac:dyDescent="0.25">
      <c r="A214" t="s">
        <v>0</v>
      </c>
      <c r="B214" s="32" t="str">
        <f>IF(csv!F209="","",csv!T209)</f>
        <v>W45</v>
      </c>
      <c r="C214" s="21" t="str">
        <f>IF(csv!F209="","",csv!AO209)</f>
        <v>Ž45</v>
      </c>
      <c r="D214" s="21" t="str">
        <f>IF(csv!F209="","",csv!AP209&amp;"–"&amp;csv!AQ209&amp;"–"&amp;csv!AR209)</f>
        <v>3.8–160–8</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52–56–59–62–63–55–54–100–––––––––––––––––––––</v>
      </c>
      <c r="F214" t="s">
        <v>0</v>
      </c>
      <c r="O214" s="1" t="str">
        <f t="shared" si="23"/>
        <v/>
      </c>
      <c r="X214" t="s">
        <v>0</v>
      </c>
    </row>
    <row r="215" spans="1:24" x14ac:dyDescent="0.25">
      <c r="A215" t="s">
        <v>0</v>
      </c>
      <c r="B215" s="32" t="str">
        <f>IF(csv!F210="","",csv!T210)</f>
        <v>W45</v>
      </c>
      <c r="C215" s="21" t="str">
        <f>IF(csv!F210="","",csv!AO210)</f>
        <v>Ž45</v>
      </c>
      <c r="D215" s="21" t="str">
        <f>IF(csv!F210="","",csv!AP210&amp;"–"&amp;csv!AQ210&amp;"–"&amp;csv!AR210)</f>
        <v>3.8–160–8</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52–56–59–62–63–55–54–100–––––––––––––––––––––</v>
      </c>
      <c r="F215" t="s">
        <v>0</v>
      </c>
      <c r="O215" s="1" t="str">
        <f t="shared" si="23"/>
        <v/>
      </c>
      <c r="X215" t="s">
        <v>0</v>
      </c>
    </row>
    <row r="216" spans="1:24" x14ac:dyDescent="0.25">
      <c r="A216" t="s">
        <v>0</v>
      </c>
      <c r="B216" s="32" t="str">
        <f>IF(csv!F211="","",csv!T211)</f>
        <v>W45</v>
      </c>
      <c r="C216" s="21" t="str">
        <f>IF(csv!F211="","",csv!AO211)</f>
        <v>Ž45</v>
      </c>
      <c r="D216" s="21" t="str">
        <f>IF(csv!F211="","",csv!AP211&amp;"–"&amp;csv!AQ211&amp;"–"&amp;csv!AR211)</f>
        <v>3.8–160–8</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52–56–59–62–63–55–54–100–––––––––––––––––––––</v>
      </c>
      <c r="F216" t="s">
        <v>0</v>
      </c>
      <c r="O216" s="1" t="str">
        <f t="shared" si="23"/>
        <v/>
      </c>
      <c r="X216" t="s">
        <v>0</v>
      </c>
    </row>
    <row r="217" spans="1:24" x14ac:dyDescent="0.25">
      <c r="A217" t="s">
        <v>0</v>
      </c>
      <c r="B217" s="32" t="str">
        <f>IF(csv!F212="","",csv!T212)</f>
        <v>W45</v>
      </c>
      <c r="C217" s="21" t="str">
        <f>IF(csv!F212="","",csv!AO212)</f>
        <v>Ž45</v>
      </c>
      <c r="D217" s="21" t="str">
        <f>IF(csv!F212="","",csv!AP212&amp;"–"&amp;csv!AQ212&amp;"–"&amp;csv!AR212)</f>
        <v>3.8–160–8</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52–56–59–62–63–55–54–100–––––––––––––––––––––</v>
      </c>
      <c r="F217" t="s">
        <v>0</v>
      </c>
      <c r="O217" s="1" t="str">
        <f t="shared" si="23"/>
        <v/>
      </c>
      <c r="X217" t="s">
        <v>0</v>
      </c>
    </row>
    <row r="218" spans="1:24" x14ac:dyDescent="0.25">
      <c r="A218" t="s">
        <v>0</v>
      </c>
      <c r="B218" s="32" t="str">
        <f>IF(csv!F213="","",csv!T213)</f>
        <v>W45</v>
      </c>
      <c r="C218" s="21" t="str">
        <f>IF(csv!F213="","",csv!AO213)</f>
        <v>Ž45</v>
      </c>
      <c r="D218" s="21" t="str">
        <f>IF(csv!F213="","",csv!AP213&amp;"–"&amp;csv!AQ213&amp;"–"&amp;csv!AR213)</f>
        <v>3.8–160–8</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52–56–59–62–63––54–100–––––––––––––––––––––</v>
      </c>
      <c r="F218" t="s">
        <v>0</v>
      </c>
      <c r="O218" s="1" t="str">
        <f t="shared" si="23"/>
        <v/>
      </c>
      <c r="X218" t="s">
        <v>0</v>
      </c>
    </row>
    <row r="219" spans="1:24" x14ac:dyDescent="0.25">
      <c r="A219" t="s">
        <v>0</v>
      </c>
      <c r="B219" s="32" t="str">
        <f>IF(csv!F214="","",csv!T214)</f>
        <v>W45</v>
      </c>
      <c r="C219" s="21" t="str">
        <f>IF(csv!F214="","",csv!AO214)</f>
        <v>Ž45</v>
      </c>
      <c r="D219" s="21" t="str">
        <f>IF(csv!F214="","",csv!AP214&amp;"–"&amp;csv!AQ214&amp;"–"&amp;csv!AR214)</f>
        <v>3.8–160–8</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W45</v>
      </c>
      <c r="C220" s="21" t="str">
        <f>IF(csv!F215="","",csv!AO215)</f>
        <v>Ž45</v>
      </c>
      <c r="D220" s="21" t="str">
        <f>IF(csv!F215="","",csv!AP215&amp;"–"&amp;csv!AQ215&amp;"–"&amp;csv!AR215)</f>
        <v>3.8–160–8</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W45</v>
      </c>
      <c r="C221" s="21" t="str">
        <f>IF(csv!F216="","",csv!AO216)</f>
        <v>Ž45</v>
      </c>
      <c r="D221" s="21" t="str">
        <f>IF(csv!F216="","",csv!AP216&amp;"–"&amp;csv!AQ216&amp;"–"&amp;csv!AR216)</f>
        <v>3.8–160–8</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W55</v>
      </c>
      <c r="C222" s="21" t="str">
        <f>IF(csv!F217="","",csv!AO217)</f>
        <v>Ž55</v>
      </c>
      <c r="D222" s="21" t="str">
        <f>IF(csv!F217="","",csv!AP217&amp;"–"&amp;csv!AQ217&amp;"–"&amp;csv!AR217)</f>
        <v>2.9–130–7</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36–34–35–37–50–51–100––––––––––––––––––––––</v>
      </c>
      <c r="F222" t="s">
        <v>0</v>
      </c>
      <c r="O222" s="1" t="str">
        <f t="shared" si="23"/>
        <v/>
      </c>
      <c r="X222" t="s">
        <v>0</v>
      </c>
    </row>
    <row r="223" spans="1:24" x14ac:dyDescent="0.25">
      <c r="A223" t="s">
        <v>0</v>
      </c>
      <c r="B223" s="32" t="str">
        <f>IF(csv!F218="","",csv!T218)</f>
        <v>W55</v>
      </c>
      <c r="C223" s="21" t="str">
        <f>IF(csv!F218="","",csv!AO218)</f>
        <v>Ž55</v>
      </c>
      <c r="D223" s="21" t="str">
        <f>IF(csv!F218="","",csv!AP218&amp;"–"&amp;csv!AQ218&amp;"–"&amp;csv!AR218)</f>
        <v>2.9–130–7</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36–34–35–37–50–51–100––––––––––––––––––––––</v>
      </c>
      <c r="F223" t="s">
        <v>0</v>
      </c>
      <c r="O223" s="1" t="str">
        <f t="shared" si="23"/>
        <v/>
      </c>
      <c r="X223" t="s">
        <v>0</v>
      </c>
    </row>
    <row r="224" spans="1:24" x14ac:dyDescent="0.25">
      <c r="A224" t="s">
        <v>0</v>
      </c>
      <c r="B224" s="32" t="str">
        <f>IF(csv!F219="","",csv!T219)</f>
        <v>W55</v>
      </c>
      <c r="C224" s="21" t="str">
        <f>IF(csv!F219="","",csv!AO219)</f>
        <v>Ž55</v>
      </c>
      <c r="D224" s="21" t="str">
        <f>IF(csv!F219="","",csv!AP219&amp;"–"&amp;csv!AQ219&amp;"–"&amp;csv!AR219)</f>
        <v>2.9–130–7</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36–34–35–37–50–51–100––––––––––––––––––––––</v>
      </c>
      <c r="F224" t="s">
        <v>0</v>
      </c>
      <c r="O224" s="1" t="str">
        <f t="shared" si="23"/>
        <v/>
      </c>
      <c r="X224" t="s">
        <v>0</v>
      </c>
    </row>
    <row r="225" spans="1:24" x14ac:dyDescent="0.25">
      <c r="A225" t="s">
        <v>0</v>
      </c>
      <c r="B225" s="32" t="str">
        <f>IF(csv!F220="","",csv!T220)</f>
        <v>W55</v>
      </c>
      <c r="C225" s="21" t="str">
        <f>IF(csv!F220="","",csv!AO220)</f>
        <v>Ž55</v>
      </c>
      <c r="D225" s="21" t="str">
        <f>IF(csv!F220="","",csv!AP220&amp;"–"&amp;csv!AQ220&amp;"–"&amp;csv!AR220)</f>
        <v>2.9–130–7</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36–34–35–37–50–51–100––––––––––––––––––––––</v>
      </c>
      <c r="F225" t="s">
        <v>0</v>
      </c>
      <c r="O225" s="1" t="str">
        <f t="shared" si="23"/>
        <v/>
      </c>
      <c r="X225" t="s">
        <v>0</v>
      </c>
    </row>
    <row r="226" spans="1:24" x14ac:dyDescent="0.25">
      <c r="A226" t="s">
        <v>0</v>
      </c>
      <c r="B226" s="32" t="str">
        <f>IF(csv!F221="","",csv!T221)</f>
        <v>W55</v>
      </c>
      <c r="C226" s="21" t="str">
        <f>IF(csv!F221="","",csv!AO221)</f>
        <v>Ž55</v>
      </c>
      <c r="D226" s="21" t="str">
        <f>IF(csv!F221="","",csv!AP221&amp;"–"&amp;csv!AQ221&amp;"–"&amp;csv!AR221)</f>
        <v>2.9–130–7</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W55</v>
      </c>
      <c r="C227" s="21" t="str">
        <f>IF(csv!F222="","",csv!AO222)</f>
        <v>Ž55</v>
      </c>
      <c r="D227" s="21" t="str">
        <f>IF(csv!F222="","",csv!AP222&amp;"–"&amp;csv!AQ222&amp;"–"&amp;csv!AR222)</f>
        <v>2.9–130–7</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W65</v>
      </c>
      <c r="C228" s="21" t="str">
        <f>IF(csv!F223="","",csv!AO223)</f>
        <v>Ž65 Ž70</v>
      </c>
      <c r="D228" s="21" t="str">
        <f>IF(csv!F223="","",csv!AP223&amp;"–"&amp;csv!AQ223&amp;"–"&amp;csv!AR223)</f>
        <v>2–110–6</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44–41–37–46–49–100–––––––––––––––––––––––</v>
      </c>
      <c r="F228" t="s">
        <v>0</v>
      </c>
      <c r="O228" s="1" t="str">
        <f t="shared" si="23"/>
        <v/>
      </c>
      <c r="X228" t="s">
        <v>0</v>
      </c>
    </row>
    <row r="229" spans="1:24" x14ac:dyDescent="0.25">
      <c r="A229" t="s">
        <v>0</v>
      </c>
      <c r="B229" s="32" t="str">
        <f>IF(csv!F224="","",csv!T224)</f>
        <v>W65</v>
      </c>
      <c r="C229" s="21" t="str">
        <f>IF(csv!F224="","",csv!AO224)</f>
        <v>Ž65 Ž70</v>
      </c>
      <c r="D229" s="21" t="str">
        <f>IF(csv!F224="","",csv!AP224&amp;"–"&amp;csv!AQ224&amp;"–"&amp;csv!AR224)</f>
        <v>2–110–6</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44–41–37–46–49–100–––––––––––––––––––––––</v>
      </c>
      <c r="F229" t="s">
        <v>0</v>
      </c>
      <c r="O229" s="1" t="str">
        <f t="shared" si="23"/>
        <v/>
      </c>
      <c r="X229" t="s">
        <v>0</v>
      </c>
    </row>
    <row r="230" spans="1:24" x14ac:dyDescent="0.25">
      <c r="A230" t="s">
        <v>0</v>
      </c>
      <c r="B230" s="32" t="str">
        <f>IF(csv!F225="","",csv!T225)</f>
        <v>W65</v>
      </c>
      <c r="C230" s="21" t="str">
        <f>IF(csv!F225="","",csv!AO225)</f>
        <v>Ž65 Ž70</v>
      </c>
      <c r="D230" s="21" t="str">
        <f>IF(csv!F225="","",csv!AP225&amp;"–"&amp;csv!AQ225&amp;"–"&amp;csv!AR225)</f>
        <v>2–110–6</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44–41–37–46–49–100–––––––––––––––––––––––</v>
      </c>
      <c r="F230" t="s">
        <v>0</v>
      </c>
      <c r="O230" s="1" t="str">
        <f t="shared" si="23"/>
        <v/>
      </c>
      <c r="X230" t="s">
        <v>0</v>
      </c>
    </row>
    <row r="231" spans="1:24" x14ac:dyDescent="0.25">
      <c r="A231" t="s">
        <v>0</v>
      </c>
      <c r="B231" s="32" t="str">
        <f>IF(csv!F226="","",csv!T226)</f>
        <v>W65</v>
      </c>
      <c r="C231" s="21" t="str">
        <f>IF(csv!F226="","",csv!AO226)</f>
        <v>Ž65 Ž70</v>
      </c>
      <c r="D231" s="21" t="str">
        <f>IF(csv!F226="","",csv!AP226&amp;"–"&amp;csv!AQ226&amp;"–"&amp;csv!AR226)</f>
        <v>2–110–6</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election activeCell="I24" sqref="I24"/>
    </sheetView>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46</v>
      </c>
      <c r="M7" s="127" t="s">
        <v>0</v>
      </c>
      <c r="O7" s="127" t="s">
        <v>0</v>
      </c>
      <c r="P7" s="133">
        <f>data_max_id_staza_kategorija</f>
        <v>827</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112</v>
      </c>
      <c r="F8" s="136" t="str">
        <f>IF(E8&lt;&gt;"NEMA","",IFERROR(INDEX(regKategorija_alias_kategorijaId,MATCH(D8,regKategorija_alias_oznaka,0)),"NEMA"))</f>
        <v/>
      </c>
      <c r="G8" s="137">
        <f>IF(E8="NEMA",F8,E8)</f>
        <v>112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828</v>
      </c>
      <c r="Q8" s="214">
        <f t="shared" ref="Q8:Q39" si="3">IF(G8="","",IFERROR(INDEX(natStaza_id,MATCH(D8,natStaza_kategorija,0)),"NEMA"))</f>
        <v>548</v>
      </c>
      <c r="R8" s="214">
        <f>IF(G8="","",IF(G8&lt;&gt;"NEMA",G8,L8))</f>
        <v>112</v>
      </c>
      <c r="S8" s="214">
        <f t="shared" ref="S8:S39" si="4">IF(G8="","",INDEX(regKategorija_rbr,MATCH(R8,regKategorija_id,0)))</f>
        <v>12</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(828,548,112,12);</v>
      </c>
      <c r="W8" s="127" t="s">
        <v>0</v>
      </c>
      <c r="X8" s="117" t="str">
        <f t="shared" ref="X8:X39" si="6">N8&amp;IF(OR(N8="",V8=""),"","
")&amp;V8&amp;IF(X9="","","
"&amp;X9)</f>
        <v>INSERT INTO staza_kategorija(id, staza_id,kategorija_id,rbr) VALUES (828,548,112,12);
INSERT INTO staza_kategorija(id, staza_id,kategorija_id,rbr) VALUES (829,547,111,11);
INSERT INTO staza_kategorija(id, staza_id,kategorija_id,rbr) VALUES (830,546,110,10);
INSERT INTO kategorija_alias(id,alias,kategorija_id) VALUES (47,'M17-20',109);
INSERT INTO staza_kategorija(id, staza_id,kategorija_id,rbr) VALUES (831,545,109,9);
INSERT INTO staza_kategorija(id, staza_id,kategorija_id,rbr) VALUES (832,540,101,1);
INSERT INTO staza_kategorija(id, staza_id,kategorija_id,rbr) VALUES (833,546,108,8);
INSERT INTO staza_kategorija(id, staza_id,kategorija_id,rbr) VALUES (834,545,107,7);
INSERT INTO staza_kategorija(id, staza_id,kategorija_id,rbr) VALUES (835,544,106,6);
INSERT INTO staza_kategorija(id, staza_id,kategorija_id,rbr) VALUES (836,543,105,5);
INSERT INTO staza_kategorija(id, staza_id,kategorija_id,rbr) VALUES (837,542,104,4);
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8" s="127" t="s">
        <v>0</v>
      </c>
    </row>
    <row r="9" spans="1:25" ht="15.75" thickTop="1" x14ac:dyDescent="0.25">
      <c r="A9" s="127" t="s">
        <v>0</v>
      </c>
      <c r="B9" s="140">
        <f>B8+1</f>
        <v>2</v>
      </c>
      <c r="C9" s="141">
        <f t="shared" ref="C9:C57" si="7">IF(D9="","",B9)</f>
        <v>2</v>
      </c>
      <c r="D9" s="99" t="str">
        <f t="shared" si="0"/>
        <v>M14</v>
      </c>
      <c r="E9" s="142">
        <f t="shared" si="1"/>
        <v>111</v>
      </c>
      <c r="F9" s="142" t="str">
        <f>IF(E9&lt;&gt;"NEMA","",IFERROR(INDEX(regKategorija_alias_kategorijaId,MATCH(D9,regKategorija_alias_oznaka,0)),"NEMA"))</f>
        <v/>
      </c>
      <c r="G9" s="143">
        <f>IF(E9="NEMA",F9,E9)</f>
        <v>111</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829</v>
      </c>
      <c r="Q9" s="217">
        <f t="shared" si="3"/>
        <v>547</v>
      </c>
      <c r="R9" s="217">
        <f t="shared" ref="R9:R57" si="9">IF(G9="","",IF(G9&lt;&gt;"NEMA",G9,L9))</f>
        <v>111</v>
      </c>
      <c r="S9" s="217">
        <f t="shared" si="4"/>
        <v>11</v>
      </c>
      <c r="T9" s="218" t="str">
        <f t="shared" si="5"/>
        <v/>
      </c>
      <c r="U9" s="127" t="s">
        <v>0</v>
      </c>
      <c r="V9" s="100" t="str">
        <f t="shared" ref="V9:V57" si="10">IF(D9="","",IF(Q9="NEMA","","INSERT INTO staza_kategorija(id, staza_id,kategorija_id,rbr) VALUES ("&amp;P9&amp;","&amp;Q9&amp;","&amp;R9&amp;","&amp;S9&amp;");"))</f>
        <v>INSERT INTO staza_kategorija(id, staza_id,kategorija_id,rbr) VALUES (829,547,111,11);</v>
      </c>
      <c r="W9" s="127" t="s">
        <v>0</v>
      </c>
      <c r="X9" s="100" t="str">
        <f t="shared" si="6"/>
        <v>INSERT INTO staza_kategorija(id, staza_id,kategorija_id,rbr) VALUES (829,547,111,11);
INSERT INTO staza_kategorija(id, staza_id,kategorija_id,rbr) VALUES (830,546,110,10);
INSERT INTO kategorija_alias(id,alias,kategorija_id) VALUES (47,'M17-20',109);
INSERT INTO staza_kategorija(id, staza_id,kategorija_id,rbr) VALUES (831,545,109,9);
INSERT INTO staza_kategorija(id, staza_id,kategorija_id,rbr) VALUES (832,540,101,1);
INSERT INTO staza_kategorija(id, staza_id,kategorija_id,rbr) VALUES (833,546,108,8);
INSERT INTO staza_kategorija(id, staza_id,kategorija_id,rbr) VALUES (834,545,107,7);
INSERT INTO staza_kategorija(id, staza_id,kategorija_id,rbr) VALUES (835,544,106,6);
INSERT INTO staza_kategorija(id, staza_id,kategorija_id,rbr) VALUES (836,543,105,5);
INSERT INTO staza_kategorija(id, staza_id,kategorija_id,rbr) VALUES (837,542,104,4);
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9" s="127" t="s">
        <v>0</v>
      </c>
    </row>
    <row r="10" spans="1:25" x14ac:dyDescent="0.25">
      <c r="A10" s="127" t="s">
        <v>0</v>
      </c>
      <c r="B10" s="140">
        <f t="shared" ref="B10:B57" si="11">B9+1</f>
        <v>3</v>
      </c>
      <c r="C10" s="141">
        <f t="shared" si="7"/>
        <v>3</v>
      </c>
      <c r="D10" s="99" t="str">
        <f t="shared" si="0"/>
        <v>M16</v>
      </c>
      <c r="E10" s="142">
        <f t="shared" si="1"/>
        <v>110</v>
      </c>
      <c r="F10" s="142" t="str">
        <f>IF(E10&lt;&gt;"NEMA","",IFERROR(INDEX(regKategorija_alias_kategorijaId,MATCH(D10,regKategorija_alias_oznaka,0)),"NEMA"))</f>
        <v/>
      </c>
      <c r="G10" s="143">
        <f>IF(E10="NEMA",F10,E10)</f>
        <v>110</v>
      </c>
      <c r="H10" s="127" t="s">
        <v>0</v>
      </c>
      <c r="I10" s="84"/>
      <c r="J10" s="127" t="s">
        <v>0</v>
      </c>
      <c r="K10" s="144" t="str">
        <f>IF(I10="","",MAX(K$7:K9)+1)</f>
        <v/>
      </c>
      <c r="L10" s="143" t="str">
        <f t="shared" si="2"/>
        <v/>
      </c>
      <c r="M10" s="127" t="s">
        <v>0</v>
      </c>
      <c r="N10" s="145" t="str">
        <f t="shared" si="8"/>
        <v/>
      </c>
      <c r="O10" s="127" t="s">
        <v>0</v>
      </c>
      <c r="P10" s="216">
        <f>IF(G10="","",MAX(P$7:P9)+1)</f>
        <v>830</v>
      </c>
      <c r="Q10" s="217">
        <f t="shared" si="3"/>
        <v>546</v>
      </c>
      <c r="R10" s="217">
        <f t="shared" si="9"/>
        <v>110</v>
      </c>
      <c r="S10" s="217">
        <f t="shared" si="4"/>
        <v>10</v>
      </c>
      <c r="T10" s="218" t="str">
        <f t="shared" si="5"/>
        <v/>
      </c>
      <c r="U10" s="127" t="s">
        <v>0</v>
      </c>
      <c r="V10" s="100" t="str">
        <f t="shared" si="10"/>
        <v>INSERT INTO staza_kategorija(id, staza_id,kategorija_id,rbr) VALUES (830,546,110,10);</v>
      </c>
      <c r="W10" s="127" t="s">
        <v>0</v>
      </c>
      <c r="X10" s="100" t="str">
        <f t="shared" si="6"/>
        <v>INSERT INTO staza_kategorija(id, staza_id,kategorija_id,rbr) VALUES (830,546,110,10);
INSERT INTO kategorija_alias(id,alias,kategorija_id) VALUES (47,'M17-20',109);
INSERT INTO staza_kategorija(id, staza_id,kategorija_id,rbr) VALUES (831,545,109,9);
INSERT INTO staza_kategorija(id, staza_id,kategorija_id,rbr) VALUES (832,540,101,1);
INSERT INTO staza_kategorija(id, staza_id,kategorija_id,rbr) VALUES (833,546,108,8);
INSERT INTO staza_kategorija(id, staza_id,kategorija_id,rbr) VALUES (834,545,107,7);
INSERT INTO staza_kategorija(id, staza_id,kategorija_id,rbr) VALUES (835,544,106,6);
INSERT INTO staza_kategorija(id, staza_id,kategorija_id,rbr) VALUES (836,543,105,5);
INSERT INTO staza_kategorija(id, staza_id,kategorija_id,rbr) VALUES (837,542,104,4);
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10" s="127" t="s">
        <v>0</v>
      </c>
    </row>
    <row r="11" spans="1:25" x14ac:dyDescent="0.25">
      <c r="A11" s="127" t="s">
        <v>0</v>
      </c>
      <c r="B11" s="140">
        <f t="shared" si="11"/>
        <v>4</v>
      </c>
      <c r="C11" s="141">
        <f t="shared" si="7"/>
        <v>4</v>
      </c>
      <c r="D11" s="99" t="str">
        <f t="shared" si="0"/>
        <v>M17-20</v>
      </c>
      <c r="E11" s="142" t="str">
        <f t="shared" si="1"/>
        <v>NEMA</v>
      </c>
      <c r="F11" s="142" t="str">
        <f>IF(E11&lt;&gt;"NEMA","",IFERROR(INDEX(regKategorija_alias_kategorijaId,MATCH(D11,regKategorija_alias_oznaka,0)),"NEMA"))</f>
        <v>NEMA</v>
      </c>
      <c r="G11" s="143" t="str">
        <f>IF(E11="NEMA",F11,E11)</f>
        <v>NEMA</v>
      </c>
      <c r="H11" s="127" t="s">
        <v>0</v>
      </c>
      <c r="I11" s="84" t="s">
        <v>535</v>
      </c>
      <c r="J11" s="127" t="s">
        <v>0</v>
      </c>
      <c r="K11" s="144">
        <f>IF(I11="","",MAX(K$7:K10)+1)</f>
        <v>47</v>
      </c>
      <c r="L11" s="143">
        <f t="shared" si="2"/>
        <v>109</v>
      </c>
      <c r="M11" s="127" t="s">
        <v>0</v>
      </c>
      <c r="N11" s="145" t="str">
        <f t="shared" si="8"/>
        <v>INSERT INTO kategorija_alias(id,alias,kategorija_id) VALUES (47,'M17-20',109);</v>
      </c>
      <c r="O11" s="127" t="s">
        <v>0</v>
      </c>
      <c r="P11" s="216">
        <f>IF(G11="","",MAX(P$7:P10)+1)</f>
        <v>831</v>
      </c>
      <c r="Q11" s="217">
        <f t="shared" si="3"/>
        <v>545</v>
      </c>
      <c r="R11" s="217">
        <f t="shared" si="9"/>
        <v>109</v>
      </c>
      <c r="S11" s="217">
        <f t="shared" si="4"/>
        <v>9</v>
      </c>
      <c r="T11" s="218">
        <f t="shared" si="5"/>
        <v>47</v>
      </c>
      <c r="U11" s="127" t="s">
        <v>0</v>
      </c>
      <c r="V11" s="100" t="str">
        <f t="shared" si="10"/>
        <v>INSERT INTO staza_kategorija(id, staza_id,kategorija_id,rbr) VALUES (831,545,109,9);</v>
      </c>
      <c r="W11" s="127" t="s">
        <v>0</v>
      </c>
      <c r="X11" s="100" t="str">
        <f t="shared" si="6"/>
        <v>INSERT INTO kategorija_alias(id,alias,kategorija_id) VALUES (47,'M17-20',109);
INSERT INTO staza_kategorija(id, staza_id,kategorija_id,rbr) VALUES (831,545,109,9);
INSERT INTO staza_kategorija(id, staza_id,kategorija_id,rbr) VALUES (832,540,101,1);
INSERT INTO staza_kategorija(id, staza_id,kategorija_id,rbr) VALUES (833,546,108,8);
INSERT INTO staza_kategorija(id, staza_id,kategorija_id,rbr) VALUES (834,545,107,7);
INSERT INTO staza_kategorija(id, staza_id,kategorija_id,rbr) VALUES (835,544,106,6);
INSERT INTO staza_kategorija(id, staza_id,kategorija_id,rbr) VALUES (836,543,105,5);
INSERT INTO staza_kategorija(id, staza_id,kategorija_id,rbr) VALUES (837,542,104,4);
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11" s="127" t="s">
        <v>0</v>
      </c>
    </row>
    <row r="12" spans="1:25" x14ac:dyDescent="0.25">
      <c r="A12" s="127" t="s">
        <v>0</v>
      </c>
      <c r="B12" s="140">
        <f t="shared" si="11"/>
        <v>5</v>
      </c>
      <c r="C12" s="141">
        <f t="shared" si="7"/>
        <v>5</v>
      </c>
      <c r="D12" s="99" t="str">
        <f t="shared" si="0"/>
        <v>M21A</v>
      </c>
      <c r="E12" s="142">
        <f t="shared" si="1"/>
        <v>101</v>
      </c>
      <c r="F12" s="142" t="str">
        <f t="shared" ref="F12:F39" si="12">IF(E12&lt;&gt;"NEMA","",IFERROR(INDEX(regKategorija_alias_kategorijaId,MATCH(D12,regKategorija_alias_oznaka,0)),"NEMA"))</f>
        <v/>
      </c>
      <c r="G12" s="143">
        <f t="shared" ref="G12:G57" si="13">IF(E12="NEMA",F12,E12)</f>
        <v>101</v>
      </c>
      <c r="H12" s="127" t="s">
        <v>0</v>
      </c>
      <c r="I12" s="84"/>
      <c r="J12" s="127" t="s">
        <v>0</v>
      </c>
      <c r="K12" s="144" t="str">
        <f>IF(I12="","",MAX(K$7:K11)+1)</f>
        <v/>
      </c>
      <c r="L12" s="143" t="str">
        <f t="shared" si="2"/>
        <v/>
      </c>
      <c r="M12" s="127" t="s">
        <v>0</v>
      </c>
      <c r="N12" s="145" t="str">
        <f t="shared" si="8"/>
        <v/>
      </c>
      <c r="O12" s="127" t="s">
        <v>0</v>
      </c>
      <c r="P12" s="216">
        <f>IF(G12="","",MAX(P$7:P11)+1)</f>
        <v>832</v>
      </c>
      <c r="Q12" s="217">
        <f t="shared" si="3"/>
        <v>540</v>
      </c>
      <c r="R12" s="217">
        <f t="shared" si="9"/>
        <v>101</v>
      </c>
      <c r="S12" s="217">
        <f t="shared" si="4"/>
        <v>1</v>
      </c>
      <c r="T12" s="218" t="str">
        <f t="shared" si="5"/>
        <v/>
      </c>
      <c r="U12" s="127" t="s">
        <v>0</v>
      </c>
      <c r="V12" s="100" t="str">
        <f t="shared" si="10"/>
        <v>INSERT INTO staza_kategorija(id, staza_id,kategorija_id,rbr) VALUES (832,540,101,1);</v>
      </c>
      <c r="W12" s="127" t="s">
        <v>0</v>
      </c>
      <c r="X12" s="100" t="str">
        <f t="shared" si="6"/>
        <v>INSERT INTO staza_kategorija(id, staza_id,kategorija_id,rbr) VALUES (832,540,101,1);
INSERT INTO staza_kategorija(id, staza_id,kategorija_id,rbr) VALUES (833,546,108,8);
INSERT INTO staza_kategorija(id, staza_id,kategorija_id,rbr) VALUES (834,545,107,7);
INSERT INTO staza_kategorija(id, staza_id,kategorija_id,rbr) VALUES (835,544,106,6);
INSERT INTO staza_kategorija(id, staza_id,kategorija_id,rbr) VALUES (836,543,105,5);
INSERT INTO staza_kategorija(id, staza_id,kategorija_id,rbr) VALUES (837,542,104,4);
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12" s="127" t="s">
        <v>0</v>
      </c>
    </row>
    <row r="13" spans="1:25" x14ac:dyDescent="0.25">
      <c r="A13" s="127" t="s">
        <v>0</v>
      </c>
      <c r="B13" s="140">
        <f t="shared" si="11"/>
        <v>6</v>
      </c>
      <c r="C13" s="141">
        <f t="shared" si="7"/>
        <v>6</v>
      </c>
      <c r="D13" s="99" t="str">
        <f t="shared" si="0"/>
        <v>M21B</v>
      </c>
      <c r="E13" s="142">
        <f t="shared" si="1"/>
        <v>108</v>
      </c>
      <c r="F13" s="142" t="str">
        <f t="shared" si="12"/>
        <v/>
      </c>
      <c r="G13" s="143">
        <f t="shared" si="13"/>
        <v>108</v>
      </c>
      <c r="H13" s="127" t="s">
        <v>0</v>
      </c>
      <c r="I13" s="84"/>
      <c r="J13" s="127" t="s">
        <v>0</v>
      </c>
      <c r="K13" s="144" t="str">
        <f>IF(I13="","",MAX(K$7:K12)+1)</f>
        <v/>
      </c>
      <c r="L13" s="143" t="str">
        <f t="shared" si="2"/>
        <v/>
      </c>
      <c r="M13" s="127" t="s">
        <v>0</v>
      </c>
      <c r="N13" s="145" t="str">
        <f t="shared" si="8"/>
        <v/>
      </c>
      <c r="O13" s="127" t="s">
        <v>0</v>
      </c>
      <c r="P13" s="216">
        <f>IF(G13="","",MAX(P$7:P12)+1)</f>
        <v>833</v>
      </c>
      <c r="Q13" s="217">
        <f t="shared" si="3"/>
        <v>546</v>
      </c>
      <c r="R13" s="217">
        <f t="shared" si="9"/>
        <v>108</v>
      </c>
      <c r="S13" s="217">
        <f t="shared" si="4"/>
        <v>8</v>
      </c>
      <c r="T13" s="218" t="str">
        <f t="shared" si="5"/>
        <v/>
      </c>
      <c r="U13" s="127" t="s">
        <v>0</v>
      </c>
      <c r="V13" s="100" t="str">
        <f t="shared" si="10"/>
        <v>INSERT INTO staza_kategorija(id, staza_id,kategorija_id,rbr) VALUES (833,546,108,8);</v>
      </c>
      <c r="W13" s="127" t="s">
        <v>0</v>
      </c>
      <c r="X13" s="100" t="str">
        <f t="shared" si="6"/>
        <v>INSERT INTO staza_kategorija(id, staza_id,kategorija_id,rbr) VALUES (833,546,108,8);
INSERT INTO staza_kategorija(id, staza_id,kategorija_id,rbr) VALUES (834,545,107,7);
INSERT INTO staza_kategorija(id, staza_id,kategorija_id,rbr) VALUES (835,544,106,6);
INSERT INTO staza_kategorija(id, staza_id,kategorija_id,rbr) VALUES (836,543,105,5);
INSERT INTO staza_kategorija(id, staza_id,kategorija_id,rbr) VALUES (837,542,104,4);
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13" s="127" t="s">
        <v>0</v>
      </c>
    </row>
    <row r="14" spans="1:25" x14ac:dyDescent="0.25">
      <c r="A14" s="127" t="s">
        <v>0</v>
      </c>
      <c r="B14" s="140">
        <f t="shared" si="11"/>
        <v>7</v>
      </c>
      <c r="C14" s="141">
        <f t="shared" si="7"/>
        <v>7</v>
      </c>
      <c r="D14" s="99" t="str">
        <f t="shared" si="0"/>
        <v>M35</v>
      </c>
      <c r="E14" s="142">
        <f t="shared" si="1"/>
        <v>107</v>
      </c>
      <c r="F14" s="142" t="str">
        <f t="shared" si="12"/>
        <v/>
      </c>
      <c r="G14" s="143">
        <f t="shared" si="13"/>
        <v>107</v>
      </c>
      <c r="H14" s="127" t="s">
        <v>0</v>
      </c>
      <c r="I14" s="84"/>
      <c r="J14" s="127" t="s">
        <v>0</v>
      </c>
      <c r="K14" s="144" t="str">
        <f>IF(I14="","",MAX(K$7:K13)+1)</f>
        <v/>
      </c>
      <c r="L14" s="143" t="str">
        <f t="shared" si="2"/>
        <v/>
      </c>
      <c r="M14" s="127" t="s">
        <v>0</v>
      </c>
      <c r="N14" s="145" t="str">
        <f t="shared" si="8"/>
        <v/>
      </c>
      <c r="O14" s="127" t="s">
        <v>0</v>
      </c>
      <c r="P14" s="216">
        <f>IF(G14="","",MAX(P$7:P13)+1)</f>
        <v>834</v>
      </c>
      <c r="Q14" s="217">
        <f t="shared" si="3"/>
        <v>545</v>
      </c>
      <c r="R14" s="217">
        <f t="shared" si="9"/>
        <v>107</v>
      </c>
      <c r="S14" s="217">
        <f t="shared" si="4"/>
        <v>7</v>
      </c>
      <c r="T14" s="218" t="str">
        <f t="shared" si="5"/>
        <v/>
      </c>
      <c r="U14" s="127" t="s">
        <v>0</v>
      </c>
      <c r="V14" s="100" t="str">
        <f t="shared" si="10"/>
        <v>INSERT INTO staza_kategorija(id, staza_id,kategorija_id,rbr) VALUES (834,545,107,7);</v>
      </c>
      <c r="W14" s="127" t="s">
        <v>0</v>
      </c>
      <c r="X14" s="100" t="str">
        <f t="shared" si="6"/>
        <v>INSERT INTO staza_kategorija(id, staza_id,kategorija_id,rbr) VALUES (834,545,107,7);
INSERT INTO staza_kategorija(id, staza_id,kategorija_id,rbr) VALUES (835,544,106,6);
INSERT INTO staza_kategorija(id, staza_id,kategorija_id,rbr) VALUES (836,543,105,5);
INSERT INTO staza_kategorija(id, staza_id,kategorija_id,rbr) VALUES (837,542,104,4);
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14" s="127" t="s">
        <v>0</v>
      </c>
    </row>
    <row r="15" spans="1:25" x14ac:dyDescent="0.25">
      <c r="A15" s="127" t="s">
        <v>0</v>
      </c>
      <c r="B15" s="140">
        <f t="shared" si="11"/>
        <v>8</v>
      </c>
      <c r="C15" s="141">
        <f t="shared" si="7"/>
        <v>8</v>
      </c>
      <c r="D15" s="99" t="str">
        <f t="shared" si="0"/>
        <v>M45</v>
      </c>
      <c r="E15" s="142">
        <f t="shared" si="1"/>
        <v>106</v>
      </c>
      <c r="F15" s="142" t="str">
        <f t="shared" si="12"/>
        <v/>
      </c>
      <c r="G15" s="143">
        <f t="shared" si="13"/>
        <v>106</v>
      </c>
      <c r="H15" s="127" t="s">
        <v>0</v>
      </c>
      <c r="I15" s="84"/>
      <c r="J15" s="127" t="s">
        <v>0</v>
      </c>
      <c r="K15" s="144" t="str">
        <f>IF(I15="","",MAX(K$7:K14)+1)</f>
        <v/>
      </c>
      <c r="L15" s="143" t="str">
        <f t="shared" si="2"/>
        <v/>
      </c>
      <c r="M15" s="127" t="s">
        <v>0</v>
      </c>
      <c r="N15" s="145" t="str">
        <f t="shared" si="8"/>
        <v/>
      </c>
      <c r="O15" s="127" t="s">
        <v>0</v>
      </c>
      <c r="P15" s="216">
        <f>IF(G15="","",MAX(P$7:P14)+1)</f>
        <v>835</v>
      </c>
      <c r="Q15" s="217">
        <f t="shared" si="3"/>
        <v>544</v>
      </c>
      <c r="R15" s="217">
        <f t="shared" si="9"/>
        <v>106</v>
      </c>
      <c r="S15" s="217">
        <f t="shared" si="4"/>
        <v>6</v>
      </c>
      <c r="T15" s="218" t="str">
        <f t="shared" si="5"/>
        <v/>
      </c>
      <c r="U15" s="127" t="s">
        <v>0</v>
      </c>
      <c r="V15" s="100" t="str">
        <f t="shared" si="10"/>
        <v>INSERT INTO staza_kategorija(id, staza_id,kategorija_id,rbr) VALUES (835,544,106,6);</v>
      </c>
      <c r="W15" s="127" t="s">
        <v>0</v>
      </c>
      <c r="X15" s="100" t="str">
        <f t="shared" si="6"/>
        <v>INSERT INTO staza_kategorija(id, staza_id,kategorija_id,rbr) VALUES (835,544,106,6);
INSERT INTO staza_kategorija(id, staza_id,kategorija_id,rbr) VALUES (836,543,105,5);
INSERT INTO staza_kategorija(id, staza_id,kategorija_id,rbr) VALUES (837,542,104,4);
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15" s="127" t="s">
        <v>0</v>
      </c>
    </row>
    <row r="16" spans="1:25" x14ac:dyDescent="0.25">
      <c r="A16" s="127" t="s">
        <v>0</v>
      </c>
      <c r="B16" s="140">
        <f t="shared" si="11"/>
        <v>9</v>
      </c>
      <c r="C16" s="141">
        <f t="shared" si="7"/>
        <v>9</v>
      </c>
      <c r="D16" s="99" t="str">
        <f t="shared" si="0"/>
        <v>M55</v>
      </c>
      <c r="E16" s="142">
        <f t="shared" si="1"/>
        <v>105</v>
      </c>
      <c r="F16" s="142" t="str">
        <f t="shared" si="12"/>
        <v/>
      </c>
      <c r="G16" s="143">
        <f t="shared" si="13"/>
        <v>105</v>
      </c>
      <c r="H16" s="127" t="s">
        <v>0</v>
      </c>
      <c r="I16" s="84"/>
      <c r="J16" s="127" t="s">
        <v>0</v>
      </c>
      <c r="K16" s="144" t="str">
        <f>IF(I16="","",MAX(K$7:K15)+1)</f>
        <v/>
      </c>
      <c r="L16" s="143" t="str">
        <f t="shared" si="2"/>
        <v/>
      </c>
      <c r="M16" s="127" t="s">
        <v>0</v>
      </c>
      <c r="N16" s="145" t="str">
        <f t="shared" si="8"/>
        <v/>
      </c>
      <c r="O16" s="127" t="s">
        <v>0</v>
      </c>
      <c r="P16" s="216">
        <f>IF(G16="","",MAX(P$7:P15)+1)</f>
        <v>836</v>
      </c>
      <c r="Q16" s="217">
        <f t="shared" si="3"/>
        <v>543</v>
      </c>
      <c r="R16" s="217">
        <f t="shared" si="9"/>
        <v>105</v>
      </c>
      <c r="S16" s="217">
        <f t="shared" si="4"/>
        <v>5</v>
      </c>
      <c r="T16" s="218" t="str">
        <f t="shared" si="5"/>
        <v/>
      </c>
      <c r="U16" s="127" t="s">
        <v>0</v>
      </c>
      <c r="V16" s="100" t="str">
        <f t="shared" si="10"/>
        <v>INSERT INTO staza_kategorija(id, staza_id,kategorija_id,rbr) VALUES (836,543,105,5);</v>
      </c>
      <c r="W16" s="127" t="s">
        <v>0</v>
      </c>
      <c r="X16" s="100" t="str">
        <f t="shared" si="6"/>
        <v>INSERT INTO staza_kategorija(id, staza_id,kategorija_id,rbr) VALUES (836,543,105,5);
INSERT INTO staza_kategorija(id, staza_id,kategorija_id,rbr) VALUES (837,542,104,4);
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16" s="127" t="s">
        <v>0</v>
      </c>
    </row>
    <row r="17" spans="1:25" x14ac:dyDescent="0.25">
      <c r="A17" s="127" t="s">
        <v>0</v>
      </c>
      <c r="B17" s="140">
        <f t="shared" si="11"/>
        <v>10</v>
      </c>
      <c r="C17" s="141">
        <f t="shared" si="7"/>
        <v>10</v>
      </c>
      <c r="D17" s="99" t="str">
        <f t="shared" si="0"/>
        <v>M65</v>
      </c>
      <c r="E17" s="142">
        <f t="shared" si="1"/>
        <v>104</v>
      </c>
      <c r="F17" s="142" t="str">
        <f t="shared" si="12"/>
        <v/>
      </c>
      <c r="G17" s="143">
        <f t="shared" si="13"/>
        <v>104</v>
      </c>
      <c r="H17" s="127" t="s">
        <v>0</v>
      </c>
      <c r="I17" s="84"/>
      <c r="J17" s="127" t="s">
        <v>0</v>
      </c>
      <c r="K17" s="144" t="str">
        <f>IF(I17="","",MAX(K$7:K16)+1)</f>
        <v/>
      </c>
      <c r="L17" s="143" t="str">
        <f t="shared" si="2"/>
        <v/>
      </c>
      <c r="M17" s="127" t="s">
        <v>0</v>
      </c>
      <c r="N17" s="145" t="str">
        <f t="shared" si="8"/>
        <v/>
      </c>
      <c r="O17" s="127" t="s">
        <v>0</v>
      </c>
      <c r="P17" s="216">
        <f>IF(G17="","",MAX(P$7:P16)+1)</f>
        <v>837</v>
      </c>
      <c r="Q17" s="217">
        <f t="shared" si="3"/>
        <v>542</v>
      </c>
      <c r="R17" s="217">
        <f t="shared" si="9"/>
        <v>104</v>
      </c>
      <c r="S17" s="217">
        <f t="shared" si="4"/>
        <v>4</v>
      </c>
      <c r="T17" s="218" t="str">
        <f t="shared" si="5"/>
        <v/>
      </c>
      <c r="U17" s="127" t="s">
        <v>0</v>
      </c>
      <c r="V17" s="100" t="str">
        <f t="shared" si="10"/>
        <v>INSERT INTO staza_kategorija(id, staza_id,kategorija_id,rbr) VALUES (837,542,104,4);</v>
      </c>
      <c r="W17" s="127" t="s">
        <v>0</v>
      </c>
      <c r="X17" s="100" t="str">
        <f t="shared" si="6"/>
        <v>INSERT INTO staza_kategorija(id, staza_id,kategorija_id,rbr) VALUES (837,542,104,4);
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17" s="127" t="s">
        <v>0</v>
      </c>
    </row>
    <row r="18" spans="1:25" x14ac:dyDescent="0.25">
      <c r="A18" s="127" t="s">
        <v>0</v>
      </c>
      <c r="B18" s="140">
        <f t="shared" si="11"/>
        <v>11</v>
      </c>
      <c r="C18" s="141">
        <f t="shared" si="7"/>
        <v>11</v>
      </c>
      <c r="D18" s="99" t="str">
        <f t="shared" si="0"/>
        <v>M70</v>
      </c>
      <c r="E18" s="142">
        <f t="shared" si="1"/>
        <v>103</v>
      </c>
      <c r="F18" s="142" t="str">
        <f t="shared" si="12"/>
        <v/>
      </c>
      <c r="G18" s="143">
        <f t="shared" si="13"/>
        <v>103</v>
      </c>
      <c r="H18" s="127" t="s">
        <v>0</v>
      </c>
      <c r="I18" s="84"/>
      <c r="J18" s="127" t="s">
        <v>0</v>
      </c>
      <c r="K18" s="144" t="str">
        <f>IF(I18="","",MAX(K$7:K17)+1)</f>
        <v/>
      </c>
      <c r="L18" s="143" t="str">
        <f t="shared" si="2"/>
        <v/>
      </c>
      <c r="M18" s="127" t="s">
        <v>0</v>
      </c>
      <c r="N18" s="145" t="str">
        <f t="shared" si="8"/>
        <v/>
      </c>
      <c r="O18" s="127" t="s">
        <v>0</v>
      </c>
      <c r="P18" s="216">
        <f>IF(G18="","",MAX(P$7:P17)+1)</f>
        <v>838</v>
      </c>
      <c r="Q18" s="217">
        <f t="shared" si="3"/>
        <v>542</v>
      </c>
      <c r="R18" s="217">
        <f t="shared" si="9"/>
        <v>103</v>
      </c>
      <c r="S18" s="217">
        <f t="shared" si="4"/>
        <v>3</v>
      </c>
      <c r="T18" s="218" t="str">
        <f t="shared" si="5"/>
        <v/>
      </c>
      <c r="U18" s="127" t="s">
        <v>0</v>
      </c>
      <c r="V18" s="100" t="str">
        <f t="shared" si="10"/>
        <v>INSERT INTO staza_kategorija(id, staza_id,kategorija_id,rbr) VALUES (838,542,103,3);</v>
      </c>
      <c r="W18" s="127" t="s">
        <v>0</v>
      </c>
      <c r="X18" s="100" t="str">
        <f t="shared" si="6"/>
        <v>INSERT INTO staza_kategorija(id, staza_id,kategorija_id,rbr) VALUES (838,542,103,3);
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18" s="127" t="s">
        <v>0</v>
      </c>
    </row>
    <row r="19" spans="1:25" x14ac:dyDescent="0.25">
      <c r="A19" s="127" t="s">
        <v>0</v>
      </c>
      <c r="B19" s="140">
        <f t="shared" si="11"/>
        <v>12</v>
      </c>
      <c r="C19" s="141">
        <f t="shared" si="7"/>
        <v>12</v>
      </c>
      <c r="D19" s="99" t="str">
        <f t="shared" si="0"/>
        <v>OPEN</v>
      </c>
      <c r="E19" s="142" t="str">
        <f t="shared" si="1"/>
        <v>NEMA</v>
      </c>
      <c r="F19" s="142">
        <f t="shared" si="12"/>
        <v>291</v>
      </c>
      <c r="G19" s="143">
        <f t="shared" si="13"/>
        <v>291</v>
      </c>
      <c r="H19" s="127" t="s">
        <v>0</v>
      </c>
      <c r="I19" s="84"/>
      <c r="J19" s="127" t="s">
        <v>0</v>
      </c>
      <c r="K19" s="144" t="str">
        <f>IF(I19="","",MAX(K$7:K18)+1)</f>
        <v/>
      </c>
      <c r="L19" s="143" t="str">
        <f t="shared" si="2"/>
        <v/>
      </c>
      <c r="M19" s="127" t="s">
        <v>0</v>
      </c>
      <c r="N19" s="145" t="str">
        <f t="shared" si="8"/>
        <v/>
      </c>
      <c r="O19" s="127" t="s">
        <v>0</v>
      </c>
      <c r="P19" s="216">
        <f>IF(G19="","",MAX(P$7:P18)+1)</f>
        <v>839</v>
      </c>
      <c r="Q19" s="217">
        <f t="shared" si="3"/>
        <v>554</v>
      </c>
      <c r="R19" s="217">
        <f t="shared" si="9"/>
        <v>291</v>
      </c>
      <c r="S19" s="217">
        <f t="shared" si="4"/>
        <v>23</v>
      </c>
      <c r="T19" s="218">
        <f t="shared" si="5"/>
        <v>1</v>
      </c>
      <c r="U19" s="127" t="s">
        <v>0</v>
      </c>
      <c r="V19" s="100" t="str">
        <f t="shared" si="10"/>
        <v>INSERT INTO staza_kategorija(id, staza_id,kategorija_id,rbr) VALUES (839,554,291,23);</v>
      </c>
      <c r="W19" s="127" t="s">
        <v>0</v>
      </c>
      <c r="X19" s="100" t="str">
        <f t="shared" si="6"/>
        <v>INSERT INTO staza_kategorija(id, staza_id,kategorija_id,rbr) VALUES (839,554,291,23);
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19" s="127" t="s">
        <v>0</v>
      </c>
    </row>
    <row r="20" spans="1:25" x14ac:dyDescent="0.25">
      <c r="A20" s="127" t="s">
        <v>0</v>
      </c>
      <c r="B20" s="140">
        <f t="shared" si="11"/>
        <v>13</v>
      </c>
      <c r="C20" s="141">
        <f t="shared" si="7"/>
        <v>13</v>
      </c>
      <c r="D20" s="99" t="str">
        <f t="shared" si="0"/>
        <v>W12</v>
      </c>
      <c r="E20" s="142" t="str">
        <f t="shared" si="1"/>
        <v>NEMA</v>
      </c>
      <c r="F20" s="142">
        <f t="shared" si="12"/>
        <v>122</v>
      </c>
      <c r="G20" s="143">
        <f t="shared" si="13"/>
        <v>122</v>
      </c>
      <c r="H20" s="127" t="s">
        <v>0</v>
      </c>
      <c r="I20" s="84"/>
      <c r="J20" s="127" t="s">
        <v>0</v>
      </c>
      <c r="K20" s="144" t="str">
        <f>IF(I20="","",MAX(K$7:K19)+1)</f>
        <v/>
      </c>
      <c r="L20" s="143" t="str">
        <f t="shared" si="2"/>
        <v/>
      </c>
      <c r="M20" s="127" t="s">
        <v>0</v>
      </c>
      <c r="N20" s="145" t="str">
        <f t="shared" si="8"/>
        <v/>
      </c>
      <c r="O20" s="127" t="s">
        <v>0</v>
      </c>
      <c r="P20" s="216">
        <f>IF(G20="","",MAX(P$7:P19)+1)</f>
        <v>840</v>
      </c>
      <c r="Q20" s="217">
        <f t="shared" si="3"/>
        <v>548</v>
      </c>
      <c r="R20" s="217">
        <f t="shared" si="9"/>
        <v>122</v>
      </c>
      <c r="S20" s="217">
        <f t="shared" si="4"/>
        <v>22</v>
      </c>
      <c r="T20" s="218">
        <f t="shared" si="5"/>
        <v>20</v>
      </c>
      <c r="U20" s="127" t="s">
        <v>0</v>
      </c>
      <c r="V20" s="100" t="str">
        <f t="shared" si="10"/>
        <v>INSERT INTO staza_kategorija(id, staza_id,kategorija_id,rbr) VALUES (840,548,122,22);</v>
      </c>
      <c r="W20" s="127" t="s">
        <v>0</v>
      </c>
      <c r="X20" s="100" t="str">
        <f t="shared" si="6"/>
        <v>INSERT INTO staza_kategorija(id, staza_id,kategorija_id,rbr) VALUES (840,548,122,22);
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20" s="127" t="s">
        <v>0</v>
      </c>
    </row>
    <row r="21" spans="1:25" x14ac:dyDescent="0.25">
      <c r="A21" s="127" t="s">
        <v>0</v>
      </c>
      <c r="B21" s="140">
        <f t="shared" si="11"/>
        <v>14</v>
      </c>
      <c r="C21" s="141">
        <f t="shared" si="7"/>
        <v>14</v>
      </c>
      <c r="D21" s="99" t="str">
        <f t="shared" si="0"/>
        <v>W14</v>
      </c>
      <c r="E21" s="142" t="str">
        <f t="shared" si="1"/>
        <v>NEMA</v>
      </c>
      <c r="F21" s="142">
        <f t="shared" si="12"/>
        <v>121</v>
      </c>
      <c r="G21" s="143">
        <f t="shared" si="13"/>
        <v>121</v>
      </c>
      <c r="H21" s="127" t="s">
        <v>0</v>
      </c>
      <c r="I21" s="84"/>
      <c r="J21" s="127" t="s">
        <v>0</v>
      </c>
      <c r="K21" s="144" t="str">
        <f>IF(I21="","",MAX(K$7:K20)+1)</f>
        <v/>
      </c>
      <c r="L21" s="143" t="str">
        <f t="shared" si="2"/>
        <v/>
      </c>
      <c r="M21" s="127" t="s">
        <v>0</v>
      </c>
      <c r="N21" s="145" t="str">
        <f t="shared" si="8"/>
        <v/>
      </c>
      <c r="O21" s="127" t="s">
        <v>0</v>
      </c>
      <c r="P21" s="216">
        <f>IF(G21="","",MAX(P$7:P20)+1)</f>
        <v>841</v>
      </c>
      <c r="Q21" s="217">
        <f t="shared" si="3"/>
        <v>547</v>
      </c>
      <c r="R21" s="217">
        <f t="shared" si="9"/>
        <v>121</v>
      </c>
      <c r="S21" s="217">
        <f t="shared" si="4"/>
        <v>21</v>
      </c>
      <c r="T21" s="218">
        <f t="shared" si="5"/>
        <v>21</v>
      </c>
      <c r="U21" s="127" t="s">
        <v>0</v>
      </c>
      <c r="V21" s="100" t="str">
        <f t="shared" si="10"/>
        <v>INSERT INTO staza_kategorija(id, staza_id,kategorija_id,rbr) VALUES (841,547,121,21);</v>
      </c>
      <c r="W21" s="127" t="s">
        <v>0</v>
      </c>
      <c r="X21" s="100" t="str">
        <f t="shared" si="6"/>
        <v>INSERT INTO staza_kategorija(id, staza_id,kategorija_id,rbr) VALUES (841,547,121,21);
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21" s="127" t="s">
        <v>0</v>
      </c>
    </row>
    <row r="22" spans="1:25" x14ac:dyDescent="0.25">
      <c r="A22" s="127" t="s">
        <v>0</v>
      </c>
      <c r="B22" s="140">
        <f t="shared" si="11"/>
        <v>15</v>
      </c>
      <c r="C22" s="141">
        <f t="shared" si="7"/>
        <v>15</v>
      </c>
      <c r="D22" s="99" t="str">
        <f t="shared" si="0"/>
        <v>W16</v>
      </c>
      <c r="E22" s="142" t="str">
        <f t="shared" si="1"/>
        <v>NEMA</v>
      </c>
      <c r="F22" s="142">
        <f t="shared" si="12"/>
        <v>120</v>
      </c>
      <c r="G22" s="143">
        <f t="shared" si="13"/>
        <v>120</v>
      </c>
      <c r="H22" s="127" t="s">
        <v>0</v>
      </c>
      <c r="I22" s="84"/>
      <c r="J22" s="127" t="s">
        <v>0</v>
      </c>
      <c r="K22" s="144" t="str">
        <f>IF(I22="","",MAX(K$7:K21)+1)</f>
        <v/>
      </c>
      <c r="L22" s="143" t="str">
        <f t="shared" si="2"/>
        <v/>
      </c>
      <c r="M22" s="127" t="s">
        <v>0</v>
      </c>
      <c r="N22" s="145" t="str">
        <f t="shared" si="8"/>
        <v/>
      </c>
      <c r="O22" s="127" t="s">
        <v>0</v>
      </c>
      <c r="P22" s="216">
        <f>IF(G22="","",MAX(P$7:P21)+1)</f>
        <v>842</v>
      </c>
      <c r="Q22" s="217">
        <f t="shared" si="3"/>
        <v>553</v>
      </c>
      <c r="R22" s="217">
        <f t="shared" si="9"/>
        <v>120</v>
      </c>
      <c r="S22" s="217">
        <f t="shared" si="4"/>
        <v>20</v>
      </c>
      <c r="T22" s="218">
        <f t="shared" si="5"/>
        <v>22</v>
      </c>
      <c r="U22" s="127" t="s">
        <v>0</v>
      </c>
      <c r="V22" s="100" t="str">
        <f t="shared" si="10"/>
        <v>INSERT INTO staza_kategorija(id, staza_id,kategorija_id,rbr) VALUES (842,553,120,20);</v>
      </c>
      <c r="W22" s="127" t="s">
        <v>0</v>
      </c>
      <c r="X22" s="100" t="str">
        <f t="shared" si="6"/>
        <v>INSERT INTO staza_kategorija(id, staza_id,kategorija_id,rbr) VALUES (842,553,120,20);
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22" s="127" t="s">
        <v>0</v>
      </c>
    </row>
    <row r="23" spans="1:25" x14ac:dyDescent="0.25">
      <c r="A23" s="127" t="s">
        <v>0</v>
      </c>
      <c r="B23" s="140">
        <f t="shared" si="11"/>
        <v>16</v>
      </c>
      <c r="C23" s="141">
        <f t="shared" si="7"/>
        <v>16</v>
      </c>
      <c r="D23" s="99" t="str">
        <f t="shared" si="0"/>
        <v>W17-20</v>
      </c>
      <c r="E23" s="142" t="str">
        <f t="shared" si="1"/>
        <v>NEMA</v>
      </c>
      <c r="F23" s="142" t="str">
        <f t="shared" si="12"/>
        <v>NEMA</v>
      </c>
      <c r="G23" s="143" t="str">
        <f t="shared" si="13"/>
        <v>NEMA</v>
      </c>
      <c r="H23" s="127" t="s">
        <v>0</v>
      </c>
      <c r="I23" s="84" t="s">
        <v>392</v>
      </c>
      <c r="J23" s="127" t="s">
        <v>0</v>
      </c>
      <c r="K23" s="144">
        <f>IF(I23="","",MAX(K$7:K22)+1)</f>
        <v>48</v>
      </c>
      <c r="L23" s="143">
        <f t="shared" si="2"/>
        <v>119</v>
      </c>
      <c r="M23" s="127" t="s">
        <v>0</v>
      </c>
      <c r="N23" s="145" t="str">
        <f t="shared" si="8"/>
        <v>INSERT INTO kategorija_alias(id,alias,kategorija_id) VALUES (48,'W17-20',119);</v>
      </c>
      <c r="O23" s="127" t="s">
        <v>0</v>
      </c>
      <c r="P23" s="216">
        <f>IF(G23="","",MAX(P$7:P22)+1)</f>
        <v>843</v>
      </c>
      <c r="Q23" s="217">
        <f t="shared" si="3"/>
        <v>552</v>
      </c>
      <c r="R23" s="217">
        <f t="shared" si="9"/>
        <v>119</v>
      </c>
      <c r="S23" s="217">
        <f t="shared" si="4"/>
        <v>19</v>
      </c>
      <c r="T23" s="218">
        <f t="shared" si="5"/>
        <v>48</v>
      </c>
      <c r="U23" s="127" t="s">
        <v>0</v>
      </c>
      <c r="V23" s="100" t="str">
        <f t="shared" si="10"/>
        <v>INSERT INTO staza_kategorija(id, staza_id,kategorija_id,rbr) VALUES (843,552,119,19);</v>
      </c>
      <c r="W23" s="127" t="s">
        <v>0</v>
      </c>
      <c r="X23" s="100" t="str">
        <f t="shared" si="6"/>
        <v>INSERT INTO kategorija_alias(id,alias,kategorija_id) VALUES (48,'W17-20',119);
INSERT INTO staza_kategorija(id, staza_id,kategorija_id,rbr) VALUES (843,552,119,19);
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23" s="127" t="s">
        <v>0</v>
      </c>
    </row>
    <row r="24" spans="1:25" x14ac:dyDescent="0.25">
      <c r="A24" s="127" t="s">
        <v>0</v>
      </c>
      <c r="B24" s="140">
        <f t="shared" si="11"/>
        <v>17</v>
      </c>
      <c r="C24" s="141">
        <f t="shared" si="7"/>
        <v>17</v>
      </c>
      <c r="D24" s="99" t="str">
        <f t="shared" si="0"/>
        <v>W21A</v>
      </c>
      <c r="E24" s="142" t="str">
        <f t="shared" si="1"/>
        <v>NEMA</v>
      </c>
      <c r="F24" s="142">
        <f t="shared" si="12"/>
        <v>102</v>
      </c>
      <c r="G24" s="143">
        <f t="shared" si="13"/>
        <v>102</v>
      </c>
      <c r="H24" s="127" t="s">
        <v>0</v>
      </c>
      <c r="I24" s="84"/>
      <c r="J24" s="127" t="s">
        <v>0</v>
      </c>
      <c r="K24" s="144" t="str">
        <f>IF(I24="","",MAX(K$7:K23)+1)</f>
        <v/>
      </c>
      <c r="L24" s="143" t="str">
        <f t="shared" si="2"/>
        <v/>
      </c>
      <c r="M24" s="127" t="s">
        <v>0</v>
      </c>
      <c r="N24" s="145" t="str">
        <f t="shared" si="8"/>
        <v/>
      </c>
      <c r="O24" s="127" t="s">
        <v>0</v>
      </c>
      <c r="P24" s="216">
        <f>IF(G24="","",MAX(P$7:P23)+1)</f>
        <v>844</v>
      </c>
      <c r="Q24" s="217">
        <f t="shared" si="3"/>
        <v>541</v>
      </c>
      <c r="R24" s="217">
        <f t="shared" si="9"/>
        <v>102</v>
      </c>
      <c r="S24" s="217">
        <f t="shared" si="4"/>
        <v>2</v>
      </c>
      <c r="T24" s="218">
        <f t="shared" si="5"/>
        <v>24</v>
      </c>
      <c r="U24" s="127" t="s">
        <v>0</v>
      </c>
      <c r="V24" s="100" t="str">
        <f t="shared" si="10"/>
        <v>INSERT INTO staza_kategorija(id, staza_id,kategorija_id,rbr) VALUES (844,541,102,2);</v>
      </c>
      <c r="W24" s="127" t="s">
        <v>0</v>
      </c>
      <c r="X24" s="100" t="str">
        <f t="shared" si="6"/>
        <v>INSERT INTO staza_kategorija(id, staza_id,kategorija_id,rbr) VALUES (844,541,102,2);
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24" s="127" t="s">
        <v>0</v>
      </c>
    </row>
    <row r="25" spans="1:25" x14ac:dyDescent="0.25">
      <c r="A25" s="127" t="s">
        <v>0</v>
      </c>
      <c r="B25" s="140">
        <f t="shared" si="11"/>
        <v>18</v>
      </c>
      <c r="C25" s="141">
        <f t="shared" si="7"/>
        <v>18</v>
      </c>
      <c r="D25" s="99" t="str">
        <f t="shared" si="0"/>
        <v>W21B</v>
      </c>
      <c r="E25" s="142" t="str">
        <f t="shared" si="1"/>
        <v>NEMA</v>
      </c>
      <c r="F25" s="142">
        <f t="shared" si="12"/>
        <v>118</v>
      </c>
      <c r="G25" s="143">
        <f t="shared" si="13"/>
        <v>118</v>
      </c>
      <c r="H25" s="127" t="s">
        <v>0</v>
      </c>
      <c r="I25" s="84"/>
      <c r="J25" s="127" t="s">
        <v>0</v>
      </c>
      <c r="K25" s="144" t="str">
        <f>IF(I25="","",MAX(K$7:K24)+1)</f>
        <v/>
      </c>
      <c r="L25" s="143" t="str">
        <f t="shared" si="2"/>
        <v/>
      </c>
      <c r="M25" s="127" t="s">
        <v>0</v>
      </c>
      <c r="N25" s="145" t="str">
        <f t="shared" si="8"/>
        <v/>
      </c>
      <c r="O25" s="127" t="s">
        <v>0</v>
      </c>
      <c r="P25" s="216">
        <f>IF(G25="","",MAX(P$7:P24)+1)</f>
        <v>845</v>
      </c>
      <c r="Q25" s="217">
        <f t="shared" si="3"/>
        <v>553</v>
      </c>
      <c r="R25" s="217">
        <f t="shared" si="9"/>
        <v>118</v>
      </c>
      <c r="S25" s="217">
        <f t="shared" si="4"/>
        <v>18</v>
      </c>
      <c r="T25" s="218">
        <f t="shared" si="5"/>
        <v>25</v>
      </c>
      <c r="U25" s="127" t="s">
        <v>0</v>
      </c>
      <c r="V25" s="100" t="str">
        <f t="shared" si="10"/>
        <v>INSERT INTO staza_kategorija(id, staza_id,kategorija_id,rbr) VALUES (845,553,118,18);</v>
      </c>
      <c r="W25" s="127" t="s">
        <v>0</v>
      </c>
      <c r="X25" s="100" t="str">
        <f t="shared" si="6"/>
        <v>INSERT INTO staza_kategorija(id, staza_id,kategorija_id,rbr) VALUES (845,553,118,18);
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25" s="127" t="s">
        <v>0</v>
      </c>
    </row>
    <row r="26" spans="1:25" x14ac:dyDescent="0.25">
      <c r="A26" s="127" t="s">
        <v>0</v>
      </c>
      <c r="B26" s="140">
        <f t="shared" si="11"/>
        <v>19</v>
      </c>
      <c r="C26" s="141">
        <f t="shared" si="7"/>
        <v>19</v>
      </c>
      <c r="D26" s="99" t="str">
        <f t="shared" si="0"/>
        <v>W35</v>
      </c>
      <c r="E26" s="142" t="str">
        <f t="shared" si="1"/>
        <v>NEMA</v>
      </c>
      <c r="F26" s="142">
        <f t="shared" si="12"/>
        <v>117</v>
      </c>
      <c r="G26" s="143">
        <f t="shared" si="13"/>
        <v>117</v>
      </c>
      <c r="H26" s="127" t="s">
        <v>0</v>
      </c>
      <c r="I26" s="84"/>
      <c r="J26" s="127" t="s">
        <v>0</v>
      </c>
      <c r="K26" s="144" t="str">
        <f>IF(I26="","",MAX(K$7:K25)+1)</f>
        <v/>
      </c>
      <c r="L26" s="143" t="str">
        <f t="shared" si="2"/>
        <v/>
      </c>
      <c r="M26" s="127" t="s">
        <v>0</v>
      </c>
      <c r="N26" s="145" t="str">
        <f t="shared" si="8"/>
        <v/>
      </c>
      <c r="O26" s="127" t="s">
        <v>0</v>
      </c>
      <c r="P26" s="216">
        <f>IF(G26="","",MAX(P$7:P25)+1)</f>
        <v>846</v>
      </c>
      <c r="Q26" s="217">
        <f t="shared" si="3"/>
        <v>552</v>
      </c>
      <c r="R26" s="217">
        <f t="shared" si="9"/>
        <v>117</v>
      </c>
      <c r="S26" s="217">
        <f t="shared" si="4"/>
        <v>17</v>
      </c>
      <c r="T26" s="218">
        <f t="shared" si="5"/>
        <v>26</v>
      </c>
      <c r="U26" s="127" t="s">
        <v>0</v>
      </c>
      <c r="V26" s="100" t="str">
        <f t="shared" si="10"/>
        <v>INSERT INTO staza_kategorija(id, staza_id,kategorija_id,rbr) VALUES (846,552,117,17);</v>
      </c>
      <c r="W26" s="127" t="s">
        <v>0</v>
      </c>
      <c r="X26" s="100" t="str">
        <f t="shared" si="6"/>
        <v>INSERT INTO staza_kategorija(id, staza_id,kategorija_id,rbr) VALUES (846,552,117,17);
INSERT INTO staza_kategorija(id, staza_id,kategorija_id,rbr) VALUES (847,551,116,16);
INSERT INTO staza_kategorija(id, staza_id,kategorija_id,rbr) VALUES (848,550,115,15);
INSERT INTO staza_kategorija(id, staza_id,kategorija_id,rbr) VALUES (849,549,114,14);</v>
      </c>
      <c r="Y26" s="127" t="s">
        <v>0</v>
      </c>
    </row>
    <row r="27" spans="1:25" x14ac:dyDescent="0.25">
      <c r="A27" s="127" t="s">
        <v>0</v>
      </c>
      <c r="B27" s="140">
        <f t="shared" si="11"/>
        <v>20</v>
      </c>
      <c r="C27" s="141">
        <f t="shared" si="7"/>
        <v>20</v>
      </c>
      <c r="D27" s="99" t="str">
        <f t="shared" si="0"/>
        <v>W45</v>
      </c>
      <c r="E27" s="142" t="str">
        <f t="shared" si="1"/>
        <v>NEMA</v>
      </c>
      <c r="F27" s="142">
        <f t="shared" si="12"/>
        <v>116</v>
      </c>
      <c r="G27" s="143">
        <f t="shared" si="13"/>
        <v>116</v>
      </c>
      <c r="H27" s="127" t="s">
        <v>0</v>
      </c>
      <c r="I27" s="84"/>
      <c r="J27" s="127" t="s">
        <v>0</v>
      </c>
      <c r="K27" s="144" t="str">
        <f>IF(I27="","",MAX(K$7:K26)+1)</f>
        <v/>
      </c>
      <c r="L27" s="143" t="str">
        <f t="shared" si="2"/>
        <v/>
      </c>
      <c r="M27" s="127" t="s">
        <v>0</v>
      </c>
      <c r="N27" s="145" t="str">
        <f t="shared" si="8"/>
        <v/>
      </c>
      <c r="O27" s="127" t="s">
        <v>0</v>
      </c>
      <c r="P27" s="216">
        <f>IF(G27="","",MAX(P$7:P26)+1)</f>
        <v>847</v>
      </c>
      <c r="Q27" s="217">
        <f t="shared" si="3"/>
        <v>551</v>
      </c>
      <c r="R27" s="217">
        <f t="shared" si="9"/>
        <v>116</v>
      </c>
      <c r="S27" s="217">
        <f t="shared" si="4"/>
        <v>16</v>
      </c>
      <c r="T27" s="218">
        <f t="shared" si="5"/>
        <v>27</v>
      </c>
      <c r="U27" s="127" t="s">
        <v>0</v>
      </c>
      <c r="V27" s="100" t="str">
        <f t="shared" si="10"/>
        <v>INSERT INTO staza_kategorija(id, staza_id,kategorija_id,rbr) VALUES (847,551,116,16);</v>
      </c>
      <c r="W27" s="127" t="s">
        <v>0</v>
      </c>
      <c r="X27" s="100" t="str">
        <f t="shared" si="6"/>
        <v>INSERT INTO staza_kategorija(id, staza_id,kategorija_id,rbr) VALUES (847,551,116,16);
INSERT INTO staza_kategorija(id, staza_id,kategorija_id,rbr) VALUES (848,550,115,15);
INSERT INTO staza_kategorija(id, staza_id,kategorija_id,rbr) VALUES (849,549,114,14);</v>
      </c>
      <c r="Y27" s="127" t="s">
        <v>0</v>
      </c>
    </row>
    <row r="28" spans="1:25" x14ac:dyDescent="0.25">
      <c r="A28" s="127" t="s">
        <v>0</v>
      </c>
      <c r="B28" s="140">
        <f t="shared" si="11"/>
        <v>21</v>
      </c>
      <c r="C28" s="141">
        <f t="shared" si="7"/>
        <v>21</v>
      </c>
      <c r="D28" s="99" t="str">
        <f t="shared" si="0"/>
        <v>W55</v>
      </c>
      <c r="E28" s="142" t="str">
        <f t="shared" si="1"/>
        <v>NEMA</v>
      </c>
      <c r="F28" s="142">
        <f t="shared" si="12"/>
        <v>115</v>
      </c>
      <c r="G28" s="143">
        <f t="shared" si="13"/>
        <v>115</v>
      </c>
      <c r="H28" s="127" t="s">
        <v>0</v>
      </c>
      <c r="I28" s="84"/>
      <c r="J28" s="127" t="s">
        <v>0</v>
      </c>
      <c r="K28" s="144" t="str">
        <f>IF(I28="","",MAX(K$7:K27)+1)</f>
        <v/>
      </c>
      <c r="L28" s="143" t="str">
        <f t="shared" si="2"/>
        <v/>
      </c>
      <c r="M28" s="127" t="s">
        <v>0</v>
      </c>
      <c r="N28" s="145" t="str">
        <f t="shared" si="8"/>
        <v/>
      </c>
      <c r="O28" s="127" t="s">
        <v>0</v>
      </c>
      <c r="P28" s="216">
        <f>IF(G28="","",MAX(P$7:P27)+1)</f>
        <v>848</v>
      </c>
      <c r="Q28" s="217">
        <f t="shared" si="3"/>
        <v>550</v>
      </c>
      <c r="R28" s="217">
        <f t="shared" si="9"/>
        <v>115</v>
      </c>
      <c r="S28" s="217">
        <f t="shared" si="4"/>
        <v>15</v>
      </c>
      <c r="T28" s="218">
        <f t="shared" si="5"/>
        <v>28</v>
      </c>
      <c r="U28" s="127" t="s">
        <v>0</v>
      </c>
      <c r="V28" s="100" t="str">
        <f t="shared" si="10"/>
        <v>INSERT INTO staza_kategorija(id, staza_id,kategorija_id,rbr) VALUES (848,550,115,15);</v>
      </c>
      <c r="W28" s="127" t="s">
        <v>0</v>
      </c>
      <c r="X28" s="100" t="str">
        <f t="shared" si="6"/>
        <v>INSERT INTO staza_kategorija(id, staza_id,kategorija_id,rbr) VALUES (848,550,115,15);
INSERT INTO staza_kategorija(id, staza_id,kategorija_id,rbr) VALUES (849,549,114,14);</v>
      </c>
      <c r="Y28" s="127" t="s">
        <v>0</v>
      </c>
    </row>
    <row r="29" spans="1:25" x14ac:dyDescent="0.25">
      <c r="A29" s="127" t="s">
        <v>0</v>
      </c>
      <c r="B29" s="140">
        <f t="shared" si="11"/>
        <v>22</v>
      </c>
      <c r="C29" s="141">
        <f t="shared" si="7"/>
        <v>22</v>
      </c>
      <c r="D29" s="99" t="str">
        <f t="shared" si="0"/>
        <v>W65</v>
      </c>
      <c r="E29" s="142" t="str">
        <f t="shared" si="1"/>
        <v>NEMA</v>
      </c>
      <c r="F29" s="142">
        <f t="shared" si="12"/>
        <v>114</v>
      </c>
      <c r="G29" s="143">
        <f t="shared" si="13"/>
        <v>114</v>
      </c>
      <c r="H29" s="127" t="s">
        <v>0</v>
      </c>
      <c r="I29" s="84"/>
      <c r="J29" s="127" t="s">
        <v>0</v>
      </c>
      <c r="K29" s="144" t="str">
        <f>IF(I29="","",MAX(K$7:K28)+1)</f>
        <v/>
      </c>
      <c r="L29" s="143" t="str">
        <f t="shared" si="2"/>
        <v/>
      </c>
      <c r="M29" s="127" t="s">
        <v>0</v>
      </c>
      <c r="N29" s="145" t="str">
        <f t="shared" si="8"/>
        <v/>
      </c>
      <c r="O29" s="127" t="s">
        <v>0</v>
      </c>
      <c r="P29" s="216">
        <f>IF(G29="","",MAX(P$7:P28)+1)</f>
        <v>849</v>
      </c>
      <c r="Q29" s="217">
        <f t="shared" si="3"/>
        <v>549</v>
      </c>
      <c r="R29" s="217">
        <f t="shared" si="9"/>
        <v>114</v>
      </c>
      <c r="S29" s="217">
        <f t="shared" si="4"/>
        <v>14</v>
      </c>
      <c r="T29" s="218">
        <f t="shared" si="5"/>
        <v>29</v>
      </c>
      <c r="U29" s="127" t="s">
        <v>0</v>
      </c>
      <c r="V29" s="100" t="str">
        <f t="shared" si="10"/>
        <v>INSERT INTO staza_kategorija(id, staza_id,kategorija_id,rbr) VALUES (849,549,114,14);</v>
      </c>
      <c r="W29" s="127" t="s">
        <v>0</v>
      </c>
      <c r="X29" s="100" t="str">
        <f t="shared" si="6"/>
        <v>INSERT INTO staza_kategorija(id, staza_id,kategorija_id,rbr) VALUES (849,549,114,14);</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721"/>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1047)
FROM
	trka
		LEFT JOIN
	trka_liga ON trka_liga.trka_id = trka.id
WHERE
	trka.id = 1047
		And
	(trka_liga.liga_id = 221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44850</v>
      </c>
      <c r="E6" s="250">
        <v>1</v>
      </c>
      <c r="F6" s="250">
        <v>1</v>
      </c>
      <c r="G6" s="250">
        <v>1286</v>
      </c>
      <c r="H6" s="250">
        <v>2327</v>
      </c>
      <c r="I6" s="250">
        <v>2438</v>
      </c>
      <c r="J6" s="250">
        <v>539</v>
      </c>
      <c r="K6" s="250">
        <v>46</v>
      </c>
      <c r="L6" s="250">
        <v>827</v>
      </c>
      <c r="M6" s="250">
        <v>7618</v>
      </c>
      <c r="N6" s="251">
        <v>180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2022-10-16 And 
		(v_registar.datum_do &gt;= 2022-10-16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'2022-10-16' And 
		(v_registar.datum_do &gt;= '2022-10-16'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'2022-10-16' And 
		(v_registar.datum_do &gt;= '2022-10-16'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21</v>
      </c>
      <c r="G37" s="256" t="s">
        <v>308</v>
      </c>
      <c r="H37" s="256"/>
      <c r="I37" s="256"/>
      <c r="J37" s="256"/>
      <c r="K37" s="256"/>
      <c r="L37" s="256"/>
      <c r="M37" s="256"/>
      <c r="N37" s="257"/>
    </row>
    <row r="38" spans="2:14" x14ac:dyDescent="0.25">
      <c r="B38" s="333" t="str">
        <f>IF(D38="","",D38&amp;"-"&amp;(1+COUNTIF(D$33:D37,D38)))</f>
        <v>država-5</v>
      </c>
      <c r="D38" s="255" t="s">
        <v>105</v>
      </c>
      <c r="E38" s="256" t="s">
        <v>309</v>
      </c>
      <c r="F38" s="256">
        <v>26</v>
      </c>
      <c r="G38" s="256" t="s">
        <v>310</v>
      </c>
      <c r="H38" s="256"/>
      <c r="I38" s="256"/>
      <c r="J38" s="256"/>
      <c r="K38" s="256"/>
      <c r="L38" s="256"/>
      <c r="M38" s="256"/>
      <c r="N38" s="257"/>
    </row>
    <row r="39" spans="2:14" x14ac:dyDescent="0.25">
      <c r="B39" s="333" t="str">
        <f>IF(D39="","",D39&amp;"-"&amp;(1+COUNTIF(D$33:D38,D39)))</f>
        <v>država-6</v>
      </c>
      <c r="D39" s="255" t="s">
        <v>105</v>
      </c>
      <c r="E39" s="256" t="s">
        <v>311</v>
      </c>
      <c r="F39" s="256">
        <v>6</v>
      </c>
      <c r="G39" s="256" t="s">
        <v>312</v>
      </c>
      <c r="H39" s="256"/>
      <c r="I39" s="256"/>
      <c r="J39" s="256"/>
      <c r="K39" s="256"/>
      <c r="L39" s="256"/>
      <c r="M39" s="256"/>
      <c r="N39" s="257"/>
    </row>
    <row r="40" spans="2:14" x14ac:dyDescent="0.25">
      <c r="B40" s="333" t="str">
        <f>IF(D40="","",D40&amp;"-"&amp;(1+COUNTIF(D$33:D39,D40)))</f>
        <v>država-7</v>
      </c>
      <c r="D40" s="255" t="s">
        <v>105</v>
      </c>
      <c r="E40" s="256" t="s">
        <v>313</v>
      </c>
      <c r="F40" s="256">
        <v>16</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1</v>
      </c>
      <c r="G41" s="256" t="s">
        <v>316</v>
      </c>
      <c r="H41" s="256"/>
      <c r="I41" s="256"/>
      <c r="J41" s="256"/>
      <c r="K41" s="256"/>
      <c r="L41" s="256"/>
      <c r="M41" s="256"/>
      <c r="N41" s="257"/>
    </row>
    <row r="42" spans="2:14" x14ac:dyDescent="0.25">
      <c r="B42" s="333" t="str">
        <f>IF(D42="","",D42&amp;"-"&amp;(1+COUNTIF(D$33:D41,D42)))</f>
        <v>država-9</v>
      </c>
      <c r="D42" s="255" t="s">
        <v>105</v>
      </c>
      <c r="E42" s="256" t="s">
        <v>317</v>
      </c>
      <c r="F42" s="256">
        <v>25</v>
      </c>
      <c r="G42" s="256" t="s">
        <v>318</v>
      </c>
      <c r="H42" s="256"/>
      <c r="I42" s="256"/>
      <c r="J42" s="256"/>
      <c r="K42" s="256"/>
      <c r="L42" s="256"/>
      <c r="M42" s="256"/>
      <c r="N42" s="257"/>
    </row>
    <row r="43" spans="2:14" x14ac:dyDescent="0.25">
      <c r="B43" s="333" t="str">
        <f>IF(D43="","",D43&amp;"-"&amp;(1+COUNTIF(D$33:D42,D43)))</f>
        <v>država-10</v>
      </c>
      <c r="D43" s="255" t="s">
        <v>105</v>
      </c>
      <c r="E43" s="256" t="s">
        <v>319</v>
      </c>
      <c r="F43" s="256">
        <v>23</v>
      </c>
      <c r="G43" s="256" t="s">
        <v>320</v>
      </c>
      <c r="H43" s="256"/>
      <c r="I43" s="256"/>
      <c r="J43" s="256"/>
      <c r="K43" s="256"/>
      <c r="L43" s="256"/>
      <c r="M43" s="256"/>
      <c r="N43" s="257"/>
    </row>
    <row r="44" spans="2:14" x14ac:dyDescent="0.25">
      <c r="B44" s="333" t="str">
        <f>IF(D44="","",D44&amp;"-"&amp;(1+COUNTIF(D$33:D43,D44)))</f>
        <v>država-11</v>
      </c>
      <c r="D44" s="255" t="s">
        <v>105</v>
      </c>
      <c r="E44" s="256" t="s">
        <v>321</v>
      </c>
      <c r="F44" s="256">
        <v>19</v>
      </c>
      <c r="G44" s="256" t="s">
        <v>322</v>
      </c>
      <c r="H44" s="256"/>
      <c r="I44" s="256"/>
      <c r="J44" s="256"/>
      <c r="K44" s="256"/>
      <c r="L44" s="256"/>
      <c r="M44" s="256"/>
      <c r="N44" s="257"/>
    </row>
    <row r="45" spans="2:14" x14ac:dyDescent="0.25">
      <c r="B45" s="333" t="str">
        <f>IF(D45="","",D45&amp;"-"&amp;(1+COUNTIF(D$33:D44,D45)))</f>
        <v>država-12</v>
      </c>
      <c r="D45" s="255" t="s">
        <v>105</v>
      </c>
      <c r="E45" s="256" t="s">
        <v>323</v>
      </c>
      <c r="F45" s="256">
        <v>11</v>
      </c>
      <c r="G45" s="256" t="s">
        <v>324</v>
      </c>
      <c r="H45" s="256"/>
      <c r="I45" s="256"/>
      <c r="J45" s="256"/>
      <c r="K45" s="256"/>
      <c r="L45" s="256"/>
      <c r="M45" s="256"/>
      <c r="N45" s="257"/>
    </row>
    <row r="46" spans="2:14" x14ac:dyDescent="0.25">
      <c r="B46" s="333" t="str">
        <f>IF(D46="","",D46&amp;"-"&amp;(1+COUNTIF(D$33:D45,D46)))</f>
        <v>država-13</v>
      </c>
      <c r="D46" s="255" t="s">
        <v>105</v>
      </c>
      <c r="E46" s="256" t="s">
        <v>325</v>
      </c>
      <c r="F46" s="256">
        <v>3</v>
      </c>
      <c r="G46" s="256" t="s">
        <v>326</v>
      </c>
      <c r="H46" s="256"/>
      <c r="I46" s="256"/>
      <c r="J46" s="256"/>
      <c r="K46" s="256"/>
      <c r="L46" s="256"/>
      <c r="M46" s="256"/>
      <c r="N46" s="257"/>
    </row>
    <row r="47" spans="2:14" x14ac:dyDescent="0.25">
      <c r="B47" s="333" t="str">
        <f>IF(D47="","",D47&amp;"-"&amp;(1+COUNTIF(D$33:D46,D47)))</f>
        <v>država-14</v>
      </c>
      <c r="D47" s="255" t="s">
        <v>105</v>
      </c>
      <c r="E47" s="256" t="s">
        <v>327</v>
      </c>
      <c r="F47" s="256">
        <v>17</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13</v>
      </c>
      <c r="G48" s="256" t="s">
        <v>330</v>
      </c>
      <c r="H48" s="256"/>
      <c r="I48" s="256"/>
      <c r="J48" s="256"/>
      <c r="K48" s="256"/>
      <c r="L48" s="256"/>
      <c r="M48" s="256"/>
      <c r="N48" s="257"/>
    </row>
    <row r="49" spans="2:14" x14ac:dyDescent="0.25">
      <c r="B49" s="333" t="str">
        <f>IF(D49="","",D49&amp;"-"&amp;(1+COUNTIF(D$33:D48,D49)))</f>
        <v>država-16</v>
      </c>
      <c r="D49" s="255" t="s">
        <v>105</v>
      </c>
      <c r="E49" s="256" t="s">
        <v>331</v>
      </c>
      <c r="F49" s="256">
        <v>15</v>
      </c>
      <c r="G49" s="256" t="s">
        <v>332</v>
      </c>
      <c r="H49" s="256"/>
      <c r="I49" s="256"/>
      <c r="J49" s="256"/>
      <c r="K49" s="256"/>
      <c r="L49" s="256"/>
      <c r="M49" s="256"/>
      <c r="N49" s="257"/>
    </row>
    <row r="50" spans="2:14" x14ac:dyDescent="0.25">
      <c r="B50" s="333" t="str">
        <f>IF(D50="","",D50&amp;"-"&amp;(1+COUNTIF(D$33:D49,D50)))</f>
        <v>država-17</v>
      </c>
      <c r="D50" s="255" t="s">
        <v>105</v>
      </c>
      <c r="E50" s="256" t="s">
        <v>333</v>
      </c>
      <c r="F50" s="256">
        <v>14</v>
      </c>
      <c r="G50" s="256" t="s">
        <v>334</v>
      </c>
      <c r="H50" s="256"/>
      <c r="I50" s="256"/>
      <c r="J50" s="256"/>
      <c r="K50" s="256"/>
      <c r="L50" s="256"/>
      <c r="M50" s="256"/>
      <c r="N50" s="257"/>
    </row>
    <row r="51" spans="2:14" x14ac:dyDescent="0.25">
      <c r="B51" s="333" t="str">
        <f>IF(D51="","",D51&amp;"-"&amp;(1+COUNTIF(D$33:D50,D51)))</f>
        <v>država-18</v>
      </c>
      <c r="D51" s="255" t="s">
        <v>105</v>
      </c>
      <c r="E51" s="256" t="s">
        <v>335</v>
      </c>
      <c r="F51" s="256">
        <v>18</v>
      </c>
      <c r="G51" s="256" t="s">
        <v>336</v>
      </c>
      <c r="H51" s="256"/>
      <c r="I51" s="256"/>
      <c r="J51" s="256"/>
      <c r="K51" s="329"/>
      <c r="L51" s="256"/>
      <c r="M51" s="256"/>
      <c r="N51" s="257"/>
    </row>
    <row r="52" spans="2:14" x14ac:dyDescent="0.25">
      <c r="B52" s="333" t="str">
        <f>IF(D52="","",D52&amp;"-"&amp;(1+COUNTIF(D$33:D51,D52)))</f>
        <v>država-19</v>
      </c>
      <c r="D52" s="255" t="s">
        <v>105</v>
      </c>
      <c r="E52" s="256" t="s">
        <v>337</v>
      </c>
      <c r="F52" s="256">
        <v>12</v>
      </c>
      <c r="G52" s="256" t="s">
        <v>338</v>
      </c>
      <c r="H52" s="256"/>
      <c r="I52" s="256"/>
      <c r="J52" s="256"/>
      <c r="K52" s="329"/>
      <c r="L52" s="256"/>
      <c r="M52" s="256"/>
      <c r="N52" s="257"/>
    </row>
    <row r="53" spans="2:14" x14ac:dyDescent="0.25">
      <c r="B53" s="333" t="str">
        <f>IF(D53="","",D53&amp;"-"&amp;(1+COUNTIF(D$33:D52,D53)))</f>
        <v>država-20</v>
      </c>
      <c r="D53" s="255" t="s">
        <v>105</v>
      </c>
      <c r="E53" s="256" t="s">
        <v>339</v>
      </c>
      <c r="F53" s="256">
        <v>7</v>
      </c>
      <c r="G53" s="256" t="s">
        <v>340</v>
      </c>
      <c r="H53" s="256"/>
      <c r="I53" s="256"/>
      <c r="J53" s="256"/>
      <c r="K53" s="256"/>
      <c r="L53" s="256"/>
      <c r="M53" s="256"/>
      <c r="N53" s="257"/>
    </row>
    <row r="54" spans="2:14" x14ac:dyDescent="0.25">
      <c r="B54" s="333" t="str">
        <f>IF(D54="","",D54&amp;"-"&amp;(1+COUNTIF(D$33:D53,D54)))</f>
        <v>država-21</v>
      </c>
      <c r="D54" s="255" t="s">
        <v>105</v>
      </c>
      <c r="E54" s="256" t="s">
        <v>341</v>
      </c>
      <c r="F54" s="256">
        <v>2</v>
      </c>
      <c r="G54" s="256" t="s">
        <v>342</v>
      </c>
      <c r="H54" s="256"/>
      <c r="I54" s="256"/>
      <c r="J54" s="256"/>
      <c r="K54" s="256"/>
      <c r="L54" s="256"/>
      <c r="M54" s="256"/>
      <c r="N54" s="257"/>
    </row>
    <row r="55" spans="2:14" ht="15" customHeight="1" x14ac:dyDescent="0.25">
      <c r="B55" s="333" t="str">
        <f>IF(D55="","",D55&amp;"-"&amp;(1+COUNTIF(D$33:D54,D55)))</f>
        <v>država-22</v>
      </c>
      <c r="D55" s="255" t="s">
        <v>105</v>
      </c>
      <c r="E55" s="256" t="s">
        <v>343</v>
      </c>
      <c r="F55" s="256">
        <v>5</v>
      </c>
      <c r="G55" s="256" t="s">
        <v>344</v>
      </c>
      <c r="H55" s="256"/>
      <c r="I55" s="256"/>
      <c r="J55" s="256"/>
      <c r="K55" s="329"/>
      <c r="L55" s="256"/>
      <c r="M55" s="256"/>
      <c r="N55" s="257"/>
    </row>
    <row r="56" spans="2:14" x14ac:dyDescent="0.25">
      <c r="B56" s="333" t="str">
        <f>IF(D56="","",D56&amp;"-"&amp;(1+COUNTIF(D$33:D55,D56)))</f>
        <v>država-23</v>
      </c>
      <c r="D56" s="255" t="s">
        <v>105</v>
      </c>
      <c r="E56" s="256" t="s">
        <v>345</v>
      </c>
      <c r="F56" s="256">
        <v>20</v>
      </c>
      <c r="G56" s="256" t="s">
        <v>346</v>
      </c>
      <c r="H56" s="256"/>
      <c r="I56" s="256"/>
      <c r="J56" s="256"/>
      <c r="K56" s="329"/>
      <c r="L56" s="256"/>
      <c r="M56" s="256"/>
      <c r="N56" s="257"/>
    </row>
    <row r="57" spans="2:14" x14ac:dyDescent="0.25">
      <c r="B57" s="333" t="str">
        <f>IF(D57="","",D57&amp;"-"&amp;(1+COUNTIF(D$33:D56,D57)))</f>
        <v>država-24</v>
      </c>
      <c r="D57" s="255" t="s">
        <v>105</v>
      </c>
      <c r="E57" s="256" t="s">
        <v>347</v>
      </c>
      <c r="F57" s="256">
        <v>22</v>
      </c>
      <c r="G57" s="256" t="s">
        <v>348</v>
      </c>
      <c r="H57" s="256"/>
      <c r="I57" s="256"/>
      <c r="J57" s="256"/>
      <c r="K57" s="329"/>
      <c r="L57" s="256"/>
      <c r="M57" s="256"/>
      <c r="N57" s="257"/>
    </row>
    <row r="58" spans="2:14" x14ac:dyDescent="0.25">
      <c r="B58" s="333" t="str">
        <f>IF(D58="","",D58&amp;"-"&amp;(1+COUNTIF(D$33:D57,D58)))</f>
        <v>država-25</v>
      </c>
      <c r="D58" s="255" t="s">
        <v>105</v>
      </c>
      <c r="E58" s="256" t="s">
        <v>349</v>
      </c>
      <c r="F58" s="256">
        <v>24</v>
      </c>
      <c r="G58" s="256" t="s">
        <v>350</v>
      </c>
      <c r="H58" s="256"/>
      <c r="I58" s="256"/>
      <c r="J58" s="256"/>
      <c r="K58" s="256"/>
      <c r="L58" s="256"/>
      <c r="M58" s="256"/>
      <c r="N58" s="257"/>
    </row>
    <row r="59" spans="2:14" x14ac:dyDescent="0.25">
      <c r="B59" s="333" t="str">
        <f>IF(D59="","",D59&amp;"-"&amp;(1+COUNTIF(D$33:D58,D59)))</f>
        <v>država-26</v>
      </c>
      <c r="D59" s="255" t="s">
        <v>105</v>
      </c>
      <c r="E59" s="256" t="s">
        <v>351</v>
      </c>
      <c r="F59" s="256">
        <v>10</v>
      </c>
      <c r="G59" s="256" t="s">
        <v>352</v>
      </c>
      <c r="H59" s="256"/>
      <c r="I59" s="256"/>
      <c r="J59" s="256"/>
      <c r="K59" s="256"/>
      <c r="L59" s="256"/>
      <c r="M59" s="256"/>
      <c r="N59" s="257"/>
    </row>
    <row r="60" spans="2:14" x14ac:dyDescent="0.25">
      <c r="B60" s="333" t="str">
        <f>IF(D60="","",D60&amp;"-"&amp;(1+COUNTIF(D$33:D59,D60)))</f>
        <v>imeprezime-1</v>
      </c>
      <c r="D60" s="255" t="s">
        <v>285</v>
      </c>
      <c r="E60" s="256" t="s">
        <v>353</v>
      </c>
      <c r="F60" s="256">
        <v>2436</v>
      </c>
      <c r="G60" s="256" t="s">
        <v>354</v>
      </c>
      <c r="H60" s="256" t="s">
        <v>355</v>
      </c>
      <c r="I60" s="256"/>
      <c r="J60" s="256" t="s">
        <v>356</v>
      </c>
      <c r="K60" s="256" t="s">
        <v>356</v>
      </c>
      <c r="L60" s="256" t="s">
        <v>356</v>
      </c>
      <c r="M60" s="256"/>
      <c r="N60" s="257"/>
    </row>
    <row r="61" spans="2:14" x14ac:dyDescent="0.25">
      <c r="B61" s="333" t="str">
        <f>IF(D61="","",D61&amp;"-"&amp;(1+COUNTIF(D$33:D60,D61)))</f>
        <v>imeprezime-2</v>
      </c>
      <c r="D61" s="255" t="s">
        <v>285</v>
      </c>
      <c r="E61" s="256" t="s">
        <v>357</v>
      </c>
      <c r="F61" s="256">
        <v>2290</v>
      </c>
      <c r="G61" s="256" t="s">
        <v>358</v>
      </c>
      <c r="H61" s="256" t="s">
        <v>359</v>
      </c>
      <c r="I61" s="256"/>
      <c r="J61" s="256" t="s">
        <v>356</v>
      </c>
      <c r="K61" s="329" t="s">
        <v>356</v>
      </c>
      <c r="L61" s="256" t="s">
        <v>356</v>
      </c>
      <c r="M61" s="256"/>
      <c r="N61" s="257"/>
    </row>
    <row r="62" spans="2:14" ht="15" customHeight="1" x14ac:dyDescent="0.25">
      <c r="B62" s="333" t="str">
        <f>IF(D62="","",D62&amp;"-"&amp;(1+COUNTIF(D$33:D61,D62)))</f>
        <v>imeprezime-3</v>
      </c>
      <c r="D62" s="255" t="s">
        <v>285</v>
      </c>
      <c r="E62" s="256" t="s">
        <v>360</v>
      </c>
      <c r="F62" s="256">
        <v>1050</v>
      </c>
      <c r="G62" s="256" t="s">
        <v>361</v>
      </c>
      <c r="H62" s="256" t="s">
        <v>362</v>
      </c>
      <c r="I62" s="256" t="s">
        <v>363</v>
      </c>
      <c r="J62" s="256">
        <v>221</v>
      </c>
      <c r="K62" s="329">
        <v>44632</v>
      </c>
      <c r="L62" s="256" t="s">
        <v>356</v>
      </c>
      <c r="M62" s="256"/>
      <c r="N62" s="257"/>
    </row>
    <row r="63" spans="2:14" x14ac:dyDescent="0.25">
      <c r="B63" s="333" t="str">
        <f>IF(D63="","",D63&amp;"-"&amp;(1+COUNTIF(D$33:D62,D63)))</f>
        <v>imeprezime-4</v>
      </c>
      <c r="D63" s="255" t="s">
        <v>285</v>
      </c>
      <c r="E63" s="256" t="s">
        <v>360</v>
      </c>
      <c r="F63" s="256">
        <v>2053</v>
      </c>
      <c r="G63" s="256" t="s">
        <v>364</v>
      </c>
      <c r="H63" s="256" t="s">
        <v>365</v>
      </c>
      <c r="I63" s="256"/>
      <c r="J63" s="256" t="s">
        <v>356</v>
      </c>
      <c r="K63" s="329" t="s">
        <v>356</v>
      </c>
      <c r="L63" s="256" t="s">
        <v>356</v>
      </c>
      <c r="M63" s="256"/>
      <c r="N63" s="257"/>
    </row>
    <row r="64" spans="2:14" x14ac:dyDescent="0.25">
      <c r="B64" s="333" t="str">
        <f>IF(D64="","",D64&amp;"-"&amp;(1+COUNTIF(D$33:D63,D64)))</f>
        <v>imeprezime-5</v>
      </c>
      <c r="D64" s="255" t="s">
        <v>285</v>
      </c>
      <c r="E64" s="256" t="s">
        <v>366</v>
      </c>
      <c r="F64" s="256">
        <v>1800</v>
      </c>
      <c r="G64" s="256" t="s">
        <v>367</v>
      </c>
      <c r="H64" s="256" t="s">
        <v>368</v>
      </c>
      <c r="I64" s="256"/>
      <c r="J64" s="256" t="s">
        <v>356</v>
      </c>
      <c r="K64" s="329" t="s">
        <v>356</v>
      </c>
      <c r="L64" s="256" t="s">
        <v>356</v>
      </c>
      <c r="M64" s="256"/>
      <c r="N64" s="257"/>
    </row>
    <row r="65" spans="2:14" x14ac:dyDescent="0.25">
      <c r="B65" s="333" t="str">
        <f>IF(D65="","",D65&amp;"-"&amp;(1+COUNTIF(D$33:D64,D65)))</f>
        <v>imeprezime-6</v>
      </c>
      <c r="D65" s="255" t="s">
        <v>285</v>
      </c>
      <c r="E65" s="256" t="s">
        <v>369</v>
      </c>
      <c r="F65" s="256">
        <v>2038</v>
      </c>
      <c r="G65" s="256" t="s">
        <v>370</v>
      </c>
      <c r="H65" s="256" t="s">
        <v>371</v>
      </c>
      <c r="I65" s="256"/>
      <c r="J65" s="256" t="s">
        <v>356</v>
      </c>
      <c r="K65" s="329" t="s">
        <v>356</v>
      </c>
      <c r="L65" s="256" t="s">
        <v>356</v>
      </c>
      <c r="M65" s="256"/>
      <c r="N65" s="257"/>
    </row>
    <row r="66" spans="2:14" x14ac:dyDescent="0.25">
      <c r="B66" s="333" t="str">
        <f>IF(D66="","",D66&amp;"-"&amp;(1+COUNTIF(D$33:D65,D66)))</f>
        <v>imeprezime-7</v>
      </c>
      <c r="D66" s="255" t="s">
        <v>285</v>
      </c>
      <c r="E66" s="256" t="s">
        <v>372</v>
      </c>
      <c r="F66" s="256">
        <v>1331</v>
      </c>
      <c r="G66" s="256" t="s">
        <v>373</v>
      </c>
      <c r="H66" s="256" t="s">
        <v>374</v>
      </c>
      <c r="I66" s="256" t="s">
        <v>375</v>
      </c>
      <c r="J66" s="256">
        <v>221</v>
      </c>
      <c r="K66" s="329">
        <v>44627</v>
      </c>
      <c r="L66" s="256" t="s">
        <v>356</v>
      </c>
      <c r="M66" s="256"/>
      <c r="N66" s="257"/>
    </row>
    <row r="67" spans="2:14" x14ac:dyDescent="0.25">
      <c r="B67" s="333" t="str">
        <f>IF(D67="","",D67&amp;"-"&amp;(1+COUNTIF(D$33:D66,D67)))</f>
        <v>imeprezime-8</v>
      </c>
      <c r="D67" s="255" t="s">
        <v>285</v>
      </c>
      <c r="E67" s="256" t="s">
        <v>372</v>
      </c>
      <c r="F67" s="256">
        <v>2261</v>
      </c>
      <c r="G67" s="256" t="s">
        <v>376</v>
      </c>
      <c r="H67" s="256" t="s">
        <v>374</v>
      </c>
      <c r="I67" s="256"/>
      <c r="J67" s="256" t="s">
        <v>356</v>
      </c>
      <c r="K67" s="256" t="s">
        <v>356</v>
      </c>
      <c r="L67" s="256" t="s">
        <v>356</v>
      </c>
      <c r="M67" s="256"/>
      <c r="N67" s="257"/>
    </row>
    <row r="68" spans="2:14" x14ac:dyDescent="0.25">
      <c r="B68" s="333" t="str">
        <f>IF(D68="","",D68&amp;"-"&amp;(1+COUNTIF(D$33:D67,D68)))</f>
        <v>imeprezime-9</v>
      </c>
      <c r="D68" s="255" t="s">
        <v>285</v>
      </c>
      <c r="E68" s="256" t="s">
        <v>377</v>
      </c>
      <c r="F68" s="256">
        <v>2335</v>
      </c>
      <c r="G68" s="256" t="s">
        <v>378</v>
      </c>
      <c r="H68" s="256" t="s">
        <v>379</v>
      </c>
      <c r="I68" s="256"/>
      <c r="J68" s="256" t="s">
        <v>356</v>
      </c>
      <c r="K68" s="329" t="s">
        <v>356</v>
      </c>
      <c r="L68" s="256" t="s">
        <v>356</v>
      </c>
      <c r="M68" s="256"/>
      <c r="N68" s="257"/>
    </row>
    <row r="69" spans="2:14" ht="15" customHeight="1" x14ac:dyDescent="0.25">
      <c r="B69" s="333" t="str">
        <f>IF(D69="","",D69&amp;"-"&amp;(1+COUNTIF(D$33:D68,D69)))</f>
        <v>imeprezime-10</v>
      </c>
      <c r="D69" s="255" t="s">
        <v>285</v>
      </c>
      <c r="E69" s="256" t="s">
        <v>377</v>
      </c>
      <c r="F69" s="256">
        <v>1433</v>
      </c>
      <c r="G69" s="256" t="s">
        <v>380</v>
      </c>
      <c r="H69" s="256" t="s">
        <v>368</v>
      </c>
      <c r="I69" s="256" t="s">
        <v>381</v>
      </c>
      <c r="J69" s="256">
        <v>221</v>
      </c>
      <c r="K69" s="329">
        <v>44636</v>
      </c>
      <c r="L69" s="256" t="s">
        <v>356</v>
      </c>
      <c r="M69" s="256"/>
      <c r="N69" s="257"/>
    </row>
    <row r="70" spans="2:14" x14ac:dyDescent="0.25">
      <c r="B70" s="333" t="str">
        <f>IF(D70="","",D70&amp;"-"&amp;(1+COUNTIF(D$33:D69,D70)))</f>
        <v>imeprezime-11</v>
      </c>
      <c r="D70" s="255" t="s">
        <v>285</v>
      </c>
      <c r="E70" s="256" t="s">
        <v>377</v>
      </c>
      <c r="F70" s="256">
        <v>1608</v>
      </c>
      <c r="G70" s="256" t="s">
        <v>382</v>
      </c>
      <c r="H70" s="256" t="s">
        <v>383</v>
      </c>
      <c r="I70" s="256"/>
      <c r="J70" s="256" t="s">
        <v>356</v>
      </c>
      <c r="K70" s="256" t="s">
        <v>356</v>
      </c>
      <c r="L70" s="256" t="s">
        <v>356</v>
      </c>
      <c r="M70" s="256"/>
      <c r="N70" s="257"/>
    </row>
    <row r="71" spans="2:14" x14ac:dyDescent="0.25">
      <c r="B71" s="333" t="str">
        <f>IF(D71="","",D71&amp;"-"&amp;(1+COUNTIF(D$33:D70,D71)))</f>
        <v>imeprezime-12</v>
      </c>
      <c r="D71" s="255" t="s">
        <v>285</v>
      </c>
      <c r="E71" s="256" t="s">
        <v>384</v>
      </c>
      <c r="F71" s="256">
        <v>1001</v>
      </c>
      <c r="G71" s="256" t="s">
        <v>385</v>
      </c>
      <c r="H71" s="256" t="s">
        <v>368</v>
      </c>
      <c r="I71" s="256"/>
      <c r="J71" s="256" t="s">
        <v>356</v>
      </c>
      <c r="K71" s="329" t="s">
        <v>356</v>
      </c>
      <c r="L71" s="256" t="s">
        <v>356</v>
      </c>
      <c r="M71" s="256"/>
      <c r="N71" s="257"/>
    </row>
    <row r="72" spans="2:14" x14ac:dyDescent="0.25">
      <c r="B72" s="333" t="str">
        <f>IF(D72="","",D72&amp;"-"&amp;(1+COUNTIF(D$33:D71,D72)))</f>
        <v>imeprezime-13</v>
      </c>
      <c r="D72" s="255" t="s">
        <v>285</v>
      </c>
      <c r="E72" s="256" t="s">
        <v>386</v>
      </c>
      <c r="F72" s="256">
        <v>1002</v>
      </c>
      <c r="G72" s="256" t="s">
        <v>387</v>
      </c>
      <c r="H72" s="256" t="s">
        <v>368</v>
      </c>
      <c r="I72" s="256"/>
      <c r="J72" s="256" t="s">
        <v>356</v>
      </c>
      <c r="K72" s="329" t="s">
        <v>356</v>
      </c>
      <c r="L72" s="256" t="s">
        <v>356</v>
      </c>
      <c r="M72" s="256"/>
      <c r="N72" s="257"/>
    </row>
    <row r="73" spans="2:14" x14ac:dyDescent="0.25">
      <c r="B73" s="333" t="str">
        <f>IF(D73="","",D73&amp;"-"&amp;(1+COUNTIF(D$33:D72,D73)))</f>
        <v>imeprezime-14</v>
      </c>
      <c r="D73" s="255" t="s">
        <v>285</v>
      </c>
      <c r="E73" s="256" t="s">
        <v>388</v>
      </c>
      <c r="F73" s="256">
        <v>1003</v>
      </c>
      <c r="G73" s="256" t="s">
        <v>389</v>
      </c>
      <c r="H73" s="256" t="s">
        <v>368</v>
      </c>
      <c r="I73" s="256"/>
      <c r="J73" s="256" t="s">
        <v>356</v>
      </c>
      <c r="K73" s="329" t="s">
        <v>356</v>
      </c>
      <c r="L73" s="256" t="s">
        <v>356</v>
      </c>
      <c r="M73" s="256"/>
      <c r="N73" s="257"/>
    </row>
    <row r="74" spans="2:14" x14ac:dyDescent="0.25">
      <c r="B74" s="333" t="str">
        <f>IF(D74="","",D74&amp;"-"&amp;(1+COUNTIF(D$33:D73,D74)))</f>
        <v>imeprezime-15</v>
      </c>
      <c r="D74" s="255" t="s">
        <v>285</v>
      </c>
      <c r="E74" s="256" t="s">
        <v>390</v>
      </c>
      <c r="F74" s="256">
        <v>1004</v>
      </c>
      <c r="G74" s="256" t="s">
        <v>391</v>
      </c>
      <c r="H74" s="256" t="s">
        <v>368</v>
      </c>
      <c r="I74" s="256" t="s">
        <v>392</v>
      </c>
      <c r="J74" s="256">
        <v>221</v>
      </c>
      <c r="K74" s="329">
        <v>44636</v>
      </c>
      <c r="L74" s="256" t="s">
        <v>356</v>
      </c>
      <c r="M74" s="256"/>
      <c r="N74" s="257"/>
    </row>
    <row r="75" spans="2:14" x14ac:dyDescent="0.25">
      <c r="B75" s="333" t="str">
        <f>IF(D75="","",D75&amp;"-"&amp;(1+COUNTIF(D$33:D74,D75)))</f>
        <v>imeprezime-16</v>
      </c>
      <c r="D75" s="255" t="s">
        <v>285</v>
      </c>
      <c r="E75" s="256" t="s">
        <v>390</v>
      </c>
      <c r="F75" s="256">
        <v>1199</v>
      </c>
      <c r="G75" s="256" t="s">
        <v>393</v>
      </c>
      <c r="H75" s="256" t="s">
        <v>368</v>
      </c>
      <c r="I75" s="256" t="s">
        <v>394</v>
      </c>
      <c r="J75" s="256">
        <v>221</v>
      </c>
      <c r="K75" s="329">
        <v>44636</v>
      </c>
      <c r="L75" s="256" t="s">
        <v>356</v>
      </c>
      <c r="M75" s="256"/>
      <c r="N75" s="257"/>
    </row>
    <row r="76" spans="2:14" ht="15" customHeight="1" x14ac:dyDescent="0.25">
      <c r="B76" s="333" t="str">
        <f>IF(D76="","",D76&amp;"-"&amp;(1+COUNTIF(D$33:D75,D76)))</f>
        <v>imeprezime-17</v>
      </c>
      <c r="D76" s="255" t="s">
        <v>285</v>
      </c>
      <c r="E76" s="256" t="s">
        <v>390</v>
      </c>
      <c r="F76" s="256">
        <v>1460</v>
      </c>
      <c r="G76" s="256" t="s">
        <v>395</v>
      </c>
      <c r="H76" s="256" t="s">
        <v>368</v>
      </c>
      <c r="I76" s="256" t="s">
        <v>375</v>
      </c>
      <c r="J76" s="256">
        <v>221</v>
      </c>
      <c r="K76" s="329">
        <v>44667</v>
      </c>
      <c r="L76" s="256" t="s">
        <v>356</v>
      </c>
      <c r="M76" s="256"/>
      <c r="N76" s="257"/>
    </row>
    <row r="77" spans="2:14" x14ac:dyDescent="0.25">
      <c r="B77" s="333" t="str">
        <f>IF(D77="","",D77&amp;"-"&amp;(1+COUNTIF(D$33:D76,D77)))</f>
        <v>imeprezime-18</v>
      </c>
      <c r="D77" s="255" t="s">
        <v>285</v>
      </c>
      <c r="E77" s="256" t="s">
        <v>396</v>
      </c>
      <c r="F77" s="256">
        <v>1925</v>
      </c>
      <c r="G77" s="256" t="s">
        <v>397</v>
      </c>
      <c r="H77" s="256" t="s">
        <v>368</v>
      </c>
      <c r="I77" s="256" t="s">
        <v>381</v>
      </c>
      <c r="J77" s="256">
        <v>221</v>
      </c>
      <c r="K77" s="329">
        <v>44636</v>
      </c>
      <c r="L77" s="256" t="s">
        <v>356</v>
      </c>
      <c r="M77" s="256"/>
      <c r="N77" s="257"/>
    </row>
    <row r="78" spans="2:14" x14ac:dyDescent="0.25">
      <c r="B78" s="333" t="str">
        <f>IF(D78="","",D78&amp;"-"&amp;(1+COUNTIF(D$33:D77,D78)))</f>
        <v>imeprezime-19</v>
      </c>
      <c r="D78" s="255" t="s">
        <v>285</v>
      </c>
      <c r="E78" s="256" t="s">
        <v>396</v>
      </c>
      <c r="F78" s="256">
        <v>1956</v>
      </c>
      <c r="G78" s="256" t="s">
        <v>398</v>
      </c>
      <c r="H78" s="256" t="s">
        <v>368</v>
      </c>
      <c r="I78" s="256" t="s">
        <v>399</v>
      </c>
      <c r="J78" s="256">
        <v>221</v>
      </c>
      <c r="K78" s="329">
        <v>44697</v>
      </c>
      <c r="L78" s="256" t="s">
        <v>356</v>
      </c>
      <c r="M78" s="256"/>
      <c r="N78" s="257"/>
    </row>
    <row r="79" spans="2:14" x14ac:dyDescent="0.25">
      <c r="B79" s="333" t="str">
        <f>IF(D79="","",D79&amp;"-"&amp;(1+COUNTIF(D$33:D78,D79)))</f>
        <v>imeprezime-20</v>
      </c>
      <c r="D79" s="255" t="s">
        <v>285</v>
      </c>
      <c r="E79" s="256" t="s">
        <v>400</v>
      </c>
      <c r="F79" s="256">
        <v>1816</v>
      </c>
      <c r="G79" s="256" t="s">
        <v>401</v>
      </c>
      <c r="H79" s="256" t="s">
        <v>368</v>
      </c>
      <c r="I79" s="256"/>
      <c r="J79" s="256" t="s">
        <v>356</v>
      </c>
      <c r="K79" s="329" t="s">
        <v>356</v>
      </c>
      <c r="L79" s="256" t="s">
        <v>356</v>
      </c>
      <c r="M79" s="256"/>
      <c r="N79" s="257"/>
    </row>
    <row r="80" spans="2:14" x14ac:dyDescent="0.25">
      <c r="B80" s="333" t="str">
        <f>IF(D80="","",D80&amp;"-"&amp;(1+COUNTIF(D$33:D79,D80)))</f>
        <v>imeprezime-21</v>
      </c>
      <c r="D80" s="255" t="s">
        <v>285</v>
      </c>
      <c r="E80" s="256" t="s">
        <v>402</v>
      </c>
      <c r="F80" s="256">
        <v>2173</v>
      </c>
      <c r="G80" s="256" t="s">
        <v>403</v>
      </c>
      <c r="H80" s="256" t="s">
        <v>404</v>
      </c>
      <c r="I80" s="256"/>
      <c r="J80" s="256" t="s">
        <v>356</v>
      </c>
      <c r="K80" s="256" t="s">
        <v>356</v>
      </c>
      <c r="L80" s="256" t="s">
        <v>356</v>
      </c>
      <c r="M80" s="256"/>
      <c r="N80" s="257"/>
    </row>
    <row r="81" spans="2:14" x14ac:dyDescent="0.25">
      <c r="B81" s="333" t="str">
        <f>IF(D81="","",D81&amp;"-"&amp;(1+COUNTIF(D$33:D80,D81)))</f>
        <v>imeprezime-22</v>
      </c>
      <c r="D81" s="255" t="s">
        <v>285</v>
      </c>
      <c r="E81" s="256" t="s">
        <v>405</v>
      </c>
      <c r="F81" s="256">
        <v>2016</v>
      </c>
      <c r="G81" s="256" t="s">
        <v>387</v>
      </c>
      <c r="H81" s="256" t="s">
        <v>368</v>
      </c>
      <c r="I81" s="256"/>
      <c r="J81" s="256" t="s">
        <v>356</v>
      </c>
      <c r="K81" s="256" t="s">
        <v>356</v>
      </c>
      <c r="L81" s="256" t="s">
        <v>356</v>
      </c>
      <c r="M81" s="256"/>
      <c r="N81" s="257"/>
    </row>
    <row r="82" spans="2:14" x14ac:dyDescent="0.25">
      <c r="B82" s="333" t="str">
        <f>IF(D82="","",D82&amp;"-"&amp;(1+COUNTIF(D$33:D81,D82)))</f>
        <v>imeprezime-23</v>
      </c>
      <c r="D82" s="255" t="s">
        <v>285</v>
      </c>
      <c r="E82" s="256" t="s">
        <v>405</v>
      </c>
      <c r="F82" s="256">
        <v>1112</v>
      </c>
      <c r="G82" s="256" t="s">
        <v>406</v>
      </c>
      <c r="H82" s="256" t="s">
        <v>368</v>
      </c>
      <c r="I82" s="256"/>
      <c r="J82" s="256" t="s">
        <v>356</v>
      </c>
      <c r="K82" s="329" t="s">
        <v>356</v>
      </c>
      <c r="L82" s="256" t="s">
        <v>356</v>
      </c>
      <c r="M82" s="256"/>
      <c r="N82" s="257"/>
    </row>
    <row r="83" spans="2:14" ht="15" customHeight="1" x14ac:dyDescent="0.25">
      <c r="B83" s="333" t="str">
        <f>IF(D83="","",D83&amp;"-"&amp;(1+COUNTIF(D$33:D82,D83)))</f>
        <v>imeprezime-24</v>
      </c>
      <c r="D83" s="255" t="s">
        <v>285</v>
      </c>
      <c r="E83" s="256" t="s">
        <v>407</v>
      </c>
      <c r="F83" s="256">
        <v>2083</v>
      </c>
      <c r="G83" s="256" t="s">
        <v>408</v>
      </c>
      <c r="H83" s="256" t="s">
        <v>409</v>
      </c>
      <c r="I83" s="256"/>
      <c r="J83" s="256" t="s">
        <v>356</v>
      </c>
      <c r="K83" s="329" t="s">
        <v>356</v>
      </c>
      <c r="L83" s="256" t="s">
        <v>356</v>
      </c>
      <c r="M83" s="256"/>
      <c r="N83" s="257"/>
    </row>
    <row r="84" spans="2:14" x14ac:dyDescent="0.25">
      <c r="B84" s="333" t="str">
        <f>IF(D84="","",D84&amp;"-"&amp;(1+COUNTIF(D$33:D83,D84)))</f>
        <v>imeprezime-25</v>
      </c>
      <c r="D84" s="255" t="s">
        <v>285</v>
      </c>
      <c r="E84" s="256" t="s">
        <v>410</v>
      </c>
      <c r="F84" s="256">
        <v>1429</v>
      </c>
      <c r="G84" s="256" t="s">
        <v>411</v>
      </c>
      <c r="H84" s="256" t="s">
        <v>412</v>
      </c>
      <c r="I84" s="256" t="s">
        <v>413</v>
      </c>
      <c r="J84" s="256">
        <v>221</v>
      </c>
      <c r="K84" s="329">
        <v>44646</v>
      </c>
      <c r="L84" s="256" t="s">
        <v>356</v>
      </c>
      <c r="M84" s="256"/>
      <c r="N84" s="257"/>
    </row>
    <row r="85" spans="2:14" x14ac:dyDescent="0.25">
      <c r="B85" s="333" t="str">
        <f>IF(D85="","",D85&amp;"-"&amp;(1+COUNTIF(D$33:D84,D85)))</f>
        <v>imeprezime-26</v>
      </c>
      <c r="D85" s="255" t="s">
        <v>285</v>
      </c>
      <c r="E85" s="256" t="s">
        <v>414</v>
      </c>
      <c r="F85" s="256">
        <v>2041</v>
      </c>
      <c r="G85" s="256" t="s">
        <v>415</v>
      </c>
      <c r="H85" s="256" t="s">
        <v>374</v>
      </c>
      <c r="I85" s="256" t="s">
        <v>381</v>
      </c>
      <c r="J85" s="256">
        <v>221</v>
      </c>
      <c r="K85" s="329">
        <v>44627</v>
      </c>
      <c r="L85" s="256" t="s">
        <v>356</v>
      </c>
      <c r="M85" s="256"/>
      <c r="N85" s="257"/>
    </row>
    <row r="86" spans="2:14" x14ac:dyDescent="0.25">
      <c r="B86" s="333" t="str">
        <f>IF(D86="","",D86&amp;"-"&amp;(1+COUNTIF(D$33:D85,D86)))</f>
        <v>imeprezime-27</v>
      </c>
      <c r="D86" s="255" t="s">
        <v>285</v>
      </c>
      <c r="E86" s="256" t="s">
        <v>416</v>
      </c>
      <c r="F86" s="256">
        <v>1005</v>
      </c>
      <c r="G86" s="256" t="s">
        <v>417</v>
      </c>
      <c r="H86" s="256" t="s">
        <v>368</v>
      </c>
      <c r="I86" s="256" t="s">
        <v>375</v>
      </c>
      <c r="J86" s="256">
        <v>221</v>
      </c>
      <c r="K86" s="329">
        <v>44636</v>
      </c>
      <c r="L86" s="256" t="s">
        <v>356</v>
      </c>
      <c r="M86" s="256"/>
      <c r="N86" s="257"/>
    </row>
    <row r="87" spans="2:14" x14ac:dyDescent="0.25">
      <c r="B87" s="333" t="str">
        <f>IF(D87="","",D87&amp;"-"&amp;(1+COUNTIF(D$33:D86,D87)))</f>
        <v>imeprezime-28</v>
      </c>
      <c r="D87" s="255" t="s">
        <v>285</v>
      </c>
      <c r="E87" s="256" t="s">
        <v>418</v>
      </c>
      <c r="F87" s="256">
        <v>1613</v>
      </c>
      <c r="G87" s="256" t="s">
        <v>419</v>
      </c>
      <c r="H87" s="256" t="s">
        <v>420</v>
      </c>
      <c r="I87" s="256"/>
      <c r="J87" s="256" t="s">
        <v>356</v>
      </c>
      <c r="K87" s="329" t="s">
        <v>356</v>
      </c>
      <c r="L87" s="256" t="s">
        <v>356</v>
      </c>
      <c r="M87" s="256"/>
      <c r="N87" s="257"/>
    </row>
    <row r="88" spans="2:14" x14ac:dyDescent="0.25">
      <c r="B88" s="333" t="str">
        <f>IF(D88="","",D88&amp;"-"&amp;(1+COUNTIF(D$33:D87,D88)))</f>
        <v>imeprezime-29</v>
      </c>
      <c r="D88" s="255" t="s">
        <v>285</v>
      </c>
      <c r="E88" s="256" t="s">
        <v>418</v>
      </c>
      <c r="F88" s="256">
        <v>1380</v>
      </c>
      <c r="G88" s="256" t="s">
        <v>421</v>
      </c>
      <c r="H88" s="256" t="s">
        <v>368</v>
      </c>
      <c r="I88" s="256"/>
      <c r="J88" s="256" t="s">
        <v>356</v>
      </c>
      <c r="K88" s="329" t="s">
        <v>356</v>
      </c>
      <c r="L88" s="256" t="s">
        <v>356</v>
      </c>
      <c r="M88" s="256"/>
      <c r="N88" s="257"/>
    </row>
    <row r="89" spans="2:14" x14ac:dyDescent="0.25">
      <c r="B89" s="333" t="str">
        <f>IF(D89="","",D89&amp;"-"&amp;(1+COUNTIF(D$33:D88,D89)))</f>
        <v>imeprezime-30</v>
      </c>
      <c r="D89" s="255" t="s">
        <v>285</v>
      </c>
      <c r="E89" s="256" t="s">
        <v>418</v>
      </c>
      <c r="F89" s="256">
        <v>1634</v>
      </c>
      <c r="G89" s="256" t="s">
        <v>422</v>
      </c>
      <c r="H89" s="256" t="s">
        <v>420</v>
      </c>
      <c r="I89" s="256"/>
      <c r="J89" s="256" t="s">
        <v>356</v>
      </c>
      <c r="K89" s="329" t="s">
        <v>356</v>
      </c>
      <c r="L89" s="256" t="s">
        <v>356</v>
      </c>
      <c r="M89" s="256"/>
      <c r="N89" s="257"/>
    </row>
    <row r="90" spans="2:14" ht="15" customHeight="1" x14ac:dyDescent="0.25">
      <c r="B90" s="333" t="str">
        <f>IF(D90="","",D90&amp;"-"&amp;(1+COUNTIF(D$33:D89,D90)))</f>
        <v>imeprezime-31</v>
      </c>
      <c r="D90" s="255" t="s">
        <v>285</v>
      </c>
      <c r="E90" s="256" t="s">
        <v>418</v>
      </c>
      <c r="F90" s="256">
        <v>2201</v>
      </c>
      <c r="G90" s="256" t="s">
        <v>423</v>
      </c>
      <c r="H90" s="256" t="s">
        <v>424</v>
      </c>
      <c r="I90" s="256" t="s">
        <v>425</v>
      </c>
      <c r="J90" s="256">
        <v>221</v>
      </c>
      <c r="K90" s="329">
        <v>44625</v>
      </c>
      <c r="L90" s="256" t="s">
        <v>356</v>
      </c>
      <c r="M90" s="256"/>
      <c r="N90" s="257"/>
    </row>
    <row r="91" spans="2:14" x14ac:dyDescent="0.25">
      <c r="B91" s="333" t="str">
        <f>IF(D91="","",D91&amp;"-"&amp;(1+COUNTIF(D$33:D90,D91)))</f>
        <v>imeprezime-32</v>
      </c>
      <c r="D91" s="255" t="s">
        <v>285</v>
      </c>
      <c r="E91" s="256" t="s">
        <v>418</v>
      </c>
      <c r="F91" s="256">
        <v>1953</v>
      </c>
      <c r="G91" s="256" t="s">
        <v>426</v>
      </c>
      <c r="H91" s="256" t="s">
        <v>424</v>
      </c>
      <c r="I91" s="256"/>
      <c r="J91" s="256" t="s">
        <v>356</v>
      </c>
      <c r="K91" s="329" t="s">
        <v>356</v>
      </c>
      <c r="L91" s="256" t="s">
        <v>356</v>
      </c>
      <c r="M91" s="256"/>
      <c r="N91" s="257"/>
    </row>
    <row r="92" spans="2:14" x14ac:dyDescent="0.25">
      <c r="B92" s="333" t="str">
        <f>IF(D92="","",D92&amp;"-"&amp;(1+COUNTIF(D$33:D91,D92)))</f>
        <v>imeprezime-33</v>
      </c>
      <c r="D92" s="255" t="s">
        <v>285</v>
      </c>
      <c r="E92" s="256" t="s">
        <v>418</v>
      </c>
      <c r="F92" s="256">
        <v>1182</v>
      </c>
      <c r="G92" s="256" t="s">
        <v>427</v>
      </c>
      <c r="H92" s="256" t="s">
        <v>368</v>
      </c>
      <c r="I92" s="256" t="s">
        <v>428</v>
      </c>
      <c r="J92" s="256">
        <v>221</v>
      </c>
      <c r="K92" s="329">
        <v>44636</v>
      </c>
      <c r="L92" s="256" t="s">
        <v>356</v>
      </c>
      <c r="M92" s="256"/>
      <c r="N92" s="257"/>
    </row>
    <row r="93" spans="2:14" x14ac:dyDescent="0.25">
      <c r="B93" s="333" t="str">
        <f>IF(D93="","",D93&amp;"-"&amp;(1+COUNTIF(D$33:D92,D93)))</f>
        <v>imeprezime-34</v>
      </c>
      <c r="D93" s="255" t="s">
        <v>285</v>
      </c>
      <c r="E93" s="256" t="s">
        <v>418</v>
      </c>
      <c r="F93" s="256">
        <v>1840</v>
      </c>
      <c r="G93" s="256" t="s">
        <v>429</v>
      </c>
      <c r="H93" s="256" t="s">
        <v>362</v>
      </c>
      <c r="I93" s="256" t="s">
        <v>430</v>
      </c>
      <c r="J93" s="256">
        <v>221</v>
      </c>
      <c r="K93" s="329">
        <v>44632</v>
      </c>
      <c r="L93" s="256" t="s">
        <v>356</v>
      </c>
      <c r="M93" s="256"/>
      <c r="N93" s="257"/>
    </row>
    <row r="94" spans="2:14" x14ac:dyDescent="0.25">
      <c r="B94" s="333" t="str">
        <f>IF(D94="","",D94&amp;"-"&amp;(1+COUNTIF(D$33:D93,D94)))</f>
        <v>imeprezime-35</v>
      </c>
      <c r="D94" s="255" t="s">
        <v>285</v>
      </c>
      <c r="E94" s="256" t="s">
        <v>418</v>
      </c>
      <c r="F94" s="256">
        <v>1709</v>
      </c>
      <c r="G94" s="256" t="s">
        <v>431</v>
      </c>
      <c r="H94" s="256" t="s">
        <v>368</v>
      </c>
      <c r="I94" s="256"/>
      <c r="J94" s="256" t="s">
        <v>356</v>
      </c>
      <c r="K94" s="329" t="s">
        <v>356</v>
      </c>
      <c r="L94" s="256" t="s">
        <v>356</v>
      </c>
      <c r="M94" s="256"/>
      <c r="N94" s="257"/>
    </row>
    <row r="95" spans="2:14" x14ac:dyDescent="0.25">
      <c r="B95" s="333" t="str">
        <f>IF(D95="","",D95&amp;"-"&amp;(1+COUNTIF(D$33:D94,D95)))</f>
        <v>imeprezime-36</v>
      </c>
      <c r="D95" s="255" t="s">
        <v>285</v>
      </c>
      <c r="E95" s="256" t="s">
        <v>418</v>
      </c>
      <c r="F95" s="256">
        <v>2037</v>
      </c>
      <c r="G95" s="256" t="s">
        <v>432</v>
      </c>
      <c r="H95" s="256" t="s">
        <v>374</v>
      </c>
      <c r="I95" s="256" t="s">
        <v>433</v>
      </c>
      <c r="J95" s="256">
        <v>221</v>
      </c>
      <c r="K95" s="329">
        <v>44627</v>
      </c>
      <c r="L95" s="256" t="s">
        <v>356</v>
      </c>
      <c r="M95" s="256"/>
      <c r="N95" s="257"/>
    </row>
    <row r="96" spans="2:14" x14ac:dyDescent="0.25">
      <c r="B96" s="333" t="str">
        <f>IF(D96="","",D96&amp;"-"&amp;(1+COUNTIF(D$33:D95,D96)))</f>
        <v>imeprezime-37</v>
      </c>
      <c r="D96" s="255" t="s">
        <v>285</v>
      </c>
      <c r="E96" s="256" t="s">
        <v>418</v>
      </c>
      <c r="F96" s="256">
        <v>1917</v>
      </c>
      <c r="G96" s="256" t="s">
        <v>434</v>
      </c>
      <c r="H96" s="256" t="s">
        <v>368</v>
      </c>
      <c r="I96" s="256"/>
      <c r="J96" s="256" t="s">
        <v>356</v>
      </c>
      <c r="K96" s="329" t="s">
        <v>356</v>
      </c>
      <c r="L96" s="256" t="s">
        <v>356</v>
      </c>
      <c r="M96" s="256"/>
      <c r="N96" s="257"/>
    </row>
    <row r="97" spans="2:14" ht="15" customHeight="1" x14ac:dyDescent="0.25">
      <c r="B97" s="333" t="str">
        <f>IF(D97="","",D97&amp;"-"&amp;(1+COUNTIF(D$33:D96,D97)))</f>
        <v>imeprezime-38</v>
      </c>
      <c r="D97" s="255" t="s">
        <v>285</v>
      </c>
      <c r="E97" s="256" t="s">
        <v>418</v>
      </c>
      <c r="F97" s="256">
        <v>1488</v>
      </c>
      <c r="G97" s="256" t="s">
        <v>435</v>
      </c>
      <c r="H97" s="256" t="s">
        <v>374</v>
      </c>
      <c r="I97" s="256" t="s">
        <v>425</v>
      </c>
      <c r="J97" s="256">
        <v>221</v>
      </c>
      <c r="K97" s="329">
        <v>44641</v>
      </c>
      <c r="L97" s="256" t="s">
        <v>356</v>
      </c>
      <c r="M97" s="256"/>
      <c r="N97" s="257"/>
    </row>
    <row r="98" spans="2:14" x14ac:dyDescent="0.25">
      <c r="B98" s="333" t="str">
        <f>IF(D98="","",D98&amp;"-"&amp;(1+COUNTIF(D$33:D97,D98)))</f>
        <v>imeprezime-39</v>
      </c>
      <c r="D98" s="255" t="s">
        <v>285</v>
      </c>
      <c r="E98" s="256" t="s">
        <v>418</v>
      </c>
      <c r="F98" s="256">
        <v>1190</v>
      </c>
      <c r="G98" s="256" t="s">
        <v>436</v>
      </c>
      <c r="H98" s="256" t="s">
        <v>368</v>
      </c>
      <c r="I98" s="256" t="s">
        <v>375</v>
      </c>
      <c r="J98" s="256">
        <v>221</v>
      </c>
      <c r="K98" s="329">
        <v>44636</v>
      </c>
      <c r="L98" s="256" t="s">
        <v>356</v>
      </c>
      <c r="M98" s="256"/>
      <c r="N98" s="257"/>
    </row>
    <row r="99" spans="2:14" x14ac:dyDescent="0.25">
      <c r="B99" s="333" t="str">
        <f>IF(D99="","",D99&amp;"-"&amp;(1+COUNTIF(D$33:D98,D99)))</f>
        <v>imeprezime-40</v>
      </c>
      <c r="D99" s="255" t="s">
        <v>285</v>
      </c>
      <c r="E99" s="256" t="s">
        <v>418</v>
      </c>
      <c r="F99" s="256">
        <v>1838</v>
      </c>
      <c r="G99" s="256" t="s">
        <v>437</v>
      </c>
      <c r="H99" s="256" t="s">
        <v>438</v>
      </c>
      <c r="I99" s="256"/>
      <c r="J99" s="256" t="s">
        <v>356</v>
      </c>
      <c r="K99" s="256" t="s">
        <v>356</v>
      </c>
      <c r="L99" s="256" t="s">
        <v>356</v>
      </c>
      <c r="M99" s="256"/>
      <c r="N99" s="257"/>
    </row>
    <row r="100" spans="2:14" x14ac:dyDescent="0.25">
      <c r="B100" s="333" t="str">
        <f>IF(D100="","",D100&amp;"-"&amp;(1+COUNTIF(D$33:D99,D100)))</f>
        <v>imeprezime-41</v>
      </c>
      <c r="D100" s="255" t="s">
        <v>285</v>
      </c>
      <c r="E100" s="256" t="s">
        <v>418</v>
      </c>
      <c r="F100" s="256">
        <v>1717</v>
      </c>
      <c r="G100" s="256" t="s">
        <v>439</v>
      </c>
      <c r="H100" s="256" t="s">
        <v>368</v>
      </c>
      <c r="I100" s="256"/>
      <c r="J100" s="256" t="s">
        <v>356</v>
      </c>
      <c r="K100" s="329" t="s">
        <v>356</v>
      </c>
      <c r="L100" s="256" t="s">
        <v>356</v>
      </c>
      <c r="M100" s="256"/>
      <c r="N100" s="257"/>
    </row>
    <row r="101" spans="2:14" x14ac:dyDescent="0.25">
      <c r="B101" s="333" t="str">
        <f>IF(D101="","",D101&amp;"-"&amp;(1+COUNTIF(D$33:D100,D101)))</f>
        <v>imeprezime-42</v>
      </c>
      <c r="D101" s="255" t="s">
        <v>285</v>
      </c>
      <c r="E101" s="256" t="s">
        <v>418</v>
      </c>
      <c r="F101" s="256">
        <v>1276</v>
      </c>
      <c r="G101" s="256" t="s">
        <v>440</v>
      </c>
      <c r="H101" s="256" t="s">
        <v>383</v>
      </c>
      <c r="I101" s="256" t="s">
        <v>430</v>
      </c>
      <c r="J101" s="256">
        <v>221</v>
      </c>
      <c r="K101" s="329">
        <v>44625</v>
      </c>
      <c r="L101" s="256" t="s">
        <v>356</v>
      </c>
      <c r="M101" s="256"/>
      <c r="N101" s="257"/>
    </row>
    <row r="102" spans="2:14" x14ac:dyDescent="0.25">
      <c r="B102" s="333" t="str">
        <f>IF(D102="","",D102&amp;"-"&amp;(1+COUNTIF(D$33:D101,D102)))</f>
        <v>imeprezime-43</v>
      </c>
      <c r="D102" s="255" t="s">
        <v>285</v>
      </c>
      <c r="E102" s="256" t="s">
        <v>418</v>
      </c>
      <c r="F102" s="256">
        <v>2262</v>
      </c>
      <c r="G102" s="256" t="s">
        <v>441</v>
      </c>
      <c r="H102" s="256" t="s">
        <v>374</v>
      </c>
      <c r="I102" s="256"/>
      <c r="J102" s="256" t="s">
        <v>356</v>
      </c>
      <c r="K102" s="329" t="s">
        <v>356</v>
      </c>
      <c r="L102" s="256" t="s">
        <v>356</v>
      </c>
      <c r="M102" s="256"/>
      <c r="N102" s="257"/>
    </row>
    <row r="103" spans="2:14" x14ac:dyDescent="0.25">
      <c r="B103" s="333" t="str">
        <f>IF(D103="","",D103&amp;"-"&amp;(1+COUNTIF(D$33:D102,D103)))</f>
        <v>imeprezime-44</v>
      </c>
      <c r="D103" s="255" t="s">
        <v>285</v>
      </c>
      <c r="E103" s="256" t="s">
        <v>418</v>
      </c>
      <c r="F103" s="256">
        <v>1046</v>
      </c>
      <c r="G103" s="256" t="s">
        <v>442</v>
      </c>
      <c r="H103" s="256" t="s">
        <v>362</v>
      </c>
      <c r="I103" s="256"/>
      <c r="J103" s="256" t="s">
        <v>356</v>
      </c>
      <c r="K103" s="329" t="s">
        <v>356</v>
      </c>
      <c r="L103" s="256" t="s">
        <v>356</v>
      </c>
      <c r="M103" s="256"/>
      <c r="N103" s="257"/>
    </row>
    <row r="104" spans="2:14" x14ac:dyDescent="0.25">
      <c r="B104" s="333" t="str">
        <f>IF(D104="","",D104&amp;"-"&amp;(1+COUNTIF(D$33:D103,D104)))</f>
        <v>imeprezime-45</v>
      </c>
      <c r="D104" s="255" t="s">
        <v>285</v>
      </c>
      <c r="E104" s="256" t="s">
        <v>418</v>
      </c>
      <c r="F104" s="256">
        <v>2043</v>
      </c>
      <c r="G104" s="256" t="s">
        <v>443</v>
      </c>
      <c r="H104" s="256" t="s">
        <v>374</v>
      </c>
      <c r="I104" s="256" t="s">
        <v>375</v>
      </c>
      <c r="J104" s="256">
        <v>221</v>
      </c>
      <c r="K104" s="329">
        <v>44627</v>
      </c>
      <c r="L104" s="256" t="s">
        <v>356</v>
      </c>
      <c r="M104" s="256"/>
      <c r="N104" s="257"/>
    </row>
    <row r="105" spans="2:14" x14ac:dyDescent="0.25">
      <c r="B105" s="333" t="str">
        <f>IF(D105="","",D105&amp;"-"&amp;(1+COUNTIF(D$33:D104,D105)))</f>
        <v>imeprezime-46</v>
      </c>
      <c r="D105" s="255" t="s">
        <v>285</v>
      </c>
      <c r="E105" s="256" t="s">
        <v>418</v>
      </c>
      <c r="F105" s="256">
        <v>2237</v>
      </c>
      <c r="G105" s="256" t="s">
        <v>444</v>
      </c>
      <c r="H105" s="256" t="s">
        <v>368</v>
      </c>
      <c r="I105" s="256" t="s">
        <v>375</v>
      </c>
      <c r="J105" s="256">
        <v>221</v>
      </c>
      <c r="K105" s="329">
        <v>44692</v>
      </c>
      <c r="L105" s="256" t="s">
        <v>356</v>
      </c>
      <c r="M105" s="256"/>
      <c r="N105" s="257"/>
    </row>
    <row r="106" spans="2:14" x14ac:dyDescent="0.25">
      <c r="B106" s="333" t="str">
        <f>IF(D106="","",D106&amp;"-"&amp;(1+COUNTIF(D$33:D105,D106)))</f>
        <v>imeprezime-47</v>
      </c>
      <c r="D106" s="255" t="s">
        <v>285</v>
      </c>
      <c r="E106" s="256" t="s">
        <v>418</v>
      </c>
      <c r="F106" s="256">
        <v>1305</v>
      </c>
      <c r="G106" s="256" t="s">
        <v>445</v>
      </c>
      <c r="H106" s="256" t="s">
        <v>424</v>
      </c>
      <c r="I106" s="256" t="s">
        <v>433</v>
      </c>
      <c r="J106" s="256">
        <v>221</v>
      </c>
      <c r="K106" s="329">
        <v>44625</v>
      </c>
      <c r="L106" s="256" t="s">
        <v>356</v>
      </c>
      <c r="M106" s="256"/>
      <c r="N106" s="257"/>
    </row>
    <row r="107" spans="2:14" x14ac:dyDescent="0.25">
      <c r="B107" s="333" t="str">
        <f>IF(D107="","",D107&amp;"-"&amp;(1+COUNTIF(D$33:D106,D107)))</f>
        <v>imeprezime-48</v>
      </c>
      <c r="D107" s="255" t="s">
        <v>285</v>
      </c>
      <c r="E107" s="256" t="s">
        <v>418</v>
      </c>
      <c r="F107" s="256">
        <v>2194</v>
      </c>
      <c r="G107" s="256" t="s">
        <v>446</v>
      </c>
      <c r="H107" s="256" t="s">
        <v>447</v>
      </c>
      <c r="I107" s="256"/>
      <c r="J107" s="256" t="s">
        <v>356</v>
      </c>
      <c r="K107" s="329" t="s">
        <v>356</v>
      </c>
      <c r="L107" s="256" t="s">
        <v>356</v>
      </c>
      <c r="M107" s="256"/>
      <c r="N107" s="257"/>
    </row>
    <row r="108" spans="2:14" x14ac:dyDescent="0.25">
      <c r="B108" s="333" t="str">
        <f>IF(D108="","",D108&amp;"-"&amp;(1+COUNTIF(D$33:D107,D108)))</f>
        <v>imeprezime-49</v>
      </c>
      <c r="D108" s="255" t="s">
        <v>285</v>
      </c>
      <c r="E108" s="256" t="s">
        <v>418</v>
      </c>
      <c r="F108" s="256">
        <v>1791</v>
      </c>
      <c r="G108" s="256" t="s">
        <v>448</v>
      </c>
      <c r="H108" s="256" t="s">
        <v>374</v>
      </c>
      <c r="I108" s="256"/>
      <c r="J108" s="256" t="s">
        <v>356</v>
      </c>
      <c r="K108" s="329" t="s">
        <v>356</v>
      </c>
      <c r="L108" s="256" t="s">
        <v>356</v>
      </c>
      <c r="M108" s="256"/>
      <c r="N108" s="257"/>
    </row>
    <row r="109" spans="2:14" x14ac:dyDescent="0.25">
      <c r="B109" s="333" t="str">
        <f>IF(D109="","",D109&amp;"-"&amp;(1+COUNTIF(D$33:D108,D109)))</f>
        <v>imeprezime-50</v>
      </c>
      <c r="D109" s="255" t="s">
        <v>285</v>
      </c>
      <c r="E109" s="256" t="s">
        <v>418</v>
      </c>
      <c r="F109" s="256">
        <v>1472</v>
      </c>
      <c r="G109" s="256" t="s">
        <v>449</v>
      </c>
      <c r="H109" s="256" t="s">
        <v>365</v>
      </c>
      <c r="I109" s="256" t="s">
        <v>430</v>
      </c>
      <c r="J109" s="256">
        <v>221</v>
      </c>
      <c r="K109" s="329">
        <v>44626</v>
      </c>
      <c r="L109" s="256" t="s">
        <v>356</v>
      </c>
      <c r="M109" s="256"/>
      <c r="N109" s="257"/>
    </row>
    <row r="110" spans="2:14" x14ac:dyDescent="0.25">
      <c r="B110" s="333" t="str">
        <f>IF(D110="","",D110&amp;"-"&amp;(1+COUNTIF(D$33:D109,D110)))</f>
        <v>imeprezime-51</v>
      </c>
      <c r="D110" s="255" t="s">
        <v>285</v>
      </c>
      <c r="E110" s="256" t="s">
        <v>418</v>
      </c>
      <c r="F110" s="256">
        <v>1405</v>
      </c>
      <c r="G110" s="256" t="s">
        <v>450</v>
      </c>
      <c r="H110" s="256" t="s">
        <v>368</v>
      </c>
      <c r="I110" s="256" t="s">
        <v>375</v>
      </c>
      <c r="J110" s="256">
        <v>221</v>
      </c>
      <c r="K110" s="329">
        <v>44636</v>
      </c>
      <c r="L110" s="256" t="s">
        <v>356</v>
      </c>
      <c r="M110" s="256"/>
      <c r="N110" s="257"/>
    </row>
    <row r="111" spans="2:14" x14ac:dyDescent="0.25">
      <c r="B111" s="333" t="str">
        <f>IF(D111="","",D111&amp;"-"&amp;(1+COUNTIF(D$33:D110,D111)))</f>
        <v>imeprezime-52</v>
      </c>
      <c r="D111" s="255" t="s">
        <v>285</v>
      </c>
      <c r="E111" s="256" t="s">
        <v>418</v>
      </c>
      <c r="F111" s="256">
        <v>1218</v>
      </c>
      <c r="G111" s="256" t="s">
        <v>451</v>
      </c>
      <c r="H111" s="256" t="s">
        <v>368</v>
      </c>
      <c r="I111" s="256" t="s">
        <v>425</v>
      </c>
      <c r="J111" s="256">
        <v>221</v>
      </c>
      <c r="K111" s="329">
        <v>44636</v>
      </c>
      <c r="L111" s="256" t="s">
        <v>356</v>
      </c>
      <c r="M111" s="256"/>
      <c r="N111" s="257"/>
    </row>
    <row r="112" spans="2:14" x14ac:dyDescent="0.25">
      <c r="B112" s="333" t="str">
        <f>IF(D112="","",D112&amp;"-"&amp;(1+COUNTIF(D$33:D111,D112)))</f>
        <v>imeprezime-53</v>
      </c>
      <c r="D112" s="255" t="s">
        <v>285</v>
      </c>
      <c r="E112" s="256" t="s">
        <v>452</v>
      </c>
      <c r="F112" s="256">
        <v>1189</v>
      </c>
      <c r="G112" s="256" t="s">
        <v>453</v>
      </c>
      <c r="H112" s="256" t="s">
        <v>368</v>
      </c>
      <c r="I112" s="256" t="s">
        <v>375</v>
      </c>
      <c r="J112" s="256">
        <v>221</v>
      </c>
      <c r="K112" s="329">
        <v>44636</v>
      </c>
      <c r="L112" s="256" t="s">
        <v>356</v>
      </c>
      <c r="M112" s="256"/>
      <c r="N112" s="257"/>
    </row>
    <row r="113" spans="2:14" x14ac:dyDescent="0.25">
      <c r="B113" s="333" t="str">
        <f>IF(D113="","",D113&amp;"-"&amp;(1+COUNTIF(D$33:D112,D113)))</f>
        <v>imeprezime-54</v>
      </c>
      <c r="D113" s="255" t="s">
        <v>285</v>
      </c>
      <c r="E113" s="256" t="s">
        <v>454</v>
      </c>
      <c r="F113" s="256">
        <v>2297</v>
      </c>
      <c r="G113" s="256" t="s">
        <v>455</v>
      </c>
      <c r="H113" s="256" t="s">
        <v>456</v>
      </c>
      <c r="I113" s="256"/>
      <c r="J113" s="256" t="s">
        <v>356</v>
      </c>
      <c r="K113" s="329" t="s">
        <v>356</v>
      </c>
      <c r="L113" s="256" t="s">
        <v>356</v>
      </c>
      <c r="M113" s="256"/>
      <c r="N113" s="257"/>
    </row>
    <row r="114" spans="2:14" x14ac:dyDescent="0.25">
      <c r="B114" s="333" t="str">
        <f>IF(D114="","",D114&amp;"-"&amp;(1+COUNTIF(D$33:D113,D114)))</f>
        <v>imeprezime-55</v>
      </c>
      <c r="D114" s="255" t="s">
        <v>285</v>
      </c>
      <c r="E114" s="256" t="s">
        <v>457</v>
      </c>
      <c r="F114" s="256">
        <v>2054</v>
      </c>
      <c r="G114" s="256" t="s">
        <v>458</v>
      </c>
      <c r="H114" s="256" t="s">
        <v>412</v>
      </c>
      <c r="I114" s="256"/>
      <c r="J114" s="256" t="s">
        <v>356</v>
      </c>
      <c r="K114" s="256" t="s">
        <v>356</v>
      </c>
      <c r="L114" s="256" t="s">
        <v>356</v>
      </c>
      <c r="M114" s="256"/>
      <c r="N114" s="257"/>
    </row>
    <row r="115" spans="2:14" x14ac:dyDescent="0.25">
      <c r="B115" s="333" t="str">
        <f>IF(D115="","",D115&amp;"-"&amp;(1+COUNTIF(D$33:D114,D115)))</f>
        <v>imeprezime-56</v>
      </c>
      <c r="D115" s="255" t="s">
        <v>285</v>
      </c>
      <c r="E115" s="256" t="s">
        <v>457</v>
      </c>
      <c r="F115" s="256">
        <v>2272</v>
      </c>
      <c r="G115" s="256" t="s">
        <v>459</v>
      </c>
      <c r="H115" s="256"/>
      <c r="I115" s="256"/>
      <c r="J115" s="256" t="s">
        <v>356</v>
      </c>
      <c r="K115" s="329" t="s">
        <v>356</v>
      </c>
      <c r="L115" s="256" t="s">
        <v>356</v>
      </c>
      <c r="M115" s="256"/>
      <c r="N115" s="257"/>
    </row>
    <row r="116" spans="2:14" x14ac:dyDescent="0.25">
      <c r="B116" s="333" t="str">
        <f>IF(D116="","",D116&amp;"-"&amp;(1+COUNTIF(D$33:D115,D116)))</f>
        <v>imeprezime-57</v>
      </c>
      <c r="D116" s="255" t="s">
        <v>285</v>
      </c>
      <c r="E116" s="256" t="s">
        <v>457</v>
      </c>
      <c r="F116" s="256">
        <v>1006</v>
      </c>
      <c r="G116" s="256" t="s">
        <v>460</v>
      </c>
      <c r="H116" s="256" t="s">
        <v>368</v>
      </c>
      <c r="I116" s="256"/>
      <c r="J116" s="256" t="s">
        <v>356</v>
      </c>
      <c r="K116" s="329" t="s">
        <v>356</v>
      </c>
      <c r="L116" s="256" t="s">
        <v>356</v>
      </c>
      <c r="M116" s="256"/>
      <c r="N116" s="257"/>
    </row>
    <row r="117" spans="2:14" x14ac:dyDescent="0.25">
      <c r="B117" s="333" t="str">
        <f>IF(D117="","",D117&amp;"-"&amp;(1+COUNTIF(D$33:D116,D117)))</f>
        <v>imeprezime-58</v>
      </c>
      <c r="D117" s="255" t="s">
        <v>285</v>
      </c>
      <c r="E117" s="256" t="s">
        <v>461</v>
      </c>
      <c r="F117" s="256">
        <v>2045</v>
      </c>
      <c r="G117" s="256" t="s">
        <v>462</v>
      </c>
      <c r="H117" s="256" t="s">
        <v>424</v>
      </c>
      <c r="I117" s="256" t="s">
        <v>433</v>
      </c>
      <c r="J117" s="256">
        <v>221</v>
      </c>
      <c r="K117" s="329">
        <v>44625</v>
      </c>
      <c r="L117" s="256" t="s">
        <v>356</v>
      </c>
      <c r="M117" s="256"/>
      <c r="N117" s="257"/>
    </row>
    <row r="118" spans="2:14" x14ac:dyDescent="0.25">
      <c r="B118" s="333" t="str">
        <f>IF(D118="","",D118&amp;"-"&amp;(1+COUNTIF(D$33:D117,D118)))</f>
        <v>imeprezime-59</v>
      </c>
      <c r="D118" s="255" t="s">
        <v>285</v>
      </c>
      <c r="E118" s="256" t="s">
        <v>463</v>
      </c>
      <c r="F118" s="256">
        <v>1008</v>
      </c>
      <c r="G118" s="256" t="s">
        <v>464</v>
      </c>
      <c r="H118" s="256" t="s">
        <v>368</v>
      </c>
      <c r="I118" s="256"/>
      <c r="J118" s="256" t="s">
        <v>356</v>
      </c>
      <c r="K118" s="329" t="s">
        <v>356</v>
      </c>
      <c r="L118" s="256" t="s">
        <v>356</v>
      </c>
      <c r="M118" s="256"/>
      <c r="N118" s="257"/>
    </row>
    <row r="119" spans="2:14" x14ac:dyDescent="0.25">
      <c r="B119" s="333" t="str">
        <f>IF(D119="","",D119&amp;"-"&amp;(1+COUNTIF(D$33:D118,D119)))</f>
        <v>imeprezime-60</v>
      </c>
      <c r="D119" s="255" t="s">
        <v>285</v>
      </c>
      <c r="E119" s="256" t="s">
        <v>465</v>
      </c>
      <c r="F119" s="256">
        <v>1861</v>
      </c>
      <c r="G119" s="256" t="s">
        <v>466</v>
      </c>
      <c r="H119" s="256" t="s">
        <v>374</v>
      </c>
      <c r="I119" s="256" t="s">
        <v>467</v>
      </c>
      <c r="J119" s="256">
        <v>221</v>
      </c>
      <c r="K119" s="329">
        <v>44627</v>
      </c>
      <c r="L119" s="256" t="s">
        <v>356</v>
      </c>
      <c r="M119" s="256"/>
      <c r="N119" s="257"/>
    </row>
    <row r="120" spans="2:14" x14ac:dyDescent="0.25">
      <c r="B120" s="333" t="str">
        <f>IF(D120="","",D120&amp;"-"&amp;(1+COUNTIF(D$33:D119,D120)))</f>
        <v>imeprezime-61</v>
      </c>
      <c r="D120" s="255" t="s">
        <v>285</v>
      </c>
      <c r="E120" s="256" t="s">
        <v>468</v>
      </c>
      <c r="F120" s="256">
        <v>2114</v>
      </c>
      <c r="G120" s="256" t="s">
        <v>469</v>
      </c>
      <c r="H120" s="256" t="s">
        <v>470</v>
      </c>
      <c r="I120" s="256"/>
      <c r="J120" s="256" t="s">
        <v>356</v>
      </c>
      <c r="K120" s="329" t="s">
        <v>356</v>
      </c>
      <c r="L120" s="256" t="s">
        <v>356</v>
      </c>
      <c r="M120" s="256"/>
      <c r="N120" s="257"/>
    </row>
    <row r="121" spans="2:14" x14ac:dyDescent="0.25">
      <c r="B121" s="333" t="str">
        <f>IF(D121="","",D121&amp;"-"&amp;(1+COUNTIF(D$33:D120,D121)))</f>
        <v>imeprezime-62</v>
      </c>
      <c r="D121" s="255" t="s">
        <v>285</v>
      </c>
      <c r="E121" s="256" t="s">
        <v>468</v>
      </c>
      <c r="F121" s="256">
        <v>1886</v>
      </c>
      <c r="G121" s="256" t="s">
        <v>471</v>
      </c>
      <c r="H121" s="256" t="s">
        <v>368</v>
      </c>
      <c r="I121" s="256"/>
      <c r="J121" s="256" t="s">
        <v>356</v>
      </c>
      <c r="K121" s="256" t="s">
        <v>356</v>
      </c>
      <c r="L121" s="256" t="s">
        <v>356</v>
      </c>
      <c r="M121" s="256"/>
      <c r="N121" s="257"/>
    </row>
    <row r="122" spans="2:14" x14ac:dyDescent="0.25">
      <c r="B122" s="333" t="str">
        <f>IF(D122="","",D122&amp;"-"&amp;(1+COUNTIF(D$33:D121,D122)))</f>
        <v>imeprezime-63</v>
      </c>
      <c r="D122" s="255" t="s">
        <v>285</v>
      </c>
      <c r="E122" s="256" t="s">
        <v>468</v>
      </c>
      <c r="F122" s="256">
        <v>2142</v>
      </c>
      <c r="G122" s="256" t="s">
        <v>472</v>
      </c>
      <c r="H122" s="256" t="s">
        <v>355</v>
      </c>
      <c r="I122" s="256"/>
      <c r="J122" s="256" t="s">
        <v>356</v>
      </c>
      <c r="K122" s="329" t="s">
        <v>356</v>
      </c>
      <c r="L122" s="256" t="s">
        <v>356</v>
      </c>
      <c r="M122" s="256"/>
      <c r="N122" s="257"/>
    </row>
    <row r="123" spans="2:14" ht="15" customHeight="1" x14ac:dyDescent="0.25">
      <c r="B123" s="333" t="str">
        <f>IF(D123="","",D123&amp;"-"&amp;(1+COUNTIF(D$33:D122,D123)))</f>
        <v>imeprezime-64</v>
      </c>
      <c r="D123" s="255" t="s">
        <v>285</v>
      </c>
      <c r="E123" s="256" t="s">
        <v>468</v>
      </c>
      <c r="F123" s="256">
        <v>1007</v>
      </c>
      <c r="G123" s="256" t="s">
        <v>473</v>
      </c>
      <c r="H123" s="256" t="s">
        <v>368</v>
      </c>
      <c r="I123" s="256"/>
      <c r="J123" s="256" t="s">
        <v>356</v>
      </c>
      <c r="K123" s="329" t="s">
        <v>356</v>
      </c>
      <c r="L123" s="256" t="s">
        <v>356</v>
      </c>
      <c r="M123" s="256"/>
      <c r="N123" s="257"/>
    </row>
    <row r="124" spans="2:14" x14ac:dyDescent="0.25">
      <c r="B124" s="333" t="str">
        <f>IF(D124="","",D124&amp;"-"&amp;(1+COUNTIF(D$33:D123,D124)))</f>
        <v>imeprezime-65</v>
      </c>
      <c r="D124" s="255" t="s">
        <v>285</v>
      </c>
      <c r="E124" s="256" t="s">
        <v>468</v>
      </c>
      <c r="F124" s="256">
        <v>1943</v>
      </c>
      <c r="G124" s="256" t="s">
        <v>466</v>
      </c>
      <c r="H124" s="256" t="s">
        <v>368</v>
      </c>
      <c r="I124" s="256" t="s">
        <v>375</v>
      </c>
      <c r="J124" s="256">
        <v>221</v>
      </c>
      <c r="K124" s="329">
        <v>44697</v>
      </c>
      <c r="L124" s="256" t="s">
        <v>356</v>
      </c>
      <c r="M124" s="256"/>
      <c r="N124" s="257"/>
    </row>
    <row r="125" spans="2:14" x14ac:dyDescent="0.25">
      <c r="B125" s="333" t="str">
        <f>IF(D125="","",D125&amp;"-"&amp;(1+COUNTIF(D$33:D124,D125)))</f>
        <v>imeprezime-66</v>
      </c>
      <c r="D125" s="255" t="s">
        <v>285</v>
      </c>
      <c r="E125" s="256" t="s">
        <v>474</v>
      </c>
      <c r="F125" s="256">
        <v>1134</v>
      </c>
      <c r="G125" s="256" t="s">
        <v>475</v>
      </c>
      <c r="H125" s="256" t="s">
        <v>383</v>
      </c>
      <c r="I125" s="256" t="s">
        <v>381</v>
      </c>
      <c r="J125" s="256">
        <v>221</v>
      </c>
      <c r="K125" s="329">
        <v>44625</v>
      </c>
      <c r="L125" s="256" t="s">
        <v>356</v>
      </c>
      <c r="M125" s="256"/>
      <c r="N125" s="257"/>
    </row>
    <row r="126" spans="2:14" x14ac:dyDescent="0.25">
      <c r="B126" s="333" t="str">
        <f>IF(D126="","",D126&amp;"-"&amp;(1+COUNTIF(D$33:D125,D126)))</f>
        <v>imeprezime-67</v>
      </c>
      <c r="D126" s="255" t="s">
        <v>285</v>
      </c>
      <c r="E126" s="256" t="s">
        <v>474</v>
      </c>
      <c r="F126" s="256">
        <v>1758</v>
      </c>
      <c r="G126" s="256" t="s">
        <v>476</v>
      </c>
      <c r="H126" s="256" t="s">
        <v>362</v>
      </c>
      <c r="I126" s="256"/>
      <c r="J126" s="256" t="s">
        <v>356</v>
      </c>
      <c r="K126" s="256" t="s">
        <v>356</v>
      </c>
      <c r="L126" s="256" t="s">
        <v>356</v>
      </c>
      <c r="M126" s="256"/>
      <c r="N126" s="257"/>
    </row>
    <row r="127" spans="2:14" x14ac:dyDescent="0.25">
      <c r="B127" s="333" t="str">
        <f>IF(D127="","",D127&amp;"-"&amp;(1+COUNTIF(D$33:D126,D127)))</f>
        <v>imeprezime-68</v>
      </c>
      <c r="D127" s="255" t="s">
        <v>285</v>
      </c>
      <c r="E127" s="256" t="s">
        <v>474</v>
      </c>
      <c r="F127" s="256">
        <v>1833</v>
      </c>
      <c r="G127" s="256" t="s">
        <v>477</v>
      </c>
      <c r="H127" s="256" t="s">
        <v>438</v>
      </c>
      <c r="I127" s="256"/>
      <c r="J127" s="256" t="s">
        <v>356</v>
      </c>
      <c r="K127" s="256" t="s">
        <v>356</v>
      </c>
      <c r="L127" s="256" t="s">
        <v>356</v>
      </c>
      <c r="M127" s="256"/>
      <c r="N127" s="257"/>
    </row>
    <row r="128" spans="2:14" x14ac:dyDescent="0.25">
      <c r="B128" s="333" t="str">
        <f>IF(D128="","",D128&amp;"-"&amp;(1+COUNTIF(D$33:D127,D128)))</f>
        <v>imeprezime-69</v>
      </c>
      <c r="D128" s="255" t="s">
        <v>285</v>
      </c>
      <c r="E128" s="256" t="s">
        <v>474</v>
      </c>
      <c r="F128" s="256">
        <v>1594</v>
      </c>
      <c r="G128" s="256" t="s">
        <v>478</v>
      </c>
      <c r="H128" s="256" t="s">
        <v>420</v>
      </c>
      <c r="I128" s="256"/>
      <c r="J128" s="256" t="s">
        <v>356</v>
      </c>
      <c r="K128" s="329" t="s">
        <v>356</v>
      </c>
      <c r="L128" s="256" t="s">
        <v>356</v>
      </c>
      <c r="M128" s="256"/>
      <c r="N128" s="257"/>
    </row>
    <row r="129" spans="2:14" x14ac:dyDescent="0.25">
      <c r="B129" s="333" t="str">
        <f>IF(D129="","",D129&amp;"-"&amp;(1+COUNTIF(D$33:D128,D129)))</f>
        <v>imeprezime-70</v>
      </c>
      <c r="D129" s="255" t="s">
        <v>285</v>
      </c>
      <c r="E129" s="256" t="s">
        <v>479</v>
      </c>
      <c r="F129" s="256">
        <v>2353</v>
      </c>
      <c r="G129" s="256" t="s">
        <v>480</v>
      </c>
      <c r="H129" s="256" t="s">
        <v>481</v>
      </c>
      <c r="I129" s="256"/>
      <c r="J129" s="256" t="s">
        <v>356</v>
      </c>
      <c r="K129" s="329" t="s">
        <v>356</v>
      </c>
      <c r="L129" s="256" t="s">
        <v>356</v>
      </c>
      <c r="M129" s="256"/>
      <c r="N129" s="257"/>
    </row>
    <row r="130" spans="2:14" ht="15" customHeight="1" x14ac:dyDescent="0.25">
      <c r="B130" s="333" t="str">
        <f>IF(D130="","",D130&amp;"-"&amp;(1+COUNTIF(D$33:D129,D130)))</f>
        <v>imeprezime-71</v>
      </c>
      <c r="D130" s="255" t="s">
        <v>285</v>
      </c>
      <c r="E130" s="256" t="s">
        <v>482</v>
      </c>
      <c r="F130" s="256">
        <v>1967</v>
      </c>
      <c r="G130" s="256" t="s">
        <v>483</v>
      </c>
      <c r="H130" s="256" t="s">
        <v>447</v>
      </c>
      <c r="I130" s="256"/>
      <c r="J130" s="256" t="s">
        <v>356</v>
      </c>
      <c r="K130" s="329" t="s">
        <v>356</v>
      </c>
      <c r="L130" s="256" t="s">
        <v>356</v>
      </c>
      <c r="M130" s="256"/>
      <c r="N130" s="257"/>
    </row>
    <row r="131" spans="2:14" x14ac:dyDescent="0.25">
      <c r="B131" s="333" t="str">
        <f>IF(D131="","",D131&amp;"-"&amp;(1+COUNTIF(D$33:D130,D131)))</f>
        <v>imeprezime-72</v>
      </c>
      <c r="D131" s="255" t="s">
        <v>285</v>
      </c>
      <c r="E131" s="256" t="s">
        <v>482</v>
      </c>
      <c r="F131" s="256">
        <v>2217</v>
      </c>
      <c r="G131" s="256" t="s">
        <v>484</v>
      </c>
      <c r="H131" s="256" t="s">
        <v>362</v>
      </c>
      <c r="I131" s="256"/>
      <c r="J131" s="256" t="s">
        <v>356</v>
      </c>
      <c r="K131" s="329" t="s">
        <v>356</v>
      </c>
      <c r="L131" s="256" t="s">
        <v>356</v>
      </c>
      <c r="M131" s="256"/>
      <c r="N131" s="257"/>
    </row>
    <row r="132" spans="2:14" x14ac:dyDescent="0.25">
      <c r="B132" s="333" t="str">
        <f>IF(D132="","",D132&amp;"-"&amp;(1+COUNTIF(D$33:D131,D132)))</f>
        <v>imeprezime-73</v>
      </c>
      <c r="D132" s="255" t="s">
        <v>285</v>
      </c>
      <c r="E132" s="256" t="s">
        <v>485</v>
      </c>
      <c r="F132" s="256">
        <v>2207</v>
      </c>
      <c r="G132" s="256" t="s">
        <v>486</v>
      </c>
      <c r="H132" s="256" t="s">
        <v>487</v>
      </c>
      <c r="I132" s="256" t="s">
        <v>467</v>
      </c>
      <c r="J132" s="256">
        <v>221</v>
      </c>
      <c r="K132" s="329">
        <v>44625</v>
      </c>
      <c r="L132" s="256" t="s">
        <v>356</v>
      </c>
      <c r="M132" s="256"/>
      <c r="N132" s="257"/>
    </row>
    <row r="133" spans="2:14" x14ac:dyDescent="0.25">
      <c r="B133" s="333" t="str">
        <f>IF(D133="","",D133&amp;"-"&amp;(1+COUNTIF(D$33:D132,D133)))</f>
        <v>imeprezime-74</v>
      </c>
      <c r="D133" s="255" t="s">
        <v>285</v>
      </c>
      <c r="E133" s="256" t="s">
        <v>488</v>
      </c>
      <c r="F133" s="256">
        <v>2304</v>
      </c>
      <c r="G133" s="256" t="s">
        <v>489</v>
      </c>
      <c r="H133" s="256" t="s">
        <v>383</v>
      </c>
      <c r="I133" s="256"/>
      <c r="J133" s="256" t="s">
        <v>356</v>
      </c>
      <c r="K133" s="329" t="s">
        <v>356</v>
      </c>
      <c r="L133" s="256" t="s">
        <v>356</v>
      </c>
      <c r="M133" s="256"/>
      <c r="N133" s="257"/>
    </row>
    <row r="134" spans="2:14" x14ac:dyDescent="0.25">
      <c r="B134" s="333" t="str">
        <f>IF(D134="","",D134&amp;"-"&amp;(1+COUNTIF(D$33:D133,D134)))</f>
        <v>imeprezime-75</v>
      </c>
      <c r="D134" s="255" t="s">
        <v>285</v>
      </c>
      <c r="E134" s="256" t="s">
        <v>490</v>
      </c>
      <c r="F134" s="256">
        <v>2303</v>
      </c>
      <c r="G134" s="256" t="s">
        <v>466</v>
      </c>
      <c r="H134" s="256" t="s">
        <v>491</v>
      </c>
      <c r="I134" s="256"/>
      <c r="J134" s="256" t="s">
        <v>356</v>
      </c>
      <c r="K134" s="329" t="s">
        <v>356</v>
      </c>
      <c r="L134" s="256" t="s">
        <v>356</v>
      </c>
      <c r="M134" s="256"/>
      <c r="N134" s="257"/>
    </row>
    <row r="135" spans="2:14" x14ac:dyDescent="0.25">
      <c r="B135" s="333" t="str">
        <f>IF(D135="","",D135&amp;"-"&amp;(1+COUNTIF(D$33:D134,D135)))</f>
        <v>imeprezime-76</v>
      </c>
      <c r="D135" s="255" t="s">
        <v>285</v>
      </c>
      <c r="E135" s="256" t="s">
        <v>492</v>
      </c>
      <c r="F135" s="256">
        <v>2197</v>
      </c>
      <c r="G135" s="256" t="s">
        <v>493</v>
      </c>
      <c r="H135" s="256"/>
      <c r="I135" s="256"/>
      <c r="J135" s="256" t="s">
        <v>356</v>
      </c>
      <c r="K135" s="256" t="s">
        <v>356</v>
      </c>
      <c r="L135" s="256" t="s">
        <v>356</v>
      </c>
      <c r="M135" s="256"/>
      <c r="N135" s="257"/>
    </row>
    <row r="136" spans="2:14" x14ac:dyDescent="0.25">
      <c r="B136" s="333" t="str">
        <f>IF(D136="","",D136&amp;"-"&amp;(1+COUNTIF(D$33:D135,D136)))</f>
        <v>imeprezime-77</v>
      </c>
      <c r="D136" s="255" t="s">
        <v>285</v>
      </c>
      <c r="E136" s="256" t="s">
        <v>492</v>
      </c>
      <c r="F136" s="256">
        <v>1010</v>
      </c>
      <c r="G136" s="256" t="s">
        <v>494</v>
      </c>
      <c r="H136" s="256" t="s">
        <v>368</v>
      </c>
      <c r="I136" s="256"/>
      <c r="J136" s="256" t="s">
        <v>356</v>
      </c>
      <c r="K136" s="329" t="s">
        <v>356</v>
      </c>
      <c r="L136" s="256" t="s">
        <v>356</v>
      </c>
      <c r="M136" s="256"/>
      <c r="N136" s="257"/>
    </row>
    <row r="137" spans="2:14" ht="15" customHeight="1" x14ac:dyDescent="0.25">
      <c r="B137" s="333" t="str">
        <f>IF(D137="","",D137&amp;"-"&amp;(1+COUNTIF(D$33:D136,D137)))</f>
        <v>imeprezime-78</v>
      </c>
      <c r="D137" s="255" t="s">
        <v>285</v>
      </c>
      <c r="E137" s="256" t="s">
        <v>492</v>
      </c>
      <c r="F137" s="256">
        <v>1009</v>
      </c>
      <c r="G137" s="256" t="s">
        <v>495</v>
      </c>
      <c r="H137" s="256" t="s">
        <v>368</v>
      </c>
      <c r="I137" s="256"/>
      <c r="J137" s="256" t="s">
        <v>356</v>
      </c>
      <c r="K137" s="329" t="s">
        <v>356</v>
      </c>
      <c r="L137" s="256" t="s">
        <v>356</v>
      </c>
      <c r="M137" s="256"/>
      <c r="N137" s="257"/>
    </row>
    <row r="138" spans="2:14" x14ac:dyDescent="0.25">
      <c r="B138" s="333" t="str">
        <f>IF(D138="","",D138&amp;"-"&amp;(1+COUNTIF(D$33:D137,D138)))</f>
        <v>imeprezime-79</v>
      </c>
      <c r="D138" s="255" t="s">
        <v>285</v>
      </c>
      <c r="E138" s="256" t="s">
        <v>492</v>
      </c>
      <c r="F138" s="256">
        <v>1273</v>
      </c>
      <c r="G138" s="256" t="s">
        <v>496</v>
      </c>
      <c r="H138" s="256" t="s">
        <v>368</v>
      </c>
      <c r="I138" s="256" t="s">
        <v>394</v>
      </c>
      <c r="J138" s="256">
        <v>221</v>
      </c>
      <c r="K138" s="329">
        <v>44636</v>
      </c>
      <c r="L138" s="256" t="s">
        <v>356</v>
      </c>
      <c r="M138" s="256"/>
      <c r="N138" s="257"/>
    </row>
    <row r="139" spans="2:14" x14ac:dyDescent="0.25">
      <c r="B139" s="333" t="str">
        <f>IF(D139="","",D139&amp;"-"&amp;(1+COUNTIF(D$33:D138,D139)))</f>
        <v>imeprezime-80</v>
      </c>
      <c r="D139" s="255" t="s">
        <v>285</v>
      </c>
      <c r="E139" s="256" t="s">
        <v>492</v>
      </c>
      <c r="F139" s="256">
        <v>1074</v>
      </c>
      <c r="G139" s="256" t="s">
        <v>497</v>
      </c>
      <c r="H139" s="256" t="s">
        <v>368</v>
      </c>
      <c r="I139" s="256" t="s">
        <v>394</v>
      </c>
      <c r="J139" s="256">
        <v>221</v>
      </c>
      <c r="K139" s="329">
        <v>44636</v>
      </c>
      <c r="L139" s="256" t="s">
        <v>356</v>
      </c>
      <c r="M139" s="256"/>
      <c r="N139" s="257"/>
    </row>
    <row r="140" spans="2:14" x14ac:dyDescent="0.25">
      <c r="B140" s="333" t="str">
        <f>IF(D140="","",D140&amp;"-"&amp;(1+COUNTIF(D$33:D139,D140)))</f>
        <v>imeprezime-81</v>
      </c>
      <c r="D140" s="255" t="s">
        <v>285</v>
      </c>
      <c r="E140" s="256" t="s">
        <v>498</v>
      </c>
      <c r="F140" s="256">
        <v>2145</v>
      </c>
      <c r="G140" s="256" t="s">
        <v>499</v>
      </c>
      <c r="H140" s="256"/>
      <c r="I140" s="256"/>
      <c r="J140" s="256" t="s">
        <v>356</v>
      </c>
      <c r="K140" s="256" t="s">
        <v>356</v>
      </c>
      <c r="L140" s="256" t="s">
        <v>356</v>
      </c>
      <c r="M140" s="256"/>
      <c r="N140" s="257"/>
    </row>
    <row r="141" spans="2:14" x14ac:dyDescent="0.25">
      <c r="B141" s="333" t="str">
        <f>IF(D141="","",D141&amp;"-"&amp;(1+COUNTIF(D$33:D140,D141)))</f>
        <v>imeprezime-82</v>
      </c>
      <c r="D141" s="255" t="s">
        <v>285</v>
      </c>
      <c r="E141" s="256" t="s">
        <v>498</v>
      </c>
      <c r="F141" s="256">
        <v>1988</v>
      </c>
      <c r="G141" s="256" t="s">
        <v>500</v>
      </c>
      <c r="H141" s="256" t="s">
        <v>447</v>
      </c>
      <c r="I141" s="256"/>
      <c r="J141" s="256" t="s">
        <v>356</v>
      </c>
      <c r="K141" s="329" t="s">
        <v>356</v>
      </c>
      <c r="L141" s="256" t="s">
        <v>356</v>
      </c>
      <c r="M141" s="256"/>
      <c r="N141" s="257"/>
    </row>
    <row r="142" spans="2:14" x14ac:dyDescent="0.25">
      <c r="B142" s="333" t="str">
        <f>IF(D142="","",D142&amp;"-"&amp;(1+COUNTIF(D$33:D141,D142)))</f>
        <v>imeprezime-83</v>
      </c>
      <c r="D142" s="255" t="s">
        <v>285</v>
      </c>
      <c r="E142" s="256" t="s">
        <v>498</v>
      </c>
      <c r="F142" s="256">
        <v>1843</v>
      </c>
      <c r="G142" s="256" t="s">
        <v>501</v>
      </c>
      <c r="H142" s="256" t="s">
        <v>424</v>
      </c>
      <c r="I142" s="256"/>
      <c r="J142" s="256" t="s">
        <v>356</v>
      </c>
      <c r="K142" s="329" t="s">
        <v>356</v>
      </c>
      <c r="L142" s="256" t="s">
        <v>356</v>
      </c>
      <c r="M142" s="256"/>
      <c r="N142" s="257"/>
    </row>
    <row r="143" spans="2:14" x14ac:dyDescent="0.25">
      <c r="B143" s="333" t="str">
        <f>IF(D143="","",D143&amp;"-"&amp;(1+COUNTIF(D$33:D142,D143)))</f>
        <v>imeprezime-84</v>
      </c>
      <c r="D143" s="255" t="s">
        <v>285</v>
      </c>
      <c r="E143" s="256" t="s">
        <v>498</v>
      </c>
      <c r="F143" s="256">
        <v>1646</v>
      </c>
      <c r="G143" s="256" t="s">
        <v>476</v>
      </c>
      <c r="H143" s="256" t="s">
        <v>362</v>
      </c>
      <c r="I143" s="256"/>
      <c r="J143" s="256" t="s">
        <v>356</v>
      </c>
      <c r="K143" s="256" t="s">
        <v>356</v>
      </c>
      <c r="L143" s="256" t="s">
        <v>356</v>
      </c>
      <c r="M143" s="256"/>
      <c r="N143" s="257"/>
    </row>
    <row r="144" spans="2:14" ht="15" customHeight="1" x14ac:dyDescent="0.25">
      <c r="B144" s="333" t="str">
        <f>IF(D144="","",D144&amp;"-"&amp;(1+COUNTIF(D$33:D143,D144)))</f>
        <v>imeprezime-85</v>
      </c>
      <c r="D144" s="255" t="s">
        <v>285</v>
      </c>
      <c r="E144" s="256" t="s">
        <v>502</v>
      </c>
      <c r="F144" s="256">
        <v>1258</v>
      </c>
      <c r="G144" s="256" t="s">
        <v>503</v>
      </c>
      <c r="H144" s="256" t="s">
        <v>374</v>
      </c>
      <c r="I144" s="256" t="s">
        <v>504</v>
      </c>
      <c r="J144" s="256">
        <v>221</v>
      </c>
      <c r="K144" s="329">
        <v>44627</v>
      </c>
      <c r="L144" s="256" t="s">
        <v>356</v>
      </c>
      <c r="M144" s="256"/>
      <c r="N144" s="257"/>
    </row>
    <row r="145" spans="2:14" x14ac:dyDescent="0.25">
      <c r="B145" s="333" t="str">
        <f>IF(D145="","",D145&amp;"-"&amp;(1+COUNTIF(D$33:D144,D145)))</f>
        <v>imeprezime-86</v>
      </c>
      <c r="D145" s="255" t="s">
        <v>285</v>
      </c>
      <c r="E145" s="256" t="s">
        <v>505</v>
      </c>
      <c r="F145" s="256">
        <v>2124</v>
      </c>
      <c r="G145" s="256" t="s">
        <v>506</v>
      </c>
      <c r="H145" s="256" t="s">
        <v>507</v>
      </c>
      <c r="I145" s="256"/>
      <c r="J145" s="256" t="s">
        <v>356</v>
      </c>
      <c r="K145" s="329" t="s">
        <v>356</v>
      </c>
      <c r="L145" s="256" t="s">
        <v>356</v>
      </c>
      <c r="M145" s="256"/>
      <c r="N145" s="257"/>
    </row>
    <row r="146" spans="2:14" x14ac:dyDescent="0.25">
      <c r="B146" s="333" t="str">
        <f>IF(D146="","",D146&amp;"-"&amp;(1+COUNTIF(D$33:D145,D146)))</f>
        <v>imeprezime-87</v>
      </c>
      <c r="D146" s="255" t="s">
        <v>285</v>
      </c>
      <c r="E146" s="256" t="s">
        <v>508</v>
      </c>
      <c r="F146" s="256">
        <v>1796</v>
      </c>
      <c r="G146" s="256" t="s">
        <v>509</v>
      </c>
      <c r="H146" s="256" t="s">
        <v>368</v>
      </c>
      <c r="I146" s="256"/>
      <c r="J146" s="256" t="s">
        <v>356</v>
      </c>
      <c r="K146" s="329" t="s">
        <v>356</v>
      </c>
      <c r="L146" s="256" t="s">
        <v>356</v>
      </c>
      <c r="M146" s="256"/>
      <c r="N146" s="257"/>
    </row>
    <row r="147" spans="2:14" x14ac:dyDescent="0.25">
      <c r="B147" s="333" t="str">
        <f>IF(D147="","",D147&amp;"-"&amp;(1+COUNTIF(D$33:D146,D147)))</f>
        <v>imeprezime-88</v>
      </c>
      <c r="D147" s="255" t="s">
        <v>285</v>
      </c>
      <c r="E147" s="256" t="s">
        <v>510</v>
      </c>
      <c r="F147" s="256">
        <v>2103</v>
      </c>
      <c r="G147" s="256" t="s">
        <v>511</v>
      </c>
      <c r="H147" s="256" t="s">
        <v>512</v>
      </c>
      <c r="I147" s="256"/>
      <c r="J147" s="256" t="s">
        <v>356</v>
      </c>
      <c r="K147" s="329" t="s">
        <v>356</v>
      </c>
      <c r="L147" s="256" t="s">
        <v>356</v>
      </c>
      <c r="M147" s="256"/>
      <c r="N147" s="257"/>
    </row>
    <row r="148" spans="2:14" x14ac:dyDescent="0.25">
      <c r="B148" s="333" t="str">
        <f>IF(D148="","",D148&amp;"-"&amp;(1+COUNTIF(D$33:D147,D148)))</f>
        <v>imeprezime-89</v>
      </c>
      <c r="D148" s="255" t="s">
        <v>285</v>
      </c>
      <c r="E148" s="256" t="s">
        <v>513</v>
      </c>
      <c r="F148" s="256">
        <v>2430</v>
      </c>
      <c r="G148" s="256" t="s">
        <v>514</v>
      </c>
      <c r="H148" s="256" t="s">
        <v>515</v>
      </c>
      <c r="I148" s="256"/>
      <c r="J148" s="256" t="s">
        <v>356</v>
      </c>
      <c r="K148" s="329" t="s">
        <v>356</v>
      </c>
      <c r="L148" s="256" t="s">
        <v>356</v>
      </c>
      <c r="M148" s="256"/>
      <c r="N148" s="257"/>
    </row>
    <row r="149" spans="2:14" x14ac:dyDescent="0.25">
      <c r="B149" s="333" t="str">
        <f>IF(D149="","",D149&amp;"-"&amp;(1+COUNTIF(D$33:D148,D149)))</f>
        <v>imeprezime-90</v>
      </c>
      <c r="D149" s="255" t="s">
        <v>285</v>
      </c>
      <c r="E149" s="256" t="s">
        <v>516</v>
      </c>
      <c r="F149" s="256">
        <v>1941</v>
      </c>
      <c r="G149" s="256" t="s">
        <v>517</v>
      </c>
      <c r="H149" s="256" t="s">
        <v>374</v>
      </c>
      <c r="I149" s="256" t="s">
        <v>399</v>
      </c>
      <c r="J149" s="256">
        <v>221</v>
      </c>
      <c r="K149" s="329">
        <v>44627</v>
      </c>
      <c r="L149" s="256" t="s">
        <v>356</v>
      </c>
      <c r="M149" s="256"/>
      <c r="N149" s="257"/>
    </row>
    <row r="150" spans="2:14" x14ac:dyDescent="0.25">
      <c r="B150" s="333" t="str">
        <f>IF(D150="","",D150&amp;"-"&amp;(1+COUNTIF(D$33:D149,D150)))</f>
        <v>imeprezime-91</v>
      </c>
      <c r="D150" s="255" t="s">
        <v>285</v>
      </c>
      <c r="E150" s="256" t="s">
        <v>516</v>
      </c>
      <c r="F150" s="256">
        <v>1377</v>
      </c>
      <c r="G150" s="256" t="s">
        <v>518</v>
      </c>
      <c r="H150" s="256" t="s">
        <v>447</v>
      </c>
      <c r="I150" s="256"/>
      <c r="J150" s="256" t="s">
        <v>356</v>
      </c>
      <c r="K150" s="256" t="s">
        <v>356</v>
      </c>
      <c r="L150" s="256" t="s">
        <v>356</v>
      </c>
      <c r="M150" s="256"/>
      <c r="N150" s="257"/>
    </row>
    <row r="151" spans="2:14" ht="15" customHeight="1" x14ac:dyDescent="0.25">
      <c r="B151" s="333" t="str">
        <f>IF(D151="","",D151&amp;"-"&amp;(1+COUNTIF(D$33:D150,D151)))</f>
        <v>imeprezime-92</v>
      </c>
      <c r="D151" s="255" t="s">
        <v>285</v>
      </c>
      <c r="E151" s="256" t="s">
        <v>516</v>
      </c>
      <c r="F151" s="256">
        <v>1730</v>
      </c>
      <c r="G151" s="256" t="s">
        <v>519</v>
      </c>
      <c r="H151" s="256" t="s">
        <v>420</v>
      </c>
      <c r="I151" s="256"/>
      <c r="J151" s="256" t="s">
        <v>356</v>
      </c>
      <c r="K151" s="256" t="s">
        <v>356</v>
      </c>
      <c r="L151" s="256" t="s">
        <v>356</v>
      </c>
      <c r="M151" s="256"/>
      <c r="N151" s="257"/>
    </row>
    <row r="152" spans="2:14" x14ac:dyDescent="0.25">
      <c r="B152" s="333" t="str">
        <f>IF(D152="","",D152&amp;"-"&amp;(1+COUNTIF(D$33:D151,D152)))</f>
        <v>imeprezime-93</v>
      </c>
      <c r="D152" s="255" t="s">
        <v>285</v>
      </c>
      <c r="E152" s="256" t="s">
        <v>516</v>
      </c>
      <c r="F152" s="256">
        <v>1949</v>
      </c>
      <c r="G152" s="256" t="s">
        <v>520</v>
      </c>
      <c r="H152" s="256" t="s">
        <v>383</v>
      </c>
      <c r="I152" s="256" t="s">
        <v>399</v>
      </c>
      <c r="J152" s="256">
        <v>221</v>
      </c>
      <c r="K152" s="329">
        <v>44625</v>
      </c>
      <c r="L152" s="256" t="s">
        <v>356</v>
      </c>
      <c r="M152" s="256"/>
      <c r="N152" s="257"/>
    </row>
    <row r="153" spans="2:14" x14ac:dyDescent="0.25">
      <c r="B153" s="333" t="str">
        <f>IF(D153="","",D153&amp;"-"&amp;(1+COUNTIF(D$33:D152,D153)))</f>
        <v>imeprezime-94</v>
      </c>
      <c r="D153" s="255" t="s">
        <v>285</v>
      </c>
      <c r="E153" s="256" t="s">
        <v>516</v>
      </c>
      <c r="F153" s="256">
        <v>1066</v>
      </c>
      <c r="G153" s="256" t="s">
        <v>497</v>
      </c>
      <c r="H153" s="256" t="s">
        <v>368</v>
      </c>
      <c r="I153" s="256" t="s">
        <v>363</v>
      </c>
      <c r="J153" s="256">
        <v>221</v>
      </c>
      <c r="K153" s="329">
        <v>44636</v>
      </c>
      <c r="L153" s="256" t="s">
        <v>356</v>
      </c>
      <c r="M153" s="256"/>
      <c r="N153" s="257"/>
    </row>
    <row r="154" spans="2:14" x14ac:dyDescent="0.25">
      <c r="B154" s="333" t="str">
        <f>IF(D154="","",D154&amp;"-"&amp;(1+COUNTIF(D$33:D153,D154)))</f>
        <v>imeprezime-95</v>
      </c>
      <c r="D154" s="255" t="s">
        <v>285</v>
      </c>
      <c r="E154" s="256" t="s">
        <v>516</v>
      </c>
      <c r="F154" s="256">
        <v>1737</v>
      </c>
      <c r="G154" s="256" t="s">
        <v>521</v>
      </c>
      <c r="H154" s="256" t="s">
        <v>420</v>
      </c>
      <c r="I154" s="256"/>
      <c r="J154" s="256" t="s">
        <v>356</v>
      </c>
      <c r="K154" s="329" t="s">
        <v>356</v>
      </c>
      <c r="L154" s="256" t="s">
        <v>356</v>
      </c>
      <c r="M154" s="256"/>
      <c r="N154" s="257"/>
    </row>
    <row r="155" spans="2:14" x14ac:dyDescent="0.25">
      <c r="B155" s="333" t="str">
        <f>IF(D155="","",D155&amp;"-"&amp;(1+COUNTIF(D$33:D154,D155)))</f>
        <v>imeprezime-96</v>
      </c>
      <c r="D155" s="255" t="s">
        <v>285</v>
      </c>
      <c r="E155" s="256" t="s">
        <v>522</v>
      </c>
      <c r="F155" s="256">
        <v>1222</v>
      </c>
      <c r="G155" s="256" t="s">
        <v>523</v>
      </c>
      <c r="H155" s="256" t="s">
        <v>374</v>
      </c>
      <c r="I155" s="256" t="s">
        <v>425</v>
      </c>
      <c r="J155" s="256">
        <v>221</v>
      </c>
      <c r="K155" s="329">
        <v>44627</v>
      </c>
      <c r="L155" s="256" t="s">
        <v>356</v>
      </c>
      <c r="M155" s="256"/>
      <c r="N155" s="257"/>
    </row>
    <row r="156" spans="2:14" x14ac:dyDescent="0.25">
      <c r="B156" s="333" t="str">
        <f>IF(D156="","",D156&amp;"-"&amp;(1+COUNTIF(D$33:D155,D156)))</f>
        <v>imeprezime-97</v>
      </c>
      <c r="D156" s="255" t="s">
        <v>285</v>
      </c>
      <c r="E156" s="256" t="s">
        <v>522</v>
      </c>
      <c r="F156" s="256">
        <v>2170</v>
      </c>
      <c r="G156" s="256" t="s">
        <v>524</v>
      </c>
      <c r="H156" s="256" t="s">
        <v>424</v>
      </c>
      <c r="I156" s="256" t="s">
        <v>504</v>
      </c>
      <c r="J156" s="256">
        <v>221</v>
      </c>
      <c r="K156" s="329">
        <v>44625</v>
      </c>
      <c r="L156" s="256" t="s">
        <v>356</v>
      </c>
      <c r="M156" s="256"/>
      <c r="N156" s="257"/>
    </row>
    <row r="157" spans="2:14" x14ac:dyDescent="0.25">
      <c r="B157" s="333" t="str">
        <f>IF(D157="","",D157&amp;"-"&amp;(1+COUNTIF(D$33:D156,D157)))</f>
        <v>imeprezime-98</v>
      </c>
      <c r="D157" s="255" t="s">
        <v>285</v>
      </c>
      <c r="E157" s="256" t="s">
        <v>525</v>
      </c>
      <c r="F157" s="256">
        <v>1051</v>
      </c>
      <c r="G157" s="256" t="s">
        <v>526</v>
      </c>
      <c r="H157" s="256" t="s">
        <v>362</v>
      </c>
      <c r="I157" s="256"/>
      <c r="J157" s="256" t="s">
        <v>356</v>
      </c>
      <c r="K157" s="329" t="s">
        <v>356</v>
      </c>
      <c r="L157" s="256" t="s">
        <v>356</v>
      </c>
      <c r="M157" s="256"/>
      <c r="N157" s="257"/>
    </row>
    <row r="158" spans="2:14" ht="15" customHeight="1" x14ac:dyDescent="0.25">
      <c r="B158" s="333" t="str">
        <f>IF(D158="","",D158&amp;"-"&amp;(1+COUNTIF(D$33:D157,D158)))</f>
        <v>imeprezime-99</v>
      </c>
      <c r="D158" s="255" t="s">
        <v>285</v>
      </c>
      <c r="E158" s="256" t="s">
        <v>525</v>
      </c>
      <c r="F158" s="256">
        <v>1739</v>
      </c>
      <c r="G158" s="256" t="s">
        <v>527</v>
      </c>
      <c r="H158" s="256" t="s">
        <v>420</v>
      </c>
      <c r="I158" s="256"/>
      <c r="J158" s="256" t="s">
        <v>356</v>
      </c>
      <c r="K158" s="256" t="s">
        <v>356</v>
      </c>
      <c r="L158" s="256" t="s">
        <v>356</v>
      </c>
      <c r="M158" s="256"/>
      <c r="N158" s="257"/>
    </row>
    <row r="159" spans="2:14" x14ac:dyDescent="0.25">
      <c r="B159" s="333" t="str">
        <f>IF(D159="","",D159&amp;"-"&amp;(1+COUNTIF(D$33:D158,D159)))</f>
        <v>imeprezime-100</v>
      </c>
      <c r="D159" s="255" t="s">
        <v>285</v>
      </c>
      <c r="E159" s="256" t="s">
        <v>528</v>
      </c>
      <c r="F159" s="256">
        <v>1269</v>
      </c>
      <c r="G159" s="256" t="s">
        <v>529</v>
      </c>
      <c r="H159" s="256" t="s">
        <v>412</v>
      </c>
      <c r="I159" s="256" t="s">
        <v>430</v>
      </c>
      <c r="J159" s="256">
        <v>221</v>
      </c>
      <c r="K159" s="329">
        <v>44674</v>
      </c>
      <c r="L159" s="256" t="s">
        <v>356</v>
      </c>
      <c r="M159" s="256"/>
      <c r="N159" s="257"/>
    </row>
    <row r="160" spans="2:14" x14ac:dyDescent="0.25">
      <c r="B160" s="333" t="str">
        <f>IF(D160="","",D160&amp;"-"&amp;(1+COUNTIF(D$33:D159,D160)))</f>
        <v>imeprezime-101</v>
      </c>
      <c r="D160" s="255" t="s">
        <v>285</v>
      </c>
      <c r="E160" s="256" t="s">
        <v>528</v>
      </c>
      <c r="F160" s="256">
        <v>1732</v>
      </c>
      <c r="G160" s="256" t="s">
        <v>530</v>
      </c>
      <c r="H160" s="256" t="s">
        <v>420</v>
      </c>
      <c r="I160" s="256"/>
      <c r="J160" s="256" t="s">
        <v>356</v>
      </c>
      <c r="K160" s="329" t="s">
        <v>356</v>
      </c>
      <c r="L160" s="256" t="s">
        <v>356</v>
      </c>
      <c r="M160" s="256"/>
      <c r="N160" s="257"/>
    </row>
    <row r="161" spans="2:14" x14ac:dyDescent="0.25">
      <c r="B161" s="333" t="str">
        <f>IF(D161="","",D161&amp;"-"&amp;(1+COUNTIF(D$33:D160,D161)))</f>
        <v>imeprezime-102</v>
      </c>
      <c r="D161" s="255" t="s">
        <v>285</v>
      </c>
      <c r="E161" s="256" t="s">
        <v>528</v>
      </c>
      <c r="F161" s="256">
        <v>1146</v>
      </c>
      <c r="G161" s="256" t="s">
        <v>531</v>
      </c>
      <c r="H161" s="256" t="s">
        <v>368</v>
      </c>
      <c r="I161" s="256" t="s">
        <v>394</v>
      </c>
      <c r="J161" s="256">
        <v>221</v>
      </c>
      <c r="K161" s="329">
        <v>44636</v>
      </c>
      <c r="L161" s="256" t="s">
        <v>356</v>
      </c>
      <c r="M161" s="256"/>
      <c r="N161" s="257"/>
    </row>
    <row r="162" spans="2:14" x14ac:dyDescent="0.25">
      <c r="B162" s="333" t="str">
        <f>IF(D162="","",D162&amp;"-"&amp;(1+COUNTIF(D$33:D161,D162)))</f>
        <v>imeprezime-103</v>
      </c>
      <c r="D162" s="255" t="s">
        <v>285</v>
      </c>
      <c r="E162" s="256" t="s">
        <v>528</v>
      </c>
      <c r="F162" s="256">
        <v>1811</v>
      </c>
      <c r="G162" s="256" t="s">
        <v>532</v>
      </c>
      <c r="H162" s="256" t="s">
        <v>368</v>
      </c>
      <c r="I162" s="256"/>
      <c r="J162" s="256" t="s">
        <v>356</v>
      </c>
      <c r="K162" s="329" t="s">
        <v>356</v>
      </c>
      <c r="L162" s="256" t="s">
        <v>356</v>
      </c>
      <c r="M162" s="256"/>
      <c r="N162" s="257"/>
    </row>
    <row r="163" spans="2:14" x14ac:dyDescent="0.25">
      <c r="B163" s="333" t="str">
        <f>IF(D163="","",D163&amp;"-"&amp;(1+COUNTIF(D$33:D162,D163)))</f>
        <v>imeprezime-104</v>
      </c>
      <c r="D163" s="255" t="s">
        <v>285</v>
      </c>
      <c r="E163" s="256" t="s">
        <v>533</v>
      </c>
      <c r="F163" s="256">
        <v>1311</v>
      </c>
      <c r="G163" s="256" t="s">
        <v>534</v>
      </c>
      <c r="H163" s="256" t="s">
        <v>365</v>
      </c>
      <c r="I163" s="256" t="s">
        <v>535</v>
      </c>
      <c r="J163" s="256">
        <v>221</v>
      </c>
      <c r="K163" s="329">
        <v>44626</v>
      </c>
      <c r="L163" s="256" t="s">
        <v>356</v>
      </c>
      <c r="M163" s="256"/>
      <c r="N163" s="257"/>
    </row>
    <row r="164" spans="2:14" x14ac:dyDescent="0.25">
      <c r="B164" s="333" t="str">
        <f>IF(D164="","",D164&amp;"-"&amp;(1+COUNTIF(D$33:D163,D164)))</f>
        <v>imeprezime-105</v>
      </c>
      <c r="D164" s="255" t="s">
        <v>285</v>
      </c>
      <c r="E164" s="256" t="s">
        <v>533</v>
      </c>
      <c r="F164" s="256">
        <v>1686</v>
      </c>
      <c r="G164" s="256" t="s">
        <v>536</v>
      </c>
      <c r="H164" s="256" t="s">
        <v>537</v>
      </c>
      <c r="I164" s="256"/>
      <c r="J164" s="256" t="s">
        <v>356</v>
      </c>
      <c r="K164" s="329" t="s">
        <v>356</v>
      </c>
      <c r="L164" s="256" t="s">
        <v>356</v>
      </c>
      <c r="M164" s="256"/>
      <c r="N164" s="257"/>
    </row>
    <row r="165" spans="2:14" ht="15" customHeight="1" x14ac:dyDescent="0.25">
      <c r="B165" s="333" t="str">
        <f>IF(D165="","",D165&amp;"-"&amp;(1+COUNTIF(D$33:D164,D165)))</f>
        <v>imeprezime-106</v>
      </c>
      <c r="D165" s="255" t="s">
        <v>285</v>
      </c>
      <c r="E165" s="256" t="s">
        <v>533</v>
      </c>
      <c r="F165" s="256">
        <v>1599</v>
      </c>
      <c r="G165" s="256" t="s">
        <v>538</v>
      </c>
      <c r="H165" s="256" t="s">
        <v>420</v>
      </c>
      <c r="I165" s="256"/>
      <c r="J165" s="256" t="s">
        <v>356</v>
      </c>
      <c r="K165" s="329" t="s">
        <v>356</v>
      </c>
      <c r="L165" s="256" t="s">
        <v>356</v>
      </c>
      <c r="M165" s="256"/>
      <c r="N165" s="257"/>
    </row>
    <row r="166" spans="2:14" x14ac:dyDescent="0.25">
      <c r="B166" s="333" t="str">
        <f>IF(D166="","",D166&amp;"-"&amp;(1+COUNTIF(D$33:D165,D166)))</f>
        <v>imeprezime-107</v>
      </c>
      <c r="D166" s="255" t="s">
        <v>285</v>
      </c>
      <c r="E166" s="256" t="s">
        <v>533</v>
      </c>
      <c r="F166" s="256">
        <v>1707</v>
      </c>
      <c r="G166" s="256" t="s">
        <v>539</v>
      </c>
      <c r="H166" s="256" t="s">
        <v>368</v>
      </c>
      <c r="I166" s="256"/>
      <c r="J166" s="256" t="s">
        <v>356</v>
      </c>
      <c r="K166" s="329" t="s">
        <v>356</v>
      </c>
      <c r="L166" s="256" t="s">
        <v>356</v>
      </c>
      <c r="M166" s="256"/>
      <c r="N166" s="257"/>
    </row>
    <row r="167" spans="2:14" x14ac:dyDescent="0.25">
      <c r="B167" s="333" t="str">
        <f>IF(D167="","",D167&amp;"-"&amp;(1+COUNTIF(D$33:D166,D167)))</f>
        <v>imeprezime-108</v>
      </c>
      <c r="D167" s="255" t="s">
        <v>285</v>
      </c>
      <c r="E167" s="256" t="s">
        <v>540</v>
      </c>
      <c r="F167" s="256">
        <v>1682</v>
      </c>
      <c r="G167" s="256" t="s">
        <v>440</v>
      </c>
      <c r="H167" s="256" t="s">
        <v>537</v>
      </c>
      <c r="I167" s="256" t="s">
        <v>399</v>
      </c>
      <c r="J167" s="256">
        <v>221</v>
      </c>
      <c r="K167" s="329">
        <v>44623</v>
      </c>
      <c r="L167" s="256" t="s">
        <v>356</v>
      </c>
      <c r="M167" s="256"/>
      <c r="N167" s="257"/>
    </row>
    <row r="168" spans="2:14" x14ac:dyDescent="0.25">
      <c r="B168" s="333" t="str">
        <f>IF(D168="","",D168&amp;"-"&amp;(1+COUNTIF(D$33:D167,D168)))</f>
        <v>imeprezime-109</v>
      </c>
      <c r="D168" s="255" t="s">
        <v>285</v>
      </c>
      <c r="E168" s="256" t="s">
        <v>541</v>
      </c>
      <c r="F168" s="256">
        <v>1250</v>
      </c>
      <c r="G168" s="256" t="s">
        <v>542</v>
      </c>
      <c r="H168" s="256" t="s">
        <v>383</v>
      </c>
      <c r="I168" s="256" t="s">
        <v>543</v>
      </c>
      <c r="J168" s="256">
        <v>221</v>
      </c>
      <c r="K168" s="329">
        <v>44625</v>
      </c>
      <c r="L168" s="256" t="s">
        <v>356</v>
      </c>
      <c r="M168" s="256"/>
      <c r="N168" s="257"/>
    </row>
    <row r="169" spans="2:14" x14ac:dyDescent="0.25">
      <c r="B169" s="333" t="str">
        <f>IF(D169="","",D169&amp;"-"&amp;(1+COUNTIF(D$33:D168,D169)))</f>
        <v>imeprezime-110</v>
      </c>
      <c r="D169" s="255" t="s">
        <v>285</v>
      </c>
      <c r="E169" s="256" t="s">
        <v>544</v>
      </c>
      <c r="F169" s="256">
        <v>2359</v>
      </c>
      <c r="G169" s="256" t="s">
        <v>545</v>
      </c>
      <c r="H169" s="256" t="s">
        <v>546</v>
      </c>
      <c r="I169" s="256"/>
      <c r="J169" s="256" t="s">
        <v>356</v>
      </c>
      <c r="K169" s="256" t="s">
        <v>356</v>
      </c>
      <c r="L169" s="256" t="s">
        <v>356</v>
      </c>
      <c r="M169" s="256"/>
      <c r="N169" s="257"/>
    </row>
    <row r="170" spans="2:14" x14ac:dyDescent="0.25">
      <c r="B170" s="333" t="str">
        <f>IF(D170="","",D170&amp;"-"&amp;(1+COUNTIF(D$33:D169,D170)))</f>
        <v>imeprezime-111</v>
      </c>
      <c r="D170" s="255" t="s">
        <v>285</v>
      </c>
      <c r="E170" s="256" t="s">
        <v>547</v>
      </c>
      <c r="F170" s="256">
        <v>1638</v>
      </c>
      <c r="G170" s="256" t="s">
        <v>548</v>
      </c>
      <c r="H170" s="256" t="s">
        <v>420</v>
      </c>
      <c r="I170" s="256"/>
      <c r="J170" s="256" t="s">
        <v>356</v>
      </c>
      <c r="K170" s="329" t="s">
        <v>356</v>
      </c>
      <c r="L170" s="256" t="s">
        <v>356</v>
      </c>
      <c r="M170" s="256"/>
      <c r="N170" s="257"/>
    </row>
    <row r="171" spans="2:14" x14ac:dyDescent="0.25">
      <c r="B171" s="333" t="str">
        <f>IF(D171="","",D171&amp;"-"&amp;(1+COUNTIF(D$33:D170,D171)))</f>
        <v>imeprezime-112</v>
      </c>
      <c r="D171" s="255" t="s">
        <v>285</v>
      </c>
      <c r="E171" s="256" t="s">
        <v>549</v>
      </c>
      <c r="F171" s="256">
        <v>2347</v>
      </c>
      <c r="G171" s="256" t="s">
        <v>511</v>
      </c>
      <c r="H171" s="256" t="s">
        <v>550</v>
      </c>
      <c r="I171" s="256"/>
      <c r="J171" s="256" t="s">
        <v>356</v>
      </c>
      <c r="K171" s="329" t="s">
        <v>356</v>
      </c>
      <c r="L171" s="256" t="s">
        <v>356</v>
      </c>
      <c r="M171" s="256"/>
      <c r="N171" s="257"/>
    </row>
    <row r="172" spans="2:14" ht="15" customHeight="1" x14ac:dyDescent="0.25">
      <c r="B172" s="333" t="str">
        <f>IF(D172="","",D172&amp;"-"&amp;(1+COUNTIF(D$33:D171,D172)))</f>
        <v>imeprezime-113</v>
      </c>
      <c r="D172" s="255" t="s">
        <v>285</v>
      </c>
      <c r="E172" s="256" t="s">
        <v>551</v>
      </c>
      <c r="F172" s="256">
        <v>2102</v>
      </c>
      <c r="G172" s="256" t="s">
        <v>552</v>
      </c>
      <c r="H172" s="256" t="s">
        <v>553</v>
      </c>
      <c r="I172" s="256"/>
      <c r="J172" s="256" t="s">
        <v>356</v>
      </c>
      <c r="K172" s="256" t="s">
        <v>356</v>
      </c>
      <c r="L172" s="256" t="s">
        <v>356</v>
      </c>
      <c r="M172" s="256"/>
      <c r="N172" s="257"/>
    </row>
    <row r="173" spans="2:14" x14ac:dyDescent="0.25">
      <c r="B173" s="333" t="str">
        <f>IF(D173="","",D173&amp;"-"&amp;(1+COUNTIF(D$33:D172,D173)))</f>
        <v>imeprezime-114</v>
      </c>
      <c r="D173" s="255" t="s">
        <v>285</v>
      </c>
      <c r="E173" s="256" t="s">
        <v>554</v>
      </c>
      <c r="F173" s="256">
        <v>1785</v>
      </c>
      <c r="G173" s="256" t="s">
        <v>555</v>
      </c>
      <c r="H173" s="256" t="s">
        <v>374</v>
      </c>
      <c r="I173" s="256"/>
      <c r="J173" s="256" t="s">
        <v>356</v>
      </c>
      <c r="K173" s="329" t="s">
        <v>356</v>
      </c>
      <c r="L173" s="256" t="s">
        <v>356</v>
      </c>
      <c r="M173" s="256"/>
      <c r="N173" s="257"/>
    </row>
    <row r="174" spans="2:14" x14ac:dyDescent="0.25">
      <c r="B174" s="333" t="str">
        <f>IF(D174="","",D174&amp;"-"&amp;(1+COUNTIF(D$33:D173,D174)))</f>
        <v>imeprezime-115</v>
      </c>
      <c r="D174" s="255" t="s">
        <v>285</v>
      </c>
      <c r="E174" s="256" t="s">
        <v>556</v>
      </c>
      <c r="F174" s="256">
        <v>1755</v>
      </c>
      <c r="G174" s="256" t="s">
        <v>557</v>
      </c>
      <c r="H174" s="256" t="s">
        <v>383</v>
      </c>
      <c r="I174" s="256"/>
      <c r="J174" s="256" t="s">
        <v>356</v>
      </c>
      <c r="K174" s="329" t="s">
        <v>356</v>
      </c>
      <c r="L174" s="256" t="s">
        <v>356</v>
      </c>
      <c r="M174" s="256"/>
      <c r="N174" s="257"/>
    </row>
    <row r="175" spans="2:14" x14ac:dyDescent="0.25">
      <c r="B175" s="333" t="str">
        <f>IF(D175="","",D175&amp;"-"&amp;(1+COUNTIF(D$33:D174,D175)))</f>
        <v>imeprezime-116</v>
      </c>
      <c r="D175" s="255" t="s">
        <v>285</v>
      </c>
      <c r="E175" s="256" t="s">
        <v>558</v>
      </c>
      <c r="F175" s="256">
        <v>2387</v>
      </c>
      <c r="G175" s="256" t="s">
        <v>559</v>
      </c>
      <c r="H175" s="256" t="s">
        <v>560</v>
      </c>
      <c r="I175" s="256"/>
      <c r="J175" s="256" t="s">
        <v>356</v>
      </c>
      <c r="K175" s="256" t="s">
        <v>356</v>
      </c>
      <c r="L175" s="256" t="s">
        <v>356</v>
      </c>
      <c r="M175" s="256"/>
      <c r="N175" s="257"/>
    </row>
    <row r="176" spans="2:14" x14ac:dyDescent="0.25">
      <c r="B176" s="333" t="str">
        <f>IF(D176="","",D176&amp;"-"&amp;(1+COUNTIF(D$33:D175,D176)))</f>
        <v>imeprezime-117</v>
      </c>
      <c r="D176" s="255" t="s">
        <v>285</v>
      </c>
      <c r="E176" s="256" t="s">
        <v>561</v>
      </c>
      <c r="F176" s="256">
        <v>2094</v>
      </c>
      <c r="G176" s="256" t="s">
        <v>562</v>
      </c>
      <c r="H176" s="256" t="s">
        <v>553</v>
      </c>
      <c r="I176" s="256"/>
      <c r="J176" s="256" t="s">
        <v>356</v>
      </c>
      <c r="K176" s="329" t="s">
        <v>356</v>
      </c>
      <c r="L176" s="256" t="s">
        <v>356</v>
      </c>
      <c r="M176" s="256"/>
      <c r="N176" s="257"/>
    </row>
    <row r="177" spans="2:14" x14ac:dyDescent="0.25">
      <c r="B177" s="333" t="str">
        <f>IF(D177="","",D177&amp;"-"&amp;(1+COUNTIF(D$33:D176,D177)))</f>
        <v>imeprezime-118</v>
      </c>
      <c r="D177" s="255" t="s">
        <v>285</v>
      </c>
      <c r="E177" s="256" t="s">
        <v>563</v>
      </c>
      <c r="F177" s="256">
        <v>1880</v>
      </c>
      <c r="G177" s="256" t="s">
        <v>564</v>
      </c>
      <c r="H177" s="256" t="s">
        <v>368</v>
      </c>
      <c r="I177" s="256"/>
      <c r="J177" s="256" t="s">
        <v>356</v>
      </c>
      <c r="K177" s="329" t="s">
        <v>356</v>
      </c>
      <c r="L177" s="256" t="s">
        <v>356</v>
      </c>
      <c r="M177" s="256"/>
      <c r="N177" s="257"/>
    </row>
    <row r="178" spans="2:14" x14ac:dyDescent="0.25">
      <c r="B178" s="333" t="str">
        <f>IF(D178="","",D178&amp;"-"&amp;(1+COUNTIF(D$33:D177,D178)))</f>
        <v>imeprezime-119</v>
      </c>
      <c r="D178" s="255" t="s">
        <v>285</v>
      </c>
      <c r="E178" s="256" t="s">
        <v>565</v>
      </c>
      <c r="F178" s="256">
        <v>2325</v>
      </c>
      <c r="G178" s="256" t="s">
        <v>566</v>
      </c>
      <c r="H178" s="256" t="s">
        <v>567</v>
      </c>
      <c r="I178" s="256"/>
      <c r="J178" s="256" t="s">
        <v>356</v>
      </c>
      <c r="K178" s="329" t="s">
        <v>356</v>
      </c>
      <c r="L178" s="256" t="s">
        <v>356</v>
      </c>
      <c r="M178" s="256"/>
      <c r="N178" s="257"/>
    </row>
    <row r="179" spans="2:14" ht="15" customHeight="1" x14ac:dyDescent="0.25">
      <c r="B179" s="333" t="str">
        <f>IF(D179="","",D179&amp;"-"&amp;(1+COUNTIF(D$33:D178,D179)))</f>
        <v>imeprezime-120</v>
      </c>
      <c r="D179" s="255" t="s">
        <v>285</v>
      </c>
      <c r="E179" s="256" t="s">
        <v>565</v>
      </c>
      <c r="F179" s="256">
        <v>2089</v>
      </c>
      <c r="G179" s="256" t="s">
        <v>568</v>
      </c>
      <c r="H179" s="256" t="s">
        <v>355</v>
      </c>
      <c r="I179" s="256"/>
      <c r="J179" s="256" t="s">
        <v>356</v>
      </c>
      <c r="K179" s="329" t="s">
        <v>356</v>
      </c>
      <c r="L179" s="256" t="s">
        <v>356</v>
      </c>
      <c r="M179" s="256"/>
      <c r="N179" s="257"/>
    </row>
    <row r="180" spans="2:14" x14ac:dyDescent="0.25">
      <c r="B180" s="333" t="str">
        <f>IF(D180="","",D180&amp;"-"&amp;(1+COUNTIF(D$33:D179,D180)))</f>
        <v>imeprezime-121</v>
      </c>
      <c r="D180" s="255" t="s">
        <v>285</v>
      </c>
      <c r="E180" s="256" t="s">
        <v>569</v>
      </c>
      <c r="F180" s="256">
        <v>1883</v>
      </c>
      <c r="G180" s="256" t="s">
        <v>570</v>
      </c>
      <c r="H180" s="256" t="s">
        <v>368</v>
      </c>
      <c r="I180" s="256" t="s">
        <v>375</v>
      </c>
      <c r="J180" s="256">
        <v>221</v>
      </c>
      <c r="K180" s="329">
        <v>44636</v>
      </c>
      <c r="L180" s="256" t="s">
        <v>356</v>
      </c>
      <c r="M180" s="256"/>
      <c r="N180" s="257"/>
    </row>
    <row r="181" spans="2:14" x14ac:dyDescent="0.25">
      <c r="B181" s="333" t="str">
        <f>IF(D181="","",D181&amp;"-"&amp;(1+COUNTIF(D$33:D180,D181)))</f>
        <v>imeprezime-122</v>
      </c>
      <c r="D181" s="255" t="s">
        <v>285</v>
      </c>
      <c r="E181" s="256" t="s">
        <v>569</v>
      </c>
      <c r="F181" s="256">
        <v>1750</v>
      </c>
      <c r="G181" s="256" t="s">
        <v>571</v>
      </c>
      <c r="H181" s="256" t="s">
        <v>368</v>
      </c>
      <c r="I181" s="256"/>
      <c r="J181" s="256" t="s">
        <v>356</v>
      </c>
      <c r="K181" s="329" t="s">
        <v>356</v>
      </c>
      <c r="L181" s="256" t="s">
        <v>356</v>
      </c>
      <c r="M181" s="256"/>
      <c r="N181" s="257"/>
    </row>
    <row r="182" spans="2:14" x14ac:dyDescent="0.25">
      <c r="B182" s="333" t="str">
        <f>IF(D182="","",D182&amp;"-"&amp;(1+COUNTIF(D$33:D181,D182)))</f>
        <v>imeprezime-123</v>
      </c>
      <c r="D182" s="255" t="s">
        <v>285</v>
      </c>
      <c r="E182" s="256" t="s">
        <v>569</v>
      </c>
      <c r="F182" s="256">
        <v>1716</v>
      </c>
      <c r="G182" s="256" t="s">
        <v>572</v>
      </c>
      <c r="H182" s="256" t="s">
        <v>368</v>
      </c>
      <c r="I182" s="256"/>
      <c r="J182" s="256" t="s">
        <v>356</v>
      </c>
      <c r="K182" s="329" t="s">
        <v>356</v>
      </c>
      <c r="L182" s="256" t="s">
        <v>356</v>
      </c>
      <c r="M182" s="256"/>
      <c r="N182" s="257"/>
    </row>
    <row r="183" spans="2:14" x14ac:dyDescent="0.25">
      <c r="B183" s="333" t="str">
        <f>IF(D183="","",D183&amp;"-"&amp;(1+COUNTIF(D$33:D182,D183)))</f>
        <v>imeprezime-124</v>
      </c>
      <c r="D183" s="255" t="s">
        <v>285</v>
      </c>
      <c r="E183" s="256" t="s">
        <v>569</v>
      </c>
      <c r="F183" s="256">
        <v>2205</v>
      </c>
      <c r="G183" s="256" t="s">
        <v>493</v>
      </c>
      <c r="H183" s="256" t="s">
        <v>374</v>
      </c>
      <c r="I183" s="256" t="s">
        <v>375</v>
      </c>
      <c r="J183" s="256">
        <v>221</v>
      </c>
      <c r="K183" s="329">
        <v>44627</v>
      </c>
      <c r="L183" s="256" t="s">
        <v>356</v>
      </c>
      <c r="M183" s="256"/>
      <c r="N183" s="257"/>
    </row>
    <row r="184" spans="2:14" x14ac:dyDescent="0.25">
      <c r="B184" s="333" t="str">
        <f>IF(D184="","",D184&amp;"-"&amp;(1+COUNTIF(D$33:D183,D184)))</f>
        <v>imeprezime-125</v>
      </c>
      <c r="D184" s="255" t="s">
        <v>285</v>
      </c>
      <c r="E184" s="256" t="s">
        <v>569</v>
      </c>
      <c r="F184" s="256">
        <v>2019</v>
      </c>
      <c r="G184" s="256" t="s">
        <v>573</v>
      </c>
      <c r="H184" s="256"/>
      <c r="I184" s="256"/>
      <c r="J184" s="256" t="s">
        <v>356</v>
      </c>
      <c r="K184" s="329" t="s">
        <v>356</v>
      </c>
      <c r="L184" s="256" t="s">
        <v>356</v>
      </c>
      <c r="M184" s="256"/>
      <c r="N184" s="257"/>
    </row>
    <row r="185" spans="2:14" x14ac:dyDescent="0.25">
      <c r="B185" s="333" t="str">
        <f>IF(D185="","",D185&amp;"-"&amp;(1+COUNTIF(D$33:D184,D185)))</f>
        <v>imeprezime-126</v>
      </c>
      <c r="D185" s="255" t="s">
        <v>285</v>
      </c>
      <c r="E185" s="256" t="s">
        <v>569</v>
      </c>
      <c r="F185" s="256">
        <v>2127</v>
      </c>
      <c r="G185" s="256" t="s">
        <v>574</v>
      </c>
      <c r="H185" s="256" t="s">
        <v>553</v>
      </c>
      <c r="I185" s="256"/>
      <c r="J185" s="256" t="s">
        <v>356</v>
      </c>
      <c r="K185" s="329" t="s">
        <v>356</v>
      </c>
      <c r="L185" s="256" t="s">
        <v>356</v>
      </c>
      <c r="M185" s="256"/>
      <c r="N185" s="257"/>
    </row>
    <row r="186" spans="2:14" ht="15" customHeight="1" x14ac:dyDescent="0.25">
      <c r="B186" s="333" t="str">
        <f>IF(D186="","",D186&amp;"-"&amp;(1+COUNTIF(D$33:D185,D186)))</f>
        <v>imeprezime-127</v>
      </c>
      <c r="D186" s="255" t="s">
        <v>285</v>
      </c>
      <c r="E186" s="256" t="s">
        <v>575</v>
      </c>
      <c r="F186" s="256">
        <v>2239</v>
      </c>
      <c r="G186" s="256" t="s">
        <v>576</v>
      </c>
      <c r="H186" s="256"/>
      <c r="I186" s="256"/>
      <c r="J186" s="256" t="s">
        <v>356</v>
      </c>
      <c r="K186" s="329" t="s">
        <v>356</v>
      </c>
      <c r="L186" s="256" t="s">
        <v>356</v>
      </c>
      <c r="M186" s="256"/>
      <c r="N186" s="257"/>
    </row>
    <row r="187" spans="2:14" x14ac:dyDescent="0.25">
      <c r="B187" s="333" t="str">
        <f>IF(D187="","",D187&amp;"-"&amp;(1+COUNTIF(D$33:D186,D187)))</f>
        <v>imeprezime-128</v>
      </c>
      <c r="D187" s="255" t="s">
        <v>285</v>
      </c>
      <c r="E187" s="256" t="s">
        <v>577</v>
      </c>
      <c r="F187" s="256">
        <v>2385</v>
      </c>
      <c r="G187" s="256" t="s">
        <v>578</v>
      </c>
      <c r="H187" s="256" t="s">
        <v>579</v>
      </c>
      <c r="I187" s="256"/>
      <c r="J187" s="256" t="s">
        <v>356</v>
      </c>
      <c r="K187" s="256" t="s">
        <v>356</v>
      </c>
      <c r="L187" s="256" t="s">
        <v>356</v>
      </c>
      <c r="M187" s="256"/>
      <c r="N187" s="257"/>
    </row>
    <row r="188" spans="2:14" x14ac:dyDescent="0.25">
      <c r="B188" s="333" t="str">
        <f>IF(D188="","",D188&amp;"-"&amp;(1+COUNTIF(D$33:D187,D188)))</f>
        <v>imeprezime-129</v>
      </c>
      <c r="D188" s="255" t="s">
        <v>285</v>
      </c>
      <c r="E188" s="256" t="s">
        <v>580</v>
      </c>
      <c r="F188" s="256">
        <v>1704</v>
      </c>
      <c r="G188" s="256" t="s">
        <v>581</v>
      </c>
      <c r="H188" s="256" t="s">
        <v>368</v>
      </c>
      <c r="I188" s="256"/>
      <c r="J188" s="256" t="s">
        <v>356</v>
      </c>
      <c r="K188" s="329" t="s">
        <v>356</v>
      </c>
      <c r="L188" s="256" t="s">
        <v>356</v>
      </c>
      <c r="M188" s="256"/>
      <c r="N188" s="257"/>
    </row>
    <row r="189" spans="2:14" x14ac:dyDescent="0.25">
      <c r="B189" s="333" t="str">
        <f>IF(D189="","",D189&amp;"-"&amp;(1+COUNTIF(D$33:D188,D189)))</f>
        <v>imeprezime-130</v>
      </c>
      <c r="D189" s="255" t="s">
        <v>285</v>
      </c>
      <c r="E189" s="256" t="s">
        <v>582</v>
      </c>
      <c r="F189" s="256">
        <v>1867</v>
      </c>
      <c r="G189" s="256" t="s">
        <v>583</v>
      </c>
      <c r="H189" s="256" t="s">
        <v>374</v>
      </c>
      <c r="I189" s="256" t="s">
        <v>394</v>
      </c>
      <c r="J189" s="256">
        <v>221</v>
      </c>
      <c r="K189" s="329">
        <v>44627</v>
      </c>
      <c r="L189" s="256" t="s">
        <v>356</v>
      </c>
      <c r="M189" s="256"/>
      <c r="N189" s="257"/>
    </row>
    <row r="190" spans="2:14" x14ac:dyDescent="0.25">
      <c r="B190" s="333" t="str">
        <f>IF(D190="","",D190&amp;"-"&amp;(1+COUNTIF(D$33:D189,D190)))</f>
        <v>imeprezime-131</v>
      </c>
      <c r="D190" s="255" t="s">
        <v>285</v>
      </c>
      <c r="E190" s="256" t="s">
        <v>584</v>
      </c>
      <c r="F190" s="256">
        <v>1456</v>
      </c>
      <c r="G190" s="256" t="s">
        <v>585</v>
      </c>
      <c r="H190" s="256" t="s">
        <v>383</v>
      </c>
      <c r="I190" s="256" t="s">
        <v>433</v>
      </c>
      <c r="J190" s="256">
        <v>221</v>
      </c>
      <c r="K190" s="329">
        <v>44625</v>
      </c>
      <c r="L190" s="256" t="s">
        <v>356</v>
      </c>
      <c r="M190" s="256"/>
      <c r="N190" s="257"/>
    </row>
    <row r="191" spans="2:14" x14ac:dyDescent="0.25">
      <c r="B191" s="333" t="str">
        <f>IF(D191="","",D191&amp;"-"&amp;(1+COUNTIF(D$33:D190,D191)))</f>
        <v>imeprezime-132</v>
      </c>
      <c r="D191" s="255" t="s">
        <v>285</v>
      </c>
      <c r="E191" s="256" t="s">
        <v>586</v>
      </c>
      <c r="F191" s="256">
        <v>2287</v>
      </c>
      <c r="G191" s="256" t="s">
        <v>459</v>
      </c>
      <c r="H191" s="256" t="s">
        <v>362</v>
      </c>
      <c r="I191" s="256"/>
      <c r="J191" s="256" t="s">
        <v>356</v>
      </c>
      <c r="K191" s="329" t="s">
        <v>356</v>
      </c>
      <c r="L191" s="256" t="s">
        <v>356</v>
      </c>
      <c r="M191" s="256"/>
      <c r="N191" s="257"/>
    </row>
    <row r="192" spans="2:14" x14ac:dyDescent="0.25">
      <c r="B192" s="333" t="str">
        <f>IF(D192="","",D192&amp;"-"&amp;(1+COUNTIF(D$33:D191,D192)))</f>
        <v>imeprezime-133</v>
      </c>
      <c r="D192" s="255" t="s">
        <v>285</v>
      </c>
      <c r="E192" s="256" t="s">
        <v>587</v>
      </c>
      <c r="F192" s="256">
        <v>1382</v>
      </c>
      <c r="G192" s="256" t="s">
        <v>588</v>
      </c>
      <c r="H192" s="256" t="s">
        <v>374</v>
      </c>
      <c r="I192" s="256" t="s">
        <v>535</v>
      </c>
      <c r="J192" s="256">
        <v>221</v>
      </c>
      <c r="K192" s="329">
        <v>44627</v>
      </c>
      <c r="L192" s="256" t="s">
        <v>356</v>
      </c>
      <c r="M192" s="256"/>
      <c r="N192" s="257"/>
    </row>
    <row r="193" spans="2:14" ht="15" customHeight="1" x14ac:dyDescent="0.25">
      <c r="B193" s="333" t="str">
        <f>IF(D193="","",D193&amp;"-"&amp;(1+COUNTIF(D$33:D192,D193)))</f>
        <v>imeprezime-134</v>
      </c>
      <c r="D193" s="255" t="s">
        <v>285</v>
      </c>
      <c r="E193" s="256" t="s">
        <v>589</v>
      </c>
      <c r="F193" s="256">
        <v>2394</v>
      </c>
      <c r="G193" s="256" t="s">
        <v>590</v>
      </c>
      <c r="H193" s="256" t="s">
        <v>591</v>
      </c>
      <c r="I193" s="256"/>
      <c r="J193" s="256" t="s">
        <v>356</v>
      </c>
      <c r="K193" s="256" t="s">
        <v>356</v>
      </c>
      <c r="L193" s="256" t="s">
        <v>356</v>
      </c>
      <c r="M193" s="256"/>
      <c r="N193" s="257"/>
    </row>
    <row r="194" spans="2:14" x14ac:dyDescent="0.25">
      <c r="B194" s="333" t="str">
        <f>IF(D194="","",D194&amp;"-"&amp;(1+COUNTIF(D$33:D193,D194)))</f>
        <v>imeprezime-135</v>
      </c>
      <c r="D194" s="255" t="s">
        <v>285</v>
      </c>
      <c r="E194" s="256" t="s">
        <v>592</v>
      </c>
      <c r="F194" s="256">
        <v>2169</v>
      </c>
      <c r="G194" s="256" t="s">
        <v>593</v>
      </c>
      <c r="H194" s="256" t="s">
        <v>368</v>
      </c>
      <c r="I194" s="256" t="s">
        <v>399</v>
      </c>
      <c r="J194" s="256">
        <v>221</v>
      </c>
      <c r="K194" s="329">
        <v>44636</v>
      </c>
      <c r="L194" s="256" t="s">
        <v>356</v>
      </c>
      <c r="M194" s="256"/>
      <c r="N194" s="257"/>
    </row>
    <row r="195" spans="2:14" x14ac:dyDescent="0.25">
      <c r="B195" s="333" t="str">
        <f>IF(D195="","",D195&amp;"-"&amp;(1+COUNTIF(D$33:D194,D195)))</f>
        <v>imeprezime-136</v>
      </c>
      <c r="D195" s="255" t="s">
        <v>285</v>
      </c>
      <c r="E195" s="256" t="s">
        <v>594</v>
      </c>
      <c r="F195" s="256">
        <v>1326</v>
      </c>
      <c r="G195" s="256" t="s">
        <v>595</v>
      </c>
      <c r="H195" s="256" t="s">
        <v>368</v>
      </c>
      <c r="I195" s="256" t="s">
        <v>425</v>
      </c>
      <c r="J195" s="256">
        <v>221</v>
      </c>
      <c r="K195" s="329">
        <v>44636</v>
      </c>
      <c r="L195" s="256" t="s">
        <v>356</v>
      </c>
      <c r="M195" s="256"/>
      <c r="N195" s="257"/>
    </row>
    <row r="196" spans="2:14" x14ac:dyDescent="0.25">
      <c r="B196" s="333" t="str">
        <f>IF(D196="","",D196&amp;"-"&amp;(1+COUNTIF(D$33:D195,D196)))</f>
        <v>imeprezime-137</v>
      </c>
      <c r="D196" s="255" t="s">
        <v>285</v>
      </c>
      <c r="E196" s="256" t="s">
        <v>596</v>
      </c>
      <c r="F196" s="256">
        <v>2137</v>
      </c>
      <c r="G196" s="256" t="s">
        <v>597</v>
      </c>
      <c r="H196" s="256" t="s">
        <v>598</v>
      </c>
      <c r="I196" s="256"/>
      <c r="J196" s="256" t="s">
        <v>356</v>
      </c>
      <c r="K196" s="329" t="s">
        <v>356</v>
      </c>
      <c r="L196" s="256" t="s">
        <v>356</v>
      </c>
      <c r="M196" s="256"/>
      <c r="N196" s="257"/>
    </row>
    <row r="197" spans="2:14" x14ac:dyDescent="0.25">
      <c r="B197" s="333" t="str">
        <f>IF(D197="","",D197&amp;"-"&amp;(1+COUNTIF(D$33:D196,D197)))</f>
        <v>imeprezime-138</v>
      </c>
      <c r="D197" s="255" t="s">
        <v>285</v>
      </c>
      <c r="E197" s="256" t="s">
        <v>599</v>
      </c>
      <c r="F197" s="256">
        <v>1324</v>
      </c>
      <c r="G197" s="256" t="s">
        <v>600</v>
      </c>
      <c r="H197" s="256" t="s">
        <v>368</v>
      </c>
      <c r="I197" s="256" t="s">
        <v>601</v>
      </c>
      <c r="J197" s="256">
        <v>221</v>
      </c>
      <c r="K197" s="329">
        <v>44668</v>
      </c>
      <c r="L197" s="256" t="s">
        <v>356</v>
      </c>
      <c r="M197" s="256"/>
      <c r="N197" s="257"/>
    </row>
    <row r="198" spans="2:14" x14ac:dyDescent="0.25">
      <c r="B198" s="333" t="str">
        <f>IF(D198="","",D198&amp;"-"&amp;(1+COUNTIF(D$33:D197,D198)))</f>
        <v>imeprezime-139</v>
      </c>
      <c r="D198" s="255" t="s">
        <v>285</v>
      </c>
      <c r="E198" s="256" t="s">
        <v>599</v>
      </c>
      <c r="F198" s="256">
        <v>1551</v>
      </c>
      <c r="G198" s="256" t="s">
        <v>602</v>
      </c>
      <c r="H198" s="256" t="s">
        <v>362</v>
      </c>
      <c r="I198" s="256"/>
      <c r="J198" s="256" t="s">
        <v>356</v>
      </c>
      <c r="K198" s="329" t="s">
        <v>356</v>
      </c>
      <c r="L198" s="256" t="s">
        <v>356</v>
      </c>
      <c r="M198" s="256"/>
      <c r="N198" s="257"/>
    </row>
    <row r="199" spans="2:14" x14ac:dyDescent="0.25">
      <c r="B199" s="333" t="str">
        <f>IF(D199="","",D199&amp;"-"&amp;(1+COUNTIF(D$33:D198,D199)))</f>
        <v>imeprezime-140</v>
      </c>
      <c r="D199" s="255" t="s">
        <v>285</v>
      </c>
      <c r="E199" s="256" t="s">
        <v>603</v>
      </c>
      <c r="F199" s="256">
        <v>2364</v>
      </c>
      <c r="G199" s="256" t="s">
        <v>604</v>
      </c>
      <c r="H199" s="256" t="s">
        <v>605</v>
      </c>
      <c r="I199" s="256"/>
      <c r="J199" s="256" t="s">
        <v>356</v>
      </c>
      <c r="K199" s="256" t="s">
        <v>356</v>
      </c>
      <c r="L199" s="256" t="s">
        <v>356</v>
      </c>
      <c r="M199" s="256"/>
      <c r="N199" s="257"/>
    </row>
    <row r="200" spans="2:14" ht="15" customHeight="1" x14ac:dyDescent="0.25">
      <c r="B200" s="333" t="str">
        <f>IF(D200="","",D200&amp;"-"&amp;(1+COUNTIF(D$33:D199,D200)))</f>
        <v>imeprezime-141</v>
      </c>
      <c r="D200" s="255" t="s">
        <v>285</v>
      </c>
      <c r="E200" s="256" t="s">
        <v>606</v>
      </c>
      <c r="F200" s="256">
        <v>2437</v>
      </c>
      <c r="G200" s="256" t="s">
        <v>607</v>
      </c>
      <c r="H200" s="256" t="s">
        <v>608</v>
      </c>
      <c r="I200" s="256"/>
      <c r="J200" s="256" t="s">
        <v>356</v>
      </c>
      <c r="K200" s="256" t="s">
        <v>356</v>
      </c>
      <c r="L200" s="256" t="s">
        <v>356</v>
      </c>
      <c r="M200" s="256"/>
      <c r="N200" s="257"/>
    </row>
    <row r="201" spans="2:14" x14ac:dyDescent="0.25">
      <c r="B201" s="333" t="str">
        <f>IF(D201="","",D201&amp;"-"&amp;(1+COUNTIF(D$33:D200,D201)))</f>
        <v>imeprezime-142</v>
      </c>
      <c r="D201" s="255" t="s">
        <v>285</v>
      </c>
      <c r="E201" s="256" t="s">
        <v>609</v>
      </c>
      <c r="F201" s="256">
        <v>2295</v>
      </c>
      <c r="G201" s="256" t="s">
        <v>610</v>
      </c>
      <c r="H201" s="256" t="s">
        <v>491</v>
      </c>
      <c r="I201" s="256"/>
      <c r="J201" s="256" t="s">
        <v>356</v>
      </c>
      <c r="K201" s="329" t="s">
        <v>356</v>
      </c>
      <c r="L201" s="256" t="s">
        <v>356</v>
      </c>
      <c r="M201" s="256"/>
      <c r="N201" s="257"/>
    </row>
    <row r="202" spans="2:14" x14ac:dyDescent="0.25">
      <c r="B202" s="333" t="str">
        <f>IF(D202="","",D202&amp;"-"&amp;(1+COUNTIF(D$33:D201,D202)))</f>
        <v>imeprezime-143</v>
      </c>
      <c r="D202" s="255" t="s">
        <v>285</v>
      </c>
      <c r="E202" s="256" t="s">
        <v>609</v>
      </c>
      <c r="F202" s="256">
        <v>1710</v>
      </c>
      <c r="G202" s="256" t="s">
        <v>611</v>
      </c>
      <c r="H202" s="256" t="s">
        <v>368</v>
      </c>
      <c r="I202" s="256"/>
      <c r="J202" s="256" t="s">
        <v>356</v>
      </c>
      <c r="K202" s="329" t="s">
        <v>356</v>
      </c>
      <c r="L202" s="256" t="s">
        <v>356</v>
      </c>
      <c r="M202" s="256"/>
      <c r="N202" s="257"/>
    </row>
    <row r="203" spans="2:14" x14ac:dyDescent="0.25">
      <c r="B203" s="333" t="str">
        <f>IF(D203="","",D203&amp;"-"&amp;(1+COUNTIF(D$33:D202,D203)))</f>
        <v>imeprezime-144</v>
      </c>
      <c r="D203" s="255" t="s">
        <v>285</v>
      </c>
      <c r="E203" s="256" t="s">
        <v>609</v>
      </c>
      <c r="F203" s="256">
        <v>1313</v>
      </c>
      <c r="G203" s="256" t="s">
        <v>612</v>
      </c>
      <c r="H203" s="256" t="s">
        <v>383</v>
      </c>
      <c r="I203" s="256" t="s">
        <v>381</v>
      </c>
      <c r="J203" s="256">
        <v>221</v>
      </c>
      <c r="K203" s="329">
        <v>44625</v>
      </c>
      <c r="L203" s="256" t="s">
        <v>356</v>
      </c>
      <c r="M203" s="256"/>
      <c r="N203" s="257"/>
    </row>
    <row r="204" spans="2:14" x14ac:dyDescent="0.25">
      <c r="B204" s="333" t="str">
        <f>IF(D204="","",D204&amp;"-"&amp;(1+COUNTIF(D$33:D203,D204)))</f>
        <v>imeprezime-145</v>
      </c>
      <c r="D204" s="255" t="s">
        <v>285</v>
      </c>
      <c r="E204" s="256" t="s">
        <v>613</v>
      </c>
      <c r="F204" s="256">
        <v>1445</v>
      </c>
      <c r="G204" s="256" t="s">
        <v>614</v>
      </c>
      <c r="H204" s="256" t="s">
        <v>368</v>
      </c>
      <c r="I204" s="256" t="s">
        <v>394</v>
      </c>
      <c r="J204" s="256">
        <v>221</v>
      </c>
      <c r="K204" s="329">
        <v>44636</v>
      </c>
      <c r="L204" s="256" t="s">
        <v>356</v>
      </c>
      <c r="M204" s="256"/>
      <c r="N204" s="257"/>
    </row>
    <row r="205" spans="2:14" x14ac:dyDescent="0.25">
      <c r="B205" s="333" t="str">
        <f>IF(D205="","",D205&amp;"-"&amp;(1+COUNTIF(D$33:D204,D205)))</f>
        <v>imeprezime-146</v>
      </c>
      <c r="D205" s="255" t="s">
        <v>285</v>
      </c>
      <c r="E205" s="256" t="s">
        <v>615</v>
      </c>
      <c r="F205" s="256">
        <v>2294</v>
      </c>
      <c r="G205" s="256" t="s">
        <v>616</v>
      </c>
      <c r="H205" s="256" t="s">
        <v>617</v>
      </c>
      <c r="I205" s="256"/>
      <c r="J205" s="256" t="s">
        <v>356</v>
      </c>
      <c r="K205" s="329" t="s">
        <v>356</v>
      </c>
      <c r="L205" s="256" t="s">
        <v>356</v>
      </c>
      <c r="M205" s="256"/>
      <c r="N205" s="257"/>
    </row>
    <row r="206" spans="2:14" x14ac:dyDescent="0.25">
      <c r="B206" s="333" t="str">
        <f>IF(D206="","",D206&amp;"-"&amp;(1+COUNTIF(D$33:D205,D206)))</f>
        <v>imeprezime-147</v>
      </c>
      <c r="D206" s="255" t="s">
        <v>285</v>
      </c>
      <c r="E206" s="256" t="s">
        <v>615</v>
      </c>
      <c r="F206" s="256">
        <v>1069</v>
      </c>
      <c r="G206" s="256" t="s">
        <v>618</v>
      </c>
      <c r="H206" s="256" t="s">
        <v>368</v>
      </c>
      <c r="I206" s="256" t="s">
        <v>381</v>
      </c>
      <c r="J206" s="256">
        <v>221</v>
      </c>
      <c r="K206" s="329">
        <v>44636</v>
      </c>
      <c r="L206" s="256" t="s">
        <v>356</v>
      </c>
      <c r="M206" s="256"/>
      <c r="N206" s="257"/>
    </row>
    <row r="207" spans="2:14" ht="15" customHeight="1" x14ac:dyDescent="0.25">
      <c r="B207" s="333" t="str">
        <f>IF(D207="","",D207&amp;"-"&amp;(1+COUNTIF(D$33:D206,D207)))</f>
        <v>imeprezime-148</v>
      </c>
      <c r="D207" s="255" t="s">
        <v>285</v>
      </c>
      <c r="E207" s="256" t="s">
        <v>615</v>
      </c>
      <c r="F207" s="256">
        <v>1428</v>
      </c>
      <c r="G207" s="256" t="s">
        <v>619</v>
      </c>
      <c r="H207" s="256" t="s">
        <v>368</v>
      </c>
      <c r="I207" s="256" t="s">
        <v>381</v>
      </c>
      <c r="J207" s="256">
        <v>221</v>
      </c>
      <c r="K207" s="329">
        <v>44636</v>
      </c>
      <c r="L207" s="256" t="s">
        <v>356</v>
      </c>
      <c r="M207" s="256"/>
      <c r="N207" s="257"/>
    </row>
    <row r="208" spans="2:14" x14ac:dyDescent="0.25">
      <c r="B208" s="333" t="str">
        <f>IF(D208="","",D208&amp;"-"&amp;(1+COUNTIF(D$33:D207,D208)))</f>
        <v>imeprezime-149</v>
      </c>
      <c r="D208" s="255" t="s">
        <v>285</v>
      </c>
      <c r="E208" s="256" t="s">
        <v>615</v>
      </c>
      <c r="F208" s="256">
        <v>2084</v>
      </c>
      <c r="G208" s="256" t="s">
        <v>574</v>
      </c>
      <c r="H208" s="256" t="s">
        <v>553</v>
      </c>
      <c r="I208" s="256"/>
      <c r="J208" s="256" t="s">
        <v>356</v>
      </c>
      <c r="K208" s="329" t="s">
        <v>356</v>
      </c>
      <c r="L208" s="256" t="s">
        <v>356</v>
      </c>
      <c r="M208" s="256"/>
      <c r="N208" s="257"/>
    </row>
    <row r="209" spans="2:14" x14ac:dyDescent="0.25">
      <c r="B209" s="333" t="str">
        <f>IF(D209="","",D209&amp;"-"&amp;(1+COUNTIF(D$33:D208,D209)))</f>
        <v>imeprezime-150</v>
      </c>
      <c r="D209" s="255" t="s">
        <v>285</v>
      </c>
      <c r="E209" s="256" t="s">
        <v>620</v>
      </c>
      <c r="F209" s="256">
        <v>1687</v>
      </c>
      <c r="G209" s="256" t="s">
        <v>621</v>
      </c>
      <c r="H209" s="256" t="s">
        <v>537</v>
      </c>
      <c r="I209" s="256"/>
      <c r="J209" s="256" t="s">
        <v>356</v>
      </c>
      <c r="K209" s="329" t="s">
        <v>356</v>
      </c>
      <c r="L209" s="256" t="s">
        <v>356</v>
      </c>
      <c r="M209" s="256"/>
      <c r="N209" s="257"/>
    </row>
    <row r="210" spans="2:14" x14ac:dyDescent="0.25">
      <c r="B210" s="333" t="str">
        <f>IF(D210="","",D210&amp;"-"&amp;(1+COUNTIF(D$33:D209,D210)))</f>
        <v>imeprezime-151</v>
      </c>
      <c r="D210" s="255" t="s">
        <v>285</v>
      </c>
      <c r="E210" s="256" t="s">
        <v>620</v>
      </c>
      <c r="F210" s="256">
        <v>2025</v>
      </c>
      <c r="G210" s="256" t="s">
        <v>622</v>
      </c>
      <c r="H210" s="256"/>
      <c r="I210" s="256"/>
      <c r="J210" s="256" t="s">
        <v>356</v>
      </c>
      <c r="K210" s="329" t="s">
        <v>356</v>
      </c>
      <c r="L210" s="256" t="s">
        <v>356</v>
      </c>
      <c r="M210" s="256"/>
      <c r="N210" s="257"/>
    </row>
    <row r="211" spans="2:14" x14ac:dyDescent="0.25">
      <c r="B211" s="333" t="str">
        <f>IF(D211="","",D211&amp;"-"&amp;(1+COUNTIF(D$33:D210,D211)))</f>
        <v>imeprezime-152</v>
      </c>
      <c r="D211" s="255" t="s">
        <v>285</v>
      </c>
      <c r="E211" s="256" t="s">
        <v>620</v>
      </c>
      <c r="F211" s="256">
        <v>2253</v>
      </c>
      <c r="G211" s="256" t="s">
        <v>623</v>
      </c>
      <c r="H211" s="256" t="s">
        <v>374</v>
      </c>
      <c r="I211" s="256"/>
      <c r="J211" s="256" t="s">
        <v>356</v>
      </c>
      <c r="K211" s="329" t="s">
        <v>356</v>
      </c>
      <c r="L211" s="256" t="s">
        <v>356</v>
      </c>
      <c r="M211" s="256"/>
      <c r="N211" s="257"/>
    </row>
    <row r="212" spans="2:14" x14ac:dyDescent="0.25">
      <c r="B212" s="333" t="str">
        <f>IF(D212="","",D212&amp;"-"&amp;(1+COUNTIF(D$33:D211,D212)))</f>
        <v>imeprezime-153</v>
      </c>
      <c r="D212" s="255" t="s">
        <v>285</v>
      </c>
      <c r="E212" s="256" t="s">
        <v>620</v>
      </c>
      <c r="F212" s="256">
        <v>1509</v>
      </c>
      <c r="G212" s="256" t="s">
        <v>624</v>
      </c>
      <c r="H212" s="256" t="s">
        <v>365</v>
      </c>
      <c r="I212" s="256" t="s">
        <v>467</v>
      </c>
      <c r="J212" s="256">
        <v>221</v>
      </c>
      <c r="K212" s="329">
        <v>44626</v>
      </c>
      <c r="L212" s="256" t="s">
        <v>356</v>
      </c>
      <c r="M212" s="256"/>
      <c r="N212" s="257"/>
    </row>
    <row r="213" spans="2:14" x14ac:dyDescent="0.25">
      <c r="B213" s="333" t="str">
        <f>IF(D213="","",D213&amp;"-"&amp;(1+COUNTIF(D$33:D212,D213)))</f>
        <v>imeprezime-154</v>
      </c>
      <c r="D213" s="255" t="s">
        <v>285</v>
      </c>
      <c r="E213" s="256" t="s">
        <v>620</v>
      </c>
      <c r="F213" s="256">
        <v>1451</v>
      </c>
      <c r="G213" s="256" t="s">
        <v>625</v>
      </c>
      <c r="H213" s="256" t="s">
        <v>424</v>
      </c>
      <c r="I213" s="256" t="s">
        <v>535</v>
      </c>
      <c r="J213" s="256">
        <v>221</v>
      </c>
      <c r="K213" s="329">
        <v>44625</v>
      </c>
      <c r="L213" s="256" t="s">
        <v>356</v>
      </c>
      <c r="M213" s="256"/>
      <c r="N213" s="257"/>
    </row>
    <row r="214" spans="2:14" ht="15" customHeight="1" x14ac:dyDescent="0.25">
      <c r="B214" s="333" t="str">
        <f>IF(D214="","",D214&amp;"-"&amp;(1+COUNTIF(D$33:D213,D214)))</f>
        <v>imeprezime-155</v>
      </c>
      <c r="D214" s="255" t="s">
        <v>285</v>
      </c>
      <c r="E214" s="256" t="s">
        <v>620</v>
      </c>
      <c r="F214" s="256">
        <v>1132</v>
      </c>
      <c r="G214" s="256" t="s">
        <v>626</v>
      </c>
      <c r="H214" s="256" t="s">
        <v>362</v>
      </c>
      <c r="I214" s="256"/>
      <c r="J214" s="256" t="s">
        <v>356</v>
      </c>
      <c r="K214" s="329" t="s">
        <v>356</v>
      </c>
      <c r="L214" s="256" t="s">
        <v>356</v>
      </c>
      <c r="M214" s="256"/>
      <c r="N214" s="257"/>
    </row>
    <row r="215" spans="2:14" x14ac:dyDescent="0.25">
      <c r="B215" s="333" t="str">
        <f>IF(D215="","",D215&amp;"-"&amp;(1+COUNTIF(D$33:D214,D215)))</f>
        <v>imeprezime-156</v>
      </c>
      <c r="D215" s="255" t="s">
        <v>285</v>
      </c>
      <c r="E215" s="256" t="s">
        <v>627</v>
      </c>
      <c r="F215" s="256">
        <v>1446</v>
      </c>
      <c r="G215" s="256" t="s">
        <v>628</v>
      </c>
      <c r="H215" s="256" t="s">
        <v>368</v>
      </c>
      <c r="I215" s="256" t="s">
        <v>399</v>
      </c>
      <c r="J215" s="256">
        <v>221</v>
      </c>
      <c r="K215" s="329">
        <v>44636</v>
      </c>
      <c r="L215" s="256" t="s">
        <v>356</v>
      </c>
      <c r="M215" s="256"/>
      <c r="N215" s="257"/>
    </row>
    <row r="216" spans="2:14" x14ac:dyDescent="0.25">
      <c r="B216" s="333" t="str">
        <f>IF(D216="","",D216&amp;"-"&amp;(1+COUNTIF(D$33:D215,D216)))</f>
        <v>imeprezime-157</v>
      </c>
      <c r="D216" s="255" t="s">
        <v>285</v>
      </c>
      <c r="E216" s="256" t="s">
        <v>629</v>
      </c>
      <c r="F216" s="256">
        <v>2313</v>
      </c>
      <c r="G216" s="256" t="s">
        <v>630</v>
      </c>
      <c r="H216" s="256" t="s">
        <v>631</v>
      </c>
      <c r="I216" s="256"/>
      <c r="J216" s="256" t="s">
        <v>356</v>
      </c>
      <c r="K216" s="329" t="s">
        <v>356</v>
      </c>
      <c r="L216" s="256" t="s">
        <v>356</v>
      </c>
      <c r="M216" s="256"/>
      <c r="N216" s="257"/>
    </row>
    <row r="217" spans="2:14" x14ac:dyDescent="0.25">
      <c r="B217" s="333" t="str">
        <f>IF(D217="","",D217&amp;"-"&amp;(1+COUNTIF(D$33:D216,D217)))</f>
        <v>imeprezime-158</v>
      </c>
      <c r="D217" s="255" t="s">
        <v>285</v>
      </c>
      <c r="E217" s="256" t="s">
        <v>632</v>
      </c>
      <c r="F217" s="256">
        <v>1284</v>
      </c>
      <c r="G217" s="256" t="s">
        <v>633</v>
      </c>
      <c r="H217" s="256" t="s">
        <v>412</v>
      </c>
      <c r="I217" s="256" t="s">
        <v>399</v>
      </c>
      <c r="J217" s="256">
        <v>221</v>
      </c>
      <c r="K217" s="329">
        <v>44826</v>
      </c>
      <c r="L217" s="256" t="s">
        <v>356</v>
      </c>
      <c r="M217" s="256"/>
      <c r="N217" s="257"/>
    </row>
    <row r="218" spans="2:14" x14ac:dyDescent="0.25">
      <c r="B218" s="333" t="str">
        <f>IF(D218="","",D218&amp;"-"&amp;(1+COUNTIF(D$33:D217,D218)))</f>
        <v>imeprezime-159</v>
      </c>
      <c r="D218" s="255" t="s">
        <v>285</v>
      </c>
      <c r="E218" s="256" t="s">
        <v>634</v>
      </c>
      <c r="F218" s="256">
        <v>1206</v>
      </c>
      <c r="G218" s="256" t="s">
        <v>635</v>
      </c>
      <c r="H218" s="256" t="s">
        <v>424</v>
      </c>
      <c r="I218" s="256" t="s">
        <v>636</v>
      </c>
      <c r="J218" s="256">
        <v>221</v>
      </c>
      <c r="K218" s="329">
        <v>44625</v>
      </c>
      <c r="L218" s="256" t="s">
        <v>356</v>
      </c>
      <c r="M218" s="256"/>
      <c r="N218" s="257"/>
    </row>
    <row r="219" spans="2:14" x14ac:dyDescent="0.25">
      <c r="B219" s="333" t="str">
        <f>IF(D219="","",D219&amp;"-"&amp;(1+COUNTIF(D$33:D218,D219)))</f>
        <v>imeprezime-160</v>
      </c>
      <c r="D219" s="255" t="s">
        <v>285</v>
      </c>
      <c r="E219" s="256" t="s">
        <v>634</v>
      </c>
      <c r="F219" s="256">
        <v>1729</v>
      </c>
      <c r="G219" s="256" t="s">
        <v>637</v>
      </c>
      <c r="H219" s="256" t="s">
        <v>420</v>
      </c>
      <c r="I219" s="256"/>
      <c r="J219" s="256" t="s">
        <v>356</v>
      </c>
      <c r="K219" s="329" t="s">
        <v>356</v>
      </c>
      <c r="L219" s="256" t="s">
        <v>356</v>
      </c>
      <c r="M219" s="256"/>
      <c r="N219" s="257"/>
    </row>
    <row r="220" spans="2:14" x14ac:dyDescent="0.25">
      <c r="B220" s="333" t="str">
        <f>IF(D220="","",D220&amp;"-"&amp;(1+COUNTIF(D$33:D219,D220)))</f>
        <v>imeprezime-161</v>
      </c>
      <c r="D220" s="255" t="s">
        <v>285</v>
      </c>
      <c r="E220" s="256" t="s">
        <v>634</v>
      </c>
      <c r="F220" s="256">
        <v>1823</v>
      </c>
      <c r="G220" s="256" t="s">
        <v>446</v>
      </c>
      <c r="H220" s="256" t="s">
        <v>447</v>
      </c>
      <c r="I220" s="256"/>
      <c r="J220" s="256" t="s">
        <v>356</v>
      </c>
      <c r="K220" s="329" t="s">
        <v>356</v>
      </c>
      <c r="L220" s="256" t="s">
        <v>356</v>
      </c>
      <c r="M220" s="256"/>
      <c r="N220" s="257"/>
    </row>
    <row r="221" spans="2:14" ht="15" customHeight="1" x14ac:dyDescent="0.25">
      <c r="B221" s="333" t="str">
        <f>IF(D221="","",D221&amp;"-"&amp;(1+COUNTIF(D$33:D220,D221)))</f>
        <v>imeprezime-162</v>
      </c>
      <c r="D221" s="255" t="s">
        <v>285</v>
      </c>
      <c r="E221" s="256" t="s">
        <v>634</v>
      </c>
      <c r="F221" s="256">
        <v>1350</v>
      </c>
      <c r="G221" s="256" t="s">
        <v>638</v>
      </c>
      <c r="H221" s="256" t="s">
        <v>374</v>
      </c>
      <c r="I221" s="256" t="s">
        <v>399</v>
      </c>
      <c r="J221" s="256">
        <v>221</v>
      </c>
      <c r="K221" s="329">
        <v>44627</v>
      </c>
      <c r="L221" s="256" t="s">
        <v>356</v>
      </c>
      <c r="M221" s="256"/>
      <c r="N221" s="257"/>
    </row>
    <row r="222" spans="2:14" x14ac:dyDescent="0.25">
      <c r="B222" s="333" t="str">
        <f>IF(D222="","",D222&amp;"-"&amp;(1+COUNTIF(D$33:D221,D222)))</f>
        <v>imeprezime-163</v>
      </c>
      <c r="D222" s="255" t="s">
        <v>285</v>
      </c>
      <c r="E222" s="256" t="s">
        <v>639</v>
      </c>
      <c r="F222" s="256">
        <v>1231</v>
      </c>
      <c r="G222" s="256" t="s">
        <v>640</v>
      </c>
      <c r="H222" s="256" t="s">
        <v>424</v>
      </c>
      <c r="I222" s="256" t="s">
        <v>413</v>
      </c>
      <c r="J222" s="256">
        <v>221</v>
      </c>
      <c r="K222" s="329">
        <v>44625</v>
      </c>
      <c r="L222" s="256" t="s">
        <v>356</v>
      </c>
      <c r="M222" s="256"/>
      <c r="N222" s="257"/>
    </row>
    <row r="223" spans="2:14" x14ac:dyDescent="0.25">
      <c r="B223" s="333" t="str">
        <f>IF(D223="","",D223&amp;"-"&amp;(1+COUNTIF(D$33:D222,D223)))</f>
        <v>imeprezime-164</v>
      </c>
      <c r="D223" s="255" t="s">
        <v>285</v>
      </c>
      <c r="E223" s="256" t="s">
        <v>641</v>
      </c>
      <c r="F223" s="256">
        <v>1817</v>
      </c>
      <c r="G223" s="256" t="s">
        <v>642</v>
      </c>
      <c r="H223" s="256" t="s">
        <v>447</v>
      </c>
      <c r="I223" s="256"/>
      <c r="J223" s="256" t="s">
        <v>356</v>
      </c>
      <c r="K223" s="329" t="s">
        <v>356</v>
      </c>
      <c r="L223" s="256" t="s">
        <v>356</v>
      </c>
      <c r="M223" s="256"/>
      <c r="N223" s="257"/>
    </row>
    <row r="224" spans="2:14" x14ac:dyDescent="0.25">
      <c r="B224" s="333" t="str">
        <f>IF(D224="","",D224&amp;"-"&amp;(1+COUNTIF(D$33:D223,D224)))</f>
        <v>imeprezime-165</v>
      </c>
      <c r="D224" s="255" t="s">
        <v>285</v>
      </c>
      <c r="E224" s="256" t="s">
        <v>641</v>
      </c>
      <c r="F224" s="256">
        <v>1555</v>
      </c>
      <c r="G224" s="256" t="s">
        <v>643</v>
      </c>
      <c r="H224" s="256" t="s">
        <v>447</v>
      </c>
      <c r="I224" s="256"/>
      <c r="J224" s="256" t="s">
        <v>356</v>
      </c>
      <c r="K224" s="329" t="s">
        <v>356</v>
      </c>
      <c r="L224" s="256" t="s">
        <v>356</v>
      </c>
      <c r="M224" s="256"/>
      <c r="N224" s="257"/>
    </row>
    <row r="225" spans="2:14" x14ac:dyDescent="0.25">
      <c r="B225" s="333" t="str">
        <f>IF(D225="","",D225&amp;"-"&amp;(1+COUNTIF(D$33:D224,D225)))</f>
        <v>imeprezime-166</v>
      </c>
      <c r="D225" s="255" t="s">
        <v>285</v>
      </c>
      <c r="E225" s="256" t="s">
        <v>641</v>
      </c>
      <c r="F225" s="256">
        <v>1219</v>
      </c>
      <c r="G225" s="256" t="s">
        <v>644</v>
      </c>
      <c r="H225" s="256" t="s">
        <v>374</v>
      </c>
      <c r="I225" s="256" t="s">
        <v>645</v>
      </c>
      <c r="J225" s="256">
        <v>221</v>
      </c>
      <c r="K225" s="329">
        <v>44627</v>
      </c>
      <c r="L225" s="256" t="s">
        <v>356</v>
      </c>
      <c r="M225" s="256"/>
      <c r="N225" s="257"/>
    </row>
    <row r="226" spans="2:14" x14ac:dyDescent="0.25">
      <c r="B226" s="333" t="str">
        <f>IF(D226="","",D226&amp;"-"&amp;(1+COUNTIF(D$33:D225,D226)))</f>
        <v>imeprezime-167</v>
      </c>
      <c r="D226" s="255" t="s">
        <v>285</v>
      </c>
      <c r="E226" s="256" t="s">
        <v>641</v>
      </c>
      <c r="F226" s="256">
        <v>1997</v>
      </c>
      <c r="G226" s="256" t="s">
        <v>646</v>
      </c>
      <c r="H226" s="256" t="s">
        <v>368</v>
      </c>
      <c r="I226" s="256" t="s">
        <v>399</v>
      </c>
      <c r="J226" s="256">
        <v>221</v>
      </c>
      <c r="K226" s="329">
        <v>44636</v>
      </c>
      <c r="L226" s="256" t="s">
        <v>356</v>
      </c>
      <c r="M226" s="256"/>
      <c r="N226" s="257"/>
    </row>
    <row r="227" spans="2:14" x14ac:dyDescent="0.25">
      <c r="B227" s="333" t="str">
        <f>IF(D227="","",D227&amp;"-"&amp;(1+COUNTIF(D$33:D226,D227)))</f>
        <v>imeprezime-168</v>
      </c>
      <c r="D227" s="255" t="s">
        <v>285</v>
      </c>
      <c r="E227" s="256" t="s">
        <v>647</v>
      </c>
      <c r="F227" s="256">
        <v>2315</v>
      </c>
      <c r="G227" s="256" t="s">
        <v>648</v>
      </c>
      <c r="H227" s="256" t="s">
        <v>560</v>
      </c>
      <c r="I227" s="256"/>
      <c r="J227" s="256" t="s">
        <v>356</v>
      </c>
      <c r="K227" s="329" t="s">
        <v>356</v>
      </c>
      <c r="L227" s="256" t="s">
        <v>356</v>
      </c>
      <c r="M227" s="256"/>
      <c r="N227" s="257"/>
    </row>
    <row r="228" spans="2:14" ht="15" customHeight="1" x14ac:dyDescent="0.25">
      <c r="B228" s="333" t="str">
        <f>IF(D228="","",D228&amp;"-"&amp;(1+COUNTIF(D$33:D227,D228)))</f>
        <v>imeprezime-169</v>
      </c>
      <c r="D228" s="255" t="s">
        <v>285</v>
      </c>
      <c r="E228" s="256" t="s">
        <v>649</v>
      </c>
      <c r="F228" s="256">
        <v>2198</v>
      </c>
      <c r="G228" s="256" t="s">
        <v>398</v>
      </c>
      <c r="H228" s="256" t="s">
        <v>368</v>
      </c>
      <c r="I228" s="256"/>
      <c r="J228" s="256" t="s">
        <v>356</v>
      </c>
      <c r="K228" s="329" t="s">
        <v>356</v>
      </c>
      <c r="L228" s="256" t="s">
        <v>356</v>
      </c>
      <c r="M228" s="256"/>
      <c r="N228" s="257"/>
    </row>
    <row r="229" spans="2:14" x14ac:dyDescent="0.25">
      <c r="B229" s="333" t="str">
        <f>IF(D229="","",D229&amp;"-"&amp;(1+COUNTIF(D$33:D228,D229)))</f>
        <v>imeprezime-170</v>
      </c>
      <c r="D229" s="255" t="s">
        <v>285</v>
      </c>
      <c r="E229" s="256" t="s">
        <v>650</v>
      </c>
      <c r="F229" s="256">
        <v>1348</v>
      </c>
      <c r="G229" s="256" t="s">
        <v>651</v>
      </c>
      <c r="H229" s="256" t="s">
        <v>374</v>
      </c>
      <c r="I229" s="256" t="s">
        <v>399</v>
      </c>
      <c r="J229" s="256">
        <v>221</v>
      </c>
      <c r="K229" s="329">
        <v>44627</v>
      </c>
      <c r="L229" s="256" t="s">
        <v>356</v>
      </c>
      <c r="M229" s="256"/>
      <c r="N229" s="257"/>
    </row>
    <row r="230" spans="2:14" x14ac:dyDescent="0.25">
      <c r="B230" s="333" t="str">
        <f>IF(D230="","",D230&amp;"-"&amp;(1+COUNTIF(D$33:D229,D230)))</f>
        <v>imeprezime-171</v>
      </c>
      <c r="D230" s="255" t="s">
        <v>285</v>
      </c>
      <c r="E230" s="256" t="s">
        <v>650</v>
      </c>
      <c r="F230" s="256">
        <v>1411</v>
      </c>
      <c r="G230" s="256" t="s">
        <v>652</v>
      </c>
      <c r="H230" s="256" t="s">
        <v>368</v>
      </c>
      <c r="I230" s="256" t="s">
        <v>653</v>
      </c>
      <c r="J230" s="256">
        <v>221</v>
      </c>
      <c r="K230" s="329">
        <v>44636</v>
      </c>
      <c r="L230" s="256" t="s">
        <v>356</v>
      </c>
      <c r="M230" s="256"/>
      <c r="N230" s="257"/>
    </row>
    <row r="231" spans="2:14" x14ac:dyDescent="0.25">
      <c r="B231" s="333" t="str">
        <f>IF(D231="","",D231&amp;"-"&amp;(1+COUNTIF(D$33:D230,D231)))</f>
        <v>imeprezime-172</v>
      </c>
      <c r="D231" s="255" t="s">
        <v>285</v>
      </c>
      <c r="E231" s="256" t="s">
        <v>650</v>
      </c>
      <c r="F231" s="256">
        <v>1210</v>
      </c>
      <c r="G231" s="256" t="s">
        <v>602</v>
      </c>
      <c r="H231" s="256" t="s">
        <v>362</v>
      </c>
      <c r="I231" s="256"/>
      <c r="J231" s="256" t="s">
        <v>356</v>
      </c>
      <c r="K231" s="329" t="s">
        <v>356</v>
      </c>
      <c r="L231" s="256" t="s">
        <v>356</v>
      </c>
      <c r="M231" s="256"/>
      <c r="N231" s="257"/>
    </row>
    <row r="232" spans="2:14" x14ac:dyDescent="0.25">
      <c r="B232" s="333" t="str">
        <f>IF(D232="","",D232&amp;"-"&amp;(1+COUNTIF(D$33:D231,D232)))</f>
        <v>imeprezime-173</v>
      </c>
      <c r="D232" s="255" t="s">
        <v>285</v>
      </c>
      <c r="E232" s="256" t="s">
        <v>650</v>
      </c>
      <c r="F232" s="256">
        <v>1352</v>
      </c>
      <c r="G232" s="256" t="s">
        <v>654</v>
      </c>
      <c r="H232" s="256" t="s">
        <v>368</v>
      </c>
      <c r="I232" s="256" t="s">
        <v>636</v>
      </c>
      <c r="J232" s="256">
        <v>221</v>
      </c>
      <c r="K232" s="329">
        <v>44636</v>
      </c>
      <c r="L232" s="256" t="s">
        <v>356</v>
      </c>
      <c r="M232" s="256"/>
      <c r="N232" s="257"/>
    </row>
    <row r="233" spans="2:14" x14ac:dyDescent="0.25">
      <c r="B233" s="333" t="str">
        <f>IF(D233="","",D233&amp;"-"&amp;(1+COUNTIF(D$33:D232,D233)))</f>
        <v>imeprezime-174</v>
      </c>
      <c r="D233" s="255" t="s">
        <v>285</v>
      </c>
      <c r="E233" s="256" t="s">
        <v>650</v>
      </c>
      <c r="F233" s="256">
        <v>1770</v>
      </c>
      <c r="G233" s="256" t="s">
        <v>655</v>
      </c>
      <c r="H233" s="256" t="s">
        <v>487</v>
      </c>
      <c r="I233" s="256"/>
      <c r="J233" s="256" t="s">
        <v>356</v>
      </c>
      <c r="K233" s="329" t="s">
        <v>356</v>
      </c>
      <c r="L233" s="256" t="s">
        <v>356</v>
      </c>
      <c r="M233" s="256"/>
      <c r="N233" s="257"/>
    </row>
    <row r="234" spans="2:14" x14ac:dyDescent="0.25">
      <c r="B234" s="333" t="str">
        <f>IF(D234="","",D234&amp;"-"&amp;(1+COUNTIF(D$33:D233,D234)))</f>
        <v>imeprezime-175</v>
      </c>
      <c r="D234" s="255" t="s">
        <v>285</v>
      </c>
      <c r="E234" s="256" t="s">
        <v>656</v>
      </c>
      <c r="F234" s="256">
        <v>2432</v>
      </c>
      <c r="G234" s="256" t="s">
        <v>657</v>
      </c>
      <c r="H234" s="256" t="s">
        <v>567</v>
      </c>
      <c r="I234" s="256"/>
      <c r="J234" s="256" t="s">
        <v>356</v>
      </c>
      <c r="K234" s="329" t="s">
        <v>356</v>
      </c>
      <c r="L234" s="256" t="s">
        <v>356</v>
      </c>
      <c r="M234" s="256"/>
      <c r="N234" s="257"/>
    </row>
    <row r="235" spans="2:14" ht="15" customHeight="1" x14ac:dyDescent="0.25">
      <c r="B235" s="333" t="str">
        <f>IF(D235="","",D235&amp;"-"&amp;(1+COUNTIF(D$33:D234,D235)))</f>
        <v>imeprezime-176</v>
      </c>
      <c r="D235" s="255" t="s">
        <v>285</v>
      </c>
      <c r="E235" s="256" t="s">
        <v>658</v>
      </c>
      <c r="F235" s="256">
        <v>2376</v>
      </c>
      <c r="G235" s="256" t="s">
        <v>659</v>
      </c>
      <c r="H235" s="256" t="s">
        <v>660</v>
      </c>
      <c r="I235" s="256"/>
      <c r="J235" s="256" t="s">
        <v>356</v>
      </c>
      <c r="K235" s="329" t="s">
        <v>356</v>
      </c>
      <c r="L235" s="256" t="s">
        <v>356</v>
      </c>
      <c r="M235" s="256"/>
      <c r="N235" s="257"/>
    </row>
    <row r="236" spans="2:14" x14ac:dyDescent="0.25">
      <c r="B236" s="333" t="str">
        <f>IF(D236="","",D236&amp;"-"&amp;(1+COUNTIF(D$33:D235,D236)))</f>
        <v>imeprezime-177</v>
      </c>
      <c r="D236" s="255" t="s">
        <v>285</v>
      </c>
      <c r="E236" s="256" t="s">
        <v>661</v>
      </c>
      <c r="F236" s="256">
        <v>2305</v>
      </c>
      <c r="G236" s="256" t="s">
        <v>662</v>
      </c>
      <c r="H236" s="256" t="s">
        <v>424</v>
      </c>
      <c r="I236" s="256" t="s">
        <v>433</v>
      </c>
      <c r="J236" s="256">
        <v>221</v>
      </c>
      <c r="K236" s="329">
        <v>44849</v>
      </c>
      <c r="L236" s="256" t="s">
        <v>356</v>
      </c>
      <c r="M236" s="256"/>
      <c r="N236" s="257"/>
    </row>
    <row r="237" spans="2:14" x14ac:dyDescent="0.25">
      <c r="B237" s="333" t="str">
        <f>IF(D237="","",D237&amp;"-"&amp;(1+COUNTIF(D$33:D236,D237)))</f>
        <v>imeprezime-178</v>
      </c>
      <c r="D237" s="255" t="s">
        <v>285</v>
      </c>
      <c r="E237" s="256" t="s">
        <v>663</v>
      </c>
      <c r="F237" s="256">
        <v>2395</v>
      </c>
      <c r="G237" s="256" t="s">
        <v>664</v>
      </c>
      <c r="H237" s="256" t="s">
        <v>665</v>
      </c>
      <c r="I237" s="256"/>
      <c r="J237" s="256" t="s">
        <v>356</v>
      </c>
      <c r="K237" s="256" t="s">
        <v>356</v>
      </c>
      <c r="L237" s="256" t="s">
        <v>356</v>
      </c>
      <c r="M237" s="256"/>
      <c r="N237" s="257"/>
    </row>
    <row r="238" spans="2:14" x14ac:dyDescent="0.25">
      <c r="B238" s="333" t="str">
        <f>IF(D238="","",D238&amp;"-"&amp;(1+COUNTIF(D$33:D237,D238)))</f>
        <v>imeprezime-179</v>
      </c>
      <c r="D238" s="255" t="s">
        <v>285</v>
      </c>
      <c r="E238" s="256" t="s">
        <v>666</v>
      </c>
      <c r="F238" s="256">
        <v>2403</v>
      </c>
      <c r="G238" s="256" t="s">
        <v>667</v>
      </c>
      <c r="H238" s="256" t="s">
        <v>668</v>
      </c>
      <c r="I238" s="256"/>
      <c r="J238" s="256" t="s">
        <v>356</v>
      </c>
      <c r="K238" s="329" t="s">
        <v>356</v>
      </c>
      <c r="L238" s="256" t="s">
        <v>356</v>
      </c>
      <c r="M238" s="256"/>
      <c r="N238" s="257"/>
    </row>
    <row r="239" spans="2:14" x14ac:dyDescent="0.25">
      <c r="B239" s="333" t="str">
        <f>IF(D239="","",D239&amp;"-"&amp;(1+COUNTIF(D$33:D238,D239)))</f>
        <v>imeprezime-180</v>
      </c>
      <c r="D239" s="255" t="s">
        <v>285</v>
      </c>
      <c r="E239" s="256" t="s">
        <v>669</v>
      </c>
      <c r="F239" s="256">
        <v>2373</v>
      </c>
      <c r="G239" s="256" t="s">
        <v>670</v>
      </c>
      <c r="H239" s="256" t="s">
        <v>660</v>
      </c>
      <c r="I239" s="256"/>
      <c r="J239" s="256" t="s">
        <v>356</v>
      </c>
      <c r="K239" s="329" t="s">
        <v>356</v>
      </c>
      <c r="L239" s="256" t="s">
        <v>356</v>
      </c>
      <c r="M239" s="256"/>
      <c r="N239" s="257"/>
    </row>
    <row r="240" spans="2:14" x14ac:dyDescent="0.25">
      <c r="B240" s="333" t="str">
        <f>IF(D240="","",D240&amp;"-"&amp;(1+COUNTIF(D$33:D239,D240)))</f>
        <v>imeprezime-181</v>
      </c>
      <c r="D240" s="255" t="s">
        <v>285</v>
      </c>
      <c r="E240" s="256" t="s">
        <v>671</v>
      </c>
      <c r="F240" s="256">
        <v>2131</v>
      </c>
      <c r="G240" s="256" t="s">
        <v>672</v>
      </c>
      <c r="H240" s="256" t="s">
        <v>553</v>
      </c>
      <c r="I240" s="256"/>
      <c r="J240" s="256" t="s">
        <v>356</v>
      </c>
      <c r="K240" s="329" t="s">
        <v>356</v>
      </c>
      <c r="L240" s="256" t="s">
        <v>356</v>
      </c>
      <c r="M240" s="256"/>
      <c r="N240" s="257"/>
    </row>
    <row r="241" spans="2:14" x14ac:dyDescent="0.25">
      <c r="B241" s="333" t="str">
        <f>IF(D241="","",D241&amp;"-"&amp;(1+COUNTIF(D$33:D240,D241)))</f>
        <v>imeprezime-182</v>
      </c>
      <c r="D241" s="255" t="s">
        <v>285</v>
      </c>
      <c r="E241" s="256" t="s">
        <v>673</v>
      </c>
      <c r="F241" s="256">
        <v>2069</v>
      </c>
      <c r="G241" s="256" t="s">
        <v>674</v>
      </c>
      <c r="H241" s="256" t="s">
        <v>560</v>
      </c>
      <c r="I241" s="256"/>
      <c r="J241" s="256" t="s">
        <v>356</v>
      </c>
      <c r="K241" s="329" t="s">
        <v>356</v>
      </c>
      <c r="L241" s="256" t="s">
        <v>356</v>
      </c>
      <c r="M241" s="256"/>
      <c r="N241" s="257"/>
    </row>
    <row r="242" spans="2:14" ht="15" customHeight="1" x14ac:dyDescent="0.25">
      <c r="B242" s="333" t="str">
        <f>IF(D242="","",D242&amp;"-"&amp;(1+COUNTIF(D$33:D241,D242)))</f>
        <v>imeprezime-183</v>
      </c>
      <c r="D242" s="255" t="s">
        <v>285</v>
      </c>
      <c r="E242" s="256" t="s">
        <v>675</v>
      </c>
      <c r="F242" s="256">
        <v>2338</v>
      </c>
      <c r="G242" s="256" t="s">
        <v>676</v>
      </c>
      <c r="H242" s="256" t="s">
        <v>567</v>
      </c>
      <c r="I242" s="256"/>
      <c r="J242" s="256" t="s">
        <v>356</v>
      </c>
      <c r="K242" s="329" t="s">
        <v>356</v>
      </c>
      <c r="L242" s="256" t="s">
        <v>356</v>
      </c>
      <c r="M242" s="256"/>
      <c r="N242" s="257"/>
    </row>
    <row r="243" spans="2:14" x14ac:dyDescent="0.25">
      <c r="B243" s="333" t="str">
        <f>IF(D243="","",D243&amp;"-"&amp;(1+COUNTIF(D$33:D242,D243)))</f>
        <v>imeprezime-184</v>
      </c>
      <c r="D243" s="255" t="s">
        <v>285</v>
      </c>
      <c r="E243" s="256" t="s">
        <v>677</v>
      </c>
      <c r="F243" s="256">
        <v>1983</v>
      </c>
      <c r="G243" s="256" t="s">
        <v>678</v>
      </c>
      <c r="H243" s="256" t="s">
        <v>679</v>
      </c>
      <c r="I243" s="256"/>
      <c r="J243" s="256" t="s">
        <v>356</v>
      </c>
      <c r="K243" s="256" t="s">
        <v>356</v>
      </c>
      <c r="L243" s="256" t="s">
        <v>356</v>
      </c>
      <c r="M243" s="256"/>
      <c r="N243" s="257"/>
    </row>
    <row r="244" spans="2:14" x14ac:dyDescent="0.25">
      <c r="B244" s="333" t="str">
        <f>IF(D244="","",D244&amp;"-"&amp;(1+COUNTIF(D$33:D243,D244)))</f>
        <v>imeprezime-185</v>
      </c>
      <c r="D244" s="255" t="s">
        <v>285</v>
      </c>
      <c r="E244" s="256" t="s">
        <v>680</v>
      </c>
      <c r="F244" s="256">
        <v>2080</v>
      </c>
      <c r="G244" s="256" t="s">
        <v>681</v>
      </c>
      <c r="H244" s="256" t="s">
        <v>682</v>
      </c>
      <c r="I244" s="256"/>
      <c r="J244" s="256" t="s">
        <v>356</v>
      </c>
      <c r="K244" s="256" t="s">
        <v>356</v>
      </c>
      <c r="L244" s="256" t="s">
        <v>356</v>
      </c>
      <c r="M244" s="256"/>
      <c r="N244" s="257"/>
    </row>
    <row r="245" spans="2:14" x14ac:dyDescent="0.25">
      <c r="B245" s="333" t="str">
        <f>IF(D245="","",D245&amp;"-"&amp;(1+COUNTIF(D$33:D244,D245)))</f>
        <v>imeprezime-186</v>
      </c>
      <c r="D245" s="255" t="s">
        <v>285</v>
      </c>
      <c r="E245" s="256" t="s">
        <v>683</v>
      </c>
      <c r="F245" s="256">
        <v>1334</v>
      </c>
      <c r="G245" s="256" t="s">
        <v>684</v>
      </c>
      <c r="H245" s="256" t="s">
        <v>447</v>
      </c>
      <c r="I245" s="256"/>
      <c r="J245" s="256" t="s">
        <v>356</v>
      </c>
      <c r="K245" s="329" t="s">
        <v>356</v>
      </c>
      <c r="L245" s="256" t="s">
        <v>356</v>
      </c>
      <c r="M245" s="256"/>
      <c r="N245" s="257"/>
    </row>
    <row r="246" spans="2:14" x14ac:dyDescent="0.25">
      <c r="B246" s="333" t="str">
        <f>IF(D246="","",D246&amp;"-"&amp;(1+COUNTIF(D$33:D245,D246)))</f>
        <v>imeprezime-187</v>
      </c>
      <c r="D246" s="255" t="s">
        <v>285</v>
      </c>
      <c r="E246" s="256" t="s">
        <v>683</v>
      </c>
      <c r="F246" s="256">
        <v>1590</v>
      </c>
      <c r="G246" s="256" t="s">
        <v>685</v>
      </c>
      <c r="H246" s="256" t="s">
        <v>420</v>
      </c>
      <c r="I246" s="256"/>
      <c r="J246" s="256" t="s">
        <v>356</v>
      </c>
      <c r="K246" s="329" t="s">
        <v>356</v>
      </c>
      <c r="L246" s="256" t="s">
        <v>356</v>
      </c>
      <c r="M246" s="256"/>
      <c r="N246" s="257"/>
    </row>
    <row r="247" spans="2:14" x14ac:dyDescent="0.25">
      <c r="B247" s="333" t="str">
        <f>IF(D247="","",D247&amp;"-"&amp;(1+COUNTIF(D$33:D246,D247)))</f>
        <v>imeprezime-188</v>
      </c>
      <c r="D247" s="255" t="s">
        <v>285</v>
      </c>
      <c r="E247" s="256" t="s">
        <v>683</v>
      </c>
      <c r="F247" s="256">
        <v>1164</v>
      </c>
      <c r="G247" s="256" t="s">
        <v>686</v>
      </c>
      <c r="H247" s="256" t="s">
        <v>365</v>
      </c>
      <c r="I247" s="256" t="s">
        <v>636</v>
      </c>
      <c r="J247" s="256">
        <v>221</v>
      </c>
      <c r="K247" s="329">
        <v>44626</v>
      </c>
      <c r="L247" s="256" t="s">
        <v>356</v>
      </c>
      <c r="M247" s="256"/>
      <c r="N247" s="257"/>
    </row>
    <row r="248" spans="2:14" x14ac:dyDescent="0.25">
      <c r="B248" s="333" t="str">
        <f>IF(D248="","",D248&amp;"-"&amp;(1+COUNTIF(D$33:D247,D248)))</f>
        <v>imeprezime-189</v>
      </c>
      <c r="D248" s="255" t="s">
        <v>285</v>
      </c>
      <c r="E248" s="256" t="s">
        <v>687</v>
      </c>
      <c r="F248" s="256">
        <v>1391</v>
      </c>
      <c r="G248" s="256" t="s">
        <v>688</v>
      </c>
      <c r="H248" s="256" t="s">
        <v>368</v>
      </c>
      <c r="I248" s="256" t="s">
        <v>394</v>
      </c>
      <c r="J248" s="256">
        <v>221</v>
      </c>
      <c r="K248" s="329">
        <v>44636</v>
      </c>
      <c r="L248" s="256" t="s">
        <v>356</v>
      </c>
      <c r="M248" s="256"/>
      <c r="N248" s="257"/>
    </row>
    <row r="249" spans="2:14" ht="15" customHeight="1" x14ac:dyDescent="0.25">
      <c r="B249" s="333" t="str">
        <f>IF(D249="","",D249&amp;"-"&amp;(1+COUNTIF(D$33:D248,D249)))</f>
        <v>imeprezime-190</v>
      </c>
      <c r="D249" s="255" t="s">
        <v>285</v>
      </c>
      <c r="E249" s="256" t="s">
        <v>689</v>
      </c>
      <c r="F249" s="256">
        <v>2064</v>
      </c>
      <c r="G249" s="256" t="s">
        <v>690</v>
      </c>
      <c r="H249" s="256" t="s">
        <v>579</v>
      </c>
      <c r="I249" s="256"/>
      <c r="J249" s="256" t="s">
        <v>356</v>
      </c>
      <c r="K249" s="329" t="s">
        <v>356</v>
      </c>
      <c r="L249" s="256" t="s">
        <v>356</v>
      </c>
      <c r="M249" s="256"/>
      <c r="N249" s="257"/>
    </row>
    <row r="250" spans="2:14" x14ac:dyDescent="0.25">
      <c r="B250" s="333" t="str">
        <f>IF(D250="","",D250&amp;"-"&amp;(1+COUNTIF(D$33:D249,D250)))</f>
        <v>imeprezime-191</v>
      </c>
      <c r="D250" s="255" t="s">
        <v>285</v>
      </c>
      <c r="E250" s="256" t="s">
        <v>691</v>
      </c>
      <c r="F250" s="256">
        <v>1776</v>
      </c>
      <c r="G250" s="256" t="s">
        <v>692</v>
      </c>
      <c r="H250" s="256" t="s">
        <v>424</v>
      </c>
      <c r="I250" s="256"/>
      <c r="J250" s="256" t="s">
        <v>356</v>
      </c>
      <c r="K250" s="256" t="s">
        <v>356</v>
      </c>
      <c r="L250" s="256" t="s">
        <v>356</v>
      </c>
      <c r="M250" s="256"/>
      <c r="N250" s="257"/>
    </row>
    <row r="251" spans="2:14" x14ac:dyDescent="0.25">
      <c r="B251" s="333" t="str">
        <f>IF(D251="","",D251&amp;"-"&amp;(1+COUNTIF(D$33:D250,D251)))</f>
        <v>imeprezime-192</v>
      </c>
      <c r="D251" s="255" t="s">
        <v>285</v>
      </c>
      <c r="E251" s="256" t="s">
        <v>691</v>
      </c>
      <c r="F251" s="256">
        <v>1664</v>
      </c>
      <c r="G251" s="256" t="s">
        <v>523</v>
      </c>
      <c r="H251" s="256" t="s">
        <v>487</v>
      </c>
      <c r="I251" s="256"/>
      <c r="J251" s="256" t="s">
        <v>356</v>
      </c>
      <c r="K251" s="329" t="s">
        <v>356</v>
      </c>
      <c r="L251" s="256" t="s">
        <v>356</v>
      </c>
      <c r="M251" s="256"/>
      <c r="N251" s="257"/>
    </row>
    <row r="252" spans="2:14" x14ac:dyDescent="0.25">
      <c r="B252" s="333" t="str">
        <f>IF(D252="","",D252&amp;"-"&amp;(1+COUNTIF(D$33:D251,D252)))</f>
        <v>imeprezime-193</v>
      </c>
      <c r="D252" s="255" t="s">
        <v>285</v>
      </c>
      <c r="E252" s="256" t="s">
        <v>691</v>
      </c>
      <c r="F252" s="256">
        <v>1355</v>
      </c>
      <c r="G252" s="256" t="s">
        <v>693</v>
      </c>
      <c r="H252" s="256" t="s">
        <v>365</v>
      </c>
      <c r="I252" s="256" t="s">
        <v>636</v>
      </c>
      <c r="J252" s="256">
        <v>221</v>
      </c>
      <c r="K252" s="329">
        <v>44626</v>
      </c>
      <c r="L252" s="256" t="s">
        <v>356</v>
      </c>
      <c r="M252" s="256"/>
      <c r="N252" s="257"/>
    </row>
    <row r="253" spans="2:14" x14ac:dyDescent="0.25">
      <c r="B253" s="333" t="str">
        <f>IF(D253="","",D253&amp;"-"&amp;(1+COUNTIF(D$33:D252,D253)))</f>
        <v>imeprezime-194</v>
      </c>
      <c r="D253" s="255" t="s">
        <v>285</v>
      </c>
      <c r="E253" s="256" t="s">
        <v>691</v>
      </c>
      <c r="F253" s="256">
        <v>1577</v>
      </c>
      <c r="G253" s="256" t="s">
        <v>694</v>
      </c>
      <c r="H253" s="256" t="s">
        <v>412</v>
      </c>
      <c r="I253" s="256" t="s">
        <v>636</v>
      </c>
      <c r="J253" s="256">
        <v>221</v>
      </c>
      <c r="K253" s="329">
        <v>44670</v>
      </c>
      <c r="L253" s="256" t="s">
        <v>356</v>
      </c>
      <c r="M253" s="256"/>
      <c r="N253" s="257"/>
    </row>
    <row r="254" spans="2:14" x14ac:dyDescent="0.25">
      <c r="B254" s="333" t="str">
        <f>IF(D254="","",D254&amp;"-"&amp;(1+COUNTIF(D$33:D253,D254)))</f>
        <v>imeprezime-195</v>
      </c>
      <c r="D254" s="255" t="s">
        <v>285</v>
      </c>
      <c r="E254" s="256" t="s">
        <v>691</v>
      </c>
      <c r="F254" s="256">
        <v>1011</v>
      </c>
      <c r="G254" s="256" t="s">
        <v>391</v>
      </c>
      <c r="H254" s="256" t="s">
        <v>368</v>
      </c>
      <c r="I254" s="256" t="s">
        <v>381</v>
      </c>
      <c r="J254" s="256">
        <v>221</v>
      </c>
      <c r="K254" s="329">
        <v>44636</v>
      </c>
      <c r="L254" s="256" t="s">
        <v>356</v>
      </c>
      <c r="M254" s="256"/>
      <c r="N254" s="257"/>
    </row>
    <row r="255" spans="2:14" x14ac:dyDescent="0.25">
      <c r="B255" s="333" t="str">
        <f>IF(D255="","",D255&amp;"-"&amp;(1+COUNTIF(D$33:D254,D255)))</f>
        <v>imeprezime-196</v>
      </c>
      <c r="D255" s="255" t="s">
        <v>285</v>
      </c>
      <c r="E255" s="256" t="s">
        <v>691</v>
      </c>
      <c r="F255" s="256">
        <v>1554</v>
      </c>
      <c r="G255" s="256" t="s">
        <v>695</v>
      </c>
      <c r="H255" s="256" t="s">
        <v>374</v>
      </c>
      <c r="I255" s="256" t="s">
        <v>381</v>
      </c>
      <c r="J255" s="256">
        <v>221</v>
      </c>
      <c r="K255" s="329">
        <v>44627</v>
      </c>
      <c r="L255" s="256" t="s">
        <v>356</v>
      </c>
      <c r="M255" s="256"/>
      <c r="N255" s="257"/>
    </row>
    <row r="256" spans="2:14" ht="15" customHeight="1" x14ac:dyDescent="0.25">
      <c r="B256" s="333" t="str">
        <f>IF(D256="","",D256&amp;"-"&amp;(1+COUNTIF(D$33:D255,D256)))</f>
        <v>imeprezime-197</v>
      </c>
      <c r="D256" s="255" t="s">
        <v>285</v>
      </c>
      <c r="E256" s="256" t="s">
        <v>691</v>
      </c>
      <c r="F256" s="256">
        <v>1868</v>
      </c>
      <c r="G256" s="256" t="s">
        <v>696</v>
      </c>
      <c r="H256" s="256" t="s">
        <v>374</v>
      </c>
      <c r="I256" s="256" t="s">
        <v>645</v>
      </c>
      <c r="J256" s="256">
        <v>221</v>
      </c>
      <c r="K256" s="329">
        <v>44627</v>
      </c>
      <c r="L256" s="256" t="s">
        <v>356</v>
      </c>
      <c r="M256" s="256"/>
      <c r="N256" s="257"/>
    </row>
    <row r="257" spans="2:14" x14ac:dyDescent="0.25">
      <c r="B257" s="333" t="str">
        <f>IF(D257="","",D257&amp;"-"&amp;(1+COUNTIF(D$33:D256,D257)))</f>
        <v>imeprezime-198</v>
      </c>
      <c r="D257" s="255" t="s">
        <v>285</v>
      </c>
      <c r="E257" s="256" t="s">
        <v>691</v>
      </c>
      <c r="F257" s="256">
        <v>1209</v>
      </c>
      <c r="G257" s="256" t="s">
        <v>697</v>
      </c>
      <c r="H257" s="256" t="s">
        <v>368</v>
      </c>
      <c r="I257" s="256" t="s">
        <v>381</v>
      </c>
      <c r="J257" s="256">
        <v>221</v>
      </c>
      <c r="K257" s="329">
        <v>44636</v>
      </c>
      <c r="L257" s="256" t="s">
        <v>356</v>
      </c>
      <c r="M257" s="256"/>
      <c r="N257" s="257"/>
    </row>
    <row r="258" spans="2:14" x14ac:dyDescent="0.25">
      <c r="B258" s="333" t="str">
        <f>IF(D258="","",D258&amp;"-"&amp;(1+COUNTIF(D$33:D257,D258)))</f>
        <v>imeprezime-199</v>
      </c>
      <c r="D258" s="255" t="s">
        <v>285</v>
      </c>
      <c r="E258" s="256" t="s">
        <v>691</v>
      </c>
      <c r="F258" s="256">
        <v>2182</v>
      </c>
      <c r="G258" s="256" t="s">
        <v>698</v>
      </c>
      <c r="H258" s="256" t="s">
        <v>447</v>
      </c>
      <c r="I258" s="256"/>
      <c r="J258" s="256" t="s">
        <v>356</v>
      </c>
      <c r="K258" s="329" t="s">
        <v>356</v>
      </c>
      <c r="L258" s="256" t="s">
        <v>356</v>
      </c>
      <c r="M258" s="256"/>
      <c r="N258" s="257"/>
    </row>
    <row r="259" spans="2:14" x14ac:dyDescent="0.25">
      <c r="B259" s="333" t="str">
        <f>IF(D259="","",D259&amp;"-"&amp;(1+COUNTIF(D$33:D258,D259)))</f>
        <v>imeprezime-200</v>
      </c>
      <c r="D259" s="255" t="s">
        <v>285</v>
      </c>
      <c r="E259" s="256" t="s">
        <v>691</v>
      </c>
      <c r="F259" s="256">
        <v>1314</v>
      </c>
      <c r="G259" s="256" t="s">
        <v>624</v>
      </c>
      <c r="H259" s="256" t="s">
        <v>365</v>
      </c>
      <c r="I259" s="256" t="s">
        <v>467</v>
      </c>
      <c r="J259" s="256">
        <v>221</v>
      </c>
      <c r="K259" s="329">
        <v>44626</v>
      </c>
      <c r="L259" s="256" t="s">
        <v>356</v>
      </c>
      <c r="M259" s="256"/>
      <c r="N259" s="257"/>
    </row>
    <row r="260" spans="2:14" x14ac:dyDescent="0.25">
      <c r="B260" s="333" t="str">
        <f>IF(D260="","",D260&amp;"-"&amp;(1+COUNTIF(D$33:D259,D260)))</f>
        <v>imeprezime-201</v>
      </c>
      <c r="D260" s="255" t="s">
        <v>285</v>
      </c>
      <c r="E260" s="256" t="s">
        <v>699</v>
      </c>
      <c r="F260" s="256">
        <v>1615</v>
      </c>
      <c r="G260" s="256" t="s">
        <v>700</v>
      </c>
      <c r="H260" s="256" t="s">
        <v>365</v>
      </c>
      <c r="I260" s="256" t="s">
        <v>535</v>
      </c>
      <c r="J260" s="256">
        <v>221</v>
      </c>
      <c r="K260" s="329">
        <v>44626</v>
      </c>
      <c r="L260" s="256" t="s">
        <v>356</v>
      </c>
      <c r="M260" s="256"/>
      <c r="N260" s="257"/>
    </row>
    <row r="261" spans="2:14" x14ac:dyDescent="0.25">
      <c r="B261" s="333" t="str">
        <f>IF(D261="","",D261&amp;"-"&amp;(1+COUNTIF(D$33:D260,D261)))</f>
        <v>imeprezime-202</v>
      </c>
      <c r="D261" s="255" t="s">
        <v>285</v>
      </c>
      <c r="E261" s="256" t="s">
        <v>701</v>
      </c>
      <c r="F261" s="256">
        <v>1254</v>
      </c>
      <c r="G261" s="256" t="s">
        <v>702</v>
      </c>
      <c r="H261" s="256" t="s">
        <v>365</v>
      </c>
      <c r="I261" s="256" t="s">
        <v>636</v>
      </c>
      <c r="J261" s="256">
        <v>221</v>
      </c>
      <c r="K261" s="329">
        <v>44626</v>
      </c>
      <c r="L261" s="256" t="s">
        <v>356</v>
      </c>
      <c r="M261" s="256"/>
      <c r="N261" s="257"/>
    </row>
    <row r="262" spans="2:14" x14ac:dyDescent="0.25">
      <c r="B262" s="333" t="str">
        <f>IF(D262="","",D262&amp;"-"&amp;(1+COUNTIF(D$33:D261,D262)))</f>
        <v>imeprezime-203</v>
      </c>
      <c r="D262" s="255" t="s">
        <v>285</v>
      </c>
      <c r="E262" s="256" t="s">
        <v>703</v>
      </c>
      <c r="F262" s="256">
        <v>2372</v>
      </c>
      <c r="G262" s="256" t="s">
        <v>704</v>
      </c>
      <c r="H262" s="256" t="s">
        <v>470</v>
      </c>
      <c r="I262" s="256"/>
      <c r="J262" s="256" t="s">
        <v>356</v>
      </c>
      <c r="K262" s="329" t="s">
        <v>356</v>
      </c>
      <c r="L262" s="256" t="s">
        <v>356</v>
      </c>
      <c r="M262" s="256"/>
      <c r="N262" s="257"/>
    </row>
    <row r="263" spans="2:14" ht="15" customHeight="1" x14ac:dyDescent="0.25">
      <c r="B263" s="333" t="str">
        <f>IF(D263="","",D263&amp;"-"&amp;(1+COUNTIF(D$33:D262,D263)))</f>
        <v>imeprezime-204</v>
      </c>
      <c r="D263" s="255" t="s">
        <v>285</v>
      </c>
      <c r="E263" s="256" t="s">
        <v>705</v>
      </c>
      <c r="F263" s="256">
        <v>1316</v>
      </c>
      <c r="G263" s="256" t="s">
        <v>706</v>
      </c>
      <c r="H263" s="256" t="s">
        <v>424</v>
      </c>
      <c r="I263" s="256" t="s">
        <v>425</v>
      </c>
      <c r="J263" s="256">
        <v>221</v>
      </c>
      <c r="K263" s="329">
        <v>44625</v>
      </c>
      <c r="L263" s="256" t="s">
        <v>356</v>
      </c>
      <c r="M263" s="256"/>
      <c r="N263" s="257"/>
    </row>
    <row r="264" spans="2:14" x14ac:dyDescent="0.25">
      <c r="B264" s="333" t="str">
        <f>IF(D264="","",D264&amp;"-"&amp;(1+COUNTIF(D$33:D263,D264)))</f>
        <v>imeprezime-205</v>
      </c>
      <c r="D264" s="255" t="s">
        <v>285</v>
      </c>
      <c r="E264" s="256" t="s">
        <v>707</v>
      </c>
      <c r="F264" s="256">
        <v>1714</v>
      </c>
      <c r="G264" s="256" t="s">
        <v>708</v>
      </c>
      <c r="H264" s="256" t="s">
        <v>368</v>
      </c>
      <c r="I264" s="256"/>
      <c r="J264" s="256" t="s">
        <v>356</v>
      </c>
      <c r="K264" s="256" t="s">
        <v>356</v>
      </c>
      <c r="L264" s="256" t="s">
        <v>356</v>
      </c>
      <c r="M264" s="256"/>
      <c r="N264" s="257"/>
    </row>
    <row r="265" spans="2:14" x14ac:dyDescent="0.25">
      <c r="B265" s="333" t="str">
        <f>IF(D265="","",D265&amp;"-"&amp;(1+COUNTIF(D$33:D264,D265)))</f>
        <v>imeprezime-206</v>
      </c>
      <c r="D265" s="255" t="s">
        <v>285</v>
      </c>
      <c r="E265" s="256" t="s">
        <v>707</v>
      </c>
      <c r="F265" s="256">
        <v>2018</v>
      </c>
      <c r="G265" s="256" t="s">
        <v>709</v>
      </c>
      <c r="H265" s="256" t="s">
        <v>456</v>
      </c>
      <c r="I265" s="256"/>
      <c r="J265" s="256" t="s">
        <v>356</v>
      </c>
      <c r="K265" s="329" t="s">
        <v>356</v>
      </c>
      <c r="L265" s="256" t="s">
        <v>356</v>
      </c>
      <c r="M265" s="256"/>
      <c r="N265" s="257"/>
    </row>
    <row r="266" spans="2:14" x14ac:dyDescent="0.25">
      <c r="B266" s="333" t="str">
        <f>IF(D266="","",D266&amp;"-"&amp;(1+COUNTIF(D$33:D265,D266)))</f>
        <v>imeprezime-207</v>
      </c>
      <c r="D266" s="255" t="s">
        <v>285</v>
      </c>
      <c r="E266" s="256" t="s">
        <v>710</v>
      </c>
      <c r="F266" s="256">
        <v>1359</v>
      </c>
      <c r="G266" s="256" t="s">
        <v>711</v>
      </c>
      <c r="H266" s="256" t="s">
        <v>368</v>
      </c>
      <c r="I266" s="256" t="s">
        <v>467</v>
      </c>
      <c r="J266" s="256">
        <v>221</v>
      </c>
      <c r="K266" s="329">
        <v>44656</v>
      </c>
      <c r="L266" s="256" t="s">
        <v>356</v>
      </c>
      <c r="M266" s="256"/>
      <c r="N266" s="257"/>
    </row>
    <row r="267" spans="2:14" x14ac:dyDescent="0.25">
      <c r="B267" s="333" t="str">
        <f>IF(D267="","",D267&amp;"-"&amp;(1+COUNTIF(D$33:D266,D267)))</f>
        <v>imeprezime-208</v>
      </c>
      <c r="D267" s="255" t="s">
        <v>285</v>
      </c>
      <c r="E267" s="256" t="s">
        <v>710</v>
      </c>
      <c r="F267" s="256">
        <v>2061</v>
      </c>
      <c r="G267" s="256" t="s">
        <v>712</v>
      </c>
      <c r="H267" s="256" t="s">
        <v>579</v>
      </c>
      <c r="I267" s="256"/>
      <c r="J267" s="256" t="s">
        <v>356</v>
      </c>
      <c r="K267" s="329" t="s">
        <v>356</v>
      </c>
      <c r="L267" s="256" t="s">
        <v>356</v>
      </c>
      <c r="M267" s="256"/>
      <c r="N267" s="257"/>
    </row>
    <row r="268" spans="2:14" x14ac:dyDescent="0.25">
      <c r="B268" s="333" t="str">
        <f>IF(D268="","",D268&amp;"-"&amp;(1+COUNTIF(D$33:D267,D268)))</f>
        <v>imeprezime-209</v>
      </c>
      <c r="D268" s="255" t="s">
        <v>285</v>
      </c>
      <c r="E268" s="256" t="s">
        <v>713</v>
      </c>
      <c r="F268" s="256">
        <v>1080</v>
      </c>
      <c r="G268" s="256" t="s">
        <v>714</v>
      </c>
      <c r="H268" s="256" t="s">
        <v>368</v>
      </c>
      <c r="I268" s="256" t="s">
        <v>394</v>
      </c>
      <c r="J268" s="256">
        <v>221</v>
      </c>
      <c r="K268" s="329">
        <v>44636</v>
      </c>
      <c r="L268" s="256" t="s">
        <v>356</v>
      </c>
      <c r="M268" s="256"/>
      <c r="N268" s="257"/>
    </row>
    <row r="269" spans="2:14" x14ac:dyDescent="0.25">
      <c r="B269" s="333" t="str">
        <f>IF(D269="","",D269&amp;"-"&amp;(1+COUNTIF(D$33:D268,D269)))</f>
        <v>imeprezime-210</v>
      </c>
      <c r="D269" s="255" t="s">
        <v>285</v>
      </c>
      <c r="E269" s="256" t="s">
        <v>715</v>
      </c>
      <c r="F269" s="256">
        <v>1788</v>
      </c>
      <c r="G269" s="256" t="s">
        <v>716</v>
      </c>
      <c r="H269" s="256" t="s">
        <v>374</v>
      </c>
      <c r="I269" s="256"/>
      <c r="J269" s="256" t="s">
        <v>356</v>
      </c>
      <c r="K269" s="329" t="s">
        <v>356</v>
      </c>
      <c r="L269" s="256" t="s">
        <v>356</v>
      </c>
      <c r="M269" s="256"/>
      <c r="N269" s="257"/>
    </row>
    <row r="270" spans="2:14" ht="15" customHeight="1" x14ac:dyDescent="0.25">
      <c r="B270" s="333" t="str">
        <f>IF(D270="","",D270&amp;"-"&amp;(1+COUNTIF(D$33:D269,D270)))</f>
        <v>imeprezime-211</v>
      </c>
      <c r="D270" s="255" t="s">
        <v>285</v>
      </c>
      <c r="E270" s="256" t="s">
        <v>715</v>
      </c>
      <c r="F270" s="256">
        <v>1479</v>
      </c>
      <c r="G270" s="256" t="s">
        <v>717</v>
      </c>
      <c r="H270" s="256" t="s">
        <v>374</v>
      </c>
      <c r="I270" s="256" t="s">
        <v>645</v>
      </c>
      <c r="J270" s="256">
        <v>221</v>
      </c>
      <c r="K270" s="329">
        <v>44627</v>
      </c>
      <c r="L270" s="256" t="s">
        <v>356</v>
      </c>
      <c r="M270" s="256"/>
      <c r="N270" s="257"/>
    </row>
    <row r="271" spans="2:14" x14ac:dyDescent="0.25">
      <c r="B271" s="333" t="str">
        <f>IF(D271="","",D271&amp;"-"&amp;(1+COUNTIF(D$33:D270,D271)))</f>
        <v>imeprezime-212</v>
      </c>
      <c r="D271" s="255" t="s">
        <v>285</v>
      </c>
      <c r="E271" s="256" t="s">
        <v>715</v>
      </c>
      <c r="F271" s="256">
        <v>1937</v>
      </c>
      <c r="G271" s="256" t="s">
        <v>718</v>
      </c>
      <c r="H271" s="256" t="s">
        <v>383</v>
      </c>
      <c r="I271" s="256" t="s">
        <v>399</v>
      </c>
      <c r="J271" s="256">
        <v>221</v>
      </c>
      <c r="K271" s="329">
        <v>44625</v>
      </c>
      <c r="L271" s="256" t="s">
        <v>356</v>
      </c>
      <c r="M271" s="256"/>
      <c r="N271" s="257"/>
    </row>
    <row r="272" spans="2:14" x14ac:dyDescent="0.25">
      <c r="B272" s="333" t="str">
        <f>IF(D272="","",D272&amp;"-"&amp;(1+COUNTIF(D$33:D271,D272)))</f>
        <v>imeprezime-213</v>
      </c>
      <c r="D272" s="255" t="s">
        <v>285</v>
      </c>
      <c r="E272" s="256" t="s">
        <v>715</v>
      </c>
      <c r="F272" s="256">
        <v>1089</v>
      </c>
      <c r="G272" s="256" t="s">
        <v>602</v>
      </c>
      <c r="H272" s="256" t="s">
        <v>374</v>
      </c>
      <c r="I272" s="256" t="s">
        <v>399</v>
      </c>
      <c r="J272" s="256">
        <v>221</v>
      </c>
      <c r="K272" s="329">
        <v>44627</v>
      </c>
      <c r="L272" s="256" t="s">
        <v>356</v>
      </c>
      <c r="M272" s="256"/>
      <c r="N272" s="257"/>
    </row>
    <row r="273" spans="2:14" x14ac:dyDescent="0.25">
      <c r="B273" s="333" t="str">
        <f>IF(D273="","",D273&amp;"-"&amp;(1+COUNTIF(D$33:D272,D273)))</f>
        <v>imeprezime-214</v>
      </c>
      <c r="D273" s="255" t="s">
        <v>285</v>
      </c>
      <c r="E273" s="256" t="s">
        <v>715</v>
      </c>
      <c r="F273" s="256">
        <v>1574</v>
      </c>
      <c r="G273" s="256" t="s">
        <v>719</v>
      </c>
      <c r="H273" s="256" t="s">
        <v>420</v>
      </c>
      <c r="I273" s="256"/>
      <c r="J273" s="256" t="s">
        <v>356</v>
      </c>
      <c r="K273" s="329" t="s">
        <v>356</v>
      </c>
      <c r="L273" s="256" t="s">
        <v>356</v>
      </c>
      <c r="M273" s="256"/>
      <c r="N273" s="257"/>
    </row>
    <row r="274" spans="2:14" x14ac:dyDescent="0.25">
      <c r="B274" s="333" t="str">
        <f>IF(D274="","",D274&amp;"-"&amp;(1+COUNTIF(D$33:D273,D274)))</f>
        <v>imeprezime-215</v>
      </c>
      <c r="D274" s="255" t="s">
        <v>285</v>
      </c>
      <c r="E274" s="256" t="s">
        <v>715</v>
      </c>
      <c r="F274" s="256">
        <v>1563</v>
      </c>
      <c r="G274" s="256" t="s">
        <v>486</v>
      </c>
      <c r="H274" s="256" t="s">
        <v>487</v>
      </c>
      <c r="I274" s="256" t="s">
        <v>645</v>
      </c>
      <c r="J274" s="256">
        <v>221</v>
      </c>
      <c r="K274" s="329">
        <v>44645</v>
      </c>
      <c r="L274" s="256" t="s">
        <v>356</v>
      </c>
      <c r="M274" s="256"/>
      <c r="N274" s="257"/>
    </row>
    <row r="275" spans="2:14" x14ac:dyDescent="0.25">
      <c r="B275" s="333" t="str">
        <f>IF(D275="","",D275&amp;"-"&amp;(1+COUNTIF(D$33:D274,D275)))</f>
        <v>imeprezime-216</v>
      </c>
      <c r="D275" s="255" t="s">
        <v>285</v>
      </c>
      <c r="E275" s="256" t="s">
        <v>715</v>
      </c>
      <c r="F275" s="256">
        <v>1900</v>
      </c>
      <c r="G275" s="256" t="s">
        <v>720</v>
      </c>
      <c r="H275" s="256" t="s">
        <v>368</v>
      </c>
      <c r="I275" s="256" t="s">
        <v>399</v>
      </c>
      <c r="J275" s="256">
        <v>221</v>
      </c>
      <c r="K275" s="329">
        <v>44674</v>
      </c>
      <c r="L275" s="256" t="s">
        <v>356</v>
      </c>
      <c r="M275" s="256"/>
      <c r="N275" s="257"/>
    </row>
    <row r="276" spans="2:14" x14ac:dyDescent="0.25">
      <c r="B276" s="333" t="str">
        <f>IF(D276="","",D276&amp;"-"&amp;(1+COUNTIF(D$33:D275,D276)))</f>
        <v>imeprezime-217</v>
      </c>
      <c r="D276" s="255" t="s">
        <v>285</v>
      </c>
      <c r="E276" s="256" t="s">
        <v>721</v>
      </c>
      <c r="F276" s="256">
        <v>1700</v>
      </c>
      <c r="G276" s="256" t="s">
        <v>722</v>
      </c>
      <c r="H276" s="256" t="s">
        <v>368</v>
      </c>
      <c r="I276" s="256"/>
      <c r="J276" s="256" t="s">
        <v>356</v>
      </c>
      <c r="K276" s="256" t="s">
        <v>356</v>
      </c>
      <c r="L276" s="256" t="s">
        <v>356</v>
      </c>
      <c r="M276" s="256"/>
      <c r="N276" s="257"/>
    </row>
    <row r="277" spans="2:14" ht="15" customHeight="1" x14ac:dyDescent="0.25">
      <c r="B277" s="333" t="str">
        <f>IF(D277="","",D277&amp;"-"&amp;(1+COUNTIF(D$33:D276,D277)))</f>
        <v>imeprezime-218</v>
      </c>
      <c r="D277" s="255" t="s">
        <v>285</v>
      </c>
      <c r="E277" s="256" t="s">
        <v>721</v>
      </c>
      <c r="F277" s="256">
        <v>1558</v>
      </c>
      <c r="G277" s="256" t="s">
        <v>500</v>
      </c>
      <c r="H277" s="256" t="s">
        <v>447</v>
      </c>
      <c r="I277" s="256"/>
      <c r="J277" s="256" t="s">
        <v>356</v>
      </c>
      <c r="K277" s="329" t="s">
        <v>356</v>
      </c>
      <c r="L277" s="256" t="s">
        <v>356</v>
      </c>
      <c r="M277" s="256"/>
      <c r="N277" s="257"/>
    </row>
    <row r="278" spans="2:14" x14ac:dyDescent="0.25">
      <c r="B278" s="333" t="str">
        <f>IF(D278="","",D278&amp;"-"&amp;(1+COUNTIF(D$33:D277,D278)))</f>
        <v>imeprezime-219</v>
      </c>
      <c r="D278" s="255" t="s">
        <v>285</v>
      </c>
      <c r="E278" s="256" t="s">
        <v>721</v>
      </c>
      <c r="F278" s="256">
        <v>1818</v>
      </c>
      <c r="G278" s="256" t="s">
        <v>723</v>
      </c>
      <c r="H278" s="256" t="s">
        <v>447</v>
      </c>
      <c r="I278" s="256"/>
      <c r="J278" s="256" t="s">
        <v>356</v>
      </c>
      <c r="K278" s="329" t="s">
        <v>356</v>
      </c>
      <c r="L278" s="256" t="s">
        <v>356</v>
      </c>
      <c r="M278" s="256"/>
      <c r="N278" s="257"/>
    </row>
    <row r="279" spans="2:14" x14ac:dyDescent="0.25">
      <c r="B279" s="333" t="str">
        <f>IF(D279="","",D279&amp;"-"&amp;(1+COUNTIF(D$33:D278,D279)))</f>
        <v>imeprezime-220</v>
      </c>
      <c r="D279" s="255" t="s">
        <v>285</v>
      </c>
      <c r="E279" s="256" t="s">
        <v>721</v>
      </c>
      <c r="F279" s="256">
        <v>1487</v>
      </c>
      <c r="G279" s="256" t="s">
        <v>724</v>
      </c>
      <c r="H279" s="256" t="s">
        <v>374</v>
      </c>
      <c r="I279" s="256" t="s">
        <v>636</v>
      </c>
      <c r="J279" s="256">
        <v>221</v>
      </c>
      <c r="K279" s="329">
        <v>44641</v>
      </c>
      <c r="L279" s="256" t="s">
        <v>356</v>
      </c>
      <c r="M279" s="256"/>
      <c r="N279" s="257"/>
    </row>
    <row r="280" spans="2:14" x14ac:dyDescent="0.25">
      <c r="B280" s="333" t="str">
        <f>IF(D280="","",D280&amp;"-"&amp;(1+COUNTIF(D$33:D279,D280)))</f>
        <v>imeprezime-221</v>
      </c>
      <c r="D280" s="255" t="s">
        <v>285</v>
      </c>
      <c r="E280" s="256" t="s">
        <v>721</v>
      </c>
      <c r="F280" s="256">
        <v>1363</v>
      </c>
      <c r="G280" s="256" t="s">
        <v>725</v>
      </c>
      <c r="H280" s="256" t="s">
        <v>374</v>
      </c>
      <c r="I280" s="256" t="s">
        <v>645</v>
      </c>
      <c r="J280" s="256">
        <v>221</v>
      </c>
      <c r="K280" s="329">
        <v>44627</v>
      </c>
      <c r="L280" s="256" t="s">
        <v>356</v>
      </c>
      <c r="M280" s="256"/>
      <c r="N280" s="257"/>
    </row>
    <row r="281" spans="2:14" x14ac:dyDescent="0.25">
      <c r="B281" s="333" t="str">
        <f>IF(D281="","",D281&amp;"-"&amp;(1+COUNTIF(D$33:D280,D281)))</f>
        <v>imeprezime-222</v>
      </c>
      <c r="D281" s="255" t="s">
        <v>285</v>
      </c>
      <c r="E281" s="256" t="s">
        <v>721</v>
      </c>
      <c r="F281" s="256">
        <v>1562</v>
      </c>
      <c r="G281" s="256" t="s">
        <v>726</v>
      </c>
      <c r="H281" s="256" t="s">
        <v>383</v>
      </c>
      <c r="I281" s="256" t="s">
        <v>645</v>
      </c>
      <c r="J281" s="256">
        <v>221</v>
      </c>
      <c r="K281" s="329">
        <v>44625</v>
      </c>
      <c r="L281" s="256" t="s">
        <v>356</v>
      </c>
      <c r="M281" s="256"/>
      <c r="N281" s="257"/>
    </row>
    <row r="282" spans="2:14" x14ac:dyDescent="0.25">
      <c r="B282" s="333" t="str">
        <f>IF(D282="","",D282&amp;"-"&amp;(1+COUNTIF(D$33:D281,D282)))</f>
        <v>imeprezime-223</v>
      </c>
      <c r="D282" s="255" t="s">
        <v>285</v>
      </c>
      <c r="E282" s="256" t="s">
        <v>727</v>
      </c>
      <c r="F282" s="256">
        <v>2337</v>
      </c>
      <c r="G282" s="256" t="s">
        <v>728</v>
      </c>
      <c r="H282" s="256" t="s">
        <v>729</v>
      </c>
      <c r="I282" s="256"/>
      <c r="J282" s="256" t="s">
        <v>356</v>
      </c>
      <c r="K282" s="329" t="s">
        <v>356</v>
      </c>
      <c r="L282" s="256" t="s">
        <v>356</v>
      </c>
      <c r="M282" s="256"/>
      <c r="N282" s="257"/>
    </row>
    <row r="283" spans="2:14" x14ac:dyDescent="0.25">
      <c r="B283" s="333" t="str">
        <f>IF(D283="","",D283&amp;"-"&amp;(1+COUNTIF(D$33:D282,D283)))</f>
        <v>imeprezime-224</v>
      </c>
      <c r="D283" s="255" t="s">
        <v>285</v>
      </c>
      <c r="E283" s="256" t="s">
        <v>727</v>
      </c>
      <c r="F283" s="256">
        <v>2354</v>
      </c>
      <c r="G283" s="256" t="s">
        <v>730</v>
      </c>
      <c r="H283" s="256" t="s">
        <v>731</v>
      </c>
      <c r="I283" s="256"/>
      <c r="J283" s="256" t="s">
        <v>356</v>
      </c>
      <c r="K283" s="329" t="s">
        <v>356</v>
      </c>
      <c r="L283" s="256" t="s">
        <v>356</v>
      </c>
      <c r="M283" s="256"/>
      <c r="N283" s="257"/>
    </row>
    <row r="284" spans="2:14" ht="15" customHeight="1" x14ac:dyDescent="0.25">
      <c r="B284" s="333" t="str">
        <f>IF(D284="","",D284&amp;"-"&amp;(1+COUNTIF(D$33:D283,D284)))</f>
        <v>imeprezime-225</v>
      </c>
      <c r="D284" s="255" t="s">
        <v>285</v>
      </c>
      <c r="E284" s="256" t="s">
        <v>727</v>
      </c>
      <c r="F284" s="256">
        <v>2321</v>
      </c>
      <c r="G284" s="256" t="s">
        <v>732</v>
      </c>
      <c r="H284" s="256" t="s">
        <v>660</v>
      </c>
      <c r="I284" s="256"/>
      <c r="J284" s="256" t="s">
        <v>356</v>
      </c>
      <c r="K284" s="329" t="s">
        <v>356</v>
      </c>
      <c r="L284" s="256" t="s">
        <v>356</v>
      </c>
      <c r="M284" s="256"/>
      <c r="N284" s="257"/>
    </row>
    <row r="285" spans="2:14" x14ac:dyDescent="0.25">
      <c r="B285" s="333" t="str">
        <f>IF(D285="","",D285&amp;"-"&amp;(1+COUNTIF(D$33:D284,D285)))</f>
        <v>imeprezime-226</v>
      </c>
      <c r="D285" s="255" t="s">
        <v>285</v>
      </c>
      <c r="E285" s="256" t="s">
        <v>727</v>
      </c>
      <c r="F285" s="256">
        <v>1769</v>
      </c>
      <c r="G285" s="256" t="s">
        <v>733</v>
      </c>
      <c r="H285" s="256" t="s">
        <v>487</v>
      </c>
      <c r="I285" s="256"/>
      <c r="J285" s="256" t="s">
        <v>356</v>
      </c>
      <c r="K285" s="329" t="s">
        <v>356</v>
      </c>
      <c r="L285" s="256" t="s">
        <v>356</v>
      </c>
      <c r="M285" s="256"/>
      <c r="N285" s="257"/>
    </row>
    <row r="286" spans="2:14" x14ac:dyDescent="0.25">
      <c r="B286" s="333" t="str">
        <f>IF(D286="","",D286&amp;"-"&amp;(1+COUNTIF(D$33:D285,D286)))</f>
        <v>imeprezime-227</v>
      </c>
      <c r="D286" s="255" t="s">
        <v>285</v>
      </c>
      <c r="E286" s="256" t="s">
        <v>727</v>
      </c>
      <c r="F286" s="256">
        <v>1669</v>
      </c>
      <c r="G286" s="256" t="s">
        <v>734</v>
      </c>
      <c r="H286" s="256" t="s">
        <v>424</v>
      </c>
      <c r="I286" s="256"/>
      <c r="J286" s="256" t="s">
        <v>356</v>
      </c>
      <c r="K286" s="329" t="s">
        <v>356</v>
      </c>
      <c r="L286" s="256" t="s">
        <v>356</v>
      </c>
      <c r="M286" s="256"/>
      <c r="N286" s="257"/>
    </row>
    <row r="287" spans="2:14" x14ac:dyDescent="0.25">
      <c r="B287" s="333" t="str">
        <f>IF(D287="","",D287&amp;"-"&amp;(1+COUNTIF(D$33:D286,D287)))</f>
        <v>imeprezime-228</v>
      </c>
      <c r="D287" s="255" t="s">
        <v>285</v>
      </c>
      <c r="E287" s="256" t="s">
        <v>735</v>
      </c>
      <c r="F287" s="256">
        <v>2221</v>
      </c>
      <c r="G287" s="256" t="s">
        <v>736</v>
      </c>
      <c r="H287" s="256" t="s">
        <v>368</v>
      </c>
      <c r="I287" s="256" t="s">
        <v>399</v>
      </c>
      <c r="J287" s="256">
        <v>221</v>
      </c>
      <c r="K287" s="329">
        <v>44667</v>
      </c>
      <c r="L287" s="256" t="s">
        <v>356</v>
      </c>
      <c r="M287" s="256"/>
      <c r="N287" s="257"/>
    </row>
    <row r="288" spans="2:14" x14ac:dyDescent="0.25">
      <c r="B288" s="333" t="str">
        <f>IF(D288="","",D288&amp;"-"&amp;(1+COUNTIF(D$33:D287,D288)))</f>
        <v>imeprezime-229</v>
      </c>
      <c r="D288" s="255" t="s">
        <v>285</v>
      </c>
      <c r="E288" s="256" t="s">
        <v>735</v>
      </c>
      <c r="F288" s="256">
        <v>2174</v>
      </c>
      <c r="G288" s="256" t="s">
        <v>737</v>
      </c>
      <c r="H288" s="256" t="s">
        <v>368</v>
      </c>
      <c r="I288" s="256"/>
      <c r="J288" s="256" t="s">
        <v>356</v>
      </c>
      <c r="K288" s="329" t="s">
        <v>356</v>
      </c>
      <c r="L288" s="256" t="s">
        <v>356</v>
      </c>
      <c r="M288" s="256"/>
      <c r="N288" s="257"/>
    </row>
    <row r="289" spans="2:14" x14ac:dyDescent="0.25">
      <c r="B289" s="333" t="str">
        <f>IF(D289="","",D289&amp;"-"&amp;(1+COUNTIF(D$33:D288,D289)))</f>
        <v>imeprezime-230</v>
      </c>
      <c r="D289" s="255" t="s">
        <v>285</v>
      </c>
      <c r="E289" s="256" t="s">
        <v>735</v>
      </c>
      <c r="F289" s="256">
        <v>1605</v>
      </c>
      <c r="G289" s="256" t="s">
        <v>738</v>
      </c>
      <c r="H289" s="256" t="s">
        <v>365</v>
      </c>
      <c r="I289" s="256" t="s">
        <v>381</v>
      </c>
      <c r="J289" s="256">
        <v>221</v>
      </c>
      <c r="K289" s="329">
        <v>44626</v>
      </c>
      <c r="L289" s="256" t="s">
        <v>356</v>
      </c>
      <c r="M289" s="256"/>
      <c r="N289" s="257"/>
    </row>
    <row r="290" spans="2:14" x14ac:dyDescent="0.25">
      <c r="B290" s="333" t="str">
        <f>IF(D290="","",D290&amp;"-"&amp;(1+COUNTIF(D$33:D289,D290)))</f>
        <v>imeprezime-231</v>
      </c>
      <c r="D290" s="255" t="s">
        <v>285</v>
      </c>
      <c r="E290" s="256" t="s">
        <v>735</v>
      </c>
      <c r="F290" s="256">
        <v>1471</v>
      </c>
      <c r="G290" s="256" t="s">
        <v>739</v>
      </c>
      <c r="H290" s="256" t="s">
        <v>374</v>
      </c>
      <c r="I290" s="256"/>
      <c r="J290" s="256" t="s">
        <v>356</v>
      </c>
      <c r="K290" s="329" t="s">
        <v>356</v>
      </c>
      <c r="L290" s="256" t="s">
        <v>356</v>
      </c>
      <c r="M290" s="256"/>
      <c r="N290" s="257"/>
    </row>
    <row r="291" spans="2:14" ht="15" customHeight="1" x14ac:dyDescent="0.25">
      <c r="B291" s="333" t="str">
        <f>IF(D291="","",D291&amp;"-"&amp;(1+COUNTIF(D$33:D290,D291)))</f>
        <v>imeprezime-232</v>
      </c>
      <c r="D291" s="255" t="s">
        <v>285</v>
      </c>
      <c r="E291" s="256" t="s">
        <v>740</v>
      </c>
      <c r="F291" s="256">
        <v>1067</v>
      </c>
      <c r="G291" s="256" t="s">
        <v>429</v>
      </c>
      <c r="H291" s="256" t="s">
        <v>362</v>
      </c>
      <c r="I291" s="256" t="s">
        <v>394</v>
      </c>
      <c r="J291" s="256">
        <v>221</v>
      </c>
      <c r="K291" s="329">
        <v>44632</v>
      </c>
      <c r="L291" s="256" t="s">
        <v>356</v>
      </c>
      <c r="M291" s="256"/>
      <c r="N291" s="257"/>
    </row>
    <row r="292" spans="2:14" x14ac:dyDescent="0.25">
      <c r="B292" s="333" t="str">
        <f>IF(D292="","",D292&amp;"-"&amp;(1+COUNTIF(D$33:D291,D292)))</f>
        <v>imeprezime-233</v>
      </c>
      <c r="D292" s="255" t="s">
        <v>285</v>
      </c>
      <c r="E292" s="256" t="s">
        <v>741</v>
      </c>
      <c r="F292" s="256">
        <v>1012</v>
      </c>
      <c r="G292" s="256" t="s">
        <v>742</v>
      </c>
      <c r="H292" s="256" t="s">
        <v>368</v>
      </c>
      <c r="I292" s="256"/>
      <c r="J292" s="256" t="s">
        <v>356</v>
      </c>
      <c r="K292" s="329" t="s">
        <v>356</v>
      </c>
      <c r="L292" s="256" t="s">
        <v>356</v>
      </c>
      <c r="M292" s="256"/>
      <c r="N292" s="257"/>
    </row>
    <row r="293" spans="2:14" x14ac:dyDescent="0.25">
      <c r="B293" s="333" t="str">
        <f>IF(D293="","",D293&amp;"-"&amp;(1+COUNTIF(D$33:D292,D293)))</f>
        <v>imeprezime-234</v>
      </c>
      <c r="D293" s="255" t="s">
        <v>285</v>
      </c>
      <c r="E293" s="256" t="s">
        <v>741</v>
      </c>
      <c r="F293" s="256">
        <v>2020</v>
      </c>
      <c r="G293" s="256" t="s">
        <v>455</v>
      </c>
      <c r="H293" s="256" t="s">
        <v>456</v>
      </c>
      <c r="I293" s="256"/>
      <c r="J293" s="256" t="s">
        <v>356</v>
      </c>
      <c r="K293" s="329" t="s">
        <v>356</v>
      </c>
      <c r="L293" s="256" t="s">
        <v>356</v>
      </c>
      <c r="M293" s="256"/>
      <c r="N293" s="257"/>
    </row>
    <row r="294" spans="2:14" x14ac:dyDescent="0.25">
      <c r="B294" s="333" t="str">
        <f>IF(D294="","",D294&amp;"-"&amp;(1+COUNTIF(D$33:D293,D294)))</f>
        <v>imeprezime-235</v>
      </c>
      <c r="D294" s="255" t="s">
        <v>285</v>
      </c>
      <c r="E294" s="256" t="s">
        <v>743</v>
      </c>
      <c r="F294" s="256">
        <v>1583</v>
      </c>
      <c r="G294" s="256" t="s">
        <v>744</v>
      </c>
      <c r="H294" s="256" t="s">
        <v>420</v>
      </c>
      <c r="I294" s="256"/>
      <c r="J294" s="256" t="s">
        <v>356</v>
      </c>
      <c r="K294" s="329" t="s">
        <v>356</v>
      </c>
      <c r="L294" s="256" t="s">
        <v>356</v>
      </c>
      <c r="M294" s="256"/>
      <c r="N294" s="257"/>
    </row>
    <row r="295" spans="2:14" x14ac:dyDescent="0.25">
      <c r="B295" s="333" t="str">
        <f>IF(D295="","",D295&amp;"-"&amp;(1+COUNTIF(D$33:D294,D295)))</f>
        <v>imeprezime-236</v>
      </c>
      <c r="D295" s="255" t="s">
        <v>285</v>
      </c>
      <c r="E295" s="256" t="s">
        <v>745</v>
      </c>
      <c r="F295" s="256">
        <v>1651</v>
      </c>
      <c r="G295" s="256" t="s">
        <v>746</v>
      </c>
      <c r="H295" s="256" t="s">
        <v>420</v>
      </c>
      <c r="I295" s="256"/>
      <c r="J295" s="256" t="s">
        <v>356</v>
      </c>
      <c r="K295" s="329" t="s">
        <v>356</v>
      </c>
      <c r="L295" s="256" t="s">
        <v>356</v>
      </c>
      <c r="M295" s="256"/>
      <c r="N295" s="257"/>
    </row>
    <row r="296" spans="2:14" x14ac:dyDescent="0.25">
      <c r="B296" s="333" t="str">
        <f>IF(D296="","",D296&amp;"-"&amp;(1+COUNTIF(D$33:D295,D296)))</f>
        <v>imeprezime-237</v>
      </c>
      <c r="D296" s="255" t="s">
        <v>285</v>
      </c>
      <c r="E296" s="256" t="s">
        <v>747</v>
      </c>
      <c r="F296" s="256">
        <v>2138</v>
      </c>
      <c r="G296" s="256" t="s">
        <v>748</v>
      </c>
      <c r="H296" s="256" t="s">
        <v>749</v>
      </c>
      <c r="I296" s="256"/>
      <c r="J296" s="256" t="s">
        <v>356</v>
      </c>
      <c r="K296" s="329" t="s">
        <v>356</v>
      </c>
      <c r="L296" s="256" t="s">
        <v>356</v>
      </c>
      <c r="M296" s="256"/>
      <c r="N296" s="257"/>
    </row>
    <row r="297" spans="2:14" x14ac:dyDescent="0.25">
      <c r="B297" s="333" t="str">
        <f>IF(D297="","",D297&amp;"-"&amp;(1+COUNTIF(D$33:D296,D297)))</f>
        <v>imeprezime-238</v>
      </c>
      <c r="D297" s="255" t="s">
        <v>285</v>
      </c>
      <c r="E297" s="256" t="s">
        <v>750</v>
      </c>
      <c r="F297" s="256">
        <v>1916</v>
      </c>
      <c r="G297" s="256" t="s">
        <v>751</v>
      </c>
      <c r="H297" s="256" t="s">
        <v>368</v>
      </c>
      <c r="I297" s="256"/>
      <c r="J297" s="256" t="s">
        <v>356</v>
      </c>
      <c r="K297" s="329" t="s">
        <v>356</v>
      </c>
      <c r="L297" s="256" t="s">
        <v>356</v>
      </c>
      <c r="M297" s="256"/>
      <c r="N297" s="257"/>
    </row>
    <row r="298" spans="2:14" ht="15" customHeight="1" x14ac:dyDescent="0.25">
      <c r="B298" s="333" t="str">
        <f>IF(D298="","",D298&amp;"-"&amp;(1+COUNTIF(D$33:D297,D298)))</f>
        <v>imeprezime-239</v>
      </c>
      <c r="D298" s="255" t="s">
        <v>285</v>
      </c>
      <c r="E298" s="256" t="s">
        <v>752</v>
      </c>
      <c r="F298" s="256">
        <v>1942</v>
      </c>
      <c r="G298" s="256" t="s">
        <v>538</v>
      </c>
      <c r="H298" s="256" t="s">
        <v>368</v>
      </c>
      <c r="I298" s="256" t="s">
        <v>399</v>
      </c>
      <c r="J298" s="256">
        <v>221</v>
      </c>
      <c r="K298" s="329">
        <v>44636</v>
      </c>
      <c r="L298" s="256" t="s">
        <v>356</v>
      </c>
      <c r="M298" s="256"/>
      <c r="N298" s="257"/>
    </row>
    <row r="299" spans="2:14" x14ac:dyDescent="0.25">
      <c r="B299" s="333" t="str">
        <f>IF(D299="","",D299&amp;"-"&amp;(1+COUNTIF(D$33:D298,D299)))</f>
        <v>imeprezime-240</v>
      </c>
      <c r="D299" s="255" t="s">
        <v>285</v>
      </c>
      <c r="E299" s="256" t="s">
        <v>753</v>
      </c>
      <c r="F299" s="256">
        <v>2141</v>
      </c>
      <c r="G299" s="256" t="s">
        <v>754</v>
      </c>
      <c r="H299" s="256" t="s">
        <v>755</v>
      </c>
      <c r="I299" s="256"/>
      <c r="J299" s="256" t="s">
        <v>356</v>
      </c>
      <c r="K299" s="329" t="s">
        <v>356</v>
      </c>
      <c r="L299" s="256" t="s">
        <v>356</v>
      </c>
      <c r="M299" s="256"/>
      <c r="N299" s="257"/>
    </row>
    <row r="300" spans="2:14" x14ac:dyDescent="0.25">
      <c r="B300" s="333" t="str">
        <f>IF(D300="","",D300&amp;"-"&amp;(1+COUNTIF(D$33:D299,D300)))</f>
        <v>imeprezime-241</v>
      </c>
      <c r="D300" s="255" t="s">
        <v>285</v>
      </c>
      <c r="E300" s="256" t="s">
        <v>756</v>
      </c>
      <c r="F300" s="256">
        <v>2355</v>
      </c>
      <c r="G300" s="256" t="s">
        <v>757</v>
      </c>
      <c r="H300" s="256" t="s">
        <v>758</v>
      </c>
      <c r="I300" s="256"/>
      <c r="J300" s="256" t="s">
        <v>356</v>
      </c>
      <c r="K300" s="256" t="s">
        <v>356</v>
      </c>
      <c r="L300" s="256" t="s">
        <v>356</v>
      </c>
      <c r="M300" s="256"/>
      <c r="N300" s="257"/>
    </row>
    <row r="301" spans="2:14" x14ac:dyDescent="0.25">
      <c r="B301" s="333" t="str">
        <f>IF(D301="","",D301&amp;"-"&amp;(1+COUNTIF(D$33:D300,D301)))</f>
        <v>imeprezime-242</v>
      </c>
      <c r="D301" s="255" t="s">
        <v>285</v>
      </c>
      <c r="E301" s="256" t="s">
        <v>759</v>
      </c>
      <c r="F301" s="256">
        <v>1622</v>
      </c>
      <c r="G301" s="256" t="s">
        <v>760</v>
      </c>
      <c r="H301" s="256" t="s">
        <v>420</v>
      </c>
      <c r="I301" s="256" t="s">
        <v>425</v>
      </c>
      <c r="J301" s="256">
        <v>221</v>
      </c>
      <c r="K301" s="329">
        <v>44642</v>
      </c>
      <c r="L301" s="256" t="s">
        <v>356</v>
      </c>
      <c r="M301" s="256"/>
      <c r="N301" s="257"/>
    </row>
    <row r="302" spans="2:14" x14ac:dyDescent="0.25">
      <c r="B302" s="333" t="str">
        <f>IF(D302="","",D302&amp;"-"&amp;(1+COUNTIF(D$33:D301,D302)))</f>
        <v>imeprezime-243</v>
      </c>
      <c r="D302" s="255" t="s">
        <v>285</v>
      </c>
      <c r="E302" s="256" t="s">
        <v>761</v>
      </c>
      <c r="F302" s="256">
        <v>1302</v>
      </c>
      <c r="G302" s="256" t="s">
        <v>720</v>
      </c>
      <c r="H302" s="256" t="s">
        <v>374</v>
      </c>
      <c r="I302" s="256" t="s">
        <v>399</v>
      </c>
      <c r="J302" s="256">
        <v>221</v>
      </c>
      <c r="K302" s="329">
        <v>44627</v>
      </c>
      <c r="L302" s="256" t="s">
        <v>356</v>
      </c>
      <c r="M302" s="256"/>
      <c r="N302" s="257"/>
    </row>
    <row r="303" spans="2:14" x14ac:dyDescent="0.25">
      <c r="B303" s="333" t="str">
        <f>IF(D303="","",D303&amp;"-"&amp;(1+COUNTIF(D$33:D302,D303)))</f>
        <v>imeprezime-244</v>
      </c>
      <c r="D303" s="255" t="s">
        <v>285</v>
      </c>
      <c r="E303" s="256" t="s">
        <v>761</v>
      </c>
      <c r="F303" s="256">
        <v>1237</v>
      </c>
      <c r="G303" s="256" t="s">
        <v>688</v>
      </c>
      <c r="H303" s="256" t="s">
        <v>368</v>
      </c>
      <c r="I303" s="256" t="s">
        <v>381</v>
      </c>
      <c r="J303" s="256">
        <v>221</v>
      </c>
      <c r="K303" s="329">
        <v>44636</v>
      </c>
      <c r="L303" s="256" t="s">
        <v>356</v>
      </c>
      <c r="M303" s="256"/>
      <c r="N303" s="257"/>
    </row>
    <row r="304" spans="2:14" x14ac:dyDescent="0.25">
      <c r="B304" s="333" t="str">
        <f>IF(D304="","",D304&amp;"-"&amp;(1+COUNTIF(D$33:D303,D304)))</f>
        <v>imeprezime-245</v>
      </c>
      <c r="D304" s="255" t="s">
        <v>285</v>
      </c>
      <c r="E304" s="256" t="s">
        <v>761</v>
      </c>
      <c r="F304" s="256">
        <v>1300</v>
      </c>
      <c r="G304" s="256" t="s">
        <v>762</v>
      </c>
      <c r="H304" s="256" t="s">
        <v>374</v>
      </c>
      <c r="I304" s="256" t="s">
        <v>636</v>
      </c>
      <c r="J304" s="256">
        <v>221</v>
      </c>
      <c r="K304" s="329">
        <v>44627</v>
      </c>
      <c r="L304" s="256" t="s">
        <v>356</v>
      </c>
      <c r="M304" s="256"/>
      <c r="N304" s="257"/>
    </row>
    <row r="305" spans="2:14" ht="15" customHeight="1" x14ac:dyDescent="0.25">
      <c r="B305" s="333" t="str">
        <f>IF(D305="","",D305&amp;"-"&amp;(1+COUNTIF(D$33:D304,D305)))</f>
        <v>imeprezime-246</v>
      </c>
      <c r="D305" s="255" t="s">
        <v>285</v>
      </c>
      <c r="E305" s="256" t="s">
        <v>761</v>
      </c>
      <c r="F305" s="256">
        <v>1013</v>
      </c>
      <c r="G305" s="256" t="s">
        <v>763</v>
      </c>
      <c r="H305" s="256" t="s">
        <v>368</v>
      </c>
      <c r="I305" s="256"/>
      <c r="J305" s="256" t="s">
        <v>356</v>
      </c>
      <c r="K305" s="329" t="s">
        <v>356</v>
      </c>
      <c r="L305" s="256" t="s">
        <v>356</v>
      </c>
      <c r="M305" s="256"/>
      <c r="N305" s="257"/>
    </row>
    <row r="306" spans="2:14" x14ac:dyDescent="0.25">
      <c r="B306" s="333" t="str">
        <f>IF(D306="","",D306&amp;"-"&amp;(1+COUNTIF(D$33:D305,D306)))</f>
        <v>imeprezime-247</v>
      </c>
      <c r="D306" s="255" t="s">
        <v>285</v>
      </c>
      <c r="E306" s="256" t="s">
        <v>761</v>
      </c>
      <c r="F306" s="256">
        <v>1266</v>
      </c>
      <c r="G306" s="256" t="s">
        <v>764</v>
      </c>
      <c r="H306" s="256" t="s">
        <v>412</v>
      </c>
      <c r="I306" s="256" t="s">
        <v>381</v>
      </c>
      <c r="J306" s="256">
        <v>221</v>
      </c>
      <c r="K306" s="329">
        <v>44670</v>
      </c>
      <c r="L306" s="256" t="s">
        <v>356</v>
      </c>
      <c r="M306" s="256"/>
      <c r="N306" s="257"/>
    </row>
    <row r="307" spans="2:14" x14ac:dyDescent="0.25">
      <c r="B307" s="333" t="str">
        <f>IF(D307="","",D307&amp;"-"&amp;(1+COUNTIF(D$33:D306,D307)))</f>
        <v>imeprezime-248</v>
      </c>
      <c r="D307" s="255" t="s">
        <v>285</v>
      </c>
      <c r="E307" s="256" t="s">
        <v>761</v>
      </c>
      <c r="F307" s="256">
        <v>2302</v>
      </c>
      <c r="G307" s="256" t="s">
        <v>765</v>
      </c>
      <c r="H307" s="256" t="s">
        <v>368</v>
      </c>
      <c r="I307" s="256"/>
      <c r="J307" s="256" t="s">
        <v>356</v>
      </c>
      <c r="K307" s="256" t="s">
        <v>356</v>
      </c>
      <c r="L307" s="256" t="s">
        <v>356</v>
      </c>
      <c r="M307" s="256"/>
      <c r="N307" s="257"/>
    </row>
    <row r="308" spans="2:14" x14ac:dyDescent="0.25">
      <c r="B308" s="333" t="str">
        <f>IF(D308="","",D308&amp;"-"&amp;(1+COUNTIF(D$33:D307,D308)))</f>
        <v>imeprezime-249</v>
      </c>
      <c r="D308" s="255" t="s">
        <v>285</v>
      </c>
      <c r="E308" s="256" t="s">
        <v>761</v>
      </c>
      <c r="F308" s="256">
        <v>1293</v>
      </c>
      <c r="G308" s="256" t="s">
        <v>766</v>
      </c>
      <c r="H308" s="256" t="s">
        <v>365</v>
      </c>
      <c r="I308" s="256" t="s">
        <v>399</v>
      </c>
      <c r="J308" s="256">
        <v>221</v>
      </c>
      <c r="K308" s="329">
        <v>44626</v>
      </c>
      <c r="L308" s="256" t="s">
        <v>356</v>
      </c>
      <c r="M308" s="256"/>
      <c r="N308" s="257"/>
    </row>
    <row r="309" spans="2:14" x14ac:dyDescent="0.25">
      <c r="B309" s="333" t="str">
        <f>IF(D309="","",D309&amp;"-"&amp;(1+COUNTIF(D$33:D308,D309)))</f>
        <v>imeprezime-250</v>
      </c>
      <c r="D309" s="255" t="s">
        <v>285</v>
      </c>
      <c r="E309" s="256" t="s">
        <v>761</v>
      </c>
      <c r="F309" s="256">
        <v>1921</v>
      </c>
      <c r="G309" s="256" t="s">
        <v>767</v>
      </c>
      <c r="H309" s="256" t="s">
        <v>368</v>
      </c>
      <c r="I309" s="256"/>
      <c r="J309" s="256" t="s">
        <v>356</v>
      </c>
      <c r="K309" s="329" t="s">
        <v>356</v>
      </c>
      <c r="L309" s="256" t="s">
        <v>356</v>
      </c>
      <c r="M309" s="256"/>
      <c r="N309" s="257"/>
    </row>
    <row r="310" spans="2:14" x14ac:dyDescent="0.25">
      <c r="B310" s="333" t="str">
        <f>IF(D310="","",D310&amp;"-"&amp;(1+COUNTIF(D$33:D309,D310)))</f>
        <v>imeprezime-251</v>
      </c>
      <c r="D310" s="255" t="s">
        <v>285</v>
      </c>
      <c r="E310" s="256" t="s">
        <v>768</v>
      </c>
      <c r="F310" s="256">
        <v>1535</v>
      </c>
      <c r="G310" s="256" t="s">
        <v>769</v>
      </c>
      <c r="H310" s="256" t="s">
        <v>383</v>
      </c>
      <c r="I310" s="256" t="s">
        <v>467</v>
      </c>
      <c r="J310" s="256">
        <v>221</v>
      </c>
      <c r="K310" s="329">
        <v>44625</v>
      </c>
      <c r="L310" s="256" t="s">
        <v>356</v>
      </c>
      <c r="M310" s="256"/>
      <c r="N310" s="257"/>
    </row>
    <row r="311" spans="2:14" x14ac:dyDescent="0.25">
      <c r="B311" s="333" t="str">
        <f>IF(D311="","",D311&amp;"-"&amp;(1+COUNTIF(D$33:D310,D311)))</f>
        <v>imeprezime-252</v>
      </c>
      <c r="D311" s="255" t="s">
        <v>285</v>
      </c>
      <c r="E311" s="256" t="s">
        <v>768</v>
      </c>
      <c r="F311" s="256">
        <v>1961</v>
      </c>
      <c r="G311" s="256" t="s">
        <v>466</v>
      </c>
      <c r="H311" s="256" t="s">
        <v>374</v>
      </c>
      <c r="I311" s="256"/>
      <c r="J311" s="256" t="s">
        <v>356</v>
      </c>
      <c r="K311" s="329" t="s">
        <v>356</v>
      </c>
      <c r="L311" s="256" t="s">
        <v>356</v>
      </c>
      <c r="M311" s="256"/>
      <c r="N311" s="257"/>
    </row>
    <row r="312" spans="2:14" ht="15" customHeight="1" x14ac:dyDescent="0.25">
      <c r="B312" s="333" t="str">
        <f>IF(D312="","",D312&amp;"-"&amp;(1+COUNTIF(D$33:D311,D312)))</f>
        <v>imeprezime-253</v>
      </c>
      <c r="D312" s="255" t="s">
        <v>285</v>
      </c>
      <c r="E312" s="256" t="s">
        <v>768</v>
      </c>
      <c r="F312" s="256">
        <v>2310</v>
      </c>
      <c r="G312" s="256" t="s">
        <v>566</v>
      </c>
      <c r="H312" s="256" t="s">
        <v>567</v>
      </c>
      <c r="I312" s="256"/>
      <c r="J312" s="256" t="s">
        <v>356</v>
      </c>
      <c r="K312" s="256" t="s">
        <v>356</v>
      </c>
      <c r="L312" s="256" t="s">
        <v>356</v>
      </c>
      <c r="M312" s="256"/>
      <c r="N312" s="257"/>
    </row>
    <row r="313" spans="2:14" x14ac:dyDescent="0.25">
      <c r="B313" s="333" t="str">
        <f>IF(D313="","",D313&amp;"-"&amp;(1+COUNTIF(D$33:D312,D313)))</f>
        <v>imeprezime-254</v>
      </c>
      <c r="D313" s="255" t="s">
        <v>285</v>
      </c>
      <c r="E313" s="256" t="s">
        <v>768</v>
      </c>
      <c r="F313" s="256">
        <v>1176</v>
      </c>
      <c r="G313" s="256" t="s">
        <v>770</v>
      </c>
      <c r="H313" s="256" t="s">
        <v>383</v>
      </c>
      <c r="I313" s="256" t="s">
        <v>467</v>
      </c>
      <c r="J313" s="256">
        <v>221</v>
      </c>
      <c r="K313" s="329">
        <v>44625</v>
      </c>
      <c r="L313" s="256" t="s">
        <v>356</v>
      </c>
      <c r="M313" s="256"/>
      <c r="N313" s="257"/>
    </row>
    <row r="314" spans="2:14" x14ac:dyDescent="0.25">
      <c r="B314" s="333" t="str">
        <f>IF(D314="","",D314&amp;"-"&amp;(1+COUNTIF(D$33:D313,D314)))</f>
        <v>imeprezime-255</v>
      </c>
      <c r="D314" s="255" t="s">
        <v>285</v>
      </c>
      <c r="E314" s="256" t="s">
        <v>768</v>
      </c>
      <c r="F314" s="256">
        <v>1998</v>
      </c>
      <c r="G314" s="256" t="s">
        <v>771</v>
      </c>
      <c r="H314" s="256" t="s">
        <v>383</v>
      </c>
      <c r="I314" s="256"/>
      <c r="J314" s="256" t="s">
        <v>356</v>
      </c>
      <c r="K314" s="329" t="s">
        <v>356</v>
      </c>
      <c r="L314" s="256" t="s">
        <v>356</v>
      </c>
      <c r="M314" s="256"/>
      <c r="N314" s="257"/>
    </row>
    <row r="315" spans="2:14" x14ac:dyDescent="0.25">
      <c r="B315" s="333" t="str">
        <f>IF(D315="","",D315&amp;"-"&amp;(1+COUNTIF(D$33:D314,D315)))</f>
        <v>imeprezime-256</v>
      </c>
      <c r="D315" s="255" t="s">
        <v>285</v>
      </c>
      <c r="E315" s="256" t="s">
        <v>768</v>
      </c>
      <c r="F315" s="256">
        <v>1780</v>
      </c>
      <c r="G315" s="256" t="s">
        <v>611</v>
      </c>
      <c r="H315" s="256" t="s">
        <v>424</v>
      </c>
      <c r="I315" s="256"/>
      <c r="J315" s="256" t="s">
        <v>356</v>
      </c>
      <c r="K315" s="329" t="s">
        <v>356</v>
      </c>
      <c r="L315" s="256" t="s">
        <v>356</v>
      </c>
      <c r="M315" s="256"/>
      <c r="N315" s="257"/>
    </row>
    <row r="316" spans="2:14" x14ac:dyDescent="0.25">
      <c r="B316" s="333" t="str">
        <f>IF(D316="","",D316&amp;"-"&amp;(1+COUNTIF(D$33:D315,D316)))</f>
        <v>imeprezime-257</v>
      </c>
      <c r="D316" s="255" t="s">
        <v>285</v>
      </c>
      <c r="E316" s="256" t="s">
        <v>768</v>
      </c>
      <c r="F316" s="256">
        <v>1789</v>
      </c>
      <c r="G316" s="256" t="s">
        <v>772</v>
      </c>
      <c r="H316" s="256" t="s">
        <v>374</v>
      </c>
      <c r="I316" s="256"/>
      <c r="J316" s="256" t="s">
        <v>356</v>
      </c>
      <c r="K316" s="329" t="s">
        <v>356</v>
      </c>
      <c r="L316" s="256" t="s">
        <v>356</v>
      </c>
      <c r="M316" s="256"/>
      <c r="N316" s="257"/>
    </row>
    <row r="317" spans="2:14" x14ac:dyDescent="0.25">
      <c r="B317" s="333" t="str">
        <f>IF(D317="","",D317&amp;"-"&amp;(1+COUNTIF(D$33:D316,D317)))</f>
        <v>imeprezime-258</v>
      </c>
      <c r="D317" s="255" t="s">
        <v>285</v>
      </c>
      <c r="E317" s="256" t="s">
        <v>773</v>
      </c>
      <c r="F317" s="256">
        <v>1904</v>
      </c>
      <c r="G317" s="256" t="s">
        <v>774</v>
      </c>
      <c r="H317" s="256" t="s">
        <v>368</v>
      </c>
      <c r="I317" s="256"/>
      <c r="J317" s="256" t="s">
        <v>356</v>
      </c>
      <c r="K317" s="329" t="s">
        <v>356</v>
      </c>
      <c r="L317" s="256" t="s">
        <v>356</v>
      </c>
      <c r="M317" s="256"/>
      <c r="N317" s="257"/>
    </row>
    <row r="318" spans="2:14" x14ac:dyDescent="0.25">
      <c r="B318" s="333" t="str">
        <f>IF(D318="","",D318&amp;"-"&amp;(1+COUNTIF(D$33:D317,D318)))</f>
        <v>imeprezime-259</v>
      </c>
      <c r="D318" s="255" t="s">
        <v>285</v>
      </c>
      <c r="E318" s="256" t="s">
        <v>775</v>
      </c>
      <c r="F318" s="256">
        <v>1291</v>
      </c>
      <c r="G318" s="256" t="s">
        <v>776</v>
      </c>
      <c r="H318" s="256" t="s">
        <v>368</v>
      </c>
      <c r="I318" s="256" t="s">
        <v>375</v>
      </c>
      <c r="J318" s="256">
        <v>221</v>
      </c>
      <c r="K318" s="329">
        <v>44688</v>
      </c>
      <c r="L318" s="256" t="s">
        <v>356</v>
      </c>
      <c r="M318" s="256"/>
      <c r="N318" s="257"/>
    </row>
    <row r="319" spans="2:14" ht="15" customHeight="1" x14ac:dyDescent="0.25">
      <c r="B319" s="333" t="str">
        <f>IF(D319="","",D319&amp;"-"&amp;(1+COUNTIF(D$33:D318,D319)))</f>
        <v>imeprezime-260</v>
      </c>
      <c r="D319" s="255" t="s">
        <v>285</v>
      </c>
      <c r="E319" s="256" t="s">
        <v>775</v>
      </c>
      <c r="F319" s="256">
        <v>1909</v>
      </c>
      <c r="G319" s="256" t="s">
        <v>777</v>
      </c>
      <c r="H319" s="256" t="s">
        <v>368</v>
      </c>
      <c r="I319" s="256" t="s">
        <v>428</v>
      </c>
      <c r="J319" s="256">
        <v>221</v>
      </c>
      <c r="K319" s="329">
        <v>44636</v>
      </c>
      <c r="L319" s="256" t="s">
        <v>356</v>
      </c>
      <c r="M319" s="256"/>
      <c r="N319" s="257"/>
    </row>
    <row r="320" spans="2:14" x14ac:dyDescent="0.25">
      <c r="B320" s="333" t="str">
        <f>IF(D320="","",D320&amp;"-"&amp;(1+COUNTIF(D$33:D319,D320)))</f>
        <v>imeprezime-261</v>
      </c>
      <c r="D320" s="255" t="s">
        <v>285</v>
      </c>
      <c r="E320" s="256" t="s">
        <v>775</v>
      </c>
      <c r="F320" s="256">
        <v>2200</v>
      </c>
      <c r="G320" s="256" t="s">
        <v>423</v>
      </c>
      <c r="H320" s="256" t="s">
        <v>424</v>
      </c>
      <c r="I320" s="256" t="s">
        <v>428</v>
      </c>
      <c r="J320" s="256">
        <v>221</v>
      </c>
      <c r="K320" s="329">
        <v>44642</v>
      </c>
      <c r="L320" s="256" t="s">
        <v>356</v>
      </c>
      <c r="M320" s="256"/>
      <c r="N320" s="257"/>
    </row>
    <row r="321" spans="2:14" x14ac:dyDescent="0.25">
      <c r="B321" s="333" t="str">
        <f>IF(D321="","",D321&amp;"-"&amp;(1+COUNTIF(D$33:D320,D321)))</f>
        <v>imeprezime-262</v>
      </c>
      <c r="D321" s="255" t="s">
        <v>285</v>
      </c>
      <c r="E321" s="256" t="s">
        <v>775</v>
      </c>
      <c r="F321" s="256">
        <v>1652</v>
      </c>
      <c r="G321" s="256" t="s">
        <v>778</v>
      </c>
      <c r="H321" s="256" t="s">
        <v>362</v>
      </c>
      <c r="I321" s="256"/>
      <c r="J321" s="256" t="s">
        <v>356</v>
      </c>
      <c r="K321" s="329" t="s">
        <v>356</v>
      </c>
      <c r="L321" s="256" t="s">
        <v>356</v>
      </c>
      <c r="M321" s="256"/>
      <c r="N321" s="257"/>
    </row>
    <row r="322" spans="2:14" x14ac:dyDescent="0.25">
      <c r="B322" s="333" t="str">
        <f>IF(D322="","",D322&amp;"-"&amp;(1+COUNTIF(D$33:D321,D322)))</f>
        <v>imeprezime-263</v>
      </c>
      <c r="D322" s="255" t="s">
        <v>285</v>
      </c>
      <c r="E322" s="256" t="s">
        <v>775</v>
      </c>
      <c r="F322" s="256">
        <v>1442</v>
      </c>
      <c r="G322" s="256" t="s">
        <v>612</v>
      </c>
      <c r="H322" s="256" t="s">
        <v>383</v>
      </c>
      <c r="I322" s="256" t="s">
        <v>392</v>
      </c>
      <c r="J322" s="256">
        <v>221</v>
      </c>
      <c r="K322" s="329">
        <v>44625</v>
      </c>
      <c r="L322" s="256" t="s">
        <v>356</v>
      </c>
      <c r="M322" s="256"/>
      <c r="N322" s="257"/>
    </row>
    <row r="323" spans="2:14" x14ac:dyDescent="0.25">
      <c r="B323" s="333" t="str">
        <f>IF(D323="","",D323&amp;"-"&amp;(1+COUNTIF(D$33:D322,D323)))</f>
        <v>imeprezime-264</v>
      </c>
      <c r="D323" s="255" t="s">
        <v>285</v>
      </c>
      <c r="E323" s="256" t="s">
        <v>775</v>
      </c>
      <c r="F323" s="256">
        <v>1931</v>
      </c>
      <c r="G323" s="256" t="s">
        <v>779</v>
      </c>
      <c r="H323" s="256" t="s">
        <v>362</v>
      </c>
      <c r="I323" s="256"/>
      <c r="J323" s="256" t="s">
        <v>356</v>
      </c>
      <c r="K323" s="329" t="s">
        <v>356</v>
      </c>
      <c r="L323" s="256" t="s">
        <v>356</v>
      </c>
      <c r="M323" s="256"/>
      <c r="N323" s="257"/>
    </row>
    <row r="324" spans="2:14" x14ac:dyDescent="0.25">
      <c r="B324" s="333" t="str">
        <f>IF(D324="","",D324&amp;"-"&amp;(1+COUNTIF(D$33:D323,D324)))</f>
        <v>imeprezime-265</v>
      </c>
      <c r="D324" s="255" t="s">
        <v>285</v>
      </c>
      <c r="E324" s="256" t="s">
        <v>775</v>
      </c>
      <c r="F324" s="256">
        <v>1129</v>
      </c>
      <c r="G324" s="256" t="s">
        <v>624</v>
      </c>
      <c r="H324" s="256" t="s">
        <v>365</v>
      </c>
      <c r="I324" s="256" t="s">
        <v>430</v>
      </c>
      <c r="J324" s="256">
        <v>221</v>
      </c>
      <c r="K324" s="329">
        <v>44626</v>
      </c>
      <c r="L324" s="256" t="s">
        <v>356</v>
      </c>
      <c r="M324" s="256"/>
      <c r="N324" s="257"/>
    </row>
    <row r="325" spans="2:14" x14ac:dyDescent="0.25">
      <c r="B325" s="333" t="str">
        <f>IF(D325="","",D325&amp;"-"&amp;(1+COUNTIF(D$33:D324,D325)))</f>
        <v>imeprezime-266</v>
      </c>
      <c r="D325" s="255" t="s">
        <v>285</v>
      </c>
      <c r="E325" s="256" t="s">
        <v>775</v>
      </c>
      <c r="F325" s="256">
        <v>2202</v>
      </c>
      <c r="G325" s="256" t="s">
        <v>780</v>
      </c>
      <c r="H325" s="256" t="s">
        <v>362</v>
      </c>
      <c r="I325" s="256" t="s">
        <v>430</v>
      </c>
      <c r="J325" s="256">
        <v>221</v>
      </c>
      <c r="K325" s="329">
        <v>44632</v>
      </c>
      <c r="L325" s="256" t="s">
        <v>356</v>
      </c>
      <c r="M325" s="256"/>
      <c r="N325" s="257"/>
    </row>
    <row r="326" spans="2:14" ht="15" customHeight="1" x14ac:dyDescent="0.25">
      <c r="B326" s="333" t="str">
        <f>IF(D326="","",D326&amp;"-"&amp;(1+COUNTIF(D$33:D325,D326)))</f>
        <v>imeprezime-267</v>
      </c>
      <c r="D326" s="255" t="s">
        <v>285</v>
      </c>
      <c r="E326" s="256" t="s">
        <v>781</v>
      </c>
      <c r="F326" s="256">
        <v>1874</v>
      </c>
      <c r="G326" s="256" t="s">
        <v>693</v>
      </c>
      <c r="H326" s="256" t="s">
        <v>365</v>
      </c>
      <c r="I326" s="256" t="s">
        <v>653</v>
      </c>
      <c r="J326" s="256">
        <v>221</v>
      </c>
      <c r="K326" s="329">
        <v>44626</v>
      </c>
      <c r="L326" s="256" t="s">
        <v>356</v>
      </c>
      <c r="M326" s="256"/>
      <c r="N326" s="257"/>
    </row>
    <row r="327" spans="2:14" x14ac:dyDescent="0.25">
      <c r="B327" s="333" t="str">
        <f>IF(D327="","",D327&amp;"-"&amp;(1+COUNTIF(D$33:D326,D327)))</f>
        <v>imeprezime-268</v>
      </c>
      <c r="D327" s="255" t="s">
        <v>285</v>
      </c>
      <c r="E327" s="256" t="s">
        <v>781</v>
      </c>
      <c r="F327" s="256">
        <v>1362</v>
      </c>
      <c r="G327" s="256" t="s">
        <v>782</v>
      </c>
      <c r="H327" s="256" t="s">
        <v>362</v>
      </c>
      <c r="I327" s="256"/>
      <c r="J327" s="256" t="s">
        <v>356</v>
      </c>
      <c r="K327" s="329" t="s">
        <v>356</v>
      </c>
      <c r="L327" s="256" t="s">
        <v>356</v>
      </c>
      <c r="M327" s="256"/>
      <c r="N327" s="257"/>
    </row>
    <row r="328" spans="2:14" x14ac:dyDescent="0.25">
      <c r="B328" s="333" t="str">
        <f>IF(D328="","",D328&amp;"-"&amp;(1+COUNTIF(D$33:D327,D328)))</f>
        <v>imeprezime-269</v>
      </c>
      <c r="D328" s="255" t="s">
        <v>285</v>
      </c>
      <c r="E328" s="256" t="s">
        <v>783</v>
      </c>
      <c r="F328" s="256">
        <v>1727</v>
      </c>
      <c r="G328" s="256" t="s">
        <v>784</v>
      </c>
      <c r="H328" s="256" t="s">
        <v>420</v>
      </c>
      <c r="I328" s="256"/>
      <c r="J328" s="256" t="s">
        <v>356</v>
      </c>
      <c r="K328" s="329" t="s">
        <v>356</v>
      </c>
      <c r="L328" s="256" t="s">
        <v>356</v>
      </c>
      <c r="M328" s="256"/>
      <c r="N328" s="257"/>
    </row>
    <row r="329" spans="2:14" x14ac:dyDescent="0.25">
      <c r="B329" s="333" t="str">
        <f>IF(D329="","",D329&amp;"-"&amp;(1+COUNTIF(D$33:D328,D329)))</f>
        <v>imeprezime-270</v>
      </c>
      <c r="D329" s="255" t="s">
        <v>285</v>
      </c>
      <c r="E329" s="256" t="s">
        <v>785</v>
      </c>
      <c r="F329" s="256">
        <v>1966</v>
      </c>
      <c r="G329" s="256" t="s">
        <v>786</v>
      </c>
      <c r="H329" s="256" t="s">
        <v>438</v>
      </c>
      <c r="I329" s="256" t="s">
        <v>392</v>
      </c>
      <c r="J329" s="256">
        <v>221</v>
      </c>
      <c r="K329" s="329">
        <v>44809</v>
      </c>
      <c r="L329" s="256" t="s">
        <v>356</v>
      </c>
      <c r="M329" s="256"/>
      <c r="N329" s="257"/>
    </row>
    <row r="330" spans="2:14" x14ac:dyDescent="0.25">
      <c r="B330" s="333" t="str">
        <f>IF(D330="","",D330&amp;"-"&amp;(1+COUNTIF(D$33:D329,D330)))</f>
        <v>imeprezime-271</v>
      </c>
      <c r="D330" s="255" t="s">
        <v>285</v>
      </c>
      <c r="E330" s="256" t="s">
        <v>787</v>
      </c>
      <c r="F330" s="256">
        <v>1265</v>
      </c>
      <c r="G330" s="256" t="s">
        <v>788</v>
      </c>
      <c r="H330" s="256" t="s">
        <v>374</v>
      </c>
      <c r="I330" s="256" t="s">
        <v>430</v>
      </c>
      <c r="J330" s="256">
        <v>221</v>
      </c>
      <c r="K330" s="329">
        <v>44627</v>
      </c>
      <c r="L330" s="256" t="s">
        <v>356</v>
      </c>
      <c r="M330" s="256"/>
      <c r="N330" s="257"/>
    </row>
    <row r="331" spans="2:14" x14ac:dyDescent="0.25">
      <c r="B331" s="333" t="str">
        <f>IF(D331="","",D331&amp;"-"&amp;(1+COUNTIF(D$33:D330,D331)))</f>
        <v>imeprezime-272</v>
      </c>
      <c r="D331" s="255" t="s">
        <v>285</v>
      </c>
      <c r="E331" s="256" t="s">
        <v>789</v>
      </c>
      <c r="F331" s="256">
        <v>1369</v>
      </c>
      <c r="G331" s="256" t="s">
        <v>790</v>
      </c>
      <c r="H331" s="256" t="s">
        <v>383</v>
      </c>
      <c r="I331" s="256" t="s">
        <v>375</v>
      </c>
      <c r="J331" s="256">
        <v>221</v>
      </c>
      <c r="K331" s="329">
        <v>44625</v>
      </c>
      <c r="L331" s="256" t="s">
        <v>356</v>
      </c>
      <c r="M331" s="256"/>
      <c r="N331" s="257"/>
    </row>
    <row r="332" spans="2:14" x14ac:dyDescent="0.25">
      <c r="B332" s="333" t="str">
        <f>IF(D332="","",D332&amp;"-"&amp;(1+COUNTIF(D$33:D331,D332)))</f>
        <v>imeprezime-273</v>
      </c>
      <c r="D332" s="255" t="s">
        <v>285</v>
      </c>
      <c r="E332" s="256" t="s">
        <v>791</v>
      </c>
      <c r="F332" s="256">
        <v>1150</v>
      </c>
      <c r="G332" s="256" t="s">
        <v>419</v>
      </c>
      <c r="H332" s="256" t="s">
        <v>374</v>
      </c>
      <c r="I332" s="256" t="s">
        <v>399</v>
      </c>
      <c r="J332" s="256">
        <v>221</v>
      </c>
      <c r="K332" s="329">
        <v>44627</v>
      </c>
      <c r="L332" s="256" t="s">
        <v>356</v>
      </c>
      <c r="M332" s="256"/>
      <c r="N332" s="257"/>
    </row>
    <row r="333" spans="2:14" ht="15" customHeight="1" x14ac:dyDescent="0.25">
      <c r="B333" s="333" t="str">
        <f>IF(D333="","",D333&amp;"-"&amp;(1+COUNTIF(D$33:D332,D333)))</f>
        <v>imeprezime-274</v>
      </c>
      <c r="D333" s="255" t="s">
        <v>285</v>
      </c>
      <c r="E333" s="256" t="s">
        <v>791</v>
      </c>
      <c r="F333" s="256">
        <v>1394</v>
      </c>
      <c r="G333" s="256" t="s">
        <v>792</v>
      </c>
      <c r="H333" s="256" t="s">
        <v>368</v>
      </c>
      <c r="I333" s="256" t="s">
        <v>645</v>
      </c>
      <c r="J333" s="256">
        <v>221</v>
      </c>
      <c r="K333" s="329">
        <v>44636</v>
      </c>
      <c r="L333" s="256" t="s">
        <v>356</v>
      </c>
      <c r="M333" s="256"/>
      <c r="N333" s="257"/>
    </row>
    <row r="334" spans="2:14" x14ac:dyDescent="0.25">
      <c r="B334" s="333" t="str">
        <f>IF(D334="","",D334&amp;"-"&amp;(1+COUNTIF(D$33:D333,D334)))</f>
        <v>imeprezime-275</v>
      </c>
      <c r="D334" s="255" t="s">
        <v>285</v>
      </c>
      <c r="E334" s="256" t="s">
        <v>791</v>
      </c>
      <c r="F334" s="256">
        <v>2296</v>
      </c>
      <c r="G334" s="256" t="s">
        <v>793</v>
      </c>
      <c r="H334" s="256" t="s">
        <v>794</v>
      </c>
      <c r="I334" s="256"/>
      <c r="J334" s="256" t="s">
        <v>356</v>
      </c>
      <c r="K334" s="256" t="s">
        <v>356</v>
      </c>
      <c r="L334" s="256" t="s">
        <v>356</v>
      </c>
      <c r="M334" s="256"/>
      <c r="N334" s="257"/>
    </row>
    <row r="335" spans="2:14" x14ac:dyDescent="0.25">
      <c r="B335" s="333" t="str">
        <f>IF(D335="","",D335&amp;"-"&amp;(1+COUNTIF(D$33:D334,D335)))</f>
        <v>imeprezime-276</v>
      </c>
      <c r="D335" s="255" t="s">
        <v>285</v>
      </c>
      <c r="E335" s="256" t="s">
        <v>795</v>
      </c>
      <c r="F335" s="256">
        <v>1675</v>
      </c>
      <c r="G335" s="256" t="s">
        <v>796</v>
      </c>
      <c r="H335" s="256" t="s">
        <v>365</v>
      </c>
      <c r="I335" s="256" t="s">
        <v>381</v>
      </c>
      <c r="J335" s="256">
        <v>221</v>
      </c>
      <c r="K335" s="329">
        <v>44626</v>
      </c>
      <c r="L335" s="256" t="s">
        <v>356</v>
      </c>
      <c r="M335" s="256"/>
      <c r="N335" s="257"/>
    </row>
    <row r="336" spans="2:14" x14ac:dyDescent="0.25">
      <c r="B336" s="333" t="str">
        <f>IF(D336="","",D336&amp;"-"&amp;(1+COUNTIF(D$33:D335,D336)))</f>
        <v>imeprezime-277</v>
      </c>
      <c r="D336" s="255" t="s">
        <v>285</v>
      </c>
      <c r="E336" s="256" t="s">
        <v>797</v>
      </c>
      <c r="F336" s="256">
        <v>1416</v>
      </c>
      <c r="G336" s="256" t="s">
        <v>798</v>
      </c>
      <c r="H336" s="256" t="s">
        <v>365</v>
      </c>
      <c r="I336" s="256" t="s">
        <v>636</v>
      </c>
      <c r="J336" s="256">
        <v>221</v>
      </c>
      <c r="K336" s="329">
        <v>44626</v>
      </c>
      <c r="L336" s="256" t="s">
        <v>356</v>
      </c>
      <c r="M336" s="256"/>
      <c r="N336" s="257"/>
    </row>
    <row r="337" spans="2:14" x14ac:dyDescent="0.25">
      <c r="B337" s="333" t="str">
        <f>IF(D337="","",D337&amp;"-"&amp;(1+COUNTIF(D$33:D336,D337)))</f>
        <v>imeprezime-278</v>
      </c>
      <c r="D337" s="255" t="s">
        <v>285</v>
      </c>
      <c r="E337" s="256" t="s">
        <v>799</v>
      </c>
      <c r="F337" s="256">
        <v>1238</v>
      </c>
      <c r="G337" s="256" t="s">
        <v>800</v>
      </c>
      <c r="H337" s="256" t="s">
        <v>374</v>
      </c>
      <c r="I337" s="256" t="s">
        <v>467</v>
      </c>
      <c r="J337" s="256">
        <v>221</v>
      </c>
      <c r="K337" s="329">
        <v>44627</v>
      </c>
      <c r="L337" s="256" t="s">
        <v>356</v>
      </c>
      <c r="M337" s="256"/>
      <c r="N337" s="257"/>
    </row>
    <row r="338" spans="2:14" x14ac:dyDescent="0.25">
      <c r="B338" s="333" t="str">
        <f>IF(D338="","",D338&amp;"-"&amp;(1+COUNTIF(D$33:D337,D338)))</f>
        <v>imeprezime-279</v>
      </c>
      <c r="D338" s="255" t="s">
        <v>285</v>
      </c>
      <c r="E338" s="256" t="s">
        <v>799</v>
      </c>
      <c r="F338" s="256">
        <v>1447</v>
      </c>
      <c r="G338" s="256" t="s">
        <v>801</v>
      </c>
      <c r="H338" s="256" t="s">
        <v>368</v>
      </c>
      <c r="I338" s="256" t="s">
        <v>381</v>
      </c>
      <c r="J338" s="256">
        <v>221</v>
      </c>
      <c r="K338" s="329">
        <v>44636</v>
      </c>
      <c r="L338" s="256" t="s">
        <v>356</v>
      </c>
      <c r="M338" s="256"/>
      <c r="N338" s="257"/>
    </row>
    <row r="339" spans="2:14" x14ac:dyDescent="0.25">
      <c r="B339" s="333" t="str">
        <f>IF(D339="","",D339&amp;"-"&amp;(1+COUNTIF(D$33:D338,D339)))</f>
        <v>imeprezime-280</v>
      </c>
      <c r="D339" s="255" t="s">
        <v>285</v>
      </c>
      <c r="E339" s="256" t="s">
        <v>799</v>
      </c>
      <c r="F339" s="256">
        <v>1127</v>
      </c>
      <c r="G339" s="256" t="s">
        <v>802</v>
      </c>
      <c r="H339" s="256" t="s">
        <v>447</v>
      </c>
      <c r="I339" s="256"/>
      <c r="J339" s="256" t="s">
        <v>356</v>
      </c>
      <c r="K339" s="329" t="s">
        <v>356</v>
      </c>
      <c r="L339" s="256" t="s">
        <v>356</v>
      </c>
      <c r="M339" s="256"/>
      <c r="N339" s="257"/>
    </row>
    <row r="340" spans="2:14" ht="15" customHeight="1" x14ac:dyDescent="0.25">
      <c r="B340" s="333" t="str">
        <f>IF(D340="","",D340&amp;"-"&amp;(1+COUNTIF(D$33:D339,D340)))</f>
        <v>imeprezime-281</v>
      </c>
      <c r="D340" s="255" t="s">
        <v>285</v>
      </c>
      <c r="E340" s="256" t="s">
        <v>799</v>
      </c>
      <c r="F340" s="256">
        <v>1288</v>
      </c>
      <c r="G340" s="256" t="s">
        <v>803</v>
      </c>
      <c r="H340" s="256" t="s">
        <v>368</v>
      </c>
      <c r="I340" s="256" t="s">
        <v>399</v>
      </c>
      <c r="J340" s="256">
        <v>221</v>
      </c>
      <c r="K340" s="329">
        <v>44636</v>
      </c>
      <c r="L340" s="256" t="s">
        <v>356</v>
      </c>
      <c r="M340" s="256"/>
      <c r="N340" s="257"/>
    </row>
    <row r="341" spans="2:14" x14ac:dyDescent="0.25">
      <c r="B341" s="333" t="str">
        <f>IF(D341="","",D341&amp;"-"&amp;(1+COUNTIF(D$33:D340,D341)))</f>
        <v>imeprezime-282</v>
      </c>
      <c r="D341" s="255" t="s">
        <v>285</v>
      </c>
      <c r="E341" s="256" t="s">
        <v>799</v>
      </c>
      <c r="F341" s="256">
        <v>1318</v>
      </c>
      <c r="G341" s="256" t="s">
        <v>804</v>
      </c>
      <c r="H341" s="256" t="s">
        <v>447</v>
      </c>
      <c r="I341" s="256" t="s">
        <v>645</v>
      </c>
      <c r="J341" s="256">
        <v>221</v>
      </c>
      <c r="K341" s="329">
        <v>44642</v>
      </c>
      <c r="L341" s="256" t="s">
        <v>356</v>
      </c>
      <c r="M341" s="256"/>
      <c r="N341" s="257"/>
    </row>
    <row r="342" spans="2:14" x14ac:dyDescent="0.25">
      <c r="B342" s="333" t="str">
        <f>IF(D342="","",D342&amp;"-"&amp;(1+COUNTIF(D$33:D341,D342)))</f>
        <v>imeprezime-283</v>
      </c>
      <c r="D342" s="255" t="s">
        <v>285</v>
      </c>
      <c r="E342" s="256" t="s">
        <v>799</v>
      </c>
      <c r="F342" s="256">
        <v>1914</v>
      </c>
      <c r="G342" s="256" t="s">
        <v>805</v>
      </c>
      <c r="H342" s="256" t="s">
        <v>368</v>
      </c>
      <c r="I342" s="256"/>
      <c r="J342" s="256" t="s">
        <v>356</v>
      </c>
      <c r="K342" s="329" t="s">
        <v>356</v>
      </c>
      <c r="L342" s="256" t="s">
        <v>356</v>
      </c>
      <c r="M342" s="256"/>
      <c r="N342" s="257"/>
    </row>
    <row r="343" spans="2:14" x14ac:dyDescent="0.25">
      <c r="B343" s="333" t="str">
        <f>IF(D343="","",D343&amp;"-"&amp;(1+COUNTIF(D$33:D342,D343)))</f>
        <v>imeprezime-284</v>
      </c>
      <c r="D343" s="255" t="s">
        <v>285</v>
      </c>
      <c r="E343" s="256" t="s">
        <v>799</v>
      </c>
      <c r="F343" s="256">
        <v>1781</v>
      </c>
      <c r="G343" s="256" t="s">
        <v>684</v>
      </c>
      <c r="H343" s="256" t="s">
        <v>424</v>
      </c>
      <c r="I343" s="256"/>
      <c r="J343" s="256" t="s">
        <v>356</v>
      </c>
      <c r="K343" s="329" t="s">
        <v>356</v>
      </c>
      <c r="L343" s="256" t="s">
        <v>356</v>
      </c>
      <c r="M343" s="256"/>
      <c r="N343" s="257"/>
    </row>
    <row r="344" spans="2:14" x14ac:dyDescent="0.25">
      <c r="B344" s="333" t="str">
        <f>IF(D344="","",D344&amp;"-"&amp;(1+COUNTIF(D$33:D343,D344)))</f>
        <v>imeprezime-285</v>
      </c>
      <c r="D344" s="255" t="s">
        <v>285</v>
      </c>
      <c r="E344" s="256" t="s">
        <v>799</v>
      </c>
      <c r="F344" s="256">
        <v>2225</v>
      </c>
      <c r="G344" s="256" t="s">
        <v>806</v>
      </c>
      <c r="H344" s="256" t="s">
        <v>368</v>
      </c>
      <c r="I344" s="256" t="s">
        <v>399</v>
      </c>
      <c r="J344" s="256">
        <v>221</v>
      </c>
      <c r="K344" s="329">
        <v>44667</v>
      </c>
      <c r="L344" s="256" t="s">
        <v>356</v>
      </c>
      <c r="M344" s="256"/>
      <c r="N344" s="257"/>
    </row>
    <row r="345" spans="2:14" x14ac:dyDescent="0.25">
      <c r="B345" s="333" t="str">
        <f>IF(D345="","",D345&amp;"-"&amp;(1+COUNTIF(D$33:D344,D345)))</f>
        <v>imeprezime-286</v>
      </c>
      <c r="D345" s="255" t="s">
        <v>285</v>
      </c>
      <c r="E345" s="256" t="s">
        <v>807</v>
      </c>
      <c r="F345" s="256">
        <v>1607</v>
      </c>
      <c r="G345" s="256" t="s">
        <v>808</v>
      </c>
      <c r="H345" s="256" t="s">
        <v>365</v>
      </c>
      <c r="I345" s="256" t="s">
        <v>394</v>
      </c>
      <c r="J345" s="256">
        <v>221</v>
      </c>
      <c r="K345" s="329">
        <v>44626</v>
      </c>
      <c r="L345" s="256" t="s">
        <v>356</v>
      </c>
      <c r="M345" s="256"/>
      <c r="N345" s="257"/>
    </row>
    <row r="346" spans="2:14" x14ac:dyDescent="0.25">
      <c r="B346" s="333" t="str">
        <f>IF(D346="","",D346&amp;"-"&amp;(1+COUNTIF(D$33:D345,D346)))</f>
        <v>imeprezime-287</v>
      </c>
      <c r="D346" s="255" t="s">
        <v>285</v>
      </c>
      <c r="E346" s="256" t="s">
        <v>809</v>
      </c>
      <c r="F346" s="256">
        <v>2289</v>
      </c>
      <c r="G346" s="256" t="s">
        <v>810</v>
      </c>
      <c r="H346" s="256" t="s">
        <v>447</v>
      </c>
      <c r="I346" s="256"/>
      <c r="J346" s="256" t="s">
        <v>356</v>
      </c>
      <c r="K346" s="256" t="s">
        <v>356</v>
      </c>
      <c r="L346" s="256" t="s">
        <v>356</v>
      </c>
      <c r="M346" s="256"/>
      <c r="N346" s="257"/>
    </row>
    <row r="347" spans="2:14" ht="15" customHeight="1" x14ac:dyDescent="0.25">
      <c r="B347" s="333" t="str">
        <f>IF(D347="","",D347&amp;"-"&amp;(1+COUNTIF(D$33:D346,D347)))</f>
        <v>imeprezime-288</v>
      </c>
      <c r="D347" s="255" t="s">
        <v>285</v>
      </c>
      <c r="E347" s="256" t="s">
        <v>811</v>
      </c>
      <c r="F347" s="256">
        <v>1374</v>
      </c>
      <c r="G347" s="256" t="s">
        <v>812</v>
      </c>
      <c r="H347" s="256" t="s">
        <v>368</v>
      </c>
      <c r="I347" s="256" t="s">
        <v>636</v>
      </c>
      <c r="J347" s="256">
        <v>221</v>
      </c>
      <c r="K347" s="329">
        <v>44636</v>
      </c>
      <c r="L347" s="256" t="s">
        <v>356</v>
      </c>
      <c r="M347" s="256"/>
      <c r="N347" s="257"/>
    </row>
    <row r="348" spans="2:14" x14ac:dyDescent="0.25">
      <c r="B348" s="333" t="str">
        <f>IF(D348="","",D348&amp;"-"&amp;(1+COUNTIF(D$33:D347,D348)))</f>
        <v>imeprezime-289</v>
      </c>
      <c r="D348" s="255" t="s">
        <v>285</v>
      </c>
      <c r="E348" s="256" t="s">
        <v>813</v>
      </c>
      <c r="F348" s="256">
        <v>1137</v>
      </c>
      <c r="G348" s="256" t="s">
        <v>814</v>
      </c>
      <c r="H348" s="256" t="s">
        <v>383</v>
      </c>
      <c r="I348" s="256" t="s">
        <v>394</v>
      </c>
      <c r="J348" s="256">
        <v>221</v>
      </c>
      <c r="K348" s="329">
        <v>44625</v>
      </c>
      <c r="L348" s="256" t="s">
        <v>356</v>
      </c>
      <c r="M348" s="256"/>
      <c r="N348" s="257"/>
    </row>
    <row r="349" spans="2:14" x14ac:dyDescent="0.25">
      <c r="B349" s="333" t="str">
        <f>IF(D349="","",D349&amp;"-"&amp;(1+COUNTIF(D$33:D348,D349)))</f>
        <v>imeprezime-290</v>
      </c>
      <c r="D349" s="255" t="s">
        <v>285</v>
      </c>
      <c r="E349" s="256" t="s">
        <v>813</v>
      </c>
      <c r="F349" s="256">
        <v>1844</v>
      </c>
      <c r="G349" s="256" t="s">
        <v>815</v>
      </c>
      <c r="H349" s="256" t="s">
        <v>424</v>
      </c>
      <c r="I349" s="256" t="s">
        <v>433</v>
      </c>
      <c r="J349" s="256">
        <v>221</v>
      </c>
      <c r="K349" s="329">
        <v>44625</v>
      </c>
      <c r="L349" s="256" t="s">
        <v>356</v>
      </c>
      <c r="M349" s="256"/>
      <c r="N349" s="257"/>
    </row>
    <row r="350" spans="2:14" x14ac:dyDescent="0.25">
      <c r="B350" s="333" t="str">
        <f>IF(D350="","",D350&amp;"-"&amp;(1+COUNTIF(D$33:D349,D350)))</f>
        <v>imeprezime-291</v>
      </c>
      <c r="D350" s="255" t="s">
        <v>285</v>
      </c>
      <c r="E350" s="256" t="s">
        <v>816</v>
      </c>
      <c r="F350" s="256">
        <v>2343</v>
      </c>
      <c r="G350" s="256" t="s">
        <v>817</v>
      </c>
      <c r="H350" s="256" t="s">
        <v>731</v>
      </c>
      <c r="I350" s="256"/>
      <c r="J350" s="256" t="s">
        <v>356</v>
      </c>
      <c r="K350" s="256" t="s">
        <v>356</v>
      </c>
      <c r="L350" s="256" t="s">
        <v>356</v>
      </c>
      <c r="M350" s="256"/>
      <c r="N350" s="257"/>
    </row>
    <row r="351" spans="2:14" x14ac:dyDescent="0.25">
      <c r="B351" s="333" t="str">
        <f>IF(D351="","",D351&amp;"-"&amp;(1+COUNTIF(D$33:D350,D351)))</f>
        <v>imeprezime-292</v>
      </c>
      <c r="D351" s="255" t="s">
        <v>285</v>
      </c>
      <c r="E351" s="256" t="s">
        <v>818</v>
      </c>
      <c r="F351" s="256">
        <v>1506</v>
      </c>
      <c r="G351" s="256" t="s">
        <v>819</v>
      </c>
      <c r="H351" s="256" t="s">
        <v>424</v>
      </c>
      <c r="I351" s="256" t="s">
        <v>636</v>
      </c>
      <c r="J351" s="256">
        <v>221</v>
      </c>
      <c r="K351" s="329">
        <v>44625</v>
      </c>
      <c r="L351" s="256" t="s">
        <v>356</v>
      </c>
      <c r="M351" s="256"/>
      <c r="N351" s="257"/>
    </row>
    <row r="352" spans="2:14" x14ac:dyDescent="0.25">
      <c r="B352" s="333" t="str">
        <f>IF(D352="","",D352&amp;"-"&amp;(1+COUNTIF(D$33:D351,D352)))</f>
        <v>imeprezime-293</v>
      </c>
      <c r="D352" s="255" t="s">
        <v>285</v>
      </c>
      <c r="E352" s="256" t="s">
        <v>820</v>
      </c>
      <c r="F352" s="256">
        <v>1995</v>
      </c>
      <c r="G352" s="256" t="s">
        <v>821</v>
      </c>
      <c r="H352" s="256" t="s">
        <v>368</v>
      </c>
      <c r="I352" s="256" t="s">
        <v>381</v>
      </c>
      <c r="J352" s="256">
        <v>221</v>
      </c>
      <c r="K352" s="329">
        <v>44636</v>
      </c>
      <c r="L352" s="256" t="s">
        <v>356</v>
      </c>
      <c r="M352" s="256"/>
      <c r="N352" s="257"/>
    </row>
    <row r="353" spans="2:14" x14ac:dyDescent="0.25">
      <c r="B353" s="333" t="str">
        <f>IF(D353="","",D353&amp;"-"&amp;(1+COUNTIF(D$33:D352,D353)))</f>
        <v>imeprezime-294</v>
      </c>
      <c r="D353" s="255" t="s">
        <v>285</v>
      </c>
      <c r="E353" s="256" t="s">
        <v>820</v>
      </c>
      <c r="F353" s="256">
        <v>1423</v>
      </c>
      <c r="G353" s="256" t="s">
        <v>822</v>
      </c>
      <c r="H353" s="256" t="s">
        <v>368</v>
      </c>
      <c r="I353" s="256" t="s">
        <v>399</v>
      </c>
      <c r="J353" s="256">
        <v>221</v>
      </c>
      <c r="K353" s="329">
        <v>44636</v>
      </c>
      <c r="L353" s="256" t="s">
        <v>356</v>
      </c>
      <c r="M353" s="256"/>
      <c r="N353" s="257"/>
    </row>
    <row r="354" spans="2:14" ht="15" customHeight="1" x14ac:dyDescent="0.25">
      <c r="B354" s="333" t="str">
        <f>IF(D354="","",D354&amp;"-"&amp;(1+COUNTIF(D$33:D353,D354)))</f>
        <v>imeprezime-295</v>
      </c>
      <c r="D354" s="255" t="s">
        <v>285</v>
      </c>
      <c r="E354" s="256" t="s">
        <v>820</v>
      </c>
      <c r="F354" s="256">
        <v>1627</v>
      </c>
      <c r="G354" s="256" t="s">
        <v>684</v>
      </c>
      <c r="H354" s="256" t="s">
        <v>412</v>
      </c>
      <c r="I354" s="256"/>
      <c r="J354" s="256" t="s">
        <v>356</v>
      </c>
      <c r="K354" s="329" t="s">
        <v>356</v>
      </c>
      <c r="L354" s="256" t="s">
        <v>356</v>
      </c>
      <c r="M354" s="256"/>
      <c r="N354" s="257"/>
    </row>
    <row r="355" spans="2:14" x14ac:dyDescent="0.25">
      <c r="B355" s="333" t="str">
        <f>IF(D355="","",D355&amp;"-"&amp;(1+COUNTIF(D$33:D354,D355)))</f>
        <v>imeprezime-296</v>
      </c>
      <c r="D355" s="255" t="s">
        <v>285</v>
      </c>
      <c r="E355" s="256" t="s">
        <v>823</v>
      </c>
      <c r="F355" s="256">
        <v>2125</v>
      </c>
      <c r="G355" s="256" t="s">
        <v>824</v>
      </c>
      <c r="H355" s="256" t="s">
        <v>682</v>
      </c>
      <c r="I355" s="256"/>
      <c r="J355" s="256" t="s">
        <v>356</v>
      </c>
      <c r="K355" s="329" t="s">
        <v>356</v>
      </c>
      <c r="L355" s="256" t="s">
        <v>356</v>
      </c>
      <c r="M355" s="256"/>
      <c r="N355" s="257"/>
    </row>
    <row r="356" spans="2:14" x14ac:dyDescent="0.25">
      <c r="B356" s="333" t="str">
        <f>IF(D356="","",D356&amp;"-"&amp;(1+COUNTIF(D$33:D355,D356)))</f>
        <v>imeprezime-297</v>
      </c>
      <c r="D356" s="255" t="s">
        <v>285</v>
      </c>
      <c r="E356" s="256" t="s">
        <v>825</v>
      </c>
      <c r="F356" s="256">
        <v>1093</v>
      </c>
      <c r="G356" s="256" t="s">
        <v>626</v>
      </c>
      <c r="H356" s="256" t="s">
        <v>362</v>
      </c>
      <c r="I356" s="256"/>
      <c r="J356" s="256" t="s">
        <v>356</v>
      </c>
      <c r="K356" s="256" t="s">
        <v>356</v>
      </c>
      <c r="L356" s="256" t="s">
        <v>356</v>
      </c>
      <c r="M356" s="256"/>
      <c r="N356" s="257"/>
    </row>
    <row r="357" spans="2:14" x14ac:dyDescent="0.25">
      <c r="B357" s="333" t="str">
        <f>IF(D357="","",D357&amp;"-"&amp;(1+COUNTIF(D$33:D356,D357)))</f>
        <v>imeprezime-298</v>
      </c>
      <c r="D357" s="255" t="s">
        <v>285</v>
      </c>
      <c r="E357" s="256" t="s">
        <v>825</v>
      </c>
      <c r="F357" s="256">
        <v>2392</v>
      </c>
      <c r="G357" s="256" t="s">
        <v>826</v>
      </c>
      <c r="H357" s="256" t="s">
        <v>827</v>
      </c>
      <c r="I357" s="256"/>
      <c r="J357" s="256" t="s">
        <v>356</v>
      </c>
      <c r="K357" s="329" t="s">
        <v>356</v>
      </c>
      <c r="L357" s="256" t="s">
        <v>356</v>
      </c>
      <c r="M357" s="256"/>
      <c r="N357" s="257"/>
    </row>
    <row r="358" spans="2:14" x14ac:dyDescent="0.25">
      <c r="B358" s="333" t="str">
        <f>IF(D358="","",D358&amp;"-"&amp;(1+COUNTIF(D$33:D357,D358)))</f>
        <v>imeprezime-299</v>
      </c>
      <c r="D358" s="255" t="s">
        <v>285</v>
      </c>
      <c r="E358" s="256" t="s">
        <v>828</v>
      </c>
      <c r="F358" s="256">
        <v>2063</v>
      </c>
      <c r="G358" s="256" t="s">
        <v>829</v>
      </c>
      <c r="H358" s="256" t="s">
        <v>579</v>
      </c>
      <c r="I358" s="256"/>
      <c r="J358" s="256" t="s">
        <v>356</v>
      </c>
      <c r="K358" s="329" t="s">
        <v>356</v>
      </c>
      <c r="L358" s="256" t="s">
        <v>356</v>
      </c>
      <c r="M358" s="256"/>
      <c r="N358" s="257"/>
    </row>
    <row r="359" spans="2:14" x14ac:dyDescent="0.25">
      <c r="B359" s="333" t="str">
        <f>IF(D359="","",D359&amp;"-"&amp;(1+COUNTIF(D$33:D358,D359)))</f>
        <v>imeprezime-300</v>
      </c>
      <c r="D359" s="255" t="s">
        <v>285</v>
      </c>
      <c r="E359" s="256" t="s">
        <v>828</v>
      </c>
      <c r="F359" s="256">
        <v>1779</v>
      </c>
      <c r="G359" s="256" t="s">
        <v>830</v>
      </c>
      <c r="H359" s="256" t="s">
        <v>424</v>
      </c>
      <c r="I359" s="256"/>
      <c r="J359" s="256" t="s">
        <v>356</v>
      </c>
      <c r="K359" s="329" t="s">
        <v>356</v>
      </c>
      <c r="L359" s="256" t="s">
        <v>356</v>
      </c>
      <c r="M359" s="256"/>
      <c r="N359" s="257"/>
    </row>
    <row r="360" spans="2:14" x14ac:dyDescent="0.25">
      <c r="B360" s="333" t="str">
        <f>IF(D360="","",D360&amp;"-"&amp;(1+COUNTIF(D$33:D359,D360)))</f>
        <v>imeprezime-301</v>
      </c>
      <c r="D360" s="255" t="s">
        <v>285</v>
      </c>
      <c r="E360" s="256" t="s">
        <v>831</v>
      </c>
      <c r="F360" s="256">
        <v>2122</v>
      </c>
      <c r="G360" s="256" t="s">
        <v>832</v>
      </c>
      <c r="H360" s="256"/>
      <c r="I360" s="256"/>
      <c r="J360" s="256" t="s">
        <v>356</v>
      </c>
      <c r="K360" s="329" t="s">
        <v>356</v>
      </c>
      <c r="L360" s="256" t="s">
        <v>356</v>
      </c>
      <c r="M360" s="256"/>
      <c r="N360" s="257"/>
    </row>
    <row r="361" spans="2:14" ht="15" customHeight="1" x14ac:dyDescent="0.25">
      <c r="B361" s="333" t="str">
        <f>IF(D361="","",D361&amp;"-"&amp;(1+COUNTIF(D$33:D360,D361)))</f>
        <v>imeprezime-302</v>
      </c>
      <c r="D361" s="255" t="s">
        <v>285</v>
      </c>
      <c r="E361" s="256" t="s">
        <v>833</v>
      </c>
      <c r="F361" s="256">
        <v>1569</v>
      </c>
      <c r="G361" s="256" t="s">
        <v>834</v>
      </c>
      <c r="H361" s="256" t="s">
        <v>487</v>
      </c>
      <c r="I361" s="256" t="s">
        <v>433</v>
      </c>
      <c r="J361" s="256">
        <v>221</v>
      </c>
      <c r="K361" s="329">
        <v>44645</v>
      </c>
      <c r="L361" s="256" t="s">
        <v>356</v>
      </c>
      <c r="M361" s="256"/>
      <c r="N361" s="257"/>
    </row>
    <row r="362" spans="2:14" x14ac:dyDescent="0.25">
      <c r="B362" s="333" t="str">
        <f>IF(D362="","",D362&amp;"-"&amp;(1+COUNTIF(D$33:D361,D362)))</f>
        <v>imeprezime-303</v>
      </c>
      <c r="D362" s="255" t="s">
        <v>285</v>
      </c>
      <c r="E362" s="256" t="s">
        <v>835</v>
      </c>
      <c r="F362" s="256">
        <v>2419</v>
      </c>
      <c r="G362" s="256" t="s">
        <v>480</v>
      </c>
      <c r="H362" s="256" t="s">
        <v>481</v>
      </c>
      <c r="I362" s="256"/>
      <c r="J362" s="256" t="s">
        <v>356</v>
      </c>
      <c r="K362" s="329" t="s">
        <v>356</v>
      </c>
      <c r="L362" s="256" t="s">
        <v>356</v>
      </c>
      <c r="M362" s="256"/>
      <c r="N362" s="257"/>
    </row>
    <row r="363" spans="2:14" x14ac:dyDescent="0.25">
      <c r="B363" s="333" t="str">
        <f>IF(D363="","",D363&amp;"-"&amp;(1+COUNTIF(D$33:D362,D363)))</f>
        <v>imeprezime-304</v>
      </c>
      <c r="D363" s="255" t="s">
        <v>285</v>
      </c>
      <c r="E363" s="256" t="s">
        <v>836</v>
      </c>
      <c r="F363" s="256">
        <v>2428</v>
      </c>
      <c r="G363" s="256" t="s">
        <v>837</v>
      </c>
      <c r="H363" s="256" t="s">
        <v>838</v>
      </c>
      <c r="I363" s="256"/>
      <c r="J363" s="256" t="s">
        <v>356</v>
      </c>
      <c r="K363" s="329" t="s">
        <v>356</v>
      </c>
      <c r="L363" s="256" t="s">
        <v>356</v>
      </c>
      <c r="M363" s="256"/>
      <c r="N363" s="257"/>
    </row>
    <row r="364" spans="2:14" x14ac:dyDescent="0.25">
      <c r="B364" s="333" t="str">
        <f>IF(D364="","",D364&amp;"-"&amp;(1+COUNTIF(D$33:D363,D364)))</f>
        <v>imeprezime-305</v>
      </c>
      <c r="D364" s="255" t="s">
        <v>285</v>
      </c>
      <c r="E364" s="256" t="s">
        <v>839</v>
      </c>
      <c r="F364" s="256">
        <v>1767</v>
      </c>
      <c r="G364" s="256" t="s">
        <v>450</v>
      </c>
      <c r="H364" s="256" t="s">
        <v>487</v>
      </c>
      <c r="I364" s="256"/>
      <c r="J364" s="256" t="s">
        <v>356</v>
      </c>
      <c r="K364" s="329" t="s">
        <v>356</v>
      </c>
      <c r="L364" s="256" t="s">
        <v>356</v>
      </c>
      <c r="M364" s="256"/>
      <c r="N364" s="257"/>
    </row>
    <row r="365" spans="2:14" x14ac:dyDescent="0.25">
      <c r="B365" s="333" t="str">
        <f>IF(D365="","",D365&amp;"-"&amp;(1+COUNTIF(D$33:D364,D365)))</f>
        <v>imeprezime-306</v>
      </c>
      <c r="D365" s="255" t="s">
        <v>285</v>
      </c>
      <c r="E365" s="256" t="s">
        <v>839</v>
      </c>
      <c r="F365" s="256">
        <v>1744</v>
      </c>
      <c r="G365" s="256" t="s">
        <v>611</v>
      </c>
      <c r="H365" s="256" t="s">
        <v>420</v>
      </c>
      <c r="I365" s="256"/>
      <c r="J365" s="256" t="s">
        <v>356</v>
      </c>
      <c r="K365" s="329" t="s">
        <v>356</v>
      </c>
      <c r="L365" s="256" t="s">
        <v>356</v>
      </c>
      <c r="M365" s="256"/>
      <c r="N365" s="257"/>
    </row>
    <row r="366" spans="2:14" x14ac:dyDescent="0.25">
      <c r="B366" s="333" t="str">
        <f>IF(D366="","",D366&amp;"-"&amp;(1+COUNTIF(D$33:D365,D366)))</f>
        <v>imeprezime-307</v>
      </c>
      <c r="D366" s="255" t="s">
        <v>285</v>
      </c>
      <c r="E366" s="256" t="s">
        <v>839</v>
      </c>
      <c r="F366" s="256">
        <v>1441</v>
      </c>
      <c r="G366" s="256" t="s">
        <v>840</v>
      </c>
      <c r="H366" s="256" t="s">
        <v>362</v>
      </c>
      <c r="I366" s="256" t="s">
        <v>392</v>
      </c>
      <c r="J366" s="256">
        <v>221</v>
      </c>
      <c r="K366" s="329">
        <v>44632</v>
      </c>
      <c r="L366" s="256" t="s">
        <v>356</v>
      </c>
      <c r="M366" s="256"/>
      <c r="N366" s="257"/>
    </row>
    <row r="367" spans="2:14" x14ac:dyDescent="0.25">
      <c r="B367" s="333" t="str">
        <f>IF(D367="","",D367&amp;"-"&amp;(1+COUNTIF(D$33:D366,D367)))</f>
        <v>imeprezime-308</v>
      </c>
      <c r="D367" s="255" t="s">
        <v>285</v>
      </c>
      <c r="E367" s="256" t="s">
        <v>839</v>
      </c>
      <c r="F367" s="256">
        <v>1440</v>
      </c>
      <c r="G367" s="256" t="s">
        <v>841</v>
      </c>
      <c r="H367" s="256" t="s">
        <v>368</v>
      </c>
      <c r="I367" s="256" t="s">
        <v>433</v>
      </c>
      <c r="J367" s="256">
        <v>221</v>
      </c>
      <c r="K367" s="329">
        <v>44636</v>
      </c>
      <c r="L367" s="256" t="s">
        <v>356</v>
      </c>
      <c r="M367" s="256"/>
      <c r="N367" s="257"/>
    </row>
    <row r="368" spans="2:14" ht="15" customHeight="1" x14ac:dyDescent="0.25">
      <c r="B368" s="333" t="str">
        <f>IF(D368="","",D368&amp;"-"&amp;(1+COUNTIF(D$33:D367,D368)))</f>
        <v>imeprezime-309</v>
      </c>
      <c r="D368" s="255" t="s">
        <v>285</v>
      </c>
      <c r="E368" s="256" t="s">
        <v>839</v>
      </c>
      <c r="F368" s="256">
        <v>1186</v>
      </c>
      <c r="G368" s="256" t="s">
        <v>842</v>
      </c>
      <c r="H368" s="256" t="s">
        <v>362</v>
      </c>
      <c r="I368" s="256" t="s">
        <v>504</v>
      </c>
      <c r="J368" s="256">
        <v>221</v>
      </c>
      <c r="K368" s="329">
        <v>44632</v>
      </c>
      <c r="L368" s="256" t="s">
        <v>356</v>
      </c>
      <c r="M368" s="256"/>
      <c r="N368" s="257"/>
    </row>
    <row r="369" spans="2:14" x14ac:dyDescent="0.25">
      <c r="B369" s="333" t="str">
        <f>IF(D369="","",D369&amp;"-"&amp;(1+COUNTIF(D$33:D368,D369)))</f>
        <v>imeprezime-310</v>
      </c>
      <c r="D369" s="255" t="s">
        <v>285</v>
      </c>
      <c r="E369" s="256" t="s">
        <v>839</v>
      </c>
      <c r="F369" s="256">
        <v>1042</v>
      </c>
      <c r="G369" s="256" t="s">
        <v>801</v>
      </c>
      <c r="H369" s="256" t="s">
        <v>368</v>
      </c>
      <c r="I369" s="256"/>
      <c r="J369" s="256" t="s">
        <v>356</v>
      </c>
      <c r="K369" s="329" t="s">
        <v>356</v>
      </c>
      <c r="L369" s="256" t="s">
        <v>356</v>
      </c>
      <c r="M369" s="256"/>
      <c r="N369" s="257"/>
    </row>
    <row r="370" spans="2:14" x14ac:dyDescent="0.25">
      <c r="B370" s="333" t="str">
        <f>IF(D370="","",D370&amp;"-"&amp;(1+COUNTIF(D$33:D369,D370)))</f>
        <v>imeprezime-311</v>
      </c>
      <c r="D370" s="255" t="s">
        <v>285</v>
      </c>
      <c r="E370" s="256" t="s">
        <v>843</v>
      </c>
      <c r="F370" s="256">
        <v>1147</v>
      </c>
      <c r="G370" s="256" t="s">
        <v>844</v>
      </c>
      <c r="H370" s="256" t="s">
        <v>362</v>
      </c>
      <c r="I370" s="256"/>
      <c r="J370" s="256" t="s">
        <v>356</v>
      </c>
      <c r="K370" s="329" t="s">
        <v>356</v>
      </c>
      <c r="L370" s="256" t="s">
        <v>356</v>
      </c>
      <c r="M370" s="256"/>
      <c r="N370" s="257"/>
    </row>
    <row r="371" spans="2:14" x14ac:dyDescent="0.25">
      <c r="B371" s="333" t="str">
        <f>IF(D371="","",D371&amp;"-"&amp;(1+COUNTIF(D$33:D370,D371)))</f>
        <v>imeprezime-312</v>
      </c>
      <c r="D371" s="255" t="s">
        <v>285</v>
      </c>
      <c r="E371" s="256" t="s">
        <v>843</v>
      </c>
      <c r="F371" s="256">
        <v>1757</v>
      </c>
      <c r="G371" s="256" t="s">
        <v>845</v>
      </c>
      <c r="H371" s="256" t="s">
        <v>362</v>
      </c>
      <c r="I371" s="256"/>
      <c r="J371" s="256" t="s">
        <v>356</v>
      </c>
      <c r="K371" s="329" t="s">
        <v>356</v>
      </c>
      <c r="L371" s="256" t="s">
        <v>356</v>
      </c>
      <c r="M371" s="256"/>
      <c r="N371" s="257"/>
    </row>
    <row r="372" spans="2:14" x14ac:dyDescent="0.25">
      <c r="B372" s="333" t="str">
        <f>IF(D372="","",D372&amp;"-"&amp;(1+COUNTIF(D$33:D371,D372)))</f>
        <v>imeprezime-313</v>
      </c>
      <c r="D372" s="255" t="s">
        <v>285</v>
      </c>
      <c r="E372" s="256" t="s">
        <v>846</v>
      </c>
      <c r="F372" s="256">
        <v>1246</v>
      </c>
      <c r="G372" s="256" t="s">
        <v>847</v>
      </c>
      <c r="H372" s="256" t="s">
        <v>447</v>
      </c>
      <c r="I372" s="256"/>
      <c r="J372" s="256" t="s">
        <v>356</v>
      </c>
      <c r="K372" s="329" t="s">
        <v>356</v>
      </c>
      <c r="L372" s="256" t="s">
        <v>356</v>
      </c>
      <c r="M372" s="256"/>
      <c r="N372" s="257"/>
    </row>
    <row r="373" spans="2:14" x14ac:dyDescent="0.25">
      <c r="B373" s="333" t="str">
        <f>IF(D373="","",D373&amp;"-"&amp;(1+COUNTIF(D$33:D372,D373)))</f>
        <v>imeprezime-314</v>
      </c>
      <c r="D373" s="255" t="s">
        <v>285</v>
      </c>
      <c r="E373" s="256" t="s">
        <v>848</v>
      </c>
      <c r="F373" s="256">
        <v>2380</v>
      </c>
      <c r="G373" s="256" t="s">
        <v>630</v>
      </c>
      <c r="H373" s="256" t="s">
        <v>631</v>
      </c>
      <c r="I373" s="256"/>
      <c r="J373" s="256" t="s">
        <v>356</v>
      </c>
      <c r="K373" s="256" t="s">
        <v>356</v>
      </c>
      <c r="L373" s="256" t="s">
        <v>356</v>
      </c>
      <c r="M373" s="256"/>
      <c r="N373" s="257"/>
    </row>
    <row r="374" spans="2:14" x14ac:dyDescent="0.25">
      <c r="B374" s="333" t="str">
        <f>IF(D374="","",D374&amp;"-"&amp;(1+COUNTIF(D$33:D373,D374)))</f>
        <v>imeprezime-315</v>
      </c>
      <c r="D374" s="255" t="s">
        <v>285</v>
      </c>
      <c r="E374" s="256" t="s">
        <v>849</v>
      </c>
      <c r="F374" s="256">
        <v>1929</v>
      </c>
      <c r="G374" s="256" t="s">
        <v>850</v>
      </c>
      <c r="H374" s="256" t="s">
        <v>368</v>
      </c>
      <c r="I374" s="256"/>
      <c r="J374" s="256" t="s">
        <v>356</v>
      </c>
      <c r="K374" s="329" t="s">
        <v>356</v>
      </c>
      <c r="L374" s="256" t="s">
        <v>356</v>
      </c>
      <c r="M374" s="256"/>
      <c r="N374" s="257"/>
    </row>
    <row r="375" spans="2:14" ht="15" customHeight="1" x14ac:dyDescent="0.25">
      <c r="B375" s="333" t="str">
        <f>IF(D375="","",D375&amp;"-"&amp;(1+COUNTIF(D$33:D374,D375)))</f>
        <v>imeprezime-316</v>
      </c>
      <c r="D375" s="255" t="s">
        <v>285</v>
      </c>
      <c r="E375" s="256" t="s">
        <v>849</v>
      </c>
      <c r="F375" s="256">
        <v>1179</v>
      </c>
      <c r="G375" s="256" t="s">
        <v>361</v>
      </c>
      <c r="H375" s="256" t="s">
        <v>362</v>
      </c>
      <c r="I375" s="256" t="s">
        <v>381</v>
      </c>
      <c r="J375" s="256">
        <v>221</v>
      </c>
      <c r="K375" s="329">
        <v>44632</v>
      </c>
      <c r="L375" s="256" t="s">
        <v>356</v>
      </c>
      <c r="M375" s="256"/>
      <c r="N375" s="257"/>
    </row>
    <row r="376" spans="2:14" x14ac:dyDescent="0.25">
      <c r="B376" s="333" t="str">
        <f>IF(D376="","",D376&amp;"-"&amp;(1+COUNTIF(D$33:D375,D376)))</f>
        <v>imeprezime-317</v>
      </c>
      <c r="D376" s="255" t="s">
        <v>285</v>
      </c>
      <c r="E376" s="256" t="s">
        <v>851</v>
      </c>
      <c r="F376" s="256">
        <v>1227</v>
      </c>
      <c r="G376" s="256" t="s">
        <v>852</v>
      </c>
      <c r="H376" s="256" t="s">
        <v>374</v>
      </c>
      <c r="I376" s="256" t="s">
        <v>413</v>
      </c>
      <c r="J376" s="256">
        <v>221</v>
      </c>
      <c r="K376" s="329">
        <v>44627</v>
      </c>
      <c r="L376" s="256" t="s">
        <v>356</v>
      </c>
      <c r="M376" s="256"/>
      <c r="N376" s="257"/>
    </row>
    <row r="377" spans="2:14" x14ac:dyDescent="0.25">
      <c r="B377" s="333" t="str">
        <f>IF(D377="","",D377&amp;"-"&amp;(1+COUNTIF(D$33:D376,D377)))</f>
        <v>imeprezime-318</v>
      </c>
      <c r="D377" s="255" t="s">
        <v>285</v>
      </c>
      <c r="E377" s="256" t="s">
        <v>853</v>
      </c>
      <c r="F377" s="256">
        <v>2399</v>
      </c>
      <c r="G377" s="256" t="s">
        <v>854</v>
      </c>
      <c r="H377" s="256" t="s">
        <v>665</v>
      </c>
      <c r="I377" s="256"/>
      <c r="J377" s="256" t="s">
        <v>356</v>
      </c>
      <c r="K377" s="329" t="s">
        <v>356</v>
      </c>
      <c r="L377" s="256" t="s">
        <v>356</v>
      </c>
      <c r="M377" s="256"/>
      <c r="N377" s="257"/>
    </row>
    <row r="378" spans="2:14" x14ac:dyDescent="0.25">
      <c r="B378" s="333" t="str">
        <f>IF(D378="","",D378&amp;"-"&amp;(1+COUNTIF(D$33:D377,D378)))</f>
        <v>imeprezime-319</v>
      </c>
      <c r="D378" s="255" t="s">
        <v>285</v>
      </c>
      <c r="E378" s="256" t="s">
        <v>853</v>
      </c>
      <c r="F378" s="256">
        <v>2406</v>
      </c>
      <c r="G378" s="256" t="s">
        <v>728</v>
      </c>
      <c r="H378" s="256" t="s">
        <v>729</v>
      </c>
      <c r="I378" s="256"/>
      <c r="J378" s="256" t="s">
        <v>356</v>
      </c>
      <c r="K378" s="256" t="s">
        <v>356</v>
      </c>
      <c r="L378" s="256" t="s">
        <v>356</v>
      </c>
      <c r="M378" s="256"/>
      <c r="N378" s="257"/>
    </row>
    <row r="379" spans="2:14" x14ac:dyDescent="0.25">
      <c r="B379" s="333" t="str">
        <f>IF(D379="","",D379&amp;"-"&amp;(1+COUNTIF(D$33:D378,D379)))</f>
        <v>imeprezime-320</v>
      </c>
      <c r="D379" s="255" t="s">
        <v>285</v>
      </c>
      <c r="E379" s="256" t="s">
        <v>855</v>
      </c>
      <c r="F379" s="256">
        <v>1612</v>
      </c>
      <c r="G379" s="256" t="s">
        <v>614</v>
      </c>
      <c r="H379" s="256" t="s">
        <v>420</v>
      </c>
      <c r="I379" s="256"/>
      <c r="J379" s="256" t="s">
        <v>356</v>
      </c>
      <c r="K379" s="329" t="s">
        <v>356</v>
      </c>
      <c r="L379" s="256" t="s">
        <v>356</v>
      </c>
      <c r="M379" s="256"/>
      <c r="N379" s="257"/>
    </row>
    <row r="380" spans="2:14" x14ac:dyDescent="0.25">
      <c r="B380" s="333" t="str">
        <f>IF(D380="","",D380&amp;"-"&amp;(1+COUNTIF(D$33:D379,D380)))</f>
        <v>imeprezime-321</v>
      </c>
      <c r="D380" s="255" t="s">
        <v>285</v>
      </c>
      <c r="E380" s="256" t="s">
        <v>856</v>
      </c>
      <c r="F380" s="256">
        <v>2096</v>
      </c>
      <c r="G380" s="256" t="s">
        <v>857</v>
      </c>
      <c r="H380" s="256" t="s">
        <v>553</v>
      </c>
      <c r="I380" s="256"/>
      <c r="J380" s="256" t="s">
        <v>356</v>
      </c>
      <c r="K380" s="329" t="s">
        <v>356</v>
      </c>
      <c r="L380" s="256" t="s">
        <v>356</v>
      </c>
      <c r="M380" s="256"/>
      <c r="N380" s="257"/>
    </row>
    <row r="381" spans="2:14" x14ac:dyDescent="0.25">
      <c r="B381" s="333" t="str">
        <f>IF(D381="","",D381&amp;"-"&amp;(1+COUNTIF(D$33:D380,D381)))</f>
        <v>imeprezime-322</v>
      </c>
      <c r="D381" s="255" t="s">
        <v>285</v>
      </c>
      <c r="E381" s="256" t="s">
        <v>858</v>
      </c>
      <c r="F381" s="256">
        <v>1846</v>
      </c>
      <c r="G381" s="256" t="s">
        <v>662</v>
      </c>
      <c r="H381" s="256" t="s">
        <v>424</v>
      </c>
      <c r="I381" s="256" t="s">
        <v>653</v>
      </c>
      <c r="J381" s="256">
        <v>221</v>
      </c>
      <c r="K381" s="329">
        <v>44625</v>
      </c>
      <c r="L381" s="256" t="s">
        <v>356</v>
      </c>
      <c r="M381" s="256"/>
      <c r="N381" s="257"/>
    </row>
    <row r="382" spans="2:14" ht="15" customHeight="1" x14ac:dyDescent="0.25">
      <c r="B382" s="333" t="str">
        <f>IF(D382="","",D382&amp;"-"&amp;(1+COUNTIF(D$33:D381,D382)))</f>
        <v>imeprezime-323</v>
      </c>
      <c r="D382" s="255" t="s">
        <v>285</v>
      </c>
      <c r="E382" s="256" t="s">
        <v>859</v>
      </c>
      <c r="F382" s="256">
        <v>2192</v>
      </c>
      <c r="G382" s="256" t="s">
        <v>860</v>
      </c>
      <c r="H382" s="256" t="s">
        <v>861</v>
      </c>
      <c r="I382" s="256"/>
      <c r="J382" s="256" t="s">
        <v>356</v>
      </c>
      <c r="K382" s="329" t="s">
        <v>356</v>
      </c>
      <c r="L382" s="256" t="s">
        <v>356</v>
      </c>
      <c r="M382" s="256"/>
      <c r="N382" s="257"/>
    </row>
    <row r="383" spans="2:14" x14ac:dyDescent="0.25">
      <c r="B383" s="333" t="str">
        <f>IF(D383="","",D383&amp;"-"&amp;(1+COUNTIF(D$33:D382,D383)))</f>
        <v>imeprezime-324</v>
      </c>
      <c r="D383" s="255" t="s">
        <v>285</v>
      </c>
      <c r="E383" s="256" t="s">
        <v>862</v>
      </c>
      <c r="F383" s="256">
        <v>2438</v>
      </c>
      <c r="G383" s="256" t="s">
        <v>863</v>
      </c>
      <c r="H383" s="256" t="s">
        <v>355</v>
      </c>
      <c r="I383" s="256"/>
      <c r="J383" s="256" t="s">
        <v>356</v>
      </c>
      <c r="K383" s="256" t="s">
        <v>356</v>
      </c>
      <c r="L383" s="256" t="s">
        <v>356</v>
      </c>
      <c r="M383" s="256"/>
      <c r="N383" s="257"/>
    </row>
    <row r="384" spans="2:14" x14ac:dyDescent="0.25">
      <c r="B384" s="333" t="str">
        <f>IF(D384="","",D384&amp;"-"&amp;(1+COUNTIF(D$33:D383,D384)))</f>
        <v>imeprezime-325</v>
      </c>
      <c r="D384" s="255" t="s">
        <v>285</v>
      </c>
      <c r="E384" s="256" t="s">
        <v>864</v>
      </c>
      <c r="F384" s="256">
        <v>1701</v>
      </c>
      <c r="G384" s="256" t="s">
        <v>865</v>
      </c>
      <c r="H384" s="256" t="s">
        <v>368</v>
      </c>
      <c r="I384" s="256"/>
      <c r="J384" s="256" t="s">
        <v>356</v>
      </c>
      <c r="K384" s="329" t="s">
        <v>356</v>
      </c>
      <c r="L384" s="256" t="s">
        <v>356</v>
      </c>
      <c r="M384" s="256"/>
      <c r="N384" s="257"/>
    </row>
    <row r="385" spans="2:14" x14ac:dyDescent="0.25">
      <c r="B385" s="333" t="str">
        <f>IF(D385="","",D385&amp;"-"&amp;(1+COUNTIF(D$33:D384,D385)))</f>
        <v>imeprezime-326</v>
      </c>
      <c r="D385" s="255" t="s">
        <v>285</v>
      </c>
      <c r="E385" s="256" t="s">
        <v>866</v>
      </c>
      <c r="F385" s="256">
        <v>2425</v>
      </c>
      <c r="G385" s="256" t="s">
        <v>578</v>
      </c>
      <c r="H385" s="256" t="s">
        <v>579</v>
      </c>
      <c r="I385" s="256"/>
      <c r="J385" s="256" t="s">
        <v>356</v>
      </c>
      <c r="K385" s="329" t="s">
        <v>356</v>
      </c>
      <c r="L385" s="256" t="s">
        <v>356</v>
      </c>
      <c r="M385" s="256"/>
      <c r="N385" s="257"/>
    </row>
    <row r="386" spans="2:14" x14ac:dyDescent="0.25">
      <c r="B386" s="333" t="str">
        <f>IF(D386="","",D386&amp;"-"&amp;(1+COUNTIF(D$33:D385,D386)))</f>
        <v>imeprezime-327</v>
      </c>
      <c r="D386" s="255" t="s">
        <v>285</v>
      </c>
      <c r="E386" s="256" t="s">
        <v>866</v>
      </c>
      <c r="F386" s="256">
        <v>1667</v>
      </c>
      <c r="G386" s="256" t="s">
        <v>867</v>
      </c>
      <c r="H386" s="256" t="s">
        <v>424</v>
      </c>
      <c r="I386" s="256"/>
      <c r="J386" s="256" t="s">
        <v>356</v>
      </c>
      <c r="K386" s="329" t="s">
        <v>356</v>
      </c>
      <c r="L386" s="256" t="s">
        <v>356</v>
      </c>
      <c r="M386" s="256"/>
      <c r="N386" s="257"/>
    </row>
    <row r="387" spans="2:14" x14ac:dyDescent="0.25">
      <c r="B387" s="333" t="str">
        <f>IF(D387="","",D387&amp;"-"&amp;(1+COUNTIF(D$33:D386,D387)))</f>
        <v>imeprezime-328</v>
      </c>
      <c r="D387" s="255" t="s">
        <v>285</v>
      </c>
      <c r="E387" s="256" t="s">
        <v>866</v>
      </c>
      <c r="F387" s="256">
        <v>1084</v>
      </c>
      <c r="G387" s="256" t="s">
        <v>819</v>
      </c>
      <c r="H387" s="256" t="s">
        <v>424</v>
      </c>
      <c r="I387" s="256"/>
      <c r="J387" s="256" t="s">
        <v>356</v>
      </c>
      <c r="K387" s="329" t="s">
        <v>356</v>
      </c>
      <c r="L387" s="256" t="s">
        <v>356</v>
      </c>
      <c r="M387" s="256"/>
      <c r="N387" s="257"/>
    </row>
    <row r="388" spans="2:14" x14ac:dyDescent="0.25">
      <c r="B388" s="333" t="str">
        <f>IF(D388="","",D388&amp;"-"&amp;(1+COUNTIF(D$33:D387,D388)))</f>
        <v>imeprezime-329</v>
      </c>
      <c r="D388" s="255" t="s">
        <v>285</v>
      </c>
      <c r="E388" s="256" t="s">
        <v>866</v>
      </c>
      <c r="F388" s="256">
        <v>1402</v>
      </c>
      <c r="G388" s="256" t="s">
        <v>868</v>
      </c>
      <c r="H388" s="256" t="s">
        <v>362</v>
      </c>
      <c r="I388" s="256" t="s">
        <v>433</v>
      </c>
      <c r="J388" s="256">
        <v>221</v>
      </c>
      <c r="K388" s="329">
        <v>44632</v>
      </c>
      <c r="L388" s="256" t="s">
        <v>356</v>
      </c>
      <c r="M388" s="256"/>
      <c r="N388" s="257"/>
    </row>
    <row r="389" spans="2:14" ht="15" customHeight="1" x14ac:dyDescent="0.25">
      <c r="B389" s="333" t="str">
        <f>IF(D389="","",D389&amp;"-"&amp;(1+COUNTIF(D$33:D388,D389)))</f>
        <v>imeprezime-330</v>
      </c>
      <c r="D389" s="255" t="s">
        <v>285</v>
      </c>
      <c r="E389" s="256" t="s">
        <v>869</v>
      </c>
      <c r="F389" s="256">
        <v>2389</v>
      </c>
      <c r="G389" s="256" t="s">
        <v>870</v>
      </c>
      <c r="H389" s="256" t="s">
        <v>631</v>
      </c>
      <c r="I389" s="256"/>
      <c r="J389" s="256" t="s">
        <v>356</v>
      </c>
      <c r="K389" s="329" t="s">
        <v>356</v>
      </c>
      <c r="L389" s="256" t="s">
        <v>356</v>
      </c>
      <c r="M389" s="256"/>
      <c r="N389" s="257"/>
    </row>
    <row r="390" spans="2:14" x14ac:dyDescent="0.25">
      <c r="B390" s="333" t="str">
        <f>IF(D390="","",D390&amp;"-"&amp;(1+COUNTIF(D$33:D389,D390)))</f>
        <v>imeprezime-331</v>
      </c>
      <c r="D390" s="255" t="s">
        <v>285</v>
      </c>
      <c r="E390" s="256" t="s">
        <v>869</v>
      </c>
      <c r="F390" s="256">
        <v>2397</v>
      </c>
      <c r="G390" s="256" t="s">
        <v>871</v>
      </c>
      <c r="H390" s="256" t="s">
        <v>567</v>
      </c>
      <c r="I390" s="256"/>
      <c r="J390" s="256" t="s">
        <v>356</v>
      </c>
      <c r="K390" s="256" t="s">
        <v>356</v>
      </c>
      <c r="L390" s="256" t="s">
        <v>356</v>
      </c>
      <c r="M390" s="256"/>
      <c r="N390" s="257"/>
    </row>
    <row r="391" spans="2:14" x14ac:dyDescent="0.25">
      <c r="B391" s="333" t="str">
        <f>IF(D391="","",D391&amp;"-"&amp;(1+COUNTIF(D$33:D390,D391)))</f>
        <v>imeprezime-332</v>
      </c>
      <c r="D391" s="255" t="s">
        <v>285</v>
      </c>
      <c r="E391" s="256" t="s">
        <v>866</v>
      </c>
      <c r="F391" s="256">
        <v>2271</v>
      </c>
      <c r="G391" s="256" t="s">
        <v>872</v>
      </c>
      <c r="H391" s="256" t="s">
        <v>383</v>
      </c>
      <c r="I391" s="256"/>
      <c r="J391" s="256" t="s">
        <v>356</v>
      </c>
      <c r="K391" s="256" t="s">
        <v>356</v>
      </c>
      <c r="L391" s="256" t="s">
        <v>356</v>
      </c>
      <c r="M391" s="256"/>
      <c r="N391" s="257"/>
    </row>
    <row r="392" spans="2:14" x14ac:dyDescent="0.25">
      <c r="B392" s="333" t="str">
        <f>IF(D392="","",D392&amp;"-"&amp;(1+COUNTIF(D$33:D391,D392)))</f>
        <v>imeprezime-333</v>
      </c>
      <c r="D392" s="255" t="s">
        <v>285</v>
      </c>
      <c r="E392" s="256" t="s">
        <v>869</v>
      </c>
      <c r="F392" s="256">
        <v>2139</v>
      </c>
      <c r="G392" s="256" t="s">
        <v>873</v>
      </c>
      <c r="H392" s="256" t="s">
        <v>874</v>
      </c>
      <c r="I392" s="256"/>
      <c r="J392" s="256" t="s">
        <v>356</v>
      </c>
      <c r="K392" s="329" t="s">
        <v>356</v>
      </c>
      <c r="L392" s="256" t="s">
        <v>356</v>
      </c>
      <c r="M392" s="256"/>
      <c r="N392" s="257"/>
    </row>
    <row r="393" spans="2:14" x14ac:dyDescent="0.25">
      <c r="B393" s="333" t="str">
        <f>IF(D393="","",D393&amp;"-"&amp;(1+COUNTIF(D$33:D392,D393)))</f>
        <v>imeprezime-334</v>
      </c>
      <c r="D393" s="255" t="s">
        <v>285</v>
      </c>
      <c r="E393" s="256" t="s">
        <v>875</v>
      </c>
      <c r="F393" s="256">
        <v>1225</v>
      </c>
      <c r="G393" s="256" t="s">
        <v>876</v>
      </c>
      <c r="H393" s="256" t="s">
        <v>383</v>
      </c>
      <c r="I393" s="256" t="s">
        <v>413</v>
      </c>
      <c r="J393" s="256">
        <v>221</v>
      </c>
      <c r="K393" s="329">
        <v>44625</v>
      </c>
      <c r="L393" s="256" t="s">
        <v>356</v>
      </c>
      <c r="M393" s="256"/>
      <c r="N393" s="257"/>
    </row>
    <row r="394" spans="2:14" x14ac:dyDescent="0.25">
      <c r="B394" s="333" t="str">
        <f>IF(D394="","",D394&amp;"-"&amp;(1+COUNTIF(D$33:D393,D394)))</f>
        <v>imeprezime-335</v>
      </c>
      <c r="D394" s="255" t="s">
        <v>285</v>
      </c>
      <c r="E394" s="256" t="s">
        <v>877</v>
      </c>
      <c r="F394" s="256">
        <v>1062</v>
      </c>
      <c r="G394" s="256" t="s">
        <v>878</v>
      </c>
      <c r="H394" s="256" t="s">
        <v>383</v>
      </c>
      <c r="I394" s="256" t="s">
        <v>425</v>
      </c>
      <c r="J394" s="256">
        <v>221</v>
      </c>
      <c r="K394" s="329">
        <v>44625</v>
      </c>
      <c r="L394" s="256" t="s">
        <v>356</v>
      </c>
      <c r="M394" s="256"/>
      <c r="N394" s="257"/>
    </row>
    <row r="395" spans="2:14" x14ac:dyDescent="0.25">
      <c r="B395" s="333" t="str">
        <f>IF(D395="","",D395&amp;"-"&amp;(1+COUNTIF(D$33:D394,D395)))</f>
        <v>imeprezime-336</v>
      </c>
      <c r="D395" s="255" t="s">
        <v>285</v>
      </c>
      <c r="E395" s="256" t="s">
        <v>879</v>
      </c>
      <c r="F395" s="256">
        <v>1083</v>
      </c>
      <c r="G395" s="256" t="s">
        <v>880</v>
      </c>
      <c r="H395" s="256" t="s">
        <v>374</v>
      </c>
      <c r="I395" s="256" t="s">
        <v>363</v>
      </c>
      <c r="J395" s="256">
        <v>221</v>
      </c>
      <c r="K395" s="329">
        <v>44627</v>
      </c>
      <c r="L395" s="256" t="s">
        <v>356</v>
      </c>
      <c r="M395" s="256"/>
      <c r="N395" s="257"/>
    </row>
    <row r="396" spans="2:14" ht="15" customHeight="1" x14ac:dyDescent="0.25">
      <c r="B396" s="333" t="str">
        <f>IF(D396="","",D396&amp;"-"&amp;(1+COUNTIF(D$33:D395,D396)))</f>
        <v>imeprezime-337</v>
      </c>
      <c r="D396" s="255" t="s">
        <v>285</v>
      </c>
      <c r="E396" s="256" t="s">
        <v>881</v>
      </c>
      <c r="F396" s="256">
        <v>1852</v>
      </c>
      <c r="G396" s="256" t="s">
        <v>882</v>
      </c>
      <c r="H396" s="256" t="s">
        <v>374</v>
      </c>
      <c r="I396" s="256" t="s">
        <v>636</v>
      </c>
      <c r="J396" s="256">
        <v>221</v>
      </c>
      <c r="K396" s="329">
        <v>44627</v>
      </c>
      <c r="L396" s="256" t="s">
        <v>356</v>
      </c>
      <c r="M396" s="256"/>
      <c r="N396" s="257"/>
    </row>
    <row r="397" spans="2:14" x14ac:dyDescent="0.25">
      <c r="B397" s="333" t="str">
        <f>IF(D397="","",D397&amp;"-"&amp;(1+COUNTIF(D$33:D396,D397)))</f>
        <v>imeprezime-338</v>
      </c>
      <c r="D397" s="255" t="s">
        <v>285</v>
      </c>
      <c r="E397" s="256" t="s">
        <v>883</v>
      </c>
      <c r="F397" s="256">
        <v>2374</v>
      </c>
      <c r="G397" s="256" t="s">
        <v>884</v>
      </c>
      <c r="H397" s="256" t="s">
        <v>660</v>
      </c>
      <c r="I397" s="256"/>
      <c r="J397" s="256" t="s">
        <v>356</v>
      </c>
      <c r="K397" s="256" t="s">
        <v>356</v>
      </c>
      <c r="L397" s="256" t="s">
        <v>356</v>
      </c>
      <c r="M397" s="256"/>
      <c r="N397" s="257"/>
    </row>
    <row r="398" spans="2:14" x14ac:dyDescent="0.25">
      <c r="B398" s="333" t="str">
        <f>IF(D398="","",D398&amp;"-"&amp;(1+COUNTIF(D$33:D397,D398)))</f>
        <v>imeprezime-339</v>
      </c>
      <c r="D398" s="255" t="s">
        <v>285</v>
      </c>
      <c r="E398" s="256" t="s">
        <v>885</v>
      </c>
      <c r="F398" s="256">
        <v>1106</v>
      </c>
      <c r="G398" s="256" t="s">
        <v>361</v>
      </c>
      <c r="H398" s="256" t="s">
        <v>362</v>
      </c>
      <c r="I398" s="256" t="s">
        <v>653</v>
      </c>
      <c r="J398" s="256">
        <v>221</v>
      </c>
      <c r="K398" s="329">
        <v>44632</v>
      </c>
      <c r="L398" s="256" t="s">
        <v>356</v>
      </c>
      <c r="M398" s="256"/>
      <c r="N398" s="257"/>
    </row>
    <row r="399" spans="2:14" x14ac:dyDescent="0.25">
      <c r="B399" s="333" t="str">
        <f>IF(D399="","",D399&amp;"-"&amp;(1+COUNTIF(D$33:D398,D399)))</f>
        <v>imeprezime-340</v>
      </c>
      <c r="D399" s="255" t="s">
        <v>285</v>
      </c>
      <c r="E399" s="256" t="s">
        <v>885</v>
      </c>
      <c r="F399" s="256">
        <v>1601</v>
      </c>
      <c r="G399" s="256" t="s">
        <v>886</v>
      </c>
      <c r="H399" s="256" t="s">
        <v>362</v>
      </c>
      <c r="I399" s="256"/>
      <c r="J399" s="256" t="s">
        <v>356</v>
      </c>
      <c r="K399" s="329" t="s">
        <v>356</v>
      </c>
      <c r="L399" s="256" t="s">
        <v>356</v>
      </c>
      <c r="M399" s="256"/>
      <c r="N399" s="257"/>
    </row>
    <row r="400" spans="2:14" x14ac:dyDescent="0.25">
      <c r="B400" s="333" t="str">
        <f>IF(D400="","",D400&amp;"-"&amp;(1+COUNTIF(D$33:D399,D400)))</f>
        <v>imeprezime-341</v>
      </c>
      <c r="D400" s="255" t="s">
        <v>285</v>
      </c>
      <c r="E400" s="256" t="s">
        <v>885</v>
      </c>
      <c r="F400" s="256">
        <v>1908</v>
      </c>
      <c r="G400" s="256" t="s">
        <v>777</v>
      </c>
      <c r="H400" s="256" t="s">
        <v>368</v>
      </c>
      <c r="I400" s="256" t="s">
        <v>535</v>
      </c>
      <c r="J400" s="256">
        <v>221</v>
      </c>
      <c r="K400" s="329">
        <v>44636</v>
      </c>
      <c r="L400" s="256" t="s">
        <v>356</v>
      </c>
      <c r="M400" s="256"/>
      <c r="N400" s="257"/>
    </row>
    <row r="401" spans="2:14" x14ac:dyDescent="0.25">
      <c r="B401" s="333" t="str">
        <f>IF(D401="","",D401&amp;"-"&amp;(1+COUNTIF(D$33:D400,D401)))</f>
        <v>imeprezime-342</v>
      </c>
      <c r="D401" s="255" t="s">
        <v>285</v>
      </c>
      <c r="E401" s="256" t="s">
        <v>885</v>
      </c>
      <c r="F401" s="256">
        <v>1247</v>
      </c>
      <c r="G401" s="256" t="s">
        <v>887</v>
      </c>
      <c r="H401" s="256" t="s">
        <v>424</v>
      </c>
      <c r="I401" s="256" t="s">
        <v>467</v>
      </c>
      <c r="J401" s="256">
        <v>221</v>
      </c>
      <c r="K401" s="329">
        <v>44625</v>
      </c>
      <c r="L401" s="256" t="s">
        <v>356</v>
      </c>
      <c r="M401" s="256"/>
      <c r="N401" s="257"/>
    </row>
    <row r="402" spans="2:14" x14ac:dyDescent="0.25">
      <c r="B402" s="333" t="str">
        <f>IF(D402="","",D402&amp;"-"&amp;(1+COUNTIF(D$33:D401,D402)))</f>
        <v>imeprezime-343</v>
      </c>
      <c r="D402" s="255" t="s">
        <v>285</v>
      </c>
      <c r="E402" s="256" t="s">
        <v>885</v>
      </c>
      <c r="F402" s="256">
        <v>2067</v>
      </c>
      <c r="G402" s="256" t="s">
        <v>888</v>
      </c>
      <c r="H402" s="256" t="s">
        <v>579</v>
      </c>
      <c r="I402" s="256"/>
      <c r="J402" s="256" t="s">
        <v>356</v>
      </c>
      <c r="K402" s="329" t="s">
        <v>356</v>
      </c>
      <c r="L402" s="256" t="s">
        <v>356</v>
      </c>
      <c r="M402" s="256"/>
      <c r="N402" s="257"/>
    </row>
    <row r="403" spans="2:14" ht="15" customHeight="1" x14ac:dyDescent="0.25">
      <c r="B403" s="333" t="str">
        <f>IF(D403="","",D403&amp;"-"&amp;(1+COUNTIF(D$33:D402,D403)))</f>
        <v>imeprezime-344</v>
      </c>
      <c r="D403" s="255" t="s">
        <v>285</v>
      </c>
      <c r="E403" s="256" t="s">
        <v>885</v>
      </c>
      <c r="F403" s="256">
        <v>1761</v>
      </c>
      <c r="G403" s="256" t="s">
        <v>889</v>
      </c>
      <c r="H403" s="256" t="s">
        <v>487</v>
      </c>
      <c r="I403" s="256"/>
      <c r="J403" s="256" t="s">
        <v>356</v>
      </c>
      <c r="K403" s="329" t="s">
        <v>356</v>
      </c>
      <c r="L403" s="256" t="s">
        <v>356</v>
      </c>
      <c r="M403" s="256"/>
      <c r="N403" s="257"/>
    </row>
    <row r="404" spans="2:14" x14ac:dyDescent="0.25">
      <c r="B404" s="333" t="str">
        <f>IF(D404="","",D404&amp;"-"&amp;(1+COUNTIF(D$33:D403,D404)))</f>
        <v>imeprezime-345</v>
      </c>
      <c r="D404" s="255" t="s">
        <v>285</v>
      </c>
      <c r="E404" s="256" t="s">
        <v>885</v>
      </c>
      <c r="F404" s="256">
        <v>1408</v>
      </c>
      <c r="G404" s="256" t="s">
        <v>890</v>
      </c>
      <c r="H404" s="256" t="s">
        <v>368</v>
      </c>
      <c r="I404" s="256" t="s">
        <v>363</v>
      </c>
      <c r="J404" s="256">
        <v>221</v>
      </c>
      <c r="K404" s="329">
        <v>44636</v>
      </c>
      <c r="L404" s="256" t="s">
        <v>356</v>
      </c>
      <c r="M404" s="256"/>
      <c r="N404" s="257"/>
    </row>
    <row r="405" spans="2:14" x14ac:dyDescent="0.25">
      <c r="B405" s="333" t="str">
        <f>IF(D405="","",D405&amp;"-"&amp;(1+COUNTIF(D$33:D404,D405)))</f>
        <v>imeprezime-346</v>
      </c>
      <c r="D405" s="255" t="s">
        <v>285</v>
      </c>
      <c r="E405" s="256" t="s">
        <v>885</v>
      </c>
      <c r="F405" s="256">
        <v>1858</v>
      </c>
      <c r="G405" s="256" t="s">
        <v>891</v>
      </c>
      <c r="H405" s="256" t="s">
        <v>424</v>
      </c>
      <c r="I405" s="256" t="s">
        <v>467</v>
      </c>
      <c r="J405" s="256">
        <v>221</v>
      </c>
      <c r="K405" s="329">
        <v>44625</v>
      </c>
      <c r="L405" s="256" t="s">
        <v>356</v>
      </c>
      <c r="M405" s="256"/>
      <c r="N405" s="257"/>
    </row>
    <row r="406" spans="2:14" x14ac:dyDescent="0.25">
      <c r="B406" s="333" t="str">
        <f>IF(D406="","",D406&amp;"-"&amp;(1+COUNTIF(D$33:D405,D406)))</f>
        <v>imeprezime-347</v>
      </c>
      <c r="D406" s="255" t="s">
        <v>285</v>
      </c>
      <c r="E406" s="256" t="s">
        <v>885</v>
      </c>
      <c r="F406" s="256">
        <v>1834</v>
      </c>
      <c r="G406" s="256" t="s">
        <v>892</v>
      </c>
      <c r="H406" s="256" t="s">
        <v>447</v>
      </c>
      <c r="I406" s="256"/>
      <c r="J406" s="256" t="s">
        <v>356</v>
      </c>
      <c r="K406" s="329" t="s">
        <v>356</v>
      </c>
      <c r="L406" s="256" t="s">
        <v>356</v>
      </c>
      <c r="M406" s="256"/>
      <c r="N406" s="257"/>
    </row>
    <row r="407" spans="2:14" x14ac:dyDescent="0.25">
      <c r="B407" s="333" t="str">
        <f>IF(D407="","",D407&amp;"-"&amp;(1+COUNTIF(D$33:D406,D407)))</f>
        <v>imeprezime-348</v>
      </c>
      <c r="D407" s="255" t="s">
        <v>285</v>
      </c>
      <c r="E407" s="256" t="s">
        <v>885</v>
      </c>
      <c r="F407" s="256">
        <v>1153</v>
      </c>
      <c r="G407" s="256" t="s">
        <v>893</v>
      </c>
      <c r="H407" s="256" t="s">
        <v>368</v>
      </c>
      <c r="I407" s="256"/>
      <c r="J407" s="256" t="s">
        <v>356</v>
      </c>
      <c r="K407" s="329" t="s">
        <v>356</v>
      </c>
      <c r="L407" s="256" t="s">
        <v>356</v>
      </c>
      <c r="M407" s="256"/>
      <c r="N407" s="257"/>
    </row>
    <row r="408" spans="2:14" x14ac:dyDescent="0.25">
      <c r="B408" s="333" t="str">
        <f>IF(D408="","",D408&amp;"-"&amp;(1+COUNTIF(D$33:D407,D408)))</f>
        <v>imeprezime-349</v>
      </c>
      <c r="D408" s="255" t="s">
        <v>285</v>
      </c>
      <c r="E408" s="256" t="s">
        <v>885</v>
      </c>
      <c r="F408" s="256">
        <v>1572</v>
      </c>
      <c r="G408" s="256" t="s">
        <v>894</v>
      </c>
      <c r="H408" s="256" t="s">
        <v>420</v>
      </c>
      <c r="I408" s="256"/>
      <c r="J408" s="256" t="s">
        <v>356</v>
      </c>
      <c r="K408" s="329" t="s">
        <v>356</v>
      </c>
      <c r="L408" s="256" t="s">
        <v>356</v>
      </c>
      <c r="M408" s="256"/>
      <c r="N408" s="257"/>
    </row>
    <row r="409" spans="2:14" x14ac:dyDescent="0.25">
      <c r="B409" s="333" t="str">
        <f>IF(D409="","",D409&amp;"-"&amp;(1+COUNTIF(D$33:D408,D409)))</f>
        <v>imeprezime-350</v>
      </c>
      <c r="D409" s="255" t="s">
        <v>285</v>
      </c>
      <c r="E409" s="256" t="s">
        <v>885</v>
      </c>
      <c r="F409" s="256">
        <v>2181</v>
      </c>
      <c r="G409" s="256" t="s">
        <v>895</v>
      </c>
      <c r="H409" s="256" t="s">
        <v>447</v>
      </c>
      <c r="I409" s="256"/>
      <c r="J409" s="256" t="s">
        <v>356</v>
      </c>
      <c r="K409" s="329" t="s">
        <v>356</v>
      </c>
      <c r="L409" s="256" t="s">
        <v>356</v>
      </c>
      <c r="M409" s="256"/>
      <c r="N409" s="257"/>
    </row>
    <row r="410" spans="2:14" ht="15" customHeight="1" x14ac:dyDescent="0.25">
      <c r="B410" s="333" t="str">
        <f>IF(D410="","",D410&amp;"-"&amp;(1+COUNTIF(D$33:D409,D410)))</f>
        <v>imeprezime-351</v>
      </c>
      <c r="D410" s="255" t="s">
        <v>285</v>
      </c>
      <c r="E410" s="256" t="s">
        <v>885</v>
      </c>
      <c r="F410" s="256">
        <v>1339</v>
      </c>
      <c r="G410" s="256" t="s">
        <v>896</v>
      </c>
      <c r="H410" s="256" t="s">
        <v>368</v>
      </c>
      <c r="I410" s="256" t="s">
        <v>399</v>
      </c>
      <c r="J410" s="256">
        <v>221</v>
      </c>
      <c r="K410" s="329">
        <v>44636</v>
      </c>
      <c r="L410" s="256" t="s">
        <v>356</v>
      </c>
      <c r="M410" s="256"/>
      <c r="N410" s="257"/>
    </row>
    <row r="411" spans="2:14" x14ac:dyDescent="0.25">
      <c r="B411" s="333" t="str">
        <f>IF(D411="","",D411&amp;"-"&amp;(1+COUNTIF(D$33:D410,D411)))</f>
        <v>imeprezime-352</v>
      </c>
      <c r="D411" s="255" t="s">
        <v>285</v>
      </c>
      <c r="E411" s="256" t="s">
        <v>897</v>
      </c>
      <c r="F411" s="256">
        <v>1748</v>
      </c>
      <c r="G411" s="256" t="s">
        <v>898</v>
      </c>
      <c r="H411" s="256" t="s">
        <v>368</v>
      </c>
      <c r="I411" s="256"/>
      <c r="J411" s="256" t="s">
        <v>356</v>
      </c>
      <c r="K411" s="329" t="s">
        <v>356</v>
      </c>
      <c r="L411" s="256" t="s">
        <v>356</v>
      </c>
      <c r="M411" s="256"/>
      <c r="N411" s="257"/>
    </row>
    <row r="412" spans="2:14" x14ac:dyDescent="0.25">
      <c r="B412" s="333" t="str">
        <f>IF(D412="","",D412&amp;"-"&amp;(1+COUNTIF(D$33:D411,D412)))</f>
        <v>imeprezime-353</v>
      </c>
      <c r="D412" s="255" t="s">
        <v>285</v>
      </c>
      <c r="E412" s="256" t="s">
        <v>899</v>
      </c>
      <c r="F412" s="256">
        <v>1965</v>
      </c>
      <c r="G412" s="256" t="s">
        <v>900</v>
      </c>
      <c r="H412" s="256" t="s">
        <v>383</v>
      </c>
      <c r="I412" s="256"/>
      <c r="J412" s="256" t="s">
        <v>356</v>
      </c>
      <c r="K412" s="329" t="s">
        <v>356</v>
      </c>
      <c r="L412" s="256" t="s">
        <v>356</v>
      </c>
      <c r="M412" s="256"/>
      <c r="N412" s="257"/>
    </row>
    <row r="413" spans="2:14" x14ac:dyDescent="0.25">
      <c r="B413" s="333" t="str">
        <f>IF(D413="","",D413&amp;"-"&amp;(1+COUNTIF(D$33:D412,D413)))</f>
        <v>imeprezime-354</v>
      </c>
      <c r="D413" s="255" t="s">
        <v>285</v>
      </c>
      <c r="E413" s="256" t="s">
        <v>901</v>
      </c>
      <c r="F413" s="256">
        <v>1088</v>
      </c>
      <c r="G413" s="256" t="s">
        <v>902</v>
      </c>
      <c r="H413" s="256" t="s">
        <v>424</v>
      </c>
      <c r="I413" s="256"/>
      <c r="J413" s="256" t="s">
        <v>356</v>
      </c>
      <c r="K413" s="329" t="s">
        <v>356</v>
      </c>
      <c r="L413" s="256" t="s">
        <v>356</v>
      </c>
      <c r="M413" s="256"/>
      <c r="N413" s="257"/>
    </row>
    <row r="414" spans="2:14" x14ac:dyDescent="0.25">
      <c r="B414" s="333" t="str">
        <f>IF(D414="","",D414&amp;"-"&amp;(1+COUNTIF(D$33:D413,D414)))</f>
        <v>imeprezime-355</v>
      </c>
      <c r="D414" s="255" t="s">
        <v>285</v>
      </c>
      <c r="E414" s="256" t="s">
        <v>901</v>
      </c>
      <c r="F414" s="256">
        <v>1539</v>
      </c>
      <c r="G414" s="256" t="s">
        <v>903</v>
      </c>
      <c r="H414" s="256" t="s">
        <v>362</v>
      </c>
      <c r="I414" s="256" t="s">
        <v>904</v>
      </c>
      <c r="J414" s="256">
        <v>221</v>
      </c>
      <c r="K414" s="329">
        <v>44632</v>
      </c>
      <c r="L414" s="256" t="s">
        <v>356</v>
      </c>
      <c r="M414" s="256"/>
      <c r="N414" s="257"/>
    </row>
    <row r="415" spans="2:14" x14ac:dyDescent="0.25">
      <c r="B415" s="333" t="str">
        <f>IF(D415="","",D415&amp;"-"&amp;(1+COUNTIF(D$33:D414,D415)))</f>
        <v>imeprezime-356</v>
      </c>
      <c r="D415" s="255" t="s">
        <v>285</v>
      </c>
      <c r="E415" s="256" t="s">
        <v>901</v>
      </c>
      <c r="F415" s="256">
        <v>1703</v>
      </c>
      <c r="G415" s="256" t="s">
        <v>905</v>
      </c>
      <c r="H415" s="256" t="s">
        <v>368</v>
      </c>
      <c r="I415" s="256"/>
      <c r="J415" s="256" t="s">
        <v>356</v>
      </c>
      <c r="K415" s="329" t="s">
        <v>356</v>
      </c>
      <c r="L415" s="256" t="s">
        <v>356</v>
      </c>
      <c r="M415" s="256"/>
      <c r="N415" s="257"/>
    </row>
    <row r="416" spans="2:14" x14ac:dyDescent="0.25">
      <c r="B416" s="333" t="str">
        <f>IF(D416="","",D416&amp;"-"&amp;(1+COUNTIF(D$33:D415,D416)))</f>
        <v>imeprezime-357</v>
      </c>
      <c r="D416" s="255" t="s">
        <v>285</v>
      </c>
      <c r="E416" s="256" t="s">
        <v>901</v>
      </c>
      <c r="F416" s="256">
        <v>1810</v>
      </c>
      <c r="G416" s="256" t="s">
        <v>906</v>
      </c>
      <c r="H416" s="256" t="s">
        <v>368</v>
      </c>
      <c r="I416" s="256"/>
      <c r="J416" s="256" t="s">
        <v>356</v>
      </c>
      <c r="K416" s="329" t="s">
        <v>356</v>
      </c>
      <c r="L416" s="256" t="s">
        <v>356</v>
      </c>
      <c r="M416" s="256"/>
      <c r="N416" s="257"/>
    </row>
    <row r="417" spans="2:14" ht="15" customHeight="1" x14ac:dyDescent="0.25">
      <c r="B417" s="333" t="str">
        <f>IF(D417="","",D417&amp;"-"&amp;(1+COUNTIF(D$33:D416,D417)))</f>
        <v>imeprezime-358</v>
      </c>
      <c r="D417" s="255" t="s">
        <v>285</v>
      </c>
      <c r="E417" s="256" t="s">
        <v>907</v>
      </c>
      <c r="F417" s="256">
        <v>1343</v>
      </c>
      <c r="G417" s="256" t="s">
        <v>908</v>
      </c>
      <c r="H417" s="256" t="s">
        <v>368</v>
      </c>
      <c r="I417" s="256" t="s">
        <v>381</v>
      </c>
      <c r="J417" s="256">
        <v>221</v>
      </c>
      <c r="K417" s="329">
        <v>44636</v>
      </c>
      <c r="L417" s="256" t="s">
        <v>356</v>
      </c>
      <c r="M417" s="256"/>
      <c r="N417" s="257"/>
    </row>
    <row r="418" spans="2:14" x14ac:dyDescent="0.25">
      <c r="B418" s="333" t="str">
        <f>IF(D418="","",D418&amp;"-"&amp;(1+COUNTIF(D$33:D417,D418)))</f>
        <v>imeprezime-359</v>
      </c>
      <c r="D418" s="255" t="s">
        <v>285</v>
      </c>
      <c r="E418" s="256" t="s">
        <v>909</v>
      </c>
      <c r="F418" s="256">
        <v>1139</v>
      </c>
      <c r="G418" s="256" t="s">
        <v>910</v>
      </c>
      <c r="H418" s="256" t="s">
        <v>424</v>
      </c>
      <c r="I418" s="256" t="s">
        <v>636</v>
      </c>
      <c r="J418" s="256">
        <v>221</v>
      </c>
      <c r="K418" s="329">
        <v>44625</v>
      </c>
      <c r="L418" s="256" t="s">
        <v>356</v>
      </c>
      <c r="M418" s="256"/>
      <c r="N418" s="257"/>
    </row>
    <row r="419" spans="2:14" x14ac:dyDescent="0.25">
      <c r="B419" s="333" t="str">
        <f>IF(D419="","",D419&amp;"-"&amp;(1+COUNTIF(D$33:D418,D419)))</f>
        <v>imeprezime-360</v>
      </c>
      <c r="D419" s="255" t="s">
        <v>285</v>
      </c>
      <c r="E419" s="256" t="s">
        <v>909</v>
      </c>
      <c r="F419" s="256">
        <v>1693</v>
      </c>
      <c r="G419" s="256" t="s">
        <v>911</v>
      </c>
      <c r="H419" s="256" t="s">
        <v>368</v>
      </c>
      <c r="I419" s="256"/>
      <c r="J419" s="256" t="s">
        <v>356</v>
      </c>
      <c r="K419" s="329" t="s">
        <v>356</v>
      </c>
      <c r="L419" s="256" t="s">
        <v>356</v>
      </c>
      <c r="M419" s="256"/>
      <c r="N419" s="257"/>
    </row>
    <row r="420" spans="2:14" x14ac:dyDescent="0.25">
      <c r="B420" s="333" t="str">
        <f>IF(D420="","",D420&amp;"-"&amp;(1+COUNTIF(D$33:D419,D420)))</f>
        <v>imeprezime-361</v>
      </c>
      <c r="D420" s="255" t="s">
        <v>285</v>
      </c>
      <c r="E420" s="256" t="s">
        <v>912</v>
      </c>
      <c r="F420" s="256">
        <v>1592</v>
      </c>
      <c r="G420" s="256" t="s">
        <v>913</v>
      </c>
      <c r="H420" s="256" t="s">
        <v>420</v>
      </c>
      <c r="I420" s="256"/>
      <c r="J420" s="256" t="s">
        <v>356</v>
      </c>
      <c r="K420" s="329" t="s">
        <v>356</v>
      </c>
      <c r="L420" s="256" t="s">
        <v>356</v>
      </c>
      <c r="M420" s="256"/>
      <c r="N420" s="257"/>
    </row>
    <row r="421" spans="2:14" x14ac:dyDescent="0.25">
      <c r="B421" s="333" t="str">
        <f>IF(D421="","",D421&amp;"-"&amp;(1+COUNTIF(D$33:D420,D421)))</f>
        <v>imeprezime-362</v>
      </c>
      <c r="D421" s="255" t="s">
        <v>285</v>
      </c>
      <c r="E421" s="256" t="s">
        <v>912</v>
      </c>
      <c r="F421" s="256">
        <v>1897</v>
      </c>
      <c r="G421" s="256" t="s">
        <v>914</v>
      </c>
      <c r="H421" s="256" t="s">
        <v>368</v>
      </c>
      <c r="I421" s="256"/>
      <c r="J421" s="256" t="s">
        <v>356</v>
      </c>
      <c r="K421" s="256" t="s">
        <v>356</v>
      </c>
      <c r="L421" s="256" t="s">
        <v>356</v>
      </c>
      <c r="M421" s="256"/>
      <c r="N421" s="257"/>
    </row>
    <row r="422" spans="2:14" x14ac:dyDescent="0.25">
      <c r="B422" s="333" t="str">
        <f>IF(D422="","",D422&amp;"-"&amp;(1+COUNTIF(D$33:D421,D422)))</f>
        <v>imeprezime-363</v>
      </c>
      <c r="D422" s="255" t="s">
        <v>285</v>
      </c>
      <c r="E422" s="256" t="s">
        <v>912</v>
      </c>
      <c r="F422" s="256">
        <v>1837</v>
      </c>
      <c r="G422" s="256" t="s">
        <v>915</v>
      </c>
      <c r="H422" s="256" t="s">
        <v>487</v>
      </c>
      <c r="I422" s="256"/>
      <c r="J422" s="256" t="s">
        <v>356</v>
      </c>
      <c r="K422" s="329" t="s">
        <v>356</v>
      </c>
      <c r="L422" s="256" t="s">
        <v>356</v>
      </c>
      <c r="M422" s="256"/>
      <c r="N422" s="257"/>
    </row>
    <row r="423" spans="2:14" x14ac:dyDescent="0.25">
      <c r="B423" s="333" t="str">
        <f>IF(D423="","",D423&amp;"-"&amp;(1+COUNTIF(D$33:D422,D423)))</f>
        <v>imeprezime-364</v>
      </c>
      <c r="D423" s="255" t="s">
        <v>285</v>
      </c>
      <c r="E423" s="256" t="s">
        <v>912</v>
      </c>
      <c r="F423" s="256">
        <v>1385</v>
      </c>
      <c r="G423" s="256" t="s">
        <v>445</v>
      </c>
      <c r="H423" s="256" t="s">
        <v>424</v>
      </c>
      <c r="I423" s="256" t="s">
        <v>381</v>
      </c>
      <c r="J423" s="256">
        <v>221</v>
      </c>
      <c r="K423" s="329">
        <v>44625</v>
      </c>
      <c r="L423" s="256" t="s">
        <v>356</v>
      </c>
      <c r="M423" s="256"/>
      <c r="N423" s="257"/>
    </row>
    <row r="424" spans="2:14" ht="15" customHeight="1" x14ac:dyDescent="0.25">
      <c r="B424" s="333" t="str">
        <f>IF(D424="","",D424&amp;"-"&amp;(1+COUNTIF(D$33:D423,D424)))</f>
        <v>imeprezime-365</v>
      </c>
      <c r="D424" s="255" t="s">
        <v>285</v>
      </c>
      <c r="E424" s="256" t="s">
        <v>912</v>
      </c>
      <c r="F424" s="256">
        <v>1745</v>
      </c>
      <c r="G424" s="256" t="s">
        <v>916</v>
      </c>
      <c r="H424" s="256" t="s">
        <v>368</v>
      </c>
      <c r="I424" s="256"/>
      <c r="J424" s="256" t="s">
        <v>356</v>
      </c>
      <c r="K424" s="329" t="s">
        <v>356</v>
      </c>
      <c r="L424" s="256" t="s">
        <v>356</v>
      </c>
      <c r="M424" s="256"/>
      <c r="N424" s="257"/>
    </row>
    <row r="425" spans="2:14" x14ac:dyDescent="0.25">
      <c r="B425" s="333" t="str">
        <f>IF(D425="","",D425&amp;"-"&amp;(1+COUNTIF(D$33:D424,D425)))</f>
        <v>imeprezime-366</v>
      </c>
      <c r="D425" s="255" t="s">
        <v>285</v>
      </c>
      <c r="E425" s="256" t="s">
        <v>917</v>
      </c>
      <c r="F425" s="256">
        <v>1848</v>
      </c>
      <c r="G425" s="256" t="s">
        <v>918</v>
      </c>
      <c r="H425" s="256" t="s">
        <v>424</v>
      </c>
      <c r="I425" s="256" t="s">
        <v>433</v>
      </c>
      <c r="J425" s="256">
        <v>221</v>
      </c>
      <c r="K425" s="329">
        <v>44625</v>
      </c>
      <c r="L425" s="256" t="s">
        <v>356</v>
      </c>
      <c r="M425" s="256"/>
      <c r="N425" s="257"/>
    </row>
    <row r="426" spans="2:14" x14ac:dyDescent="0.25">
      <c r="B426" s="333" t="str">
        <f>IF(D426="","",D426&amp;"-"&amp;(1+COUNTIF(D$33:D425,D426)))</f>
        <v>imeprezime-367</v>
      </c>
      <c r="D426" s="255" t="s">
        <v>285</v>
      </c>
      <c r="E426" s="256" t="s">
        <v>919</v>
      </c>
      <c r="F426" s="256">
        <v>1312</v>
      </c>
      <c r="G426" s="256" t="s">
        <v>920</v>
      </c>
      <c r="H426" s="256" t="s">
        <v>374</v>
      </c>
      <c r="I426" s="256" t="s">
        <v>399</v>
      </c>
      <c r="J426" s="256">
        <v>221</v>
      </c>
      <c r="K426" s="329">
        <v>44627</v>
      </c>
      <c r="L426" s="256" t="s">
        <v>356</v>
      </c>
      <c r="M426" s="256"/>
      <c r="N426" s="257"/>
    </row>
    <row r="427" spans="2:14" x14ac:dyDescent="0.25">
      <c r="B427" s="333" t="str">
        <f>IF(D427="","",D427&amp;"-"&amp;(1+COUNTIF(D$33:D426,D427)))</f>
        <v>imeprezime-368</v>
      </c>
      <c r="D427" s="255" t="s">
        <v>285</v>
      </c>
      <c r="E427" s="256" t="s">
        <v>919</v>
      </c>
      <c r="F427" s="256">
        <v>2292</v>
      </c>
      <c r="G427" s="256" t="s">
        <v>921</v>
      </c>
      <c r="H427" s="256" t="s">
        <v>365</v>
      </c>
      <c r="I427" s="256" t="s">
        <v>363</v>
      </c>
      <c r="J427" s="256">
        <v>221</v>
      </c>
      <c r="K427" s="329">
        <v>44813</v>
      </c>
      <c r="L427" s="256" t="s">
        <v>356</v>
      </c>
      <c r="M427" s="256"/>
      <c r="N427" s="257"/>
    </row>
    <row r="428" spans="2:14" x14ac:dyDescent="0.25">
      <c r="B428" s="333" t="str">
        <f>IF(D428="","",D428&amp;"-"&amp;(1+COUNTIF(D$33:D427,D428)))</f>
        <v>imeprezime-369</v>
      </c>
      <c r="D428" s="255" t="s">
        <v>285</v>
      </c>
      <c r="E428" s="256" t="s">
        <v>922</v>
      </c>
      <c r="F428" s="256">
        <v>2360</v>
      </c>
      <c r="G428" s="256" t="s">
        <v>923</v>
      </c>
      <c r="H428" s="256" t="s">
        <v>924</v>
      </c>
      <c r="I428" s="256"/>
      <c r="J428" s="256" t="s">
        <v>356</v>
      </c>
      <c r="K428" s="256" t="s">
        <v>356</v>
      </c>
      <c r="L428" s="256" t="s">
        <v>356</v>
      </c>
      <c r="M428" s="256"/>
      <c r="N428" s="257"/>
    </row>
    <row r="429" spans="2:14" x14ac:dyDescent="0.25">
      <c r="B429" s="333" t="str">
        <f>IF(D429="","",D429&amp;"-"&amp;(1+COUNTIF(D$33:D428,D429)))</f>
        <v>imeprezime-370</v>
      </c>
      <c r="D429" s="255" t="s">
        <v>285</v>
      </c>
      <c r="E429" s="256" t="s">
        <v>925</v>
      </c>
      <c r="F429" s="256">
        <v>2365</v>
      </c>
      <c r="G429" s="256" t="s">
        <v>926</v>
      </c>
      <c r="H429" s="256" t="s">
        <v>546</v>
      </c>
      <c r="I429" s="256"/>
      <c r="J429" s="256" t="s">
        <v>356</v>
      </c>
      <c r="K429" s="256" t="s">
        <v>356</v>
      </c>
      <c r="L429" s="256" t="s">
        <v>356</v>
      </c>
      <c r="M429" s="256"/>
      <c r="N429" s="257"/>
    </row>
    <row r="430" spans="2:14" x14ac:dyDescent="0.25">
      <c r="B430" s="333" t="str">
        <f>IF(D430="","",D430&amp;"-"&amp;(1+COUNTIF(D$33:D429,D430)))</f>
        <v>imeprezime-371</v>
      </c>
      <c r="D430" s="255" t="s">
        <v>285</v>
      </c>
      <c r="E430" s="256" t="s">
        <v>927</v>
      </c>
      <c r="F430" s="256">
        <v>2082</v>
      </c>
      <c r="G430" s="256" t="s">
        <v>928</v>
      </c>
      <c r="H430" s="256" t="s">
        <v>470</v>
      </c>
      <c r="I430" s="256"/>
      <c r="J430" s="256" t="s">
        <v>356</v>
      </c>
      <c r="K430" s="329" t="s">
        <v>356</v>
      </c>
      <c r="L430" s="256" t="s">
        <v>356</v>
      </c>
      <c r="M430" s="256"/>
      <c r="N430" s="257"/>
    </row>
    <row r="431" spans="2:14" ht="15" customHeight="1" x14ac:dyDescent="0.25">
      <c r="B431" s="333" t="str">
        <f>IF(D431="","",D431&amp;"-"&amp;(1+COUNTIF(D$33:D430,D431)))</f>
        <v>imeprezime-372</v>
      </c>
      <c r="D431" s="255" t="s">
        <v>285</v>
      </c>
      <c r="E431" s="256" t="s">
        <v>927</v>
      </c>
      <c r="F431" s="256">
        <v>1980</v>
      </c>
      <c r="G431" s="256" t="s">
        <v>929</v>
      </c>
      <c r="H431" s="256" t="s">
        <v>470</v>
      </c>
      <c r="I431" s="256"/>
      <c r="J431" s="256" t="s">
        <v>356</v>
      </c>
      <c r="K431" s="329" t="s">
        <v>356</v>
      </c>
      <c r="L431" s="256" t="s">
        <v>356</v>
      </c>
      <c r="M431" s="256"/>
      <c r="N431" s="257"/>
    </row>
    <row r="432" spans="2:14" x14ac:dyDescent="0.25">
      <c r="B432" s="333" t="str">
        <f>IF(D432="","",D432&amp;"-"&amp;(1+COUNTIF(D$33:D431,D432)))</f>
        <v>imeprezime-373</v>
      </c>
      <c r="D432" s="255" t="s">
        <v>285</v>
      </c>
      <c r="E432" s="256" t="s">
        <v>927</v>
      </c>
      <c r="F432" s="256">
        <v>2184</v>
      </c>
      <c r="G432" s="256" t="s">
        <v>930</v>
      </c>
      <c r="H432" s="256" t="s">
        <v>371</v>
      </c>
      <c r="I432" s="256"/>
      <c r="J432" s="256" t="s">
        <v>356</v>
      </c>
      <c r="K432" s="329" t="s">
        <v>356</v>
      </c>
      <c r="L432" s="256" t="s">
        <v>356</v>
      </c>
      <c r="M432" s="256"/>
      <c r="N432" s="257"/>
    </row>
    <row r="433" spans="2:14" x14ac:dyDescent="0.25">
      <c r="B433" s="333" t="str">
        <f>IF(D433="","",D433&amp;"-"&amp;(1+COUNTIF(D$33:D432,D433)))</f>
        <v>imeprezime-374</v>
      </c>
      <c r="D433" s="255" t="s">
        <v>285</v>
      </c>
      <c r="E433" s="256" t="s">
        <v>927</v>
      </c>
      <c r="F433" s="256">
        <v>1982</v>
      </c>
      <c r="G433" s="256" t="s">
        <v>931</v>
      </c>
      <c r="H433" s="256" t="s">
        <v>470</v>
      </c>
      <c r="I433" s="256"/>
      <c r="J433" s="256" t="s">
        <v>356</v>
      </c>
      <c r="K433" s="329" t="s">
        <v>356</v>
      </c>
      <c r="L433" s="256" t="s">
        <v>356</v>
      </c>
      <c r="M433" s="256"/>
      <c r="N433" s="257"/>
    </row>
    <row r="434" spans="2:14" x14ac:dyDescent="0.25">
      <c r="B434" s="333" t="str">
        <f>IF(D434="","",D434&amp;"-"&amp;(1+COUNTIF(D$33:D433,D434)))</f>
        <v>imeprezime-375</v>
      </c>
      <c r="D434" s="255" t="s">
        <v>285</v>
      </c>
      <c r="E434" s="256" t="s">
        <v>932</v>
      </c>
      <c r="F434" s="256">
        <v>1256</v>
      </c>
      <c r="G434" s="256" t="s">
        <v>933</v>
      </c>
      <c r="H434" s="256" t="s">
        <v>365</v>
      </c>
      <c r="I434" s="256" t="s">
        <v>535</v>
      </c>
      <c r="J434" s="256">
        <v>221</v>
      </c>
      <c r="K434" s="329">
        <v>44626</v>
      </c>
      <c r="L434" s="256" t="s">
        <v>356</v>
      </c>
      <c r="M434" s="256"/>
      <c r="N434" s="257"/>
    </row>
    <row r="435" spans="2:14" x14ac:dyDescent="0.25">
      <c r="B435" s="333" t="str">
        <f>IF(D435="","",D435&amp;"-"&amp;(1+COUNTIF(D$33:D434,D435)))</f>
        <v>imeprezime-376</v>
      </c>
      <c r="D435" s="255" t="s">
        <v>285</v>
      </c>
      <c r="E435" s="256" t="s">
        <v>934</v>
      </c>
      <c r="F435" s="256">
        <v>1461</v>
      </c>
      <c r="G435" s="256" t="s">
        <v>935</v>
      </c>
      <c r="H435" s="256" t="s">
        <v>365</v>
      </c>
      <c r="I435" s="256" t="s">
        <v>904</v>
      </c>
      <c r="J435" s="256">
        <v>221</v>
      </c>
      <c r="K435" s="329">
        <v>44626</v>
      </c>
      <c r="L435" s="256" t="s">
        <v>356</v>
      </c>
      <c r="M435" s="256"/>
      <c r="N435" s="257"/>
    </row>
    <row r="436" spans="2:14" x14ac:dyDescent="0.25">
      <c r="B436" s="333" t="str">
        <f>IF(D436="","",D436&amp;"-"&amp;(1+COUNTIF(D$33:D435,D436)))</f>
        <v>imeprezime-377</v>
      </c>
      <c r="D436" s="255" t="s">
        <v>285</v>
      </c>
      <c r="E436" s="256" t="s">
        <v>936</v>
      </c>
      <c r="F436" s="256">
        <v>1217</v>
      </c>
      <c r="G436" s="256" t="s">
        <v>937</v>
      </c>
      <c r="H436" s="256" t="s">
        <v>424</v>
      </c>
      <c r="I436" s="256" t="s">
        <v>394</v>
      </c>
      <c r="J436" s="256">
        <v>221</v>
      </c>
      <c r="K436" s="329">
        <v>44625</v>
      </c>
      <c r="L436" s="256" t="s">
        <v>356</v>
      </c>
      <c r="M436" s="256"/>
      <c r="N436" s="257"/>
    </row>
    <row r="437" spans="2:14" x14ac:dyDescent="0.25">
      <c r="B437" s="333" t="str">
        <f>IF(D437="","",D437&amp;"-"&amp;(1+COUNTIF(D$33:D436,D437)))</f>
        <v>imeprezime-378</v>
      </c>
      <c r="D437" s="255" t="s">
        <v>285</v>
      </c>
      <c r="E437" s="256" t="s">
        <v>938</v>
      </c>
      <c r="F437" s="256">
        <v>2423</v>
      </c>
      <c r="G437" s="256" t="s">
        <v>939</v>
      </c>
      <c r="H437" s="256" t="s">
        <v>940</v>
      </c>
      <c r="I437" s="256"/>
      <c r="J437" s="256" t="s">
        <v>356</v>
      </c>
      <c r="K437" s="329" t="s">
        <v>356</v>
      </c>
      <c r="L437" s="256" t="s">
        <v>356</v>
      </c>
      <c r="M437" s="256"/>
      <c r="N437" s="257"/>
    </row>
    <row r="438" spans="2:14" ht="15" customHeight="1" x14ac:dyDescent="0.25">
      <c r="B438" s="333" t="str">
        <f>IF(D438="","",D438&amp;"-"&amp;(1+COUNTIF(D$33:D437,D438)))</f>
        <v>imeprezime-379</v>
      </c>
      <c r="D438" s="255" t="s">
        <v>285</v>
      </c>
      <c r="E438" s="256" t="s">
        <v>941</v>
      </c>
      <c r="F438" s="256">
        <v>2356</v>
      </c>
      <c r="G438" s="256" t="s">
        <v>942</v>
      </c>
      <c r="H438" s="256" t="s">
        <v>379</v>
      </c>
      <c r="I438" s="256"/>
      <c r="J438" s="256" t="s">
        <v>356</v>
      </c>
      <c r="K438" s="329" t="s">
        <v>356</v>
      </c>
      <c r="L438" s="256" t="s">
        <v>356</v>
      </c>
      <c r="M438" s="256"/>
      <c r="N438" s="257"/>
    </row>
    <row r="439" spans="2:14" x14ac:dyDescent="0.25">
      <c r="B439" s="333" t="str">
        <f>IF(D439="","",D439&amp;"-"&amp;(1+COUNTIF(D$33:D438,D439)))</f>
        <v>imeprezime-380</v>
      </c>
      <c r="D439" s="255" t="s">
        <v>285</v>
      </c>
      <c r="E439" s="256" t="s">
        <v>943</v>
      </c>
      <c r="F439" s="256">
        <v>2410</v>
      </c>
      <c r="G439" s="256" t="s">
        <v>944</v>
      </c>
      <c r="H439" s="256" t="s">
        <v>945</v>
      </c>
      <c r="I439" s="256"/>
      <c r="J439" s="256" t="s">
        <v>356</v>
      </c>
      <c r="K439" s="329" t="s">
        <v>356</v>
      </c>
      <c r="L439" s="256" t="s">
        <v>356</v>
      </c>
      <c r="M439" s="256"/>
      <c r="N439" s="257"/>
    </row>
    <row r="440" spans="2:14" x14ac:dyDescent="0.25">
      <c r="B440" s="333" t="str">
        <f>IF(D440="","",D440&amp;"-"&amp;(1+COUNTIF(D$33:D439,D440)))</f>
        <v>imeprezime-381</v>
      </c>
      <c r="D440" s="255" t="s">
        <v>285</v>
      </c>
      <c r="E440" s="256" t="s">
        <v>946</v>
      </c>
      <c r="F440" s="256">
        <v>2351</v>
      </c>
      <c r="G440" s="256" t="s">
        <v>947</v>
      </c>
      <c r="H440" s="256" t="s">
        <v>948</v>
      </c>
      <c r="I440" s="256"/>
      <c r="J440" s="256" t="s">
        <v>356</v>
      </c>
      <c r="K440" s="329" t="s">
        <v>356</v>
      </c>
      <c r="L440" s="256" t="s">
        <v>356</v>
      </c>
      <c r="M440" s="256"/>
      <c r="N440" s="257"/>
    </row>
    <row r="441" spans="2:14" x14ac:dyDescent="0.25">
      <c r="B441" s="333" t="str">
        <f>IF(D441="","",D441&amp;"-"&amp;(1+COUNTIF(D$33:D440,D441)))</f>
        <v>imeprezime-382</v>
      </c>
      <c r="D441" s="255" t="s">
        <v>285</v>
      </c>
      <c r="E441" s="256" t="s">
        <v>949</v>
      </c>
      <c r="F441" s="256">
        <v>2371</v>
      </c>
      <c r="G441" s="256" t="s">
        <v>950</v>
      </c>
      <c r="H441" s="256" t="s">
        <v>951</v>
      </c>
      <c r="I441" s="256"/>
      <c r="J441" s="256" t="s">
        <v>356</v>
      </c>
      <c r="K441" s="329" t="s">
        <v>356</v>
      </c>
      <c r="L441" s="256" t="s">
        <v>356</v>
      </c>
      <c r="M441" s="256"/>
      <c r="N441" s="257"/>
    </row>
    <row r="442" spans="2:14" x14ac:dyDescent="0.25">
      <c r="B442" s="333" t="str">
        <f>IF(D442="","",D442&amp;"-"&amp;(1+COUNTIF(D$33:D441,D442)))</f>
        <v>imeprezime-383</v>
      </c>
      <c r="D442" s="255" t="s">
        <v>285</v>
      </c>
      <c r="E442" s="256" t="s">
        <v>952</v>
      </c>
      <c r="F442" s="256">
        <v>1014</v>
      </c>
      <c r="G442" s="256" t="s">
        <v>814</v>
      </c>
      <c r="H442" s="256" t="s">
        <v>383</v>
      </c>
      <c r="I442" s="256"/>
      <c r="J442" s="256" t="s">
        <v>356</v>
      </c>
      <c r="K442" s="329" t="s">
        <v>356</v>
      </c>
      <c r="L442" s="256" t="s">
        <v>356</v>
      </c>
      <c r="M442" s="256"/>
      <c r="N442" s="257"/>
    </row>
    <row r="443" spans="2:14" x14ac:dyDescent="0.25">
      <c r="B443" s="333" t="str">
        <f>IF(D443="","",D443&amp;"-"&amp;(1+COUNTIF(D$33:D442,D443)))</f>
        <v>imeprezime-384</v>
      </c>
      <c r="D443" s="255" t="s">
        <v>285</v>
      </c>
      <c r="E443" s="256" t="s">
        <v>953</v>
      </c>
      <c r="F443" s="256">
        <v>1542</v>
      </c>
      <c r="G443" s="256" t="s">
        <v>764</v>
      </c>
      <c r="H443" s="256" t="s">
        <v>412</v>
      </c>
      <c r="I443" s="256" t="s">
        <v>433</v>
      </c>
      <c r="J443" s="256">
        <v>221</v>
      </c>
      <c r="K443" s="329">
        <v>44670</v>
      </c>
      <c r="L443" s="256" t="s">
        <v>356</v>
      </c>
      <c r="M443" s="256"/>
      <c r="N443" s="257"/>
    </row>
    <row r="444" spans="2:14" x14ac:dyDescent="0.25">
      <c r="B444" s="333" t="str">
        <f>IF(D444="","",D444&amp;"-"&amp;(1+COUNTIF(D$33:D443,D444)))</f>
        <v>imeprezime-385</v>
      </c>
      <c r="D444" s="255" t="s">
        <v>285</v>
      </c>
      <c r="E444" s="256" t="s">
        <v>954</v>
      </c>
      <c r="F444" s="256">
        <v>1015</v>
      </c>
      <c r="G444" s="256" t="s">
        <v>955</v>
      </c>
      <c r="H444" s="256" t="s">
        <v>368</v>
      </c>
      <c r="I444" s="256"/>
      <c r="J444" s="256" t="s">
        <v>356</v>
      </c>
      <c r="K444" s="329" t="s">
        <v>356</v>
      </c>
      <c r="L444" s="256" t="s">
        <v>356</v>
      </c>
      <c r="M444" s="256"/>
      <c r="N444" s="257"/>
    </row>
    <row r="445" spans="2:14" ht="15" customHeight="1" x14ac:dyDescent="0.25">
      <c r="B445" s="333" t="str">
        <f>IF(D445="","",D445&amp;"-"&amp;(1+COUNTIF(D$33:D444,D445)))</f>
        <v>imeprezime-386</v>
      </c>
      <c r="D445" s="255" t="s">
        <v>285</v>
      </c>
      <c r="E445" s="256" t="s">
        <v>954</v>
      </c>
      <c r="F445" s="256">
        <v>2179</v>
      </c>
      <c r="G445" s="256" t="s">
        <v>956</v>
      </c>
      <c r="H445" s="256" t="s">
        <v>374</v>
      </c>
      <c r="I445" s="256" t="s">
        <v>645</v>
      </c>
      <c r="J445" s="256">
        <v>221</v>
      </c>
      <c r="K445" s="329">
        <v>44627</v>
      </c>
      <c r="L445" s="256" t="s">
        <v>356</v>
      </c>
      <c r="M445" s="256"/>
      <c r="N445" s="257"/>
    </row>
    <row r="446" spans="2:14" x14ac:dyDescent="0.25">
      <c r="B446" s="333" t="str">
        <f>IF(D446="","",D446&amp;"-"&amp;(1+COUNTIF(D$33:D445,D446)))</f>
        <v>imeprezime-387</v>
      </c>
      <c r="D446" s="255" t="s">
        <v>285</v>
      </c>
      <c r="E446" s="256" t="s">
        <v>954</v>
      </c>
      <c r="F446" s="256">
        <v>1919</v>
      </c>
      <c r="G446" s="256" t="s">
        <v>957</v>
      </c>
      <c r="H446" s="256" t="s">
        <v>368</v>
      </c>
      <c r="I446" s="256"/>
      <c r="J446" s="256" t="s">
        <v>356</v>
      </c>
      <c r="K446" s="329" t="s">
        <v>356</v>
      </c>
      <c r="L446" s="256" t="s">
        <v>356</v>
      </c>
      <c r="M446" s="256"/>
      <c r="N446" s="257"/>
    </row>
    <row r="447" spans="2:14" x14ac:dyDescent="0.25">
      <c r="B447" s="333" t="str">
        <f>IF(D447="","",D447&amp;"-"&amp;(1+COUNTIF(D$33:D446,D447)))</f>
        <v>imeprezime-388</v>
      </c>
      <c r="D447" s="255" t="s">
        <v>285</v>
      </c>
      <c r="E447" s="256" t="s">
        <v>954</v>
      </c>
      <c r="F447" s="256">
        <v>1546</v>
      </c>
      <c r="G447" s="256" t="s">
        <v>958</v>
      </c>
      <c r="H447" s="256" t="s">
        <v>374</v>
      </c>
      <c r="I447" s="256" t="s">
        <v>636</v>
      </c>
      <c r="J447" s="256">
        <v>221</v>
      </c>
      <c r="K447" s="329">
        <v>44627</v>
      </c>
      <c r="L447" s="256" t="s">
        <v>356</v>
      </c>
      <c r="M447" s="256"/>
      <c r="N447" s="257"/>
    </row>
    <row r="448" spans="2:14" x14ac:dyDescent="0.25">
      <c r="B448" s="333" t="str">
        <f>IF(D448="","",D448&amp;"-"&amp;(1+COUNTIF(D$33:D447,D448)))</f>
        <v>imeprezime-389</v>
      </c>
      <c r="D448" s="255" t="s">
        <v>285</v>
      </c>
      <c r="E448" s="256" t="s">
        <v>954</v>
      </c>
      <c r="F448" s="256">
        <v>1927</v>
      </c>
      <c r="G448" s="256" t="s">
        <v>959</v>
      </c>
      <c r="H448" s="256" t="s">
        <v>368</v>
      </c>
      <c r="I448" s="256" t="s">
        <v>381</v>
      </c>
      <c r="J448" s="256">
        <v>221</v>
      </c>
      <c r="K448" s="329">
        <v>44636</v>
      </c>
      <c r="L448" s="256" t="s">
        <v>356</v>
      </c>
      <c r="M448" s="256"/>
      <c r="N448" s="257"/>
    </row>
    <row r="449" spans="2:14" x14ac:dyDescent="0.25">
      <c r="B449" s="333" t="str">
        <f>IF(D449="","",D449&amp;"-"&amp;(1+COUNTIF(D$33:D448,D449)))</f>
        <v>imeprezime-390</v>
      </c>
      <c r="D449" s="255" t="s">
        <v>285</v>
      </c>
      <c r="E449" s="256" t="s">
        <v>954</v>
      </c>
      <c r="F449" s="256">
        <v>1827</v>
      </c>
      <c r="G449" s="256" t="s">
        <v>437</v>
      </c>
      <c r="H449" s="256" t="s">
        <v>438</v>
      </c>
      <c r="I449" s="256"/>
      <c r="J449" s="256" t="s">
        <v>356</v>
      </c>
      <c r="K449" s="329" t="s">
        <v>356</v>
      </c>
      <c r="L449" s="256" t="s">
        <v>356</v>
      </c>
      <c r="M449" s="256"/>
      <c r="N449" s="257"/>
    </row>
    <row r="450" spans="2:14" x14ac:dyDescent="0.25">
      <c r="B450" s="333" t="str">
        <f>IF(D450="","",D450&amp;"-"&amp;(1+COUNTIF(D$33:D449,D450)))</f>
        <v>imeprezime-391</v>
      </c>
      <c r="D450" s="255" t="s">
        <v>285</v>
      </c>
      <c r="E450" s="256" t="s">
        <v>954</v>
      </c>
      <c r="F450" s="256">
        <v>1498</v>
      </c>
      <c r="G450" s="256" t="s">
        <v>602</v>
      </c>
      <c r="H450" s="256" t="s">
        <v>374</v>
      </c>
      <c r="I450" s="256" t="s">
        <v>636</v>
      </c>
      <c r="J450" s="256">
        <v>221</v>
      </c>
      <c r="K450" s="329">
        <v>44627</v>
      </c>
      <c r="L450" s="256" t="s">
        <v>356</v>
      </c>
      <c r="M450" s="256"/>
      <c r="N450" s="257"/>
    </row>
    <row r="451" spans="2:14" x14ac:dyDescent="0.25">
      <c r="B451" s="333" t="str">
        <f>IF(D451="","",D451&amp;"-"&amp;(1+COUNTIF(D$33:D450,D451)))</f>
        <v>imeprezime-392</v>
      </c>
      <c r="D451" s="255" t="s">
        <v>285</v>
      </c>
      <c r="E451" s="256" t="s">
        <v>960</v>
      </c>
      <c r="F451" s="256">
        <v>2109</v>
      </c>
      <c r="G451" s="256" t="s">
        <v>961</v>
      </c>
      <c r="H451" s="256" t="s">
        <v>962</v>
      </c>
      <c r="I451" s="256"/>
      <c r="J451" s="256" t="s">
        <v>356</v>
      </c>
      <c r="K451" s="329" t="s">
        <v>356</v>
      </c>
      <c r="L451" s="256" t="s">
        <v>356</v>
      </c>
      <c r="M451" s="256"/>
      <c r="N451" s="257"/>
    </row>
    <row r="452" spans="2:14" ht="15" customHeight="1" x14ac:dyDescent="0.25">
      <c r="B452" s="333" t="str">
        <f>IF(D452="","",D452&amp;"-"&amp;(1+COUNTIF(D$33:D451,D452)))</f>
        <v>imeprezime-393</v>
      </c>
      <c r="D452" s="255" t="s">
        <v>285</v>
      </c>
      <c r="E452" s="256" t="s">
        <v>954</v>
      </c>
      <c r="F452" s="256">
        <v>1409</v>
      </c>
      <c r="G452" s="256" t="s">
        <v>963</v>
      </c>
      <c r="H452" s="256" t="s">
        <v>368</v>
      </c>
      <c r="I452" s="256" t="s">
        <v>381</v>
      </c>
      <c r="J452" s="256">
        <v>221</v>
      </c>
      <c r="K452" s="329">
        <v>44636</v>
      </c>
      <c r="L452" s="256" t="s">
        <v>356</v>
      </c>
      <c r="M452" s="256"/>
      <c r="N452" s="257"/>
    </row>
    <row r="453" spans="2:14" x14ac:dyDescent="0.25">
      <c r="B453" s="333" t="str">
        <f>IF(D453="","",D453&amp;"-"&amp;(1+COUNTIF(D$33:D452,D453)))</f>
        <v>imeprezime-394</v>
      </c>
      <c r="D453" s="255" t="s">
        <v>285</v>
      </c>
      <c r="E453" s="256" t="s">
        <v>954</v>
      </c>
      <c r="F453" s="256">
        <v>1691</v>
      </c>
      <c r="G453" s="256" t="s">
        <v>964</v>
      </c>
      <c r="H453" s="256" t="s">
        <v>368</v>
      </c>
      <c r="I453" s="256"/>
      <c r="J453" s="256" t="s">
        <v>356</v>
      </c>
      <c r="K453" s="329" t="s">
        <v>356</v>
      </c>
      <c r="L453" s="256" t="s">
        <v>356</v>
      </c>
      <c r="M453" s="256"/>
      <c r="N453" s="257"/>
    </row>
    <row r="454" spans="2:14" x14ac:dyDescent="0.25">
      <c r="B454" s="333" t="str">
        <f>IF(D454="","",D454&amp;"-"&amp;(1+COUNTIF(D$33:D453,D454)))</f>
        <v>imeprezime-395</v>
      </c>
      <c r="D454" s="255" t="s">
        <v>285</v>
      </c>
      <c r="E454" s="256" t="s">
        <v>954</v>
      </c>
      <c r="F454" s="256">
        <v>1017</v>
      </c>
      <c r="G454" s="256" t="s">
        <v>965</v>
      </c>
      <c r="H454" s="256" t="s">
        <v>368</v>
      </c>
      <c r="I454" s="256"/>
      <c r="J454" s="256" t="s">
        <v>356</v>
      </c>
      <c r="K454" s="329" t="s">
        <v>356</v>
      </c>
      <c r="L454" s="256" t="s">
        <v>356</v>
      </c>
      <c r="M454" s="256"/>
      <c r="N454" s="257"/>
    </row>
    <row r="455" spans="2:14" x14ac:dyDescent="0.25">
      <c r="B455" s="333" t="str">
        <f>IF(D455="","",D455&amp;"-"&amp;(1+COUNTIF(D$33:D454,D455)))</f>
        <v>imeprezime-396</v>
      </c>
      <c r="D455" s="255" t="s">
        <v>285</v>
      </c>
      <c r="E455" s="256" t="s">
        <v>954</v>
      </c>
      <c r="F455" s="256">
        <v>2247</v>
      </c>
      <c r="G455" s="256" t="s">
        <v>966</v>
      </c>
      <c r="H455" s="256"/>
      <c r="I455" s="256"/>
      <c r="J455" s="256" t="s">
        <v>356</v>
      </c>
      <c r="K455" s="329" t="s">
        <v>356</v>
      </c>
      <c r="L455" s="256" t="s">
        <v>356</v>
      </c>
      <c r="M455" s="256"/>
      <c r="N455" s="257"/>
    </row>
    <row r="456" spans="2:14" x14ac:dyDescent="0.25">
      <c r="B456" s="333" t="str">
        <f>IF(D456="","",D456&amp;"-"&amp;(1+COUNTIF(D$33:D455,D456)))</f>
        <v>imeprezime-397</v>
      </c>
      <c r="D456" s="255" t="s">
        <v>285</v>
      </c>
      <c r="E456" s="256" t="s">
        <v>954</v>
      </c>
      <c r="F456" s="256">
        <v>2029</v>
      </c>
      <c r="G456" s="256" t="s">
        <v>967</v>
      </c>
      <c r="H456" s="256" t="s">
        <v>447</v>
      </c>
      <c r="I456" s="256"/>
      <c r="J456" s="256" t="s">
        <v>356</v>
      </c>
      <c r="K456" s="329" t="s">
        <v>356</v>
      </c>
      <c r="L456" s="256" t="s">
        <v>356</v>
      </c>
      <c r="M456" s="256"/>
      <c r="N456" s="257"/>
    </row>
    <row r="457" spans="2:14" x14ac:dyDescent="0.25">
      <c r="B457" s="333" t="str">
        <f>IF(D457="","",D457&amp;"-"&amp;(1+COUNTIF(D$33:D456,D457)))</f>
        <v>imeprezime-398</v>
      </c>
      <c r="D457" s="255" t="s">
        <v>285</v>
      </c>
      <c r="E457" s="256" t="s">
        <v>954</v>
      </c>
      <c r="F457" s="256">
        <v>1971</v>
      </c>
      <c r="G457" s="256" t="s">
        <v>968</v>
      </c>
      <c r="H457" s="256" t="s">
        <v>412</v>
      </c>
      <c r="I457" s="256"/>
      <c r="J457" s="256" t="s">
        <v>356</v>
      </c>
      <c r="K457" s="329" t="s">
        <v>356</v>
      </c>
      <c r="L457" s="256" t="s">
        <v>356</v>
      </c>
      <c r="M457" s="256"/>
      <c r="N457" s="257"/>
    </row>
    <row r="458" spans="2:14" x14ac:dyDescent="0.25">
      <c r="B458" s="333" t="str">
        <f>IF(D458="","",D458&amp;"-"&amp;(1+COUNTIF(D$33:D457,D458)))</f>
        <v>imeprezime-399</v>
      </c>
      <c r="D458" s="255" t="s">
        <v>285</v>
      </c>
      <c r="E458" s="256" t="s">
        <v>954</v>
      </c>
      <c r="F458" s="256">
        <v>1889</v>
      </c>
      <c r="G458" s="256" t="s">
        <v>969</v>
      </c>
      <c r="H458" s="256" t="s">
        <v>368</v>
      </c>
      <c r="I458" s="256" t="s">
        <v>535</v>
      </c>
      <c r="J458" s="256">
        <v>221</v>
      </c>
      <c r="K458" s="329">
        <v>44636</v>
      </c>
      <c r="L458" s="256" t="s">
        <v>356</v>
      </c>
      <c r="M458" s="256"/>
      <c r="N458" s="257"/>
    </row>
    <row r="459" spans="2:14" ht="15" customHeight="1" x14ac:dyDescent="0.25">
      <c r="B459" s="333" t="str">
        <f>IF(D459="","",D459&amp;"-"&amp;(1+COUNTIF(D$33:D458,D459)))</f>
        <v>imeprezime-400</v>
      </c>
      <c r="D459" s="255" t="s">
        <v>285</v>
      </c>
      <c r="E459" s="256" t="s">
        <v>954</v>
      </c>
      <c r="F459" s="256">
        <v>1016</v>
      </c>
      <c r="G459" s="256" t="s">
        <v>970</v>
      </c>
      <c r="H459" s="256" t="s">
        <v>368</v>
      </c>
      <c r="I459" s="256"/>
      <c r="J459" s="256" t="s">
        <v>356</v>
      </c>
      <c r="K459" s="329" t="s">
        <v>356</v>
      </c>
      <c r="L459" s="256" t="s">
        <v>356</v>
      </c>
      <c r="M459" s="256"/>
      <c r="N459" s="257"/>
    </row>
    <row r="460" spans="2:14" x14ac:dyDescent="0.25">
      <c r="B460" s="333" t="str">
        <f>IF(D460="","",D460&amp;"-"&amp;(1+COUNTIF(D$33:D459,D460)))</f>
        <v>imeprezime-401</v>
      </c>
      <c r="D460" s="255" t="s">
        <v>285</v>
      </c>
      <c r="E460" s="256" t="s">
        <v>954</v>
      </c>
      <c r="F460" s="256">
        <v>1107</v>
      </c>
      <c r="G460" s="256" t="s">
        <v>971</v>
      </c>
      <c r="H460" s="256" t="s">
        <v>365</v>
      </c>
      <c r="I460" s="256" t="s">
        <v>399</v>
      </c>
      <c r="J460" s="256">
        <v>221</v>
      </c>
      <c r="K460" s="329">
        <v>44626</v>
      </c>
      <c r="L460" s="256" t="s">
        <v>356</v>
      </c>
      <c r="M460" s="256"/>
      <c r="N460" s="257"/>
    </row>
    <row r="461" spans="2:14" x14ac:dyDescent="0.25">
      <c r="B461" s="333" t="str">
        <f>IF(D461="","",D461&amp;"-"&amp;(1+COUNTIF(D$33:D460,D461)))</f>
        <v>imeprezime-402</v>
      </c>
      <c r="D461" s="255" t="s">
        <v>285</v>
      </c>
      <c r="E461" s="256" t="s">
        <v>972</v>
      </c>
      <c r="F461" s="256">
        <v>2059</v>
      </c>
      <c r="G461" s="256" t="s">
        <v>973</v>
      </c>
      <c r="H461" s="256"/>
      <c r="I461" s="256"/>
      <c r="J461" s="256" t="s">
        <v>356</v>
      </c>
      <c r="K461" s="329" t="s">
        <v>356</v>
      </c>
      <c r="L461" s="256" t="s">
        <v>356</v>
      </c>
      <c r="M461" s="256"/>
      <c r="N461" s="257"/>
    </row>
    <row r="462" spans="2:14" x14ac:dyDescent="0.25">
      <c r="B462" s="333" t="str">
        <f>IF(D462="","",D462&amp;"-"&amp;(1+COUNTIF(D$33:D461,D462)))</f>
        <v>imeprezime-403</v>
      </c>
      <c r="D462" s="255" t="s">
        <v>285</v>
      </c>
      <c r="E462" s="256" t="s">
        <v>972</v>
      </c>
      <c r="F462" s="256">
        <v>1328</v>
      </c>
      <c r="G462" s="256" t="s">
        <v>892</v>
      </c>
      <c r="H462" s="256" t="s">
        <v>368</v>
      </c>
      <c r="I462" s="256" t="s">
        <v>399</v>
      </c>
      <c r="J462" s="256">
        <v>221</v>
      </c>
      <c r="K462" s="329">
        <v>44636</v>
      </c>
      <c r="L462" s="256" t="s">
        <v>356</v>
      </c>
      <c r="M462" s="256"/>
      <c r="N462" s="257"/>
    </row>
    <row r="463" spans="2:14" x14ac:dyDescent="0.25">
      <c r="B463" s="333" t="str">
        <f>IF(D463="","",D463&amp;"-"&amp;(1+COUNTIF(D$33:D462,D463)))</f>
        <v>imeprezime-404</v>
      </c>
      <c r="D463" s="255" t="s">
        <v>285</v>
      </c>
      <c r="E463" s="256" t="s">
        <v>974</v>
      </c>
      <c r="F463" s="256">
        <v>2236</v>
      </c>
      <c r="G463" s="256" t="s">
        <v>975</v>
      </c>
      <c r="H463" s="256" t="s">
        <v>374</v>
      </c>
      <c r="I463" s="256" t="s">
        <v>375</v>
      </c>
      <c r="J463" s="256">
        <v>221</v>
      </c>
      <c r="K463" s="329">
        <v>44688</v>
      </c>
      <c r="L463" s="256" t="s">
        <v>356</v>
      </c>
      <c r="M463" s="256"/>
      <c r="N463" s="257"/>
    </row>
    <row r="464" spans="2:14" x14ac:dyDescent="0.25">
      <c r="B464" s="333" t="str">
        <f>IF(D464="","",D464&amp;"-"&amp;(1+COUNTIF(D$33:D463,D464)))</f>
        <v>imeprezime-405</v>
      </c>
      <c r="D464" s="255" t="s">
        <v>285</v>
      </c>
      <c r="E464" s="256" t="s">
        <v>974</v>
      </c>
      <c r="F464" s="256">
        <v>2213</v>
      </c>
      <c r="G464" s="256" t="s">
        <v>976</v>
      </c>
      <c r="H464" s="256" t="s">
        <v>362</v>
      </c>
      <c r="I464" s="256" t="s">
        <v>394</v>
      </c>
      <c r="J464" s="256">
        <v>221</v>
      </c>
      <c r="K464" s="329">
        <v>44632</v>
      </c>
      <c r="L464" s="256" t="s">
        <v>356</v>
      </c>
      <c r="M464" s="256"/>
      <c r="N464" s="257"/>
    </row>
    <row r="465" spans="2:14" x14ac:dyDescent="0.25">
      <c r="B465" s="333" t="str">
        <f>IF(D465="","",D465&amp;"-"&amp;(1+COUNTIF(D$33:D464,D465)))</f>
        <v>imeprezime-406</v>
      </c>
      <c r="D465" s="255" t="s">
        <v>285</v>
      </c>
      <c r="E465" s="256" t="s">
        <v>977</v>
      </c>
      <c r="F465" s="256">
        <v>1171</v>
      </c>
      <c r="G465" s="256" t="s">
        <v>804</v>
      </c>
      <c r="H465" s="256" t="s">
        <v>447</v>
      </c>
      <c r="I465" s="256" t="s">
        <v>467</v>
      </c>
      <c r="J465" s="256">
        <v>221</v>
      </c>
      <c r="K465" s="329">
        <v>44642</v>
      </c>
      <c r="L465" s="256" t="s">
        <v>356</v>
      </c>
      <c r="M465" s="256"/>
      <c r="N465" s="257"/>
    </row>
    <row r="466" spans="2:14" ht="15" customHeight="1" x14ac:dyDescent="0.25">
      <c r="B466" s="333" t="str">
        <f>IF(D466="","",D466&amp;"-"&amp;(1+COUNTIF(D$33:D465,D466)))</f>
        <v>imeprezime-407</v>
      </c>
      <c r="D466" s="255" t="s">
        <v>285</v>
      </c>
      <c r="E466" s="256" t="s">
        <v>978</v>
      </c>
      <c r="F466" s="256">
        <v>1404</v>
      </c>
      <c r="G466" s="256" t="s">
        <v>979</v>
      </c>
      <c r="H466" s="256" t="s">
        <v>383</v>
      </c>
      <c r="I466" s="256" t="s">
        <v>433</v>
      </c>
      <c r="J466" s="256">
        <v>221</v>
      </c>
      <c r="K466" s="329">
        <v>44625</v>
      </c>
      <c r="L466" s="256" t="s">
        <v>356</v>
      </c>
      <c r="M466" s="256"/>
      <c r="N466" s="257"/>
    </row>
    <row r="467" spans="2:14" x14ac:dyDescent="0.25">
      <c r="B467" s="333" t="str">
        <f>IF(D467="","",D467&amp;"-"&amp;(1+COUNTIF(D$33:D466,D467)))</f>
        <v>imeprezime-408</v>
      </c>
      <c r="D467" s="255" t="s">
        <v>285</v>
      </c>
      <c r="E467" s="256" t="s">
        <v>980</v>
      </c>
      <c r="F467" s="256">
        <v>1159</v>
      </c>
      <c r="G467" s="256" t="s">
        <v>981</v>
      </c>
      <c r="H467" s="256" t="s">
        <v>424</v>
      </c>
      <c r="I467" s="256"/>
      <c r="J467" s="256" t="s">
        <v>356</v>
      </c>
      <c r="K467" s="329" t="s">
        <v>356</v>
      </c>
      <c r="L467" s="256" t="s">
        <v>356</v>
      </c>
      <c r="M467" s="256"/>
      <c r="N467" s="257"/>
    </row>
    <row r="468" spans="2:14" x14ac:dyDescent="0.25">
      <c r="B468" s="333" t="str">
        <f>IF(D468="","",D468&amp;"-"&amp;(1+COUNTIF(D$33:D467,D468)))</f>
        <v>imeprezime-409</v>
      </c>
      <c r="D468" s="255" t="s">
        <v>285</v>
      </c>
      <c r="E468" s="256" t="s">
        <v>982</v>
      </c>
      <c r="F468" s="256">
        <v>2128</v>
      </c>
      <c r="G468" s="256" t="s">
        <v>983</v>
      </c>
      <c r="H468" s="256" t="s">
        <v>984</v>
      </c>
      <c r="I468" s="256"/>
      <c r="J468" s="256" t="s">
        <v>356</v>
      </c>
      <c r="K468" s="329" t="s">
        <v>356</v>
      </c>
      <c r="L468" s="256" t="s">
        <v>356</v>
      </c>
      <c r="M468" s="256"/>
      <c r="N468" s="257"/>
    </row>
    <row r="469" spans="2:14" x14ac:dyDescent="0.25">
      <c r="B469" s="333" t="str">
        <f>IF(D469="","",D469&amp;"-"&amp;(1+COUNTIF(D$33:D468,D469)))</f>
        <v>imeprezime-410</v>
      </c>
      <c r="D469" s="255" t="s">
        <v>285</v>
      </c>
      <c r="E469" s="256" t="s">
        <v>985</v>
      </c>
      <c r="F469" s="256">
        <v>2132</v>
      </c>
      <c r="G469" s="256" t="s">
        <v>986</v>
      </c>
      <c r="H469" s="256" t="s">
        <v>948</v>
      </c>
      <c r="I469" s="256"/>
      <c r="J469" s="256" t="s">
        <v>356</v>
      </c>
      <c r="K469" s="329" t="s">
        <v>356</v>
      </c>
      <c r="L469" s="256" t="s">
        <v>356</v>
      </c>
      <c r="M469" s="256"/>
      <c r="N469" s="257"/>
    </row>
    <row r="470" spans="2:14" x14ac:dyDescent="0.25">
      <c r="B470" s="333" t="str">
        <f>IF(D470="","",D470&amp;"-"&amp;(1+COUNTIF(D$33:D469,D470)))</f>
        <v>imeprezime-411</v>
      </c>
      <c r="D470" s="255" t="s">
        <v>285</v>
      </c>
      <c r="E470" s="256" t="s">
        <v>987</v>
      </c>
      <c r="F470" s="256">
        <v>2422</v>
      </c>
      <c r="G470" s="256" t="s">
        <v>988</v>
      </c>
      <c r="H470" s="256" t="s">
        <v>989</v>
      </c>
      <c r="I470" s="256"/>
      <c r="J470" s="256" t="s">
        <v>356</v>
      </c>
      <c r="K470" s="329" t="s">
        <v>356</v>
      </c>
      <c r="L470" s="256" t="s">
        <v>356</v>
      </c>
      <c r="M470" s="256"/>
      <c r="N470" s="257"/>
    </row>
    <row r="471" spans="2:14" x14ac:dyDescent="0.25">
      <c r="B471" s="333" t="str">
        <f>IF(D471="","",D471&amp;"-"&amp;(1+COUNTIF(D$33:D470,D471)))</f>
        <v>imeprezime-412</v>
      </c>
      <c r="D471" s="255" t="s">
        <v>285</v>
      </c>
      <c r="E471" s="256" t="s">
        <v>990</v>
      </c>
      <c r="F471" s="256">
        <v>2112</v>
      </c>
      <c r="G471" s="256" t="s">
        <v>928</v>
      </c>
      <c r="H471" s="256" t="s">
        <v>355</v>
      </c>
      <c r="I471" s="256"/>
      <c r="J471" s="256" t="s">
        <v>356</v>
      </c>
      <c r="K471" s="329" t="s">
        <v>356</v>
      </c>
      <c r="L471" s="256" t="s">
        <v>356</v>
      </c>
      <c r="M471" s="256"/>
      <c r="N471" s="257"/>
    </row>
    <row r="472" spans="2:14" x14ac:dyDescent="0.25">
      <c r="B472" s="333" t="str">
        <f>IF(D472="","",D472&amp;"-"&amp;(1+COUNTIF(D$33:D471,D472)))</f>
        <v>imeprezime-413</v>
      </c>
      <c r="D472" s="255" t="s">
        <v>285</v>
      </c>
      <c r="E472" s="256" t="s">
        <v>990</v>
      </c>
      <c r="F472" s="256">
        <v>2088</v>
      </c>
      <c r="G472" s="256" t="s">
        <v>928</v>
      </c>
      <c r="H472" s="256" t="s">
        <v>355</v>
      </c>
      <c r="I472" s="256"/>
      <c r="J472" s="256" t="s">
        <v>356</v>
      </c>
      <c r="K472" s="329" t="s">
        <v>356</v>
      </c>
      <c r="L472" s="256" t="s">
        <v>356</v>
      </c>
      <c r="M472" s="256"/>
      <c r="N472" s="257"/>
    </row>
    <row r="473" spans="2:14" ht="15" customHeight="1" x14ac:dyDescent="0.25">
      <c r="B473" s="333" t="str">
        <f>IF(D473="","",D473&amp;"-"&amp;(1+COUNTIF(D$33:D472,D473)))</f>
        <v>imeprezime-414</v>
      </c>
      <c r="D473" s="255" t="s">
        <v>285</v>
      </c>
      <c r="E473" s="256" t="s">
        <v>991</v>
      </c>
      <c r="F473" s="256">
        <v>1851</v>
      </c>
      <c r="G473" s="256" t="s">
        <v>992</v>
      </c>
      <c r="H473" s="256" t="s">
        <v>424</v>
      </c>
      <c r="I473" s="256"/>
      <c r="J473" s="256" t="s">
        <v>356</v>
      </c>
      <c r="K473" s="329" t="s">
        <v>356</v>
      </c>
      <c r="L473" s="256" t="s">
        <v>356</v>
      </c>
      <c r="M473" s="256"/>
      <c r="N473" s="257"/>
    </row>
    <row r="474" spans="2:14" x14ac:dyDescent="0.25">
      <c r="B474" s="333" t="str">
        <f>IF(D474="","",D474&amp;"-"&amp;(1+COUNTIF(D$33:D473,D474)))</f>
        <v>imeprezime-415</v>
      </c>
      <c r="D474" s="255" t="s">
        <v>285</v>
      </c>
      <c r="E474" s="256" t="s">
        <v>991</v>
      </c>
      <c r="F474" s="256">
        <v>1160</v>
      </c>
      <c r="G474" s="256" t="s">
        <v>993</v>
      </c>
      <c r="H474" s="256" t="s">
        <v>424</v>
      </c>
      <c r="I474" s="256"/>
      <c r="J474" s="256" t="s">
        <v>356</v>
      </c>
      <c r="K474" s="329" t="s">
        <v>356</v>
      </c>
      <c r="L474" s="256" t="s">
        <v>356</v>
      </c>
      <c r="M474" s="256"/>
      <c r="N474" s="257"/>
    </row>
    <row r="475" spans="2:14" x14ac:dyDescent="0.25">
      <c r="B475" s="333" t="str">
        <f>IF(D475="","",D475&amp;"-"&amp;(1+COUNTIF(D$33:D474,D475)))</f>
        <v>imeprezime-416</v>
      </c>
      <c r="D475" s="255" t="s">
        <v>285</v>
      </c>
      <c r="E475" s="256" t="s">
        <v>991</v>
      </c>
      <c r="F475" s="256">
        <v>1591</v>
      </c>
      <c r="G475" s="256" t="s">
        <v>994</v>
      </c>
      <c r="H475" s="256" t="s">
        <v>362</v>
      </c>
      <c r="I475" s="256"/>
      <c r="J475" s="256" t="s">
        <v>356</v>
      </c>
      <c r="K475" s="329" t="s">
        <v>356</v>
      </c>
      <c r="L475" s="256" t="s">
        <v>356</v>
      </c>
      <c r="M475" s="256"/>
      <c r="N475" s="257"/>
    </row>
    <row r="476" spans="2:14" x14ac:dyDescent="0.25">
      <c r="B476" s="333" t="str">
        <f>IF(D476="","",D476&amp;"-"&amp;(1+COUNTIF(D$33:D475,D476)))</f>
        <v>imeprezime-417</v>
      </c>
      <c r="D476" s="255" t="s">
        <v>285</v>
      </c>
      <c r="E476" s="256" t="s">
        <v>991</v>
      </c>
      <c r="F476" s="256">
        <v>1676</v>
      </c>
      <c r="G476" s="256" t="s">
        <v>411</v>
      </c>
      <c r="H476" s="256" t="s">
        <v>412</v>
      </c>
      <c r="I476" s="256"/>
      <c r="J476" s="256" t="s">
        <v>356</v>
      </c>
      <c r="K476" s="329" t="s">
        <v>356</v>
      </c>
      <c r="L476" s="256" t="s">
        <v>356</v>
      </c>
      <c r="M476" s="256"/>
      <c r="N476" s="257"/>
    </row>
    <row r="477" spans="2:14" x14ac:dyDescent="0.25">
      <c r="B477" s="333" t="str">
        <f>IF(D477="","",D477&amp;"-"&amp;(1+COUNTIF(D$33:D476,D477)))</f>
        <v>imeprezime-418</v>
      </c>
      <c r="D477" s="255" t="s">
        <v>285</v>
      </c>
      <c r="E477" s="256" t="s">
        <v>991</v>
      </c>
      <c r="F477" s="256">
        <v>1857</v>
      </c>
      <c r="G477" s="256" t="s">
        <v>995</v>
      </c>
      <c r="H477" s="256" t="s">
        <v>374</v>
      </c>
      <c r="I477" s="256" t="s">
        <v>375</v>
      </c>
      <c r="J477" s="256">
        <v>221</v>
      </c>
      <c r="K477" s="329">
        <v>44627</v>
      </c>
      <c r="L477" s="256" t="s">
        <v>356</v>
      </c>
      <c r="M477" s="256"/>
      <c r="N477" s="257"/>
    </row>
    <row r="478" spans="2:14" x14ac:dyDescent="0.25">
      <c r="B478" s="333" t="str">
        <f>IF(D478="","",D478&amp;"-"&amp;(1+COUNTIF(D$33:D477,D478)))</f>
        <v>imeprezime-419</v>
      </c>
      <c r="D478" s="255" t="s">
        <v>285</v>
      </c>
      <c r="E478" s="256" t="s">
        <v>996</v>
      </c>
      <c r="F478" s="256">
        <v>1618</v>
      </c>
      <c r="G478" s="256" t="s">
        <v>997</v>
      </c>
      <c r="H478" s="256" t="s">
        <v>383</v>
      </c>
      <c r="I478" s="256"/>
      <c r="J478" s="256" t="s">
        <v>356</v>
      </c>
      <c r="K478" s="329" t="s">
        <v>356</v>
      </c>
      <c r="L478" s="256" t="s">
        <v>356</v>
      </c>
      <c r="M478" s="256"/>
      <c r="N478" s="257"/>
    </row>
    <row r="479" spans="2:14" x14ac:dyDescent="0.25">
      <c r="B479" s="333" t="str">
        <f>IF(D479="","",D479&amp;"-"&amp;(1+COUNTIF(D$33:D478,D479)))</f>
        <v>imeprezime-420</v>
      </c>
      <c r="D479" s="255" t="s">
        <v>285</v>
      </c>
      <c r="E479" s="256" t="s">
        <v>998</v>
      </c>
      <c r="F479" s="256">
        <v>2369</v>
      </c>
      <c r="G479" s="256" t="s">
        <v>999</v>
      </c>
      <c r="H479" s="256" t="s">
        <v>546</v>
      </c>
      <c r="I479" s="256"/>
      <c r="J479" s="256" t="s">
        <v>356</v>
      </c>
      <c r="K479" s="329" t="s">
        <v>356</v>
      </c>
      <c r="L479" s="256" t="s">
        <v>356</v>
      </c>
      <c r="M479" s="256"/>
      <c r="N479" s="257"/>
    </row>
    <row r="480" spans="2:14" ht="15" customHeight="1" x14ac:dyDescent="0.25">
      <c r="B480" s="333" t="str">
        <f>IF(D480="","",D480&amp;"-"&amp;(1+COUNTIF(D$33:D479,D480)))</f>
        <v>imeprezime-421</v>
      </c>
      <c r="D480" s="255" t="s">
        <v>285</v>
      </c>
      <c r="E480" s="256" t="s">
        <v>1000</v>
      </c>
      <c r="F480" s="256">
        <v>1344</v>
      </c>
      <c r="G480" s="256" t="s">
        <v>1001</v>
      </c>
      <c r="H480" s="256" t="s">
        <v>368</v>
      </c>
      <c r="I480" s="256" t="s">
        <v>375</v>
      </c>
      <c r="J480" s="256">
        <v>221</v>
      </c>
      <c r="K480" s="329">
        <v>44636</v>
      </c>
      <c r="L480" s="256" t="s">
        <v>356</v>
      </c>
      <c r="M480" s="256"/>
      <c r="N480" s="257"/>
    </row>
    <row r="481" spans="2:14" x14ac:dyDescent="0.25">
      <c r="B481" s="333" t="str">
        <f>IF(D481="","",D481&amp;"-"&amp;(1+COUNTIF(D$33:D480,D481)))</f>
        <v>imeprezime-422</v>
      </c>
      <c r="D481" s="255" t="s">
        <v>285</v>
      </c>
      <c r="E481" s="256" t="s">
        <v>1000</v>
      </c>
      <c r="F481" s="256">
        <v>1617</v>
      </c>
      <c r="G481" s="256" t="s">
        <v>382</v>
      </c>
      <c r="H481" s="256" t="s">
        <v>383</v>
      </c>
      <c r="I481" s="256"/>
      <c r="J481" s="256" t="s">
        <v>356</v>
      </c>
      <c r="K481" s="256" t="s">
        <v>356</v>
      </c>
      <c r="L481" s="256" t="s">
        <v>356</v>
      </c>
      <c r="M481" s="256"/>
      <c r="N481" s="257"/>
    </row>
    <row r="482" spans="2:14" x14ac:dyDescent="0.25">
      <c r="B482" s="333" t="str">
        <f>IF(D482="","",D482&amp;"-"&amp;(1+COUNTIF(D$33:D481,D482)))</f>
        <v>imeprezime-423</v>
      </c>
      <c r="D482" s="255" t="s">
        <v>285</v>
      </c>
      <c r="E482" s="256" t="s">
        <v>1000</v>
      </c>
      <c r="F482" s="256">
        <v>1462</v>
      </c>
      <c r="G482" s="256" t="s">
        <v>1002</v>
      </c>
      <c r="H482" s="256" t="s">
        <v>365</v>
      </c>
      <c r="I482" s="256" t="s">
        <v>504</v>
      </c>
      <c r="J482" s="256">
        <v>221</v>
      </c>
      <c r="K482" s="329">
        <v>44626</v>
      </c>
      <c r="L482" s="256" t="s">
        <v>356</v>
      </c>
      <c r="M482" s="256"/>
      <c r="N482" s="257"/>
    </row>
    <row r="483" spans="2:14" x14ac:dyDescent="0.25">
      <c r="B483" s="333" t="str">
        <f>IF(D483="","",D483&amp;"-"&amp;(1+COUNTIF(D$33:D482,D483)))</f>
        <v>imeprezime-424</v>
      </c>
      <c r="D483" s="255" t="s">
        <v>285</v>
      </c>
      <c r="E483" s="256" t="s">
        <v>1003</v>
      </c>
      <c r="F483" s="256">
        <v>2269</v>
      </c>
      <c r="G483" s="256" t="s">
        <v>1004</v>
      </c>
      <c r="H483" s="256"/>
      <c r="I483" s="256"/>
      <c r="J483" s="256" t="s">
        <v>356</v>
      </c>
      <c r="K483" s="329" t="s">
        <v>356</v>
      </c>
      <c r="L483" s="256" t="s">
        <v>356</v>
      </c>
      <c r="M483" s="256"/>
      <c r="N483" s="257"/>
    </row>
    <row r="484" spans="2:14" x14ac:dyDescent="0.25">
      <c r="B484" s="333" t="str">
        <f>IF(D484="","",D484&amp;"-"&amp;(1+COUNTIF(D$33:D483,D484)))</f>
        <v>imeprezime-425</v>
      </c>
      <c r="D484" s="255" t="s">
        <v>285</v>
      </c>
      <c r="E484" s="256" t="s">
        <v>1005</v>
      </c>
      <c r="F484" s="256">
        <v>1657</v>
      </c>
      <c r="G484" s="256" t="s">
        <v>1006</v>
      </c>
      <c r="H484" s="256" t="s">
        <v>362</v>
      </c>
      <c r="I484" s="256"/>
      <c r="J484" s="256" t="s">
        <v>356</v>
      </c>
      <c r="K484" s="329" t="s">
        <v>356</v>
      </c>
      <c r="L484" s="256" t="s">
        <v>356</v>
      </c>
      <c r="M484" s="256"/>
      <c r="N484" s="257"/>
    </row>
    <row r="485" spans="2:14" x14ac:dyDescent="0.25">
      <c r="B485" s="333" t="str">
        <f>IF(D485="","",D485&amp;"-"&amp;(1+COUNTIF(D$33:D484,D485)))</f>
        <v>imeprezime-426</v>
      </c>
      <c r="D485" s="255" t="s">
        <v>285</v>
      </c>
      <c r="E485" s="256" t="s">
        <v>1007</v>
      </c>
      <c r="F485" s="256">
        <v>2412</v>
      </c>
      <c r="G485" s="256" t="s">
        <v>1008</v>
      </c>
      <c r="H485" s="256" t="s">
        <v>1009</v>
      </c>
      <c r="I485" s="256"/>
      <c r="J485" s="256" t="s">
        <v>356</v>
      </c>
      <c r="K485" s="329" t="s">
        <v>356</v>
      </c>
      <c r="L485" s="256" t="s">
        <v>356</v>
      </c>
      <c r="M485" s="256"/>
      <c r="N485" s="257"/>
    </row>
    <row r="486" spans="2:14" x14ac:dyDescent="0.25">
      <c r="B486" s="333" t="str">
        <f>IF(D486="","",D486&amp;"-"&amp;(1+COUNTIF(D$33:D485,D486)))</f>
        <v>imeprezime-427</v>
      </c>
      <c r="D486" s="255" t="s">
        <v>285</v>
      </c>
      <c r="E486" s="256" t="s">
        <v>1010</v>
      </c>
      <c r="F486" s="256">
        <v>1576</v>
      </c>
      <c r="G486" s="256" t="s">
        <v>1011</v>
      </c>
      <c r="H486" s="256" t="s">
        <v>424</v>
      </c>
      <c r="I486" s="256" t="s">
        <v>381</v>
      </c>
      <c r="J486" s="256">
        <v>221</v>
      </c>
      <c r="K486" s="329">
        <v>44625</v>
      </c>
      <c r="L486" s="256" t="s">
        <v>356</v>
      </c>
      <c r="M486" s="256"/>
      <c r="N486" s="257"/>
    </row>
    <row r="487" spans="2:14" ht="15" customHeight="1" x14ac:dyDescent="0.25">
      <c r="B487" s="333" t="str">
        <f>IF(D487="","",D487&amp;"-"&amp;(1+COUNTIF(D$33:D486,D487)))</f>
        <v>imeprezime-428</v>
      </c>
      <c r="D487" s="255" t="s">
        <v>285</v>
      </c>
      <c r="E487" s="256" t="s">
        <v>1010</v>
      </c>
      <c r="F487" s="256">
        <v>1783</v>
      </c>
      <c r="G487" s="256" t="s">
        <v>1012</v>
      </c>
      <c r="H487" s="256" t="s">
        <v>374</v>
      </c>
      <c r="I487" s="256"/>
      <c r="J487" s="256" t="s">
        <v>356</v>
      </c>
      <c r="K487" s="329" t="s">
        <v>356</v>
      </c>
      <c r="L487" s="256" t="s">
        <v>356</v>
      </c>
      <c r="M487" s="256"/>
      <c r="N487" s="257"/>
    </row>
    <row r="488" spans="2:14" x14ac:dyDescent="0.25">
      <c r="B488" s="333" t="str">
        <f>IF(D488="","",D488&amp;"-"&amp;(1+COUNTIF(D$33:D487,D488)))</f>
        <v>imeprezime-429</v>
      </c>
      <c r="D488" s="255" t="s">
        <v>285</v>
      </c>
      <c r="E488" s="256" t="s">
        <v>1010</v>
      </c>
      <c r="F488" s="256">
        <v>1639</v>
      </c>
      <c r="G488" s="256" t="s">
        <v>1013</v>
      </c>
      <c r="H488" s="256" t="s">
        <v>420</v>
      </c>
      <c r="I488" s="256"/>
      <c r="J488" s="256" t="s">
        <v>356</v>
      </c>
      <c r="K488" s="329" t="s">
        <v>356</v>
      </c>
      <c r="L488" s="256" t="s">
        <v>356</v>
      </c>
      <c r="M488" s="256"/>
      <c r="N488" s="257"/>
    </row>
    <row r="489" spans="2:14" x14ac:dyDescent="0.25">
      <c r="B489" s="333" t="str">
        <f>IF(D489="","",D489&amp;"-"&amp;(1+COUNTIF(D$33:D488,D489)))</f>
        <v>imeprezime-430</v>
      </c>
      <c r="D489" s="255" t="s">
        <v>285</v>
      </c>
      <c r="E489" s="256" t="s">
        <v>1010</v>
      </c>
      <c r="F489" s="256">
        <v>1450</v>
      </c>
      <c r="G489" s="256" t="s">
        <v>432</v>
      </c>
      <c r="H489" s="256" t="s">
        <v>374</v>
      </c>
      <c r="I489" s="256" t="s">
        <v>381</v>
      </c>
      <c r="J489" s="256">
        <v>221</v>
      </c>
      <c r="K489" s="329">
        <v>44627</v>
      </c>
      <c r="L489" s="256" t="s">
        <v>356</v>
      </c>
      <c r="M489" s="256"/>
      <c r="N489" s="257"/>
    </row>
    <row r="490" spans="2:14" x14ac:dyDescent="0.25">
      <c r="B490" s="333" t="str">
        <f>IF(D490="","",D490&amp;"-"&amp;(1+COUNTIF(D$33:D489,D490)))</f>
        <v>imeprezime-431</v>
      </c>
      <c r="D490" s="255" t="s">
        <v>285</v>
      </c>
      <c r="E490" s="256" t="s">
        <v>1010</v>
      </c>
      <c r="F490" s="256">
        <v>1890</v>
      </c>
      <c r="G490" s="256" t="s">
        <v>969</v>
      </c>
      <c r="H490" s="256" t="s">
        <v>368</v>
      </c>
      <c r="I490" s="256" t="s">
        <v>381</v>
      </c>
      <c r="J490" s="256">
        <v>221</v>
      </c>
      <c r="K490" s="329">
        <v>44636</v>
      </c>
      <c r="L490" s="256" t="s">
        <v>356</v>
      </c>
      <c r="M490" s="256"/>
      <c r="N490" s="257"/>
    </row>
    <row r="491" spans="2:14" x14ac:dyDescent="0.25">
      <c r="B491" s="333" t="str">
        <f>IF(D491="","",D491&amp;"-"&amp;(1+COUNTIF(D$33:D490,D491)))</f>
        <v>imeprezime-432</v>
      </c>
      <c r="D491" s="255" t="s">
        <v>285</v>
      </c>
      <c r="E491" s="256" t="s">
        <v>1010</v>
      </c>
      <c r="F491" s="256">
        <v>1239</v>
      </c>
      <c r="G491" s="256" t="s">
        <v>1014</v>
      </c>
      <c r="H491" s="256" t="s">
        <v>368</v>
      </c>
      <c r="I491" s="256" t="s">
        <v>653</v>
      </c>
      <c r="J491" s="256">
        <v>221</v>
      </c>
      <c r="K491" s="329">
        <v>44636</v>
      </c>
      <c r="L491" s="256" t="s">
        <v>356</v>
      </c>
      <c r="M491" s="256"/>
      <c r="N491" s="257"/>
    </row>
    <row r="492" spans="2:14" x14ac:dyDescent="0.25">
      <c r="B492" s="333" t="str">
        <f>IF(D492="","",D492&amp;"-"&amp;(1+COUNTIF(D$33:D491,D492)))</f>
        <v>imeprezime-433</v>
      </c>
      <c r="D492" s="255" t="s">
        <v>285</v>
      </c>
      <c r="E492" s="256" t="s">
        <v>1015</v>
      </c>
      <c r="F492" s="256">
        <v>2308</v>
      </c>
      <c r="G492" s="256" t="s">
        <v>676</v>
      </c>
      <c r="H492" s="256" t="s">
        <v>567</v>
      </c>
      <c r="I492" s="256"/>
      <c r="J492" s="256" t="s">
        <v>356</v>
      </c>
      <c r="K492" s="329" t="s">
        <v>356</v>
      </c>
      <c r="L492" s="256" t="s">
        <v>356</v>
      </c>
      <c r="M492" s="256"/>
      <c r="N492" s="257"/>
    </row>
    <row r="493" spans="2:14" x14ac:dyDescent="0.25">
      <c r="B493" s="333" t="str">
        <f>IF(D493="","",D493&amp;"-"&amp;(1+COUNTIF(D$33:D492,D493)))</f>
        <v>imeprezime-434</v>
      </c>
      <c r="D493" s="255" t="s">
        <v>285</v>
      </c>
      <c r="E493" s="256" t="s">
        <v>1016</v>
      </c>
      <c r="F493" s="256">
        <v>2246</v>
      </c>
      <c r="G493" s="256" t="s">
        <v>1017</v>
      </c>
      <c r="H493" s="256"/>
      <c r="I493" s="256"/>
      <c r="J493" s="256" t="s">
        <v>356</v>
      </c>
      <c r="K493" s="329" t="s">
        <v>356</v>
      </c>
      <c r="L493" s="256" t="s">
        <v>356</v>
      </c>
      <c r="M493" s="256"/>
      <c r="N493" s="257"/>
    </row>
    <row r="494" spans="2:14" ht="15" customHeight="1" x14ac:dyDescent="0.25">
      <c r="B494" s="333" t="str">
        <f>IF(D494="","",D494&amp;"-"&amp;(1+COUNTIF(D$33:D493,D494)))</f>
        <v>imeprezime-435</v>
      </c>
      <c r="D494" s="255" t="s">
        <v>285</v>
      </c>
      <c r="E494" s="256" t="s">
        <v>1018</v>
      </c>
      <c r="F494" s="256">
        <v>2003</v>
      </c>
      <c r="G494" s="256" t="s">
        <v>1019</v>
      </c>
      <c r="H494" s="256" t="s">
        <v>383</v>
      </c>
      <c r="I494" s="256"/>
      <c r="J494" s="256" t="s">
        <v>356</v>
      </c>
      <c r="K494" s="329" t="s">
        <v>356</v>
      </c>
      <c r="L494" s="256" t="s">
        <v>356</v>
      </c>
      <c r="M494" s="256"/>
      <c r="N494" s="257"/>
    </row>
    <row r="495" spans="2:14" x14ac:dyDescent="0.25">
      <c r="B495" s="333" t="str">
        <f>IF(D495="","",D495&amp;"-"&amp;(1+COUNTIF(D$33:D494,D495)))</f>
        <v>imeprezime-436</v>
      </c>
      <c r="D495" s="255" t="s">
        <v>285</v>
      </c>
      <c r="E495" s="256" t="s">
        <v>1018</v>
      </c>
      <c r="F495" s="256">
        <v>1774</v>
      </c>
      <c r="G495" s="256" t="s">
        <v>1020</v>
      </c>
      <c r="H495" s="256" t="s">
        <v>487</v>
      </c>
      <c r="I495" s="256"/>
      <c r="J495" s="256" t="s">
        <v>356</v>
      </c>
      <c r="K495" s="329" t="s">
        <v>356</v>
      </c>
      <c r="L495" s="256" t="s">
        <v>356</v>
      </c>
      <c r="M495" s="256"/>
      <c r="N495" s="257"/>
    </row>
    <row r="496" spans="2:14" x14ac:dyDescent="0.25">
      <c r="B496" s="333" t="str">
        <f>IF(D496="","",D496&amp;"-"&amp;(1+COUNTIF(D$33:D495,D496)))</f>
        <v>imeprezime-437</v>
      </c>
      <c r="D496" s="255" t="s">
        <v>285</v>
      </c>
      <c r="E496" s="256" t="s">
        <v>1018</v>
      </c>
      <c r="F496" s="256">
        <v>2195</v>
      </c>
      <c r="G496" s="256" t="s">
        <v>1021</v>
      </c>
      <c r="H496" s="256" t="s">
        <v>359</v>
      </c>
      <c r="I496" s="256"/>
      <c r="J496" s="256" t="s">
        <v>356</v>
      </c>
      <c r="K496" s="329" t="s">
        <v>356</v>
      </c>
      <c r="L496" s="256" t="s">
        <v>356</v>
      </c>
      <c r="M496" s="256"/>
      <c r="N496" s="257"/>
    </row>
    <row r="497" spans="2:14" x14ac:dyDescent="0.25">
      <c r="B497" s="333" t="str">
        <f>IF(D497="","",D497&amp;"-"&amp;(1+COUNTIF(D$33:D496,D497)))</f>
        <v>imeprezime-438</v>
      </c>
      <c r="D497" s="255" t="s">
        <v>285</v>
      </c>
      <c r="E497" s="256" t="s">
        <v>1018</v>
      </c>
      <c r="F497" s="256">
        <v>1671</v>
      </c>
      <c r="G497" s="256" t="s">
        <v>1022</v>
      </c>
      <c r="H497" s="256" t="s">
        <v>365</v>
      </c>
      <c r="I497" s="256" t="s">
        <v>399</v>
      </c>
      <c r="J497" s="256">
        <v>221</v>
      </c>
      <c r="K497" s="329">
        <v>44626</v>
      </c>
      <c r="L497" s="256" t="s">
        <v>356</v>
      </c>
      <c r="M497" s="256"/>
      <c r="N497" s="257"/>
    </row>
    <row r="498" spans="2:14" x14ac:dyDescent="0.25">
      <c r="B498" s="333" t="str">
        <f>IF(D498="","",D498&amp;"-"&amp;(1+COUNTIF(D$33:D497,D498)))</f>
        <v>imeprezime-439</v>
      </c>
      <c r="D498" s="255" t="s">
        <v>285</v>
      </c>
      <c r="E498" s="256" t="s">
        <v>1018</v>
      </c>
      <c r="F498" s="256">
        <v>1120</v>
      </c>
      <c r="G498" s="256" t="s">
        <v>1023</v>
      </c>
      <c r="H498" s="256" t="s">
        <v>365</v>
      </c>
      <c r="I498" s="256" t="s">
        <v>636</v>
      </c>
      <c r="J498" s="256">
        <v>221</v>
      </c>
      <c r="K498" s="329">
        <v>44626</v>
      </c>
      <c r="L498" s="256" t="s">
        <v>356</v>
      </c>
      <c r="M498" s="256"/>
      <c r="N498" s="257"/>
    </row>
    <row r="499" spans="2:14" x14ac:dyDescent="0.25">
      <c r="B499" s="333" t="str">
        <f>IF(D499="","",D499&amp;"-"&amp;(1+COUNTIF(D$33:D498,D499)))</f>
        <v>imeprezime-440</v>
      </c>
      <c r="D499" s="255" t="s">
        <v>285</v>
      </c>
      <c r="E499" s="256" t="s">
        <v>1018</v>
      </c>
      <c r="F499" s="256">
        <v>1163</v>
      </c>
      <c r="G499" s="256" t="s">
        <v>1024</v>
      </c>
      <c r="H499" s="256" t="s">
        <v>368</v>
      </c>
      <c r="I499" s="256" t="s">
        <v>381</v>
      </c>
      <c r="J499" s="256">
        <v>221</v>
      </c>
      <c r="K499" s="329">
        <v>44636</v>
      </c>
      <c r="L499" s="256" t="s">
        <v>356</v>
      </c>
      <c r="M499" s="256"/>
      <c r="N499" s="257"/>
    </row>
    <row r="500" spans="2:14" x14ac:dyDescent="0.25">
      <c r="B500" s="333" t="str">
        <f>IF(D500="","",D500&amp;"-"&amp;(1+COUNTIF(D$33:D499,D500)))</f>
        <v>imeprezime-441</v>
      </c>
      <c r="D500" s="255" t="s">
        <v>285</v>
      </c>
      <c r="E500" s="256" t="s">
        <v>1018</v>
      </c>
      <c r="F500" s="256">
        <v>2268</v>
      </c>
      <c r="G500" s="256" t="s">
        <v>1025</v>
      </c>
      <c r="H500" s="256" t="s">
        <v>827</v>
      </c>
      <c r="I500" s="256"/>
      <c r="J500" s="256" t="s">
        <v>356</v>
      </c>
      <c r="K500" s="329" t="s">
        <v>356</v>
      </c>
      <c r="L500" s="256" t="s">
        <v>356</v>
      </c>
      <c r="M500" s="256"/>
      <c r="N500" s="257"/>
    </row>
    <row r="501" spans="2:14" ht="15" customHeight="1" x14ac:dyDescent="0.25">
      <c r="B501" s="333" t="str">
        <f>IF(D501="","",D501&amp;"-"&amp;(1+COUNTIF(D$33:D500,D501)))</f>
        <v>imeprezime-442</v>
      </c>
      <c r="D501" s="255" t="s">
        <v>285</v>
      </c>
      <c r="E501" s="256" t="s">
        <v>1026</v>
      </c>
      <c r="F501" s="256">
        <v>1984</v>
      </c>
      <c r="G501" s="256" t="s">
        <v>1027</v>
      </c>
      <c r="H501" s="256" t="s">
        <v>1028</v>
      </c>
      <c r="I501" s="256"/>
      <c r="J501" s="256" t="s">
        <v>356</v>
      </c>
      <c r="K501" s="329" t="s">
        <v>356</v>
      </c>
      <c r="L501" s="256" t="s">
        <v>356</v>
      </c>
      <c r="M501" s="256"/>
      <c r="N501" s="257"/>
    </row>
    <row r="502" spans="2:14" x14ac:dyDescent="0.25">
      <c r="B502" s="333" t="str">
        <f>IF(D502="","",D502&amp;"-"&amp;(1+COUNTIF(D$33:D501,D502)))</f>
        <v>imeprezime-443</v>
      </c>
      <c r="D502" s="255" t="s">
        <v>285</v>
      </c>
      <c r="E502" s="256" t="s">
        <v>1029</v>
      </c>
      <c r="F502" s="256">
        <v>1168</v>
      </c>
      <c r="G502" s="256" t="s">
        <v>646</v>
      </c>
      <c r="H502" s="256" t="s">
        <v>368</v>
      </c>
      <c r="I502" s="256" t="s">
        <v>433</v>
      </c>
      <c r="J502" s="256">
        <v>221</v>
      </c>
      <c r="K502" s="329">
        <v>44636</v>
      </c>
      <c r="L502" s="256" t="s">
        <v>356</v>
      </c>
      <c r="M502" s="256"/>
      <c r="N502" s="257"/>
    </row>
    <row r="503" spans="2:14" x14ac:dyDescent="0.25">
      <c r="B503" s="333" t="str">
        <f>IF(D503="","",D503&amp;"-"&amp;(1+COUNTIF(D$33:D502,D503)))</f>
        <v>imeprezime-444</v>
      </c>
      <c r="D503" s="255" t="s">
        <v>285</v>
      </c>
      <c r="E503" s="256" t="s">
        <v>1029</v>
      </c>
      <c r="F503" s="256">
        <v>2273</v>
      </c>
      <c r="G503" s="256" t="s">
        <v>1030</v>
      </c>
      <c r="H503" s="256" t="s">
        <v>368</v>
      </c>
      <c r="I503" s="256"/>
      <c r="J503" s="256" t="s">
        <v>356</v>
      </c>
      <c r="K503" s="329" t="s">
        <v>356</v>
      </c>
      <c r="L503" s="256" t="s">
        <v>356</v>
      </c>
      <c r="M503" s="256"/>
      <c r="N503" s="257"/>
    </row>
    <row r="504" spans="2:14" x14ac:dyDescent="0.25">
      <c r="B504" s="333" t="str">
        <f>IF(D504="","",D504&amp;"-"&amp;(1+COUNTIF(D$33:D503,D504)))</f>
        <v>imeprezime-445</v>
      </c>
      <c r="D504" s="255" t="s">
        <v>285</v>
      </c>
      <c r="E504" s="256" t="s">
        <v>1029</v>
      </c>
      <c r="F504" s="256">
        <v>1353</v>
      </c>
      <c r="G504" s="256" t="s">
        <v>652</v>
      </c>
      <c r="H504" s="256" t="s">
        <v>368</v>
      </c>
      <c r="I504" s="256" t="s">
        <v>375</v>
      </c>
      <c r="J504" s="256">
        <v>221</v>
      </c>
      <c r="K504" s="329">
        <v>44636</v>
      </c>
      <c r="L504" s="256" t="s">
        <v>356</v>
      </c>
      <c r="M504" s="256"/>
      <c r="N504" s="257"/>
    </row>
    <row r="505" spans="2:14" x14ac:dyDescent="0.25">
      <c r="B505" s="333" t="str">
        <f>IF(D505="","",D505&amp;"-"&amp;(1+COUNTIF(D$33:D504,D505)))</f>
        <v>imeprezime-446</v>
      </c>
      <c r="D505" s="255" t="s">
        <v>285</v>
      </c>
      <c r="E505" s="256" t="s">
        <v>1029</v>
      </c>
      <c r="F505" s="256">
        <v>1483</v>
      </c>
      <c r="G505" s="256" t="s">
        <v>1031</v>
      </c>
      <c r="H505" s="256" t="s">
        <v>374</v>
      </c>
      <c r="I505" s="256" t="s">
        <v>375</v>
      </c>
      <c r="J505" s="256">
        <v>221</v>
      </c>
      <c r="K505" s="329">
        <v>44627</v>
      </c>
      <c r="L505" s="256" t="s">
        <v>356</v>
      </c>
      <c r="M505" s="256"/>
      <c r="N505" s="257"/>
    </row>
    <row r="506" spans="2:14" x14ac:dyDescent="0.25">
      <c r="B506" s="333" t="str">
        <f>IF(D506="","",D506&amp;"-"&amp;(1+COUNTIF(D$33:D505,D506)))</f>
        <v>imeprezime-447</v>
      </c>
      <c r="D506" s="255" t="s">
        <v>285</v>
      </c>
      <c r="E506" s="256" t="s">
        <v>1029</v>
      </c>
      <c r="F506" s="256">
        <v>1550</v>
      </c>
      <c r="G506" s="256" t="s">
        <v>841</v>
      </c>
      <c r="H506" s="256" t="s">
        <v>368</v>
      </c>
      <c r="I506" s="256" t="s">
        <v>375</v>
      </c>
      <c r="J506" s="256">
        <v>221</v>
      </c>
      <c r="K506" s="329">
        <v>44641</v>
      </c>
      <c r="L506" s="256" t="s">
        <v>356</v>
      </c>
      <c r="M506" s="256"/>
      <c r="N506" s="257"/>
    </row>
    <row r="507" spans="2:14" x14ac:dyDescent="0.25">
      <c r="B507" s="333" t="str">
        <f>IF(D507="","",D507&amp;"-"&amp;(1+COUNTIF(D$33:D506,D507)))</f>
        <v>imeprezime-448</v>
      </c>
      <c r="D507" s="255" t="s">
        <v>285</v>
      </c>
      <c r="E507" s="256" t="s">
        <v>1032</v>
      </c>
      <c r="F507" s="256">
        <v>1754</v>
      </c>
      <c r="G507" s="256" t="s">
        <v>395</v>
      </c>
      <c r="H507" s="256" t="s">
        <v>374</v>
      </c>
      <c r="I507" s="256"/>
      <c r="J507" s="256" t="s">
        <v>356</v>
      </c>
      <c r="K507" s="329" t="s">
        <v>356</v>
      </c>
      <c r="L507" s="256" t="s">
        <v>356</v>
      </c>
      <c r="M507" s="256"/>
      <c r="N507" s="257"/>
    </row>
    <row r="508" spans="2:14" ht="15" customHeight="1" x14ac:dyDescent="0.25">
      <c r="B508" s="333" t="str">
        <f>IF(D508="","",D508&amp;"-"&amp;(1+COUNTIF(D$33:D507,D508)))</f>
        <v>imeprezime-449</v>
      </c>
      <c r="D508" s="255" t="s">
        <v>285</v>
      </c>
      <c r="E508" s="256" t="s">
        <v>1032</v>
      </c>
      <c r="F508" s="256">
        <v>1410</v>
      </c>
      <c r="G508" s="256" t="s">
        <v>1033</v>
      </c>
      <c r="H508" s="256" t="s">
        <v>368</v>
      </c>
      <c r="I508" s="256" t="s">
        <v>392</v>
      </c>
      <c r="J508" s="256">
        <v>221</v>
      </c>
      <c r="K508" s="329">
        <v>44636</v>
      </c>
      <c r="L508" s="256" t="s">
        <v>356</v>
      </c>
      <c r="M508" s="256"/>
      <c r="N508" s="257"/>
    </row>
    <row r="509" spans="2:14" x14ac:dyDescent="0.25">
      <c r="B509" s="333" t="str">
        <f>IF(D509="","",D509&amp;"-"&amp;(1+COUNTIF(D$33:D508,D509)))</f>
        <v>imeprezime-450</v>
      </c>
      <c r="D509" s="255" t="s">
        <v>285</v>
      </c>
      <c r="E509" s="256" t="s">
        <v>1034</v>
      </c>
      <c r="F509" s="256">
        <v>2255</v>
      </c>
      <c r="G509" s="256" t="s">
        <v>1035</v>
      </c>
      <c r="H509" s="256" t="s">
        <v>374</v>
      </c>
      <c r="I509" s="256"/>
      <c r="J509" s="256" t="s">
        <v>356</v>
      </c>
      <c r="K509" s="329" t="s">
        <v>356</v>
      </c>
      <c r="L509" s="256" t="s">
        <v>356</v>
      </c>
      <c r="M509" s="256"/>
      <c r="N509" s="257"/>
    </row>
    <row r="510" spans="2:14" x14ac:dyDescent="0.25">
      <c r="B510" s="333" t="str">
        <f>IF(D510="","",D510&amp;"-"&amp;(1+COUNTIF(D$33:D509,D510)))</f>
        <v>imeprezime-451</v>
      </c>
      <c r="D510" s="255" t="s">
        <v>285</v>
      </c>
      <c r="E510" s="256" t="s">
        <v>1034</v>
      </c>
      <c r="F510" s="256">
        <v>1389</v>
      </c>
      <c r="G510" s="256" t="s">
        <v>380</v>
      </c>
      <c r="H510" s="256" t="s">
        <v>368</v>
      </c>
      <c r="I510" s="256"/>
      <c r="J510" s="256" t="s">
        <v>356</v>
      </c>
      <c r="K510" s="329" t="s">
        <v>356</v>
      </c>
      <c r="L510" s="256" t="s">
        <v>356</v>
      </c>
      <c r="M510" s="256"/>
      <c r="N510" s="257"/>
    </row>
    <row r="511" spans="2:14" x14ac:dyDescent="0.25">
      <c r="B511" s="333" t="str">
        <f>IF(D511="","",D511&amp;"-"&amp;(1+COUNTIF(D$33:D510,D511)))</f>
        <v>imeprezime-452</v>
      </c>
      <c r="D511" s="255" t="s">
        <v>285</v>
      </c>
      <c r="E511" s="256" t="s">
        <v>1034</v>
      </c>
      <c r="F511" s="256">
        <v>1760</v>
      </c>
      <c r="G511" s="256" t="s">
        <v>1036</v>
      </c>
      <c r="H511" s="256" t="s">
        <v>487</v>
      </c>
      <c r="I511" s="256"/>
      <c r="J511" s="256" t="s">
        <v>356</v>
      </c>
      <c r="K511" s="329" t="s">
        <v>356</v>
      </c>
      <c r="L511" s="256" t="s">
        <v>356</v>
      </c>
      <c r="M511" s="256"/>
      <c r="N511" s="257"/>
    </row>
    <row r="512" spans="2:14" x14ac:dyDescent="0.25">
      <c r="B512" s="333" t="str">
        <f>IF(D512="","",D512&amp;"-"&amp;(1+COUNTIF(D$33:D511,D512)))</f>
        <v>imeprezime-453</v>
      </c>
      <c r="D512" s="255" t="s">
        <v>285</v>
      </c>
      <c r="E512" s="256" t="s">
        <v>1034</v>
      </c>
      <c r="F512" s="256">
        <v>2130</v>
      </c>
      <c r="G512" s="256" t="s">
        <v>1037</v>
      </c>
      <c r="H512" s="256" t="s">
        <v>1038</v>
      </c>
      <c r="I512" s="256"/>
      <c r="J512" s="256" t="s">
        <v>356</v>
      </c>
      <c r="K512" s="329" t="s">
        <v>356</v>
      </c>
      <c r="L512" s="256" t="s">
        <v>356</v>
      </c>
      <c r="M512" s="256"/>
      <c r="N512" s="257"/>
    </row>
    <row r="513" spans="2:14" x14ac:dyDescent="0.25">
      <c r="B513" s="333" t="str">
        <f>IF(D513="","",D513&amp;"-"&amp;(1+COUNTIF(D$33:D512,D513)))</f>
        <v>imeprezime-454</v>
      </c>
      <c r="D513" s="255" t="s">
        <v>285</v>
      </c>
      <c r="E513" s="256" t="s">
        <v>1034</v>
      </c>
      <c r="F513" s="256">
        <v>1561</v>
      </c>
      <c r="G513" s="256" t="s">
        <v>1039</v>
      </c>
      <c r="H513" s="256" t="s">
        <v>374</v>
      </c>
      <c r="I513" s="256" t="s">
        <v>425</v>
      </c>
      <c r="J513" s="256">
        <v>221</v>
      </c>
      <c r="K513" s="329">
        <v>44627</v>
      </c>
      <c r="L513" s="256" t="s">
        <v>356</v>
      </c>
      <c r="M513" s="256"/>
      <c r="N513" s="257"/>
    </row>
    <row r="514" spans="2:14" x14ac:dyDescent="0.25">
      <c r="B514" s="333" t="str">
        <f>IF(D514="","",D514&amp;"-"&amp;(1+COUNTIF(D$33:D513,D514)))</f>
        <v>imeprezime-455</v>
      </c>
      <c r="D514" s="255" t="s">
        <v>285</v>
      </c>
      <c r="E514" s="256" t="s">
        <v>1034</v>
      </c>
      <c r="F514" s="256">
        <v>1184</v>
      </c>
      <c r="G514" s="256" t="s">
        <v>1040</v>
      </c>
      <c r="H514" s="256" t="s">
        <v>374</v>
      </c>
      <c r="I514" s="256" t="s">
        <v>375</v>
      </c>
      <c r="J514" s="256">
        <v>221</v>
      </c>
      <c r="K514" s="329">
        <v>44627</v>
      </c>
      <c r="L514" s="256" t="s">
        <v>356</v>
      </c>
      <c r="M514" s="256"/>
      <c r="N514" s="257"/>
    </row>
    <row r="515" spans="2:14" ht="15" customHeight="1" x14ac:dyDescent="0.25">
      <c r="B515" s="333" t="str">
        <f>IF(D515="","",D515&amp;"-"&amp;(1+COUNTIF(D$33:D514,D515)))</f>
        <v>imeprezime-456</v>
      </c>
      <c r="D515" s="255" t="s">
        <v>285</v>
      </c>
      <c r="E515" s="256" t="s">
        <v>1041</v>
      </c>
      <c r="F515" s="256">
        <v>1797</v>
      </c>
      <c r="G515" s="256" t="s">
        <v>509</v>
      </c>
      <c r="H515" s="256" t="s">
        <v>368</v>
      </c>
      <c r="I515" s="256"/>
      <c r="J515" s="256" t="s">
        <v>356</v>
      </c>
      <c r="K515" s="329" t="s">
        <v>356</v>
      </c>
      <c r="L515" s="256" t="s">
        <v>356</v>
      </c>
      <c r="M515" s="256"/>
      <c r="N515" s="257"/>
    </row>
    <row r="516" spans="2:14" x14ac:dyDescent="0.25">
      <c r="B516" s="333" t="str">
        <f>IF(D516="","",D516&amp;"-"&amp;(1+COUNTIF(D$33:D515,D516)))</f>
        <v>imeprezime-457</v>
      </c>
      <c r="D516" s="255" t="s">
        <v>285</v>
      </c>
      <c r="E516" s="256" t="s">
        <v>1042</v>
      </c>
      <c r="F516" s="256">
        <v>2407</v>
      </c>
      <c r="G516" s="256" t="s">
        <v>1043</v>
      </c>
      <c r="H516" s="256" t="s">
        <v>1044</v>
      </c>
      <c r="I516" s="256"/>
      <c r="J516" s="256" t="s">
        <v>356</v>
      </c>
      <c r="K516" s="329" t="s">
        <v>356</v>
      </c>
      <c r="L516" s="256" t="s">
        <v>356</v>
      </c>
      <c r="M516" s="256"/>
      <c r="N516" s="257"/>
    </row>
    <row r="517" spans="2:14" x14ac:dyDescent="0.25">
      <c r="B517" s="333" t="str">
        <f>IF(D517="","",D517&amp;"-"&amp;(1+COUNTIF(D$33:D516,D517)))</f>
        <v>imeprezime-458</v>
      </c>
      <c r="D517" s="255" t="s">
        <v>285</v>
      </c>
      <c r="E517" s="256" t="s">
        <v>1045</v>
      </c>
      <c r="F517" s="256">
        <v>2111</v>
      </c>
      <c r="G517" s="256" t="s">
        <v>1046</v>
      </c>
      <c r="H517" s="256" t="s">
        <v>874</v>
      </c>
      <c r="I517" s="256"/>
      <c r="J517" s="256" t="s">
        <v>356</v>
      </c>
      <c r="K517" s="329" t="s">
        <v>356</v>
      </c>
      <c r="L517" s="256" t="s">
        <v>356</v>
      </c>
      <c r="M517" s="256"/>
      <c r="N517" s="257"/>
    </row>
    <row r="518" spans="2:14" x14ac:dyDescent="0.25">
      <c r="B518" s="333" t="str">
        <f>IF(D518="","",D518&amp;"-"&amp;(1+COUNTIF(D$33:D517,D518)))</f>
        <v>imeprezime-459</v>
      </c>
      <c r="D518" s="255" t="s">
        <v>285</v>
      </c>
      <c r="E518" s="256" t="s">
        <v>1047</v>
      </c>
      <c r="F518" s="256">
        <v>2223</v>
      </c>
      <c r="G518" s="256" t="s">
        <v>1048</v>
      </c>
      <c r="H518" s="256" t="s">
        <v>368</v>
      </c>
      <c r="I518" s="256" t="s">
        <v>375</v>
      </c>
      <c r="J518" s="256">
        <v>221</v>
      </c>
      <c r="K518" s="329">
        <v>44667</v>
      </c>
      <c r="L518" s="256" t="s">
        <v>356</v>
      </c>
      <c r="M518" s="256"/>
      <c r="N518" s="257"/>
    </row>
    <row r="519" spans="2:14" x14ac:dyDescent="0.25">
      <c r="B519" s="333" t="str">
        <f>IF(D519="","",D519&amp;"-"&amp;(1+COUNTIF(D$33:D518,D519)))</f>
        <v>imeprezime-460</v>
      </c>
      <c r="D519" s="255" t="s">
        <v>285</v>
      </c>
      <c r="E519" s="256" t="s">
        <v>1047</v>
      </c>
      <c r="F519" s="256">
        <v>1954</v>
      </c>
      <c r="G519" s="256" t="s">
        <v>1049</v>
      </c>
      <c r="H519" s="256" t="s">
        <v>374</v>
      </c>
      <c r="I519" s="256" t="s">
        <v>375</v>
      </c>
      <c r="J519" s="256">
        <v>221</v>
      </c>
      <c r="K519" s="329">
        <v>44627</v>
      </c>
      <c r="L519" s="256" t="s">
        <v>356</v>
      </c>
      <c r="M519" s="256"/>
      <c r="N519" s="257"/>
    </row>
    <row r="520" spans="2:14" x14ac:dyDescent="0.25">
      <c r="B520" s="333" t="str">
        <f>IF(D520="","",D520&amp;"-"&amp;(1+COUNTIF(D$33:D519,D520)))</f>
        <v>imeprezime-461</v>
      </c>
      <c r="D520" s="255" t="s">
        <v>285</v>
      </c>
      <c r="E520" s="256" t="s">
        <v>1047</v>
      </c>
      <c r="F520" s="256">
        <v>1458</v>
      </c>
      <c r="G520" s="256" t="s">
        <v>1036</v>
      </c>
      <c r="H520" s="256" t="s">
        <v>362</v>
      </c>
      <c r="I520" s="256" t="s">
        <v>504</v>
      </c>
      <c r="J520" s="256">
        <v>221</v>
      </c>
      <c r="K520" s="329">
        <v>44632</v>
      </c>
      <c r="L520" s="256" t="s">
        <v>356</v>
      </c>
      <c r="M520" s="256"/>
      <c r="N520" s="257"/>
    </row>
    <row r="521" spans="2:14" x14ac:dyDescent="0.25">
      <c r="B521" s="333" t="str">
        <f>IF(D521="","",D521&amp;"-"&amp;(1+COUNTIF(D$33:D520,D521)))</f>
        <v>imeprezime-462</v>
      </c>
      <c r="D521" s="255" t="s">
        <v>285</v>
      </c>
      <c r="E521" s="256" t="s">
        <v>1047</v>
      </c>
      <c r="F521" s="256">
        <v>1491</v>
      </c>
      <c r="G521" s="256" t="s">
        <v>1050</v>
      </c>
      <c r="H521" s="256" t="s">
        <v>365</v>
      </c>
      <c r="I521" s="256" t="s">
        <v>392</v>
      </c>
      <c r="J521" s="256">
        <v>221</v>
      </c>
      <c r="K521" s="329">
        <v>44626</v>
      </c>
      <c r="L521" s="256" t="s">
        <v>356</v>
      </c>
      <c r="M521" s="256"/>
      <c r="N521" s="257"/>
    </row>
    <row r="522" spans="2:14" ht="15" customHeight="1" x14ac:dyDescent="0.25">
      <c r="B522" s="333" t="str">
        <f>IF(D522="","",D522&amp;"-"&amp;(1+COUNTIF(D$33:D521,D522)))</f>
        <v>imeprezime-463</v>
      </c>
      <c r="D522" s="255" t="s">
        <v>285</v>
      </c>
      <c r="E522" s="256" t="s">
        <v>1047</v>
      </c>
      <c r="F522" s="256">
        <v>1743</v>
      </c>
      <c r="G522" s="256" t="s">
        <v>1051</v>
      </c>
      <c r="H522" s="256" t="s">
        <v>420</v>
      </c>
      <c r="I522" s="256"/>
      <c r="J522" s="256" t="s">
        <v>356</v>
      </c>
      <c r="K522" s="329" t="s">
        <v>356</v>
      </c>
      <c r="L522" s="256" t="s">
        <v>356</v>
      </c>
      <c r="M522" s="256"/>
      <c r="N522" s="257"/>
    </row>
    <row r="523" spans="2:14" x14ac:dyDescent="0.25">
      <c r="B523" s="333" t="str">
        <f>IF(D523="","",D523&amp;"-"&amp;(1+COUNTIF(D$33:D522,D523)))</f>
        <v>imeprezime-464</v>
      </c>
      <c r="D523" s="255" t="s">
        <v>285</v>
      </c>
      <c r="E523" s="256" t="s">
        <v>1047</v>
      </c>
      <c r="F523" s="256">
        <v>2265</v>
      </c>
      <c r="G523" s="256" t="s">
        <v>1052</v>
      </c>
      <c r="H523" s="256" t="s">
        <v>374</v>
      </c>
      <c r="I523" s="256"/>
      <c r="J523" s="256" t="s">
        <v>356</v>
      </c>
      <c r="K523" s="329" t="s">
        <v>356</v>
      </c>
      <c r="L523" s="256" t="s">
        <v>356</v>
      </c>
      <c r="M523" s="256"/>
      <c r="N523" s="257"/>
    </row>
    <row r="524" spans="2:14" x14ac:dyDescent="0.25">
      <c r="B524" s="333" t="str">
        <f>IF(D524="","",D524&amp;"-"&amp;(1+COUNTIF(D$33:D523,D524)))</f>
        <v>imeprezime-465</v>
      </c>
      <c r="D524" s="255" t="s">
        <v>285</v>
      </c>
      <c r="E524" s="256" t="s">
        <v>1047</v>
      </c>
      <c r="F524" s="256">
        <v>1412</v>
      </c>
      <c r="G524" s="256" t="s">
        <v>1053</v>
      </c>
      <c r="H524" s="256" t="s">
        <v>368</v>
      </c>
      <c r="I524" s="256" t="s">
        <v>375</v>
      </c>
      <c r="J524" s="256">
        <v>221</v>
      </c>
      <c r="K524" s="329">
        <v>44636</v>
      </c>
      <c r="L524" s="256" t="s">
        <v>356</v>
      </c>
      <c r="M524" s="256"/>
      <c r="N524" s="257"/>
    </row>
    <row r="525" spans="2:14" x14ac:dyDescent="0.25">
      <c r="B525" s="333" t="str">
        <f>IF(D525="","",D525&amp;"-"&amp;(1+COUNTIF(D$33:D524,D525)))</f>
        <v>imeprezime-466</v>
      </c>
      <c r="D525" s="255" t="s">
        <v>285</v>
      </c>
      <c r="E525" s="256" t="s">
        <v>1047</v>
      </c>
      <c r="F525" s="256">
        <v>1632</v>
      </c>
      <c r="G525" s="256" t="s">
        <v>422</v>
      </c>
      <c r="H525" s="256" t="s">
        <v>420</v>
      </c>
      <c r="I525" s="256"/>
      <c r="J525" s="256" t="s">
        <v>356</v>
      </c>
      <c r="K525" s="329" t="s">
        <v>356</v>
      </c>
      <c r="L525" s="256" t="s">
        <v>356</v>
      </c>
      <c r="M525" s="256"/>
      <c r="N525" s="257"/>
    </row>
    <row r="526" spans="2:14" x14ac:dyDescent="0.25">
      <c r="B526" s="333" t="str">
        <f>IF(D526="","",D526&amp;"-"&amp;(1+COUNTIF(D$33:D525,D526)))</f>
        <v>imeprezime-467</v>
      </c>
      <c r="D526" s="255" t="s">
        <v>285</v>
      </c>
      <c r="E526" s="256" t="s">
        <v>1047</v>
      </c>
      <c r="F526" s="256">
        <v>1148</v>
      </c>
      <c r="G526" s="256" t="s">
        <v>1054</v>
      </c>
      <c r="H526" s="256" t="s">
        <v>368</v>
      </c>
      <c r="I526" s="256" t="s">
        <v>425</v>
      </c>
      <c r="J526" s="256">
        <v>221</v>
      </c>
      <c r="K526" s="329">
        <v>44667</v>
      </c>
      <c r="L526" s="256" t="s">
        <v>356</v>
      </c>
      <c r="M526" s="256"/>
      <c r="N526" s="257"/>
    </row>
    <row r="527" spans="2:14" x14ac:dyDescent="0.25">
      <c r="B527" s="333" t="str">
        <f>IF(D527="","",D527&amp;"-"&amp;(1+COUNTIF(D$33:D526,D527)))</f>
        <v>imeprezime-468</v>
      </c>
      <c r="D527" s="255" t="s">
        <v>285</v>
      </c>
      <c r="E527" s="256" t="s">
        <v>1047</v>
      </c>
      <c r="F527" s="256">
        <v>1158</v>
      </c>
      <c r="G527" s="256" t="s">
        <v>486</v>
      </c>
      <c r="H527" s="256" t="s">
        <v>383</v>
      </c>
      <c r="I527" s="256" t="s">
        <v>430</v>
      </c>
      <c r="J527" s="256">
        <v>221</v>
      </c>
      <c r="K527" s="329">
        <v>44625</v>
      </c>
      <c r="L527" s="256" t="s">
        <v>356</v>
      </c>
      <c r="M527" s="256"/>
      <c r="N527" s="257"/>
    </row>
    <row r="528" spans="2:14" x14ac:dyDescent="0.25">
      <c r="B528" s="333" t="str">
        <f>IF(D528="","",D528&amp;"-"&amp;(1+COUNTIF(D$33:D527,D528)))</f>
        <v>imeprezime-469</v>
      </c>
      <c r="D528" s="255" t="s">
        <v>285</v>
      </c>
      <c r="E528" s="256" t="s">
        <v>1047</v>
      </c>
      <c r="F528" s="256">
        <v>1905</v>
      </c>
      <c r="G528" s="256" t="s">
        <v>1055</v>
      </c>
      <c r="H528" s="256" t="s">
        <v>368</v>
      </c>
      <c r="I528" s="256" t="s">
        <v>375</v>
      </c>
      <c r="J528" s="256">
        <v>221</v>
      </c>
      <c r="K528" s="329">
        <v>44636</v>
      </c>
      <c r="L528" s="256" t="s">
        <v>356</v>
      </c>
      <c r="M528" s="256"/>
      <c r="N528" s="257"/>
    </row>
    <row r="529" spans="2:14" ht="15" customHeight="1" x14ac:dyDescent="0.25">
      <c r="B529" s="333" t="str">
        <f>IF(D529="","",D529&amp;"-"&amp;(1+COUNTIF(D$33:D528,D529)))</f>
        <v>imeprezime-470</v>
      </c>
      <c r="D529" s="255" t="s">
        <v>285</v>
      </c>
      <c r="E529" s="256" t="s">
        <v>1047</v>
      </c>
      <c r="F529" s="256">
        <v>1683</v>
      </c>
      <c r="G529" s="256" t="s">
        <v>1056</v>
      </c>
      <c r="H529" s="256" t="s">
        <v>537</v>
      </c>
      <c r="I529" s="256" t="s">
        <v>375</v>
      </c>
      <c r="J529" s="256">
        <v>221</v>
      </c>
      <c r="K529" s="329">
        <v>44623</v>
      </c>
      <c r="L529" s="256" t="s">
        <v>356</v>
      </c>
      <c r="M529" s="256"/>
      <c r="N529" s="257"/>
    </row>
    <row r="530" spans="2:14" x14ac:dyDescent="0.25">
      <c r="B530" s="333" t="str">
        <f>IF(D530="","",D530&amp;"-"&amp;(1+COUNTIF(D$33:D529,D530)))</f>
        <v>imeprezime-471</v>
      </c>
      <c r="D530" s="255" t="s">
        <v>285</v>
      </c>
      <c r="E530" s="256" t="s">
        <v>1047</v>
      </c>
      <c r="F530" s="256">
        <v>1935</v>
      </c>
      <c r="G530" s="256" t="s">
        <v>1057</v>
      </c>
      <c r="H530" s="256" t="s">
        <v>362</v>
      </c>
      <c r="I530" s="256"/>
      <c r="J530" s="256" t="s">
        <v>356</v>
      </c>
      <c r="K530" s="329" t="s">
        <v>356</v>
      </c>
      <c r="L530" s="256" t="s">
        <v>356</v>
      </c>
      <c r="M530" s="256"/>
      <c r="N530" s="257"/>
    </row>
    <row r="531" spans="2:14" x14ac:dyDescent="0.25">
      <c r="B531" s="333" t="str">
        <f>IF(D531="","",D531&amp;"-"&amp;(1+COUNTIF(D$33:D530,D531)))</f>
        <v>imeprezime-472</v>
      </c>
      <c r="D531" s="255" t="s">
        <v>285</v>
      </c>
      <c r="E531" s="256" t="s">
        <v>1047</v>
      </c>
      <c r="F531" s="256">
        <v>2396</v>
      </c>
      <c r="G531" s="256" t="s">
        <v>1058</v>
      </c>
      <c r="H531" s="256" t="s">
        <v>665</v>
      </c>
      <c r="I531" s="256"/>
      <c r="J531" s="256" t="s">
        <v>356</v>
      </c>
      <c r="K531" s="329" t="s">
        <v>356</v>
      </c>
      <c r="L531" s="256" t="s">
        <v>356</v>
      </c>
      <c r="M531" s="256"/>
      <c r="N531" s="257"/>
    </row>
    <row r="532" spans="2:14" x14ac:dyDescent="0.25">
      <c r="B532" s="333" t="str">
        <f>IF(D532="","",D532&amp;"-"&amp;(1+COUNTIF(D$33:D531,D532)))</f>
        <v>imeprezime-473</v>
      </c>
      <c r="D532" s="255" t="s">
        <v>285</v>
      </c>
      <c r="E532" s="256" t="s">
        <v>1047</v>
      </c>
      <c r="F532" s="256">
        <v>1198</v>
      </c>
      <c r="G532" s="256" t="s">
        <v>1059</v>
      </c>
      <c r="H532" s="256" t="s">
        <v>424</v>
      </c>
      <c r="I532" s="256"/>
      <c r="J532" s="256" t="s">
        <v>356</v>
      </c>
      <c r="K532" s="329" t="s">
        <v>356</v>
      </c>
      <c r="L532" s="256" t="s">
        <v>356</v>
      </c>
      <c r="M532" s="256"/>
      <c r="N532" s="257"/>
    </row>
    <row r="533" spans="2:14" x14ac:dyDescent="0.25">
      <c r="B533" s="333" t="str">
        <f>IF(D533="","",D533&amp;"-"&amp;(1+COUNTIF(D$33:D532,D533)))</f>
        <v>imeprezime-474</v>
      </c>
      <c r="D533" s="255" t="s">
        <v>285</v>
      </c>
      <c r="E533" s="256" t="s">
        <v>1047</v>
      </c>
      <c r="F533" s="256">
        <v>1881</v>
      </c>
      <c r="G533" s="256" t="s">
        <v>1060</v>
      </c>
      <c r="H533" s="256" t="s">
        <v>368</v>
      </c>
      <c r="I533" s="256"/>
      <c r="J533" s="256" t="s">
        <v>356</v>
      </c>
      <c r="K533" s="329" t="s">
        <v>356</v>
      </c>
      <c r="L533" s="256" t="s">
        <v>356</v>
      </c>
      <c r="M533" s="256"/>
      <c r="N533" s="257"/>
    </row>
    <row r="534" spans="2:14" x14ac:dyDescent="0.25">
      <c r="B534" s="333" t="str">
        <f>IF(D534="","",D534&amp;"-"&amp;(1+COUNTIF(D$33:D533,D534)))</f>
        <v>imeprezime-475</v>
      </c>
      <c r="D534" s="255" t="s">
        <v>285</v>
      </c>
      <c r="E534" s="256" t="s">
        <v>1047</v>
      </c>
      <c r="F534" s="256">
        <v>2042</v>
      </c>
      <c r="G534" s="256" t="s">
        <v>1061</v>
      </c>
      <c r="H534" s="256" t="s">
        <v>374</v>
      </c>
      <c r="I534" s="256" t="s">
        <v>375</v>
      </c>
      <c r="J534" s="256">
        <v>221</v>
      </c>
      <c r="K534" s="329">
        <v>44627</v>
      </c>
      <c r="L534" s="256" t="s">
        <v>356</v>
      </c>
      <c r="M534" s="256"/>
      <c r="N534" s="257"/>
    </row>
    <row r="535" spans="2:14" x14ac:dyDescent="0.25">
      <c r="B535" s="333" t="str">
        <f>IF(D535="","",D535&amp;"-"&amp;(1+COUNTIF(D$33:D534,D535)))</f>
        <v>imeprezime-476</v>
      </c>
      <c r="D535" s="255" t="s">
        <v>285</v>
      </c>
      <c r="E535" s="256" t="s">
        <v>1047</v>
      </c>
      <c r="F535" s="256">
        <v>1747</v>
      </c>
      <c r="G535" s="256" t="s">
        <v>1062</v>
      </c>
      <c r="H535" s="256" t="s">
        <v>368</v>
      </c>
      <c r="I535" s="256"/>
      <c r="J535" s="256" t="s">
        <v>356</v>
      </c>
      <c r="K535" s="329" t="s">
        <v>356</v>
      </c>
      <c r="L535" s="256" t="s">
        <v>356</v>
      </c>
      <c r="M535" s="256"/>
      <c r="N535" s="257"/>
    </row>
    <row r="536" spans="2:14" ht="15" customHeight="1" x14ac:dyDescent="0.25">
      <c r="B536" s="333" t="str">
        <f>IF(D536="","",D536&amp;"-"&amp;(1+COUNTIF(D$33:D535,D536)))</f>
        <v>imeprezime-477</v>
      </c>
      <c r="D536" s="255" t="s">
        <v>285</v>
      </c>
      <c r="E536" s="256" t="s">
        <v>1047</v>
      </c>
      <c r="F536" s="256">
        <v>2008</v>
      </c>
      <c r="G536" s="256" t="s">
        <v>1063</v>
      </c>
      <c r="H536" s="256" t="s">
        <v>374</v>
      </c>
      <c r="I536" s="256"/>
      <c r="J536" s="256" t="s">
        <v>356</v>
      </c>
      <c r="K536" s="329" t="s">
        <v>356</v>
      </c>
      <c r="L536" s="256" t="s">
        <v>356</v>
      </c>
      <c r="M536" s="256"/>
      <c r="N536" s="257"/>
    </row>
    <row r="537" spans="2:14" x14ac:dyDescent="0.25">
      <c r="B537" s="333" t="str">
        <f>IF(D537="","",D537&amp;"-"&amp;(1+COUNTIF(D$33:D536,D537)))</f>
        <v>imeprezime-478</v>
      </c>
      <c r="D537" s="255" t="s">
        <v>285</v>
      </c>
      <c r="E537" s="256" t="s">
        <v>1047</v>
      </c>
      <c r="F537" s="256">
        <v>1360</v>
      </c>
      <c r="G537" s="256" t="s">
        <v>714</v>
      </c>
      <c r="H537" s="256" t="s">
        <v>368</v>
      </c>
      <c r="I537" s="256" t="s">
        <v>430</v>
      </c>
      <c r="J537" s="256">
        <v>221</v>
      </c>
      <c r="K537" s="329">
        <v>44636</v>
      </c>
      <c r="L537" s="256" t="s">
        <v>356</v>
      </c>
      <c r="M537" s="256"/>
      <c r="N537" s="257"/>
    </row>
    <row r="538" spans="2:14" x14ac:dyDescent="0.25">
      <c r="B538" s="333" t="str">
        <f>IF(D538="","",D538&amp;"-"&amp;(1+COUNTIF(D$33:D537,D538)))</f>
        <v>imeprezime-479</v>
      </c>
      <c r="D538" s="255" t="s">
        <v>285</v>
      </c>
      <c r="E538" s="256" t="s">
        <v>1064</v>
      </c>
      <c r="F538" s="256">
        <v>1734</v>
      </c>
      <c r="G538" s="256" t="s">
        <v>1065</v>
      </c>
      <c r="H538" s="256" t="s">
        <v>420</v>
      </c>
      <c r="I538" s="256"/>
      <c r="J538" s="256" t="s">
        <v>356</v>
      </c>
      <c r="K538" s="329" t="s">
        <v>356</v>
      </c>
      <c r="L538" s="256" t="s">
        <v>356</v>
      </c>
      <c r="M538" s="256"/>
      <c r="N538" s="257"/>
    </row>
    <row r="539" spans="2:14" x14ac:dyDescent="0.25">
      <c r="B539" s="333" t="str">
        <f>IF(D539="","",D539&amp;"-"&amp;(1+COUNTIF(D$33:D538,D539)))</f>
        <v>imeprezime-480</v>
      </c>
      <c r="D539" s="255" t="s">
        <v>285</v>
      </c>
      <c r="E539" s="256" t="s">
        <v>1064</v>
      </c>
      <c r="F539" s="256">
        <v>1205</v>
      </c>
      <c r="G539" s="256" t="s">
        <v>1066</v>
      </c>
      <c r="H539" s="256" t="s">
        <v>374</v>
      </c>
      <c r="I539" s="256" t="s">
        <v>636</v>
      </c>
      <c r="J539" s="256">
        <v>221</v>
      </c>
      <c r="K539" s="329">
        <v>44627</v>
      </c>
      <c r="L539" s="256" t="s">
        <v>356</v>
      </c>
      <c r="M539" s="256"/>
      <c r="N539" s="257"/>
    </row>
    <row r="540" spans="2:14" x14ac:dyDescent="0.25">
      <c r="B540" s="333" t="str">
        <f>IF(D540="","",D540&amp;"-"&amp;(1+COUNTIF(D$33:D539,D540)))</f>
        <v>imeprezime-481</v>
      </c>
      <c r="D540" s="255" t="s">
        <v>285</v>
      </c>
      <c r="E540" s="256" t="s">
        <v>1064</v>
      </c>
      <c r="F540" s="256">
        <v>2222</v>
      </c>
      <c r="G540" s="256" t="s">
        <v>1067</v>
      </c>
      <c r="H540" s="256" t="s">
        <v>368</v>
      </c>
      <c r="I540" s="256" t="s">
        <v>399</v>
      </c>
      <c r="J540" s="256">
        <v>221</v>
      </c>
      <c r="K540" s="329">
        <v>44667</v>
      </c>
      <c r="L540" s="256" t="s">
        <v>356</v>
      </c>
      <c r="M540" s="256"/>
      <c r="N540" s="257"/>
    </row>
    <row r="541" spans="2:14" x14ac:dyDescent="0.25">
      <c r="B541" s="333" t="str">
        <f>IF(D541="","",D541&amp;"-"&amp;(1+COUNTIF(D$33:D540,D541)))</f>
        <v>imeprezime-482</v>
      </c>
      <c r="D541" s="255" t="s">
        <v>285</v>
      </c>
      <c r="E541" s="256" t="s">
        <v>1064</v>
      </c>
      <c r="F541" s="256">
        <v>2190</v>
      </c>
      <c r="G541" s="256" t="s">
        <v>1068</v>
      </c>
      <c r="H541" s="256" t="s">
        <v>1069</v>
      </c>
      <c r="I541" s="256"/>
      <c r="J541" s="256" t="s">
        <v>356</v>
      </c>
      <c r="K541" s="329" t="s">
        <v>356</v>
      </c>
      <c r="L541" s="256" t="s">
        <v>356</v>
      </c>
      <c r="M541" s="256"/>
      <c r="N541" s="257"/>
    </row>
    <row r="542" spans="2:14" x14ac:dyDescent="0.25">
      <c r="B542" s="333" t="str">
        <f>IF(D542="","",D542&amp;"-"&amp;(1+COUNTIF(D$33:D541,D542)))</f>
        <v>imeprezime-483</v>
      </c>
      <c r="D542" s="255" t="s">
        <v>285</v>
      </c>
      <c r="E542" s="256" t="s">
        <v>1064</v>
      </c>
      <c r="F542" s="256">
        <v>1808</v>
      </c>
      <c r="G542" s="256" t="s">
        <v>1070</v>
      </c>
      <c r="H542" s="256" t="s">
        <v>368</v>
      </c>
      <c r="I542" s="256"/>
      <c r="J542" s="256" t="s">
        <v>356</v>
      </c>
      <c r="K542" s="329" t="s">
        <v>356</v>
      </c>
      <c r="L542" s="256" t="s">
        <v>356</v>
      </c>
      <c r="M542" s="256"/>
      <c r="N542" s="257"/>
    </row>
    <row r="543" spans="2:14" ht="15" customHeight="1" x14ac:dyDescent="0.25">
      <c r="B543" s="333" t="str">
        <f>IF(D543="","",D543&amp;"-"&amp;(1+COUNTIF(D$33:D542,D543)))</f>
        <v>imeprezime-484</v>
      </c>
      <c r="D543" s="255" t="s">
        <v>285</v>
      </c>
      <c r="E543" s="256" t="s">
        <v>1064</v>
      </c>
      <c r="F543" s="256">
        <v>1149</v>
      </c>
      <c r="G543" s="256" t="s">
        <v>868</v>
      </c>
      <c r="H543" s="256" t="s">
        <v>362</v>
      </c>
      <c r="I543" s="256" t="s">
        <v>636</v>
      </c>
      <c r="J543" s="256">
        <v>221</v>
      </c>
      <c r="K543" s="329">
        <v>44632</v>
      </c>
      <c r="L543" s="256" t="s">
        <v>356</v>
      </c>
      <c r="M543" s="256"/>
      <c r="N543" s="257"/>
    </row>
    <row r="544" spans="2:14" x14ac:dyDescent="0.25">
      <c r="B544" s="333" t="str">
        <f>IF(D544="","",D544&amp;"-"&amp;(1+COUNTIF(D$33:D543,D544)))</f>
        <v>imeprezime-485</v>
      </c>
      <c r="D544" s="255" t="s">
        <v>285</v>
      </c>
      <c r="E544" s="256" t="s">
        <v>1064</v>
      </c>
      <c r="F544" s="256">
        <v>1500</v>
      </c>
      <c r="G544" s="256" t="s">
        <v>1071</v>
      </c>
      <c r="H544" s="256" t="s">
        <v>374</v>
      </c>
      <c r="I544" s="256" t="s">
        <v>381</v>
      </c>
      <c r="J544" s="256">
        <v>221</v>
      </c>
      <c r="K544" s="329">
        <v>44627</v>
      </c>
      <c r="L544" s="256" t="s">
        <v>356</v>
      </c>
      <c r="M544" s="256"/>
      <c r="N544" s="257"/>
    </row>
    <row r="545" spans="2:14" x14ac:dyDescent="0.25">
      <c r="B545" s="333" t="str">
        <f>IF(D545="","",D545&amp;"-"&amp;(1+COUNTIF(D$33:D544,D545)))</f>
        <v>imeprezime-486</v>
      </c>
      <c r="D545" s="255" t="s">
        <v>285</v>
      </c>
      <c r="E545" s="256" t="s">
        <v>1064</v>
      </c>
      <c r="F545" s="256">
        <v>2264</v>
      </c>
      <c r="G545" s="256" t="s">
        <v>766</v>
      </c>
      <c r="H545" s="256" t="s">
        <v>424</v>
      </c>
      <c r="I545" s="256" t="s">
        <v>399</v>
      </c>
      <c r="J545" s="256">
        <v>221</v>
      </c>
      <c r="K545" s="329">
        <v>44821</v>
      </c>
      <c r="L545" s="256" t="s">
        <v>356</v>
      </c>
      <c r="M545" s="256"/>
      <c r="N545" s="257"/>
    </row>
    <row r="546" spans="2:14" x14ac:dyDescent="0.25">
      <c r="B546" s="333" t="str">
        <f>IF(D546="","",D546&amp;"-"&amp;(1+COUNTIF(D$33:D545,D546)))</f>
        <v>imeprezime-487</v>
      </c>
      <c r="D546" s="255" t="s">
        <v>285</v>
      </c>
      <c r="E546" s="256" t="s">
        <v>1064</v>
      </c>
      <c r="F546" s="256">
        <v>1610</v>
      </c>
      <c r="G546" s="256" t="s">
        <v>1072</v>
      </c>
      <c r="H546" s="256" t="s">
        <v>412</v>
      </c>
      <c r="I546" s="256"/>
      <c r="J546" s="256" t="s">
        <v>356</v>
      </c>
      <c r="K546" s="329" t="s">
        <v>356</v>
      </c>
      <c r="L546" s="256" t="s">
        <v>356</v>
      </c>
      <c r="M546" s="256"/>
      <c r="N546" s="257"/>
    </row>
    <row r="547" spans="2:14" x14ac:dyDescent="0.25">
      <c r="B547" s="333" t="str">
        <f>IF(D547="","",D547&amp;"-"&amp;(1+COUNTIF(D$33:D546,D547)))</f>
        <v>imeprezime-488</v>
      </c>
      <c r="D547" s="255" t="s">
        <v>285</v>
      </c>
      <c r="E547" s="256" t="s">
        <v>1064</v>
      </c>
      <c r="F547" s="256">
        <v>1125</v>
      </c>
      <c r="G547" s="256" t="s">
        <v>1073</v>
      </c>
      <c r="H547" s="256" t="s">
        <v>374</v>
      </c>
      <c r="I547" s="256" t="s">
        <v>636</v>
      </c>
      <c r="J547" s="256">
        <v>221</v>
      </c>
      <c r="K547" s="329">
        <v>44627</v>
      </c>
      <c r="L547" s="256" t="s">
        <v>356</v>
      </c>
      <c r="M547" s="256"/>
      <c r="N547" s="257"/>
    </row>
    <row r="548" spans="2:14" x14ac:dyDescent="0.25">
      <c r="B548" s="333" t="str">
        <f>IF(D548="","",D548&amp;"-"&amp;(1+COUNTIF(D$33:D547,D548)))</f>
        <v>imeprezime-489</v>
      </c>
      <c r="D548" s="255" t="s">
        <v>285</v>
      </c>
      <c r="E548" s="256" t="s">
        <v>1064</v>
      </c>
      <c r="F548" s="256">
        <v>1102</v>
      </c>
      <c r="G548" s="256" t="s">
        <v>1074</v>
      </c>
      <c r="H548" s="256" t="s">
        <v>368</v>
      </c>
      <c r="I548" s="256"/>
      <c r="J548" s="256" t="s">
        <v>356</v>
      </c>
      <c r="K548" s="329" t="s">
        <v>356</v>
      </c>
      <c r="L548" s="256" t="s">
        <v>356</v>
      </c>
      <c r="M548" s="256"/>
      <c r="N548" s="257"/>
    </row>
    <row r="549" spans="2:14" x14ac:dyDescent="0.25">
      <c r="B549" s="333" t="str">
        <f>IF(D549="","",D549&amp;"-"&amp;(1+COUNTIF(D$33:D548,D549)))</f>
        <v>imeprezime-490</v>
      </c>
      <c r="D549" s="255" t="s">
        <v>285</v>
      </c>
      <c r="E549" s="256" t="s">
        <v>1064</v>
      </c>
      <c r="F549" s="256">
        <v>1805</v>
      </c>
      <c r="G549" s="256" t="s">
        <v>1075</v>
      </c>
      <c r="H549" s="256" t="s">
        <v>368</v>
      </c>
      <c r="I549" s="256"/>
      <c r="J549" s="256" t="s">
        <v>356</v>
      </c>
      <c r="K549" s="329" t="s">
        <v>356</v>
      </c>
      <c r="L549" s="256" t="s">
        <v>356</v>
      </c>
      <c r="M549" s="256"/>
      <c r="N549" s="257"/>
    </row>
    <row r="550" spans="2:14" ht="15" customHeight="1" x14ac:dyDescent="0.25">
      <c r="B550" s="333" t="str">
        <f>IF(D550="","",D550&amp;"-"&amp;(1+COUNTIF(D$33:D549,D550)))</f>
        <v>imeprezime-491</v>
      </c>
      <c r="D550" s="255" t="s">
        <v>285</v>
      </c>
      <c r="E550" s="256" t="s">
        <v>1064</v>
      </c>
      <c r="F550" s="256">
        <v>1588</v>
      </c>
      <c r="G550" s="256" t="s">
        <v>1076</v>
      </c>
      <c r="H550" s="256" t="s">
        <v>420</v>
      </c>
      <c r="I550" s="256"/>
      <c r="J550" s="256" t="s">
        <v>356</v>
      </c>
      <c r="K550" s="329" t="s">
        <v>356</v>
      </c>
      <c r="L550" s="256" t="s">
        <v>356</v>
      </c>
      <c r="M550" s="256"/>
      <c r="N550" s="257"/>
    </row>
    <row r="551" spans="2:14" x14ac:dyDescent="0.25">
      <c r="B551" s="333" t="str">
        <f>IF(D551="","",D551&amp;"-"&amp;(1+COUNTIF(D$33:D550,D551)))</f>
        <v>imeprezime-492</v>
      </c>
      <c r="D551" s="255" t="s">
        <v>285</v>
      </c>
      <c r="E551" s="256" t="s">
        <v>1064</v>
      </c>
      <c r="F551" s="256">
        <v>1948</v>
      </c>
      <c r="G551" s="256" t="s">
        <v>720</v>
      </c>
      <c r="H551" s="256" t="s">
        <v>374</v>
      </c>
      <c r="I551" s="256" t="s">
        <v>399</v>
      </c>
      <c r="J551" s="256">
        <v>221</v>
      </c>
      <c r="K551" s="329">
        <v>44627</v>
      </c>
      <c r="L551" s="256" t="s">
        <v>356</v>
      </c>
      <c r="M551" s="256"/>
      <c r="N551" s="257"/>
    </row>
    <row r="552" spans="2:14" x14ac:dyDescent="0.25">
      <c r="B552" s="333" t="str">
        <f>IF(D552="","",D552&amp;"-"&amp;(1+COUNTIF(D$33:D551,D552)))</f>
        <v>imeprezime-493</v>
      </c>
      <c r="D552" s="255" t="s">
        <v>285</v>
      </c>
      <c r="E552" s="256" t="s">
        <v>1064</v>
      </c>
      <c r="F552" s="256">
        <v>1079</v>
      </c>
      <c r="G552" s="256" t="s">
        <v>1077</v>
      </c>
      <c r="H552" s="256" t="s">
        <v>362</v>
      </c>
      <c r="I552" s="256"/>
      <c r="J552" s="256" t="s">
        <v>356</v>
      </c>
      <c r="K552" s="329" t="s">
        <v>356</v>
      </c>
      <c r="L552" s="256" t="s">
        <v>356</v>
      </c>
      <c r="M552" s="256"/>
      <c r="N552" s="257"/>
    </row>
    <row r="553" spans="2:14" x14ac:dyDescent="0.25">
      <c r="B553" s="333" t="str">
        <f>IF(D553="","",D553&amp;"-"&amp;(1+COUNTIF(D$33:D552,D553)))</f>
        <v>imeprezime-494</v>
      </c>
      <c r="D553" s="255" t="s">
        <v>285</v>
      </c>
      <c r="E553" s="256" t="s">
        <v>1064</v>
      </c>
      <c r="F553" s="256">
        <v>1672</v>
      </c>
      <c r="G553" s="256" t="s">
        <v>1078</v>
      </c>
      <c r="H553" s="256" t="s">
        <v>365</v>
      </c>
      <c r="I553" s="256" t="s">
        <v>645</v>
      </c>
      <c r="J553" s="256">
        <v>221</v>
      </c>
      <c r="K553" s="329">
        <v>44626</v>
      </c>
      <c r="L553" s="256" t="s">
        <v>356</v>
      </c>
      <c r="M553" s="256"/>
      <c r="N553" s="257"/>
    </row>
    <row r="554" spans="2:14" x14ac:dyDescent="0.25">
      <c r="B554" s="333" t="str">
        <f>IF(D554="","",D554&amp;"-"&amp;(1+COUNTIF(D$33:D553,D554)))</f>
        <v>imeprezime-495</v>
      </c>
      <c r="D554" s="255" t="s">
        <v>285</v>
      </c>
      <c r="E554" s="256" t="s">
        <v>1064</v>
      </c>
      <c r="F554" s="256">
        <v>1111</v>
      </c>
      <c r="G554" s="256" t="s">
        <v>1079</v>
      </c>
      <c r="H554" s="256" t="s">
        <v>365</v>
      </c>
      <c r="I554" s="256" t="s">
        <v>636</v>
      </c>
      <c r="J554" s="256">
        <v>221</v>
      </c>
      <c r="K554" s="329">
        <v>44626</v>
      </c>
      <c r="L554" s="256" t="s">
        <v>356</v>
      </c>
      <c r="M554" s="256"/>
      <c r="N554" s="257"/>
    </row>
    <row r="555" spans="2:14" x14ac:dyDescent="0.25">
      <c r="B555" s="333" t="str">
        <f>IF(D555="","",D555&amp;"-"&amp;(1+COUNTIF(D$33:D554,D555)))</f>
        <v>imeprezime-496</v>
      </c>
      <c r="D555" s="255" t="s">
        <v>285</v>
      </c>
      <c r="E555" s="256" t="s">
        <v>1064</v>
      </c>
      <c r="F555" s="256">
        <v>2000</v>
      </c>
      <c r="G555" s="256" t="s">
        <v>453</v>
      </c>
      <c r="H555" s="256" t="s">
        <v>383</v>
      </c>
      <c r="I555" s="256"/>
      <c r="J555" s="256" t="s">
        <v>356</v>
      </c>
      <c r="K555" s="329" t="s">
        <v>356</v>
      </c>
      <c r="L555" s="256" t="s">
        <v>356</v>
      </c>
      <c r="M555" s="256"/>
      <c r="N555" s="257"/>
    </row>
    <row r="556" spans="2:14" x14ac:dyDescent="0.25">
      <c r="B556" s="333" t="str">
        <f>IF(D556="","",D556&amp;"-"&amp;(1+COUNTIF(D$33:D555,D556)))</f>
        <v>imeprezime-497</v>
      </c>
      <c r="D556" s="255" t="s">
        <v>285</v>
      </c>
      <c r="E556" s="256" t="s">
        <v>1064</v>
      </c>
      <c r="F556" s="256">
        <v>1496</v>
      </c>
      <c r="G556" s="256" t="s">
        <v>1080</v>
      </c>
      <c r="H556" s="256" t="s">
        <v>368</v>
      </c>
      <c r="I556" s="256" t="s">
        <v>381</v>
      </c>
      <c r="J556" s="256">
        <v>221</v>
      </c>
      <c r="K556" s="329">
        <v>44636</v>
      </c>
      <c r="L556" s="256" t="s">
        <v>356</v>
      </c>
      <c r="M556" s="256"/>
      <c r="N556" s="257"/>
    </row>
    <row r="557" spans="2:14" ht="15" customHeight="1" x14ac:dyDescent="0.25">
      <c r="B557" s="333" t="str">
        <f>IF(D557="","",D557&amp;"-"&amp;(1+COUNTIF(D$33:D556,D557)))</f>
        <v>imeprezime-498</v>
      </c>
      <c r="D557" s="255" t="s">
        <v>285</v>
      </c>
      <c r="E557" s="256" t="s">
        <v>1064</v>
      </c>
      <c r="F557" s="256">
        <v>1585</v>
      </c>
      <c r="G557" s="256" t="s">
        <v>1081</v>
      </c>
      <c r="H557" s="256" t="s">
        <v>420</v>
      </c>
      <c r="I557" s="256"/>
      <c r="J557" s="256" t="s">
        <v>356</v>
      </c>
      <c r="K557" s="256" t="s">
        <v>356</v>
      </c>
      <c r="L557" s="256" t="s">
        <v>356</v>
      </c>
      <c r="M557" s="256"/>
      <c r="N557" s="257"/>
    </row>
    <row r="558" spans="2:14" x14ac:dyDescent="0.25">
      <c r="B558" s="333" t="str">
        <f>IF(D558="","",D558&amp;"-"&amp;(1+COUNTIF(D$33:D557,D558)))</f>
        <v>imeprezime-499</v>
      </c>
      <c r="D558" s="255" t="s">
        <v>285</v>
      </c>
      <c r="E558" s="256" t="s">
        <v>1064</v>
      </c>
      <c r="F558" s="256">
        <v>1144</v>
      </c>
      <c r="G558" s="256" t="s">
        <v>834</v>
      </c>
      <c r="H558" s="256" t="s">
        <v>487</v>
      </c>
      <c r="I558" s="256" t="s">
        <v>399</v>
      </c>
      <c r="J558" s="256">
        <v>221</v>
      </c>
      <c r="K558" s="329">
        <v>44645</v>
      </c>
      <c r="L558" s="256" t="s">
        <v>356</v>
      </c>
      <c r="M558" s="256"/>
      <c r="N558" s="257"/>
    </row>
    <row r="559" spans="2:14" x14ac:dyDescent="0.25">
      <c r="B559" s="333" t="str">
        <f>IF(D559="","",D559&amp;"-"&amp;(1+COUNTIF(D$33:D558,D559)))</f>
        <v>imeprezime-500</v>
      </c>
      <c r="D559" s="255" t="s">
        <v>285</v>
      </c>
      <c r="E559" s="256" t="s">
        <v>1064</v>
      </c>
      <c r="F559" s="256">
        <v>1985</v>
      </c>
      <c r="G559" s="256" t="s">
        <v>1082</v>
      </c>
      <c r="H559" s="256" t="s">
        <v>383</v>
      </c>
      <c r="I559" s="256" t="s">
        <v>1083</v>
      </c>
      <c r="J559" s="256">
        <v>221</v>
      </c>
      <c r="K559" s="329">
        <v>44625</v>
      </c>
      <c r="L559" s="256" t="s">
        <v>356</v>
      </c>
      <c r="M559" s="256"/>
      <c r="N559" s="257"/>
    </row>
    <row r="560" spans="2:14" x14ac:dyDescent="0.25">
      <c r="B560" s="333" t="str">
        <f>IF(D560="","",D560&amp;"-"&amp;(1+COUNTIF(D$33:D559,D560)))</f>
        <v>imeprezime-501</v>
      </c>
      <c r="D560" s="255" t="s">
        <v>285</v>
      </c>
      <c r="E560" s="256" t="s">
        <v>1064</v>
      </c>
      <c r="F560" s="256">
        <v>1999</v>
      </c>
      <c r="G560" s="256" t="s">
        <v>1084</v>
      </c>
      <c r="H560" s="256" t="s">
        <v>383</v>
      </c>
      <c r="I560" s="256"/>
      <c r="J560" s="256" t="s">
        <v>356</v>
      </c>
      <c r="K560" s="329" t="s">
        <v>356</v>
      </c>
      <c r="L560" s="256" t="s">
        <v>356</v>
      </c>
      <c r="M560" s="256"/>
      <c r="N560" s="257"/>
    </row>
    <row r="561" spans="2:14" x14ac:dyDescent="0.25">
      <c r="B561" s="333" t="str">
        <f>IF(D561="","",D561&amp;"-"&amp;(1+COUNTIF(D$33:D560,D561)))</f>
        <v>imeprezime-502</v>
      </c>
      <c r="D561" s="255" t="s">
        <v>285</v>
      </c>
      <c r="E561" s="256" t="s">
        <v>1064</v>
      </c>
      <c r="F561" s="256">
        <v>1484</v>
      </c>
      <c r="G561" s="256" t="s">
        <v>635</v>
      </c>
      <c r="H561" s="256" t="s">
        <v>424</v>
      </c>
      <c r="I561" s="256" t="s">
        <v>1083</v>
      </c>
      <c r="J561" s="256">
        <v>221</v>
      </c>
      <c r="K561" s="329">
        <v>44633</v>
      </c>
      <c r="L561" s="256" t="s">
        <v>356</v>
      </c>
      <c r="M561" s="256"/>
      <c r="N561" s="257"/>
    </row>
    <row r="562" spans="2:14" x14ac:dyDescent="0.25">
      <c r="B562" s="333" t="str">
        <f>IF(D562="","",D562&amp;"-"&amp;(1+COUNTIF(D$33:D561,D562)))</f>
        <v>imeprezime-503</v>
      </c>
      <c r="D562" s="255" t="s">
        <v>285</v>
      </c>
      <c r="E562" s="256" t="s">
        <v>1064</v>
      </c>
      <c r="F562" s="256">
        <v>1616</v>
      </c>
      <c r="G562" s="256" t="s">
        <v>1085</v>
      </c>
      <c r="H562" s="256" t="s">
        <v>420</v>
      </c>
      <c r="I562" s="256"/>
      <c r="J562" s="256" t="s">
        <v>356</v>
      </c>
      <c r="K562" s="329" t="s">
        <v>356</v>
      </c>
      <c r="L562" s="256" t="s">
        <v>356</v>
      </c>
      <c r="M562" s="256"/>
      <c r="N562" s="257"/>
    </row>
    <row r="563" spans="2:14" x14ac:dyDescent="0.25">
      <c r="B563" s="333" t="str">
        <f>IF(D563="","",D563&amp;"-"&amp;(1+COUNTIF(D$33:D562,D563)))</f>
        <v>imeprezime-504</v>
      </c>
      <c r="D563" s="255" t="s">
        <v>285</v>
      </c>
      <c r="E563" s="256" t="s">
        <v>1064</v>
      </c>
      <c r="F563" s="256">
        <v>1855</v>
      </c>
      <c r="G563" s="256" t="s">
        <v>1086</v>
      </c>
      <c r="H563" s="256" t="s">
        <v>424</v>
      </c>
      <c r="I563" s="256" t="s">
        <v>653</v>
      </c>
      <c r="J563" s="256">
        <v>221</v>
      </c>
      <c r="K563" s="329">
        <v>44625</v>
      </c>
      <c r="L563" s="256" t="s">
        <v>356</v>
      </c>
      <c r="M563" s="256"/>
      <c r="N563" s="257"/>
    </row>
    <row r="564" spans="2:14" ht="15" customHeight="1" x14ac:dyDescent="0.25">
      <c r="B564" s="333" t="str">
        <f>IF(D564="","",D564&amp;"-"&amp;(1+COUNTIF(D$33:D563,D564)))</f>
        <v>imeprezime-505</v>
      </c>
      <c r="D564" s="255" t="s">
        <v>285</v>
      </c>
      <c r="E564" s="256" t="s">
        <v>1064</v>
      </c>
      <c r="F564" s="256">
        <v>1955</v>
      </c>
      <c r="G564" s="256" t="s">
        <v>1087</v>
      </c>
      <c r="H564" s="256" t="s">
        <v>374</v>
      </c>
      <c r="I564" s="256" t="s">
        <v>399</v>
      </c>
      <c r="J564" s="256">
        <v>221</v>
      </c>
      <c r="K564" s="329">
        <v>44627</v>
      </c>
      <c r="L564" s="256" t="s">
        <v>356</v>
      </c>
      <c r="M564" s="256"/>
      <c r="N564" s="257"/>
    </row>
    <row r="565" spans="2:14" x14ac:dyDescent="0.25">
      <c r="B565" s="333" t="str">
        <f>IF(D565="","",D565&amp;"-"&amp;(1+COUNTIF(D$33:D564,D565)))</f>
        <v>imeprezime-506</v>
      </c>
      <c r="D565" s="255" t="s">
        <v>285</v>
      </c>
      <c r="E565" s="256" t="s">
        <v>1064</v>
      </c>
      <c r="F565" s="256">
        <v>1899</v>
      </c>
      <c r="G565" s="256" t="s">
        <v>1088</v>
      </c>
      <c r="H565" s="256" t="s">
        <v>368</v>
      </c>
      <c r="I565" s="256"/>
      <c r="J565" s="256" t="s">
        <v>356</v>
      </c>
      <c r="K565" s="329" t="s">
        <v>356</v>
      </c>
      <c r="L565" s="256" t="s">
        <v>356</v>
      </c>
      <c r="M565" s="256"/>
      <c r="N565" s="257"/>
    </row>
    <row r="566" spans="2:14" x14ac:dyDescent="0.25">
      <c r="B566" s="333" t="str">
        <f>IF(D566="","",D566&amp;"-"&amp;(1+COUNTIF(D$33:D565,D566)))</f>
        <v>imeprezime-507</v>
      </c>
      <c r="D566" s="255" t="s">
        <v>285</v>
      </c>
      <c r="E566" s="256" t="s">
        <v>1089</v>
      </c>
      <c r="F566" s="256">
        <v>1211</v>
      </c>
      <c r="G566" s="256" t="s">
        <v>1090</v>
      </c>
      <c r="H566" s="256" t="s">
        <v>374</v>
      </c>
      <c r="I566" s="256" t="s">
        <v>636</v>
      </c>
      <c r="J566" s="256">
        <v>221</v>
      </c>
      <c r="K566" s="329">
        <v>44627</v>
      </c>
      <c r="L566" s="256" t="s">
        <v>356</v>
      </c>
      <c r="M566" s="256"/>
      <c r="N566" s="257"/>
    </row>
    <row r="567" spans="2:14" x14ac:dyDescent="0.25">
      <c r="B567" s="333" t="str">
        <f>IF(D567="","",D567&amp;"-"&amp;(1+COUNTIF(D$33:D566,D567)))</f>
        <v>imeprezime-508</v>
      </c>
      <c r="D567" s="255" t="s">
        <v>285</v>
      </c>
      <c r="E567" s="256" t="s">
        <v>1091</v>
      </c>
      <c r="F567" s="256">
        <v>1436</v>
      </c>
      <c r="G567" s="256" t="s">
        <v>776</v>
      </c>
      <c r="H567" s="256" t="s">
        <v>368</v>
      </c>
      <c r="I567" s="256" t="s">
        <v>375</v>
      </c>
      <c r="J567" s="256">
        <v>221</v>
      </c>
      <c r="K567" s="329">
        <v>44636</v>
      </c>
      <c r="L567" s="256" t="s">
        <v>356</v>
      </c>
      <c r="M567" s="256"/>
      <c r="N567" s="257"/>
    </row>
    <row r="568" spans="2:14" x14ac:dyDescent="0.25">
      <c r="B568" s="333" t="str">
        <f>IF(D568="","",D568&amp;"-"&amp;(1+COUNTIF(D$33:D567,D568)))</f>
        <v>imeprezime-509</v>
      </c>
      <c r="D568" s="255" t="s">
        <v>285</v>
      </c>
      <c r="E568" s="256" t="s">
        <v>1091</v>
      </c>
      <c r="F568" s="256">
        <v>1523</v>
      </c>
      <c r="G568" s="256" t="s">
        <v>1092</v>
      </c>
      <c r="H568" s="256" t="s">
        <v>368</v>
      </c>
      <c r="I568" s="256" t="s">
        <v>394</v>
      </c>
      <c r="J568" s="256">
        <v>221</v>
      </c>
      <c r="K568" s="329">
        <v>44636</v>
      </c>
      <c r="L568" s="256" t="s">
        <v>356</v>
      </c>
      <c r="M568" s="256"/>
      <c r="N568" s="257"/>
    </row>
    <row r="569" spans="2:14" x14ac:dyDescent="0.25">
      <c r="B569" s="333" t="str">
        <f>IF(D569="","",D569&amp;"-"&amp;(1+COUNTIF(D$33:D568,D569)))</f>
        <v>imeprezime-510</v>
      </c>
      <c r="D569" s="255" t="s">
        <v>285</v>
      </c>
      <c r="E569" s="256" t="s">
        <v>1091</v>
      </c>
      <c r="F569" s="256">
        <v>1777</v>
      </c>
      <c r="G569" s="256" t="s">
        <v>1093</v>
      </c>
      <c r="H569" s="256" t="s">
        <v>424</v>
      </c>
      <c r="I569" s="256"/>
      <c r="J569" s="256" t="s">
        <v>356</v>
      </c>
      <c r="K569" s="256" t="s">
        <v>356</v>
      </c>
      <c r="L569" s="256" t="s">
        <v>356</v>
      </c>
      <c r="M569" s="256"/>
      <c r="N569" s="257"/>
    </row>
    <row r="570" spans="2:14" x14ac:dyDescent="0.25">
      <c r="B570" s="333" t="str">
        <f>IF(D570="","",D570&amp;"-"&amp;(1+COUNTIF(D$33:D569,D570)))</f>
        <v>imeprezime-511</v>
      </c>
      <c r="D570" s="255" t="s">
        <v>285</v>
      </c>
      <c r="E570" s="256" t="s">
        <v>1091</v>
      </c>
      <c r="F570" s="256">
        <v>1547</v>
      </c>
      <c r="G570" s="256" t="s">
        <v>497</v>
      </c>
      <c r="H570" s="256" t="s">
        <v>368</v>
      </c>
      <c r="I570" s="256" t="s">
        <v>392</v>
      </c>
      <c r="J570" s="256">
        <v>221</v>
      </c>
      <c r="K570" s="329">
        <v>44636</v>
      </c>
      <c r="L570" s="256" t="s">
        <v>356</v>
      </c>
      <c r="M570" s="256"/>
      <c r="N570" s="257"/>
    </row>
    <row r="571" spans="2:14" ht="15" customHeight="1" x14ac:dyDescent="0.25">
      <c r="B571" s="333" t="str">
        <f>IF(D571="","",D571&amp;"-"&amp;(1+COUNTIF(D$33:D570,D571)))</f>
        <v>imeprezime-512</v>
      </c>
      <c r="D571" s="255" t="s">
        <v>285</v>
      </c>
      <c r="E571" s="256" t="s">
        <v>1091</v>
      </c>
      <c r="F571" s="256">
        <v>1798</v>
      </c>
      <c r="G571" s="256" t="s">
        <v>367</v>
      </c>
      <c r="H571" s="256" t="s">
        <v>368</v>
      </c>
      <c r="I571" s="256"/>
      <c r="J571" s="256" t="s">
        <v>356</v>
      </c>
      <c r="K571" s="329" t="s">
        <v>356</v>
      </c>
      <c r="L571" s="256" t="s">
        <v>356</v>
      </c>
      <c r="M571" s="256"/>
      <c r="N571" s="257"/>
    </row>
    <row r="572" spans="2:14" x14ac:dyDescent="0.25">
      <c r="B572" s="333" t="str">
        <f>IF(D572="","",D572&amp;"-"&amp;(1+COUNTIF(D$33:D571,D572)))</f>
        <v>imeprezime-513</v>
      </c>
      <c r="D572" s="255" t="s">
        <v>285</v>
      </c>
      <c r="E572" s="256" t="s">
        <v>1091</v>
      </c>
      <c r="F572" s="256">
        <v>1786</v>
      </c>
      <c r="G572" s="256" t="s">
        <v>1094</v>
      </c>
      <c r="H572" s="256" t="s">
        <v>374</v>
      </c>
      <c r="I572" s="256" t="s">
        <v>375</v>
      </c>
      <c r="J572" s="256">
        <v>221</v>
      </c>
      <c r="K572" s="329">
        <v>44627</v>
      </c>
      <c r="L572" s="256" t="s">
        <v>356</v>
      </c>
      <c r="M572" s="256"/>
      <c r="N572" s="257"/>
    </row>
    <row r="573" spans="2:14" x14ac:dyDescent="0.25">
      <c r="B573" s="333" t="str">
        <f>IF(D573="","",D573&amp;"-"&amp;(1+COUNTIF(D$33:D572,D573)))</f>
        <v>imeprezime-514</v>
      </c>
      <c r="D573" s="255" t="s">
        <v>285</v>
      </c>
      <c r="E573" s="256" t="s">
        <v>1091</v>
      </c>
      <c r="F573" s="256">
        <v>1346</v>
      </c>
      <c r="G573" s="256" t="s">
        <v>1095</v>
      </c>
      <c r="H573" s="256" t="s">
        <v>368</v>
      </c>
      <c r="I573" s="256"/>
      <c r="J573" s="256" t="s">
        <v>356</v>
      </c>
      <c r="K573" s="329" t="s">
        <v>356</v>
      </c>
      <c r="L573" s="256" t="s">
        <v>356</v>
      </c>
      <c r="M573" s="256"/>
      <c r="N573" s="257"/>
    </row>
    <row r="574" spans="2:14" x14ac:dyDescent="0.25">
      <c r="B574" s="333" t="str">
        <f>IF(D574="","",D574&amp;"-"&amp;(1+COUNTIF(D$33:D573,D574)))</f>
        <v>imeprezime-515</v>
      </c>
      <c r="D574" s="255" t="s">
        <v>285</v>
      </c>
      <c r="E574" s="256" t="s">
        <v>1091</v>
      </c>
      <c r="F574" s="256">
        <v>1478</v>
      </c>
      <c r="G574" s="256" t="s">
        <v>625</v>
      </c>
      <c r="H574" s="256" t="s">
        <v>424</v>
      </c>
      <c r="I574" s="256" t="s">
        <v>394</v>
      </c>
      <c r="J574" s="256">
        <v>221</v>
      </c>
      <c r="K574" s="329">
        <v>44625</v>
      </c>
      <c r="L574" s="256" t="s">
        <v>356</v>
      </c>
      <c r="M574" s="256"/>
      <c r="N574" s="257"/>
    </row>
    <row r="575" spans="2:14" x14ac:dyDescent="0.25">
      <c r="B575" s="333" t="str">
        <f>IF(D575="","",D575&amp;"-"&amp;(1+COUNTIF(D$33:D574,D575)))</f>
        <v>imeprezime-516</v>
      </c>
      <c r="D575" s="255" t="s">
        <v>285</v>
      </c>
      <c r="E575" s="256" t="s">
        <v>1091</v>
      </c>
      <c r="F575" s="256">
        <v>1950</v>
      </c>
      <c r="G575" s="256" t="s">
        <v>1096</v>
      </c>
      <c r="H575" s="256" t="s">
        <v>374</v>
      </c>
      <c r="I575" s="256" t="s">
        <v>375</v>
      </c>
      <c r="J575" s="256">
        <v>221</v>
      </c>
      <c r="K575" s="329">
        <v>44627</v>
      </c>
      <c r="L575" s="256" t="s">
        <v>356</v>
      </c>
      <c r="M575" s="256"/>
      <c r="N575" s="257"/>
    </row>
    <row r="576" spans="2:14" x14ac:dyDescent="0.25">
      <c r="B576" s="333" t="str">
        <f>IF(D576="","",D576&amp;"-"&amp;(1+COUNTIF(D$33:D575,D576)))</f>
        <v>imeprezime-517</v>
      </c>
      <c r="D576" s="255" t="s">
        <v>285</v>
      </c>
      <c r="E576" s="256" t="s">
        <v>1091</v>
      </c>
      <c r="F576" s="256">
        <v>1828</v>
      </c>
      <c r="G576" s="256" t="s">
        <v>1097</v>
      </c>
      <c r="H576" s="256" t="s">
        <v>365</v>
      </c>
      <c r="I576" s="256" t="s">
        <v>425</v>
      </c>
      <c r="J576" s="256">
        <v>221</v>
      </c>
      <c r="K576" s="329">
        <v>44626</v>
      </c>
      <c r="L576" s="256" t="s">
        <v>356</v>
      </c>
      <c r="M576" s="256"/>
      <c r="N576" s="257"/>
    </row>
    <row r="577" spans="2:14" x14ac:dyDescent="0.25">
      <c r="B577" s="333" t="str">
        <f>IF(D577="","",D577&amp;"-"&amp;(1+COUNTIF(D$33:D576,D577)))</f>
        <v>imeprezime-518</v>
      </c>
      <c r="D577" s="255" t="s">
        <v>285</v>
      </c>
      <c r="E577" s="256" t="s">
        <v>1091</v>
      </c>
      <c r="F577" s="256">
        <v>1872</v>
      </c>
      <c r="G577" s="256" t="s">
        <v>686</v>
      </c>
      <c r="H577" s="256" t="s">
        <v>374</v>
      </c>
      <c r="I577" s="256" t="s">
        <v>375</v>
      </c>
      <c r="J577" s="256">
        <v>221</v>
      </c>
      <c r="K577" s="329">
        <v>44641</v>
      </c>
      <c r="L577" s="256" t="s">
        <v>356</v>
      </c>
      <c r="M577" s="256"/>
      <c r="N577" s="257"/>
    </row>
    <row r="578" spans="2:14" ht="15" customHeight="1" x14ac:dyDescent="0.25">
      <c r="B578" s="333" t="str">
        <f>IF(D578="","",D578&amp;"-"&amp;(1+COUNTIF(D$33:D577,D578)))</f>
        <v>imeprezime-519</v>
      </c>
      <c r="D578" s="255" t="s">
        <v>285</v>
      </c>
      <c r="E578" s="256" t="s">
        <v>1091</v>
      </c>
      <c r="F578" s="256">
        <v>1309</v>
      </c>
      <c r="G578" s="256" t="s">
        <v>697</v>
      </c>
      <c r="H578" s="256" t="s">
        <v>368</v>
      </c>
      <c r="I578" s="256" t="s">
        <v>394</v>
      </c>
      <c r="J578" s="256">
        <v>221</v>
      </c>
      <c r="K578" s="329">
        <v>44636</v>
      </c>
      <c r="L578" s="256" t="s">
        <v>356</v>
      </c>
      <c r="M578" s="256"/>
      <c r="N578" s="257"/>
    </row>
    <row r="579" spans="2:14" x14ac:dyDescent="0.25">
      <c r="B579" s="333" t="str">
        <f>IF(D579="","",D579&amp;"-"&amp;(1+COUNTIF(D$33:D578,D579)))</f>
        <v>imeprezime-520</v>
      </c>
      <c r="D579" s="255" t="s">
        <v>285</v>
      </c>
      <c r="E579" s="256" t="s">
        <v>1091</v>
      </c>
      <c r="F579" s="256">
        <v>1287</v>
      </c>
      <c r="G579" s="256" t="s">
        <v>1098</v>
      </c>
      <c r="H579" s="256" t="s">
        <v>368</v>
      </c>
      <c r="I579" s="256" t="s">
        <v>394</v>
      </c>
      <c r="J579" s="256">
        <v>221</v>
      </c>
      <c r="K579" s="329">
        <v>44636</v>
      </c>
      <c r="L579" s="256" t="s">
        <v>356</v>
      </c>
      <c r="M579" s="256"/>
      <c r="N579" s="257"/>
    </row>
    <row r="580" spans="2:14" x14ac:dyDescent="0.25">
      <c r="B580" s="333" t="str">
        <f>IF(D580="","",D580&amp;"-"&amp;(1+COUNTIF(D$33:D579,D580)))</f>
        <v>imeprezime-521</v>
      </c>
      <c r="D580" s="255" t="s">
        <v>285</v>
      </c>
      <c r="E580" s="256" t="s">
        <v>1091</v>
      </c>
      <c r="F580" s="256">
        <v>1319</v>
      </c>
      <c r="G580" s="256" t="s">
        <v>1099</v>
      </c>
      <c r="H580" s="256" t="s">
        <v>374</v>
      </c>
      <c r="I580" s="256"/>
      <c r="J580" s="256" t="s">
        <v>356</v>
      </c>
      <c r="K580" s="329" t="s">
        <v>356</v>
      </c>
      <c r="L580" s="256" t="s">
        <v>356</v>
      </c>
      <c r="M580" s="256"/>
      <c r="N580" s="257"/>
    </row>
    <row r="581" spans="2:14" x14ac:dyDescent="0.25">
      <c r="B581" s="333" t="str">
        <f>IF(D581="","",D581&amp;"-"&amp;(1+COUNTIF(D$33:D580,D581)))</f>
        <v>imeprezime-522</v>
      </c>
      <c r="D581" s="255" t="s">
        <v>285</v>
      </c>
      <c r="E581" s="256" t="s">
        <v>1091</v>
      </c>
      <c r="F581" s="256">
        <v>1565</v>
      </c>
      <c r="G581" s="256" t="s">
        <v>1100</v>
      </c>
      <c r="H581" s="256" t="s">
        <v>374</v>
      </c>
      <c r="I581" s="256" t="s">
        <v>425</v>
      </c>
      <c r="J581" s="256">
        <v>221</v>
      </c>
      <c r="K581" s="329">
        <v>44641</v>
      </c>
      <c r="L581" s="256" t="s">
        <v>356</v>
      </c>
      <c r="M581" s="256"/>
      <c r="N581" s="257"/>
    </row>
    <row r="582" spans="2:14" x14ac:dyDescent="0.25">
      <c r="B582" s="333" t="str">
        <f>IF(D582="","",D582&amp;"-"&amp;(1+COUNTIF(D$33:D581,D582)))</f>
        <v>imeprezime-523</v>
      </c>
      <c r="D582" s="255" t="s">
        <v>285</v>
      </c>
      <c r="E582" s="256" t="s">
        <v>1091</v>
      </c>
      <c r="F582" s="256">
        <v>2022</v>
      </c>
      <c r="G582" s="256" t="s">
        <v>792</v>
      </c>
      <c r="H582" s="256"/>
      <c r="I582" s="256"/>
      <c r="J582" s="256" t="s">
        <v>356</v>
      </c>
      <c r="K582" s="329" t="s">
        <v>356</v>
      </c>
      <c r="L582" s="256" t="s">
        <v>356</v>
      </c>
      <c r="M582" s="256"/>
      <c r="N582" s="257"/>
    </row>
    <row r="583" spans="2:14" x14ac:dyDescent="0.25">
      <c r="B583" s="333" t="str">
        <f>IF(D583="","",D583&amp;"-"&amp;(1+COUNTIF(D$33:D582,D583)))</f>
        <v>imeprezime-524</v>
      </c>
      <c r="D583" s="255" t="s">
        <v>285</v>
      </c>
      <c r="E583" s="256" t="s">
        <v>1091</v>
      </c>
      <c r="F583" s="256">
        <v>1452</v>
      </c>
      <c r="G583" s="256" t="s">
        <v>1101</v>
      </c>
      <c r="H583" s="256" t="s">
        <v>447</v>
      </c>
      <c r="I583" s="256" t="s">
        <v>375</v>
      </c>
      <c r="J583" s="256">
        <v>221</v>
      </c>
      <c r="K583" s="329">
        <v>44642</v>
      </c>
      <c r="L583" s="256" t="s">
        <v>356</v>
      </c>
      <c r="M583" s="256"/>
      <c r="N583" s="257"/>
    </row>
    <row r="584" spans="2:14" x14ac:dyDescent="0.25">
      <c r="B584" s="333" t="str">
        <f>IF(D584="","",D584&amp;"-"&amp;(1+COUNTIF(D$33:D583,D584)))</f>
        <v>imeprezime-525</v>
      </c>
      <c r="D584" s="255" t="s">
        <v>285</v>
      </c>
      <c r="E584" s="256" t="s">
        <v>1091</v>
      </c>
      <c r="F584" s="256">
        <v>2033</v>
      </c>
      <c r="G584" s="256" t="s">
        <v>1102</v>
      </c>
      <c r="H584" s="256" t="s">
        <v>447</v>
      </c>
      <c r="I584" s="256"/>
      <c r="J584" s="256" t="s">
        <v>356</v>
      </c>
      <c r="K584" s="329" t="s">
        <v>356</v>
      </c>
      <c r="L584" s="256" t="s">
        <v>356</v>
      </c>
      <c r="M584" s="256"/>
      <c r="N584" s="257"/>
    </row>
    <row r="585" spans="2:14" ht="15" customHeight="1" x14ac:dyDescent="0.25">
      <c r="B585" s="333" t="str">
        <f>IF(D585="","",D585&amp;"-"&amp;(1+COUNTIF(D$33:D584,D585)))</f>
        <v>imeprezime-526</v>
      </c>
      <c r="D585" s="255" t="s">
        <v>285</v>
      </c>
      <c r="E585" s="256" t="s">
        <v>1091</v>
      </c>
      <c r="F585" s="256">
        <v>1197</v>
      </c>
      <c r="G585" s="256" t="s">
        <v>903</v>
      </c>
      <c r="H585" s="256" t="s">
        <v>362</v>
      </c>
      <c r="I585" s="256" t="s">
        <v>425</v>
      </c>
      <c r="J585" s="256">
        <v>221</v>
      </c>
      <c r="K585" s="329">
        <v>44632</v>
      </c>
      <c r="L585" s="256" t="s">
        <v>356</v>
      </c>
      <c r="M585" s="256"/>
      <c r="N585" s="257"/>
    </row>
    <row r="586" spans="2:14" x14ac:dyDescent="0.25">
      <c r="B586" s="333" t="str">
        <f>IF(D586="","",D586&amp;"-"&amp;(1+COUNTIF(D$33:D585,D586)))</f>
        <v>imeprezime-527</v>
      </c>
      <c r="D586" s="255" t="s">
        <v>285</v>
      </c>
      <c r="E586" s="256" t="s">
        <v>1091</v>
      </c>
      <c r="F586" s="256">
        <v>1529</v>
      </c>
      <c r="G586" s="256" t="s">
        <v>1103</v>
      </c>
      <c r="H586" s="256" t="s">
        <v>368</v>
      </c>
      <c r="I586" s="256" t="s">
        <v>394</v>
      </c>
      <c r="J586" s="256">
        <v>221</v>
      </c>
      <c r="K586" s="329">
        <v>44636</v>
      </c>
      <c r="L586" s="256" t="s">
        <v>356</v>
      </c>
      <c r="M586" s="256"/>
      <c r="N586" s="257"/>
    </row>
    <row r="587" spans="2:14" x14ac:dyDescent="0.25">
      <c r="B587" s="333" t="str">
        <f>IF(D587="","",D587&amp;"-"&amp;(1+COUNTIF(D$33:D586,D587)))</f>
        <v>imeprezime-528</v>
      </c>
      <c r="D587" s="255" t="s">
        <v>285</v>
      </c>
      <c r="E587" s="256" t="s">
        <v>1091</v>
      </c>
      <c r="F587" s="256">
        <v>1406</v>
      </c>
      <c r="G587" s="256" t="s">
        <v>1104</v>
      </c>
      <c r="H587" s="256" t="s">
        <v>447</v>
      </c>
      <c r="I587" s="256" t="s">
        <v>430</v>
      </c>
      <c r="J587" s="256">
        <v>221</v>
      </c>
      <c r="K587" s="329">
        <v>44644</v>
      </c>
      <c r="L587" s="256" t="s">
        <v>356</v>
      </c>
      <c r="M587" s="256"/>
      <c r="N587" s="257"/>
    </row>
    <row r="588" spans="2:14" x14ac:dyDescent="0.25">
      <c r="B588" s="333" t="str">
        <f>IF(D588="","",D588&amp;"-"&amp;(1+COUNTIF(D$33:D587,D588)))</f>
        <v>imeprezime-529</v>
      </c>
      <c r="D588" s="255" t="s">
        <v>285</v>
      </c>
      <c r="E588" s="256" t="s">
        <v>1091</v>
      </c>
      <c r="F588" s="256">
        <v>1901</v>
      </c>
      <c r="G588" s="256" t="s">
        <v>910</v>
      </c>
      <c r="H588" s="256" t="s">
        <v>368</v>
      </c>
      <c r="I588" s="256"/>
      <c r="J588" s="256" t="s">
        <v>356</v>
      </c>
      <c r="K588" s="329" t="s">
        <v>356</v>
      </c>
      <c r="L588" s="256" t="s">
        <v>356</v>
      </c>
      <c r="M588" s="256"/>
      <c r="N588" s="257"/>
    </row>
    <row r="589" spans="2:14" x14ac:dyDescent="0.25">
      <c r="B589" s="333" t="str">
        <f>IF(D589="","",D589&amp;"-"&amp;(1+COUNTIF(D$33:D588,D589)))</f>
        <v>imeprezime-530</v>
      </c>
      <c r="D589" s="255" t="s">
        <v>285</v>
      </c>
      <c r="E589" s="256" t="s">
        <v>1091</v>
      </c>
      <c r="F589" s="256">
        <v>1877</v>
      </c>
      <c r="G589" s="256" t="s">
        <v>1014</v>
      </c>
      <c r="H589" s="256" t="s">
        <v>368</v>
      </c>
      <c r="I589" s="256" t="s">
        <v>375</v>
      </c>
      <c r="J589" s="256">
        <v>221</v>
      </c>
      <c r="K589" s="329">
        <v>44636</v>
      </c>
      <c r="L589" s="256" t="s">
        <v>356</v>
      </c>
      <c r="M589" s="256"/>
      <c r="N589" s="257"/>
    </row>
    <row r="590" spans="2:14" x14ac:dyDescent="0.25">
      <c r="B590" s="333" t="str">
        <f>IF(D590="","",D590&amp;"-"&amp;(1+COUNTIF(D$33:D589,D590)))</f>
        <v>imeprezime-531</v>
      </c>
      <c r="D590" s="255" t="s">
        <v>285</v>
      </c>
      <c r="E590" s="256" t="s">
        <v>1105</v>
      </c>
      <c r="F590" s="256">
        <v>1481</v>
      </c>
      <c r="G590" s="256" t="s">
        <v>1106</v>
      </c>
      <c r="H590" s="256" t="s">
        <v>424</v>
      </c>
      <c r="I590" s="256"/>
      <c r="J590" s="256" t="s">
        <v>356</v>
      </c>
      <c r="K590" s="329" t="s">
        <v>356</v>
      </c>
      <c r="L590" s="256" t="s">
        <v>356</v>
      </c>
      <c r="M590" s="256"/>
      <c r="N590" s="257"/>
    </row>
    <row r="591" spans="2:14" x14ac:dyDescent="0.25">
      <c r="B591" s="333" t="str">
        <f>IF(D591="","",D591&amp;"-"&amp;(1+COUNTIF(D$33:D590,D591)))</f>
        <v>imeprezime-532</v>
      </c>
      <c r="D591" s="255" t="s">
        <v>285</v>
      </c>
      <c r="E591" s="256" t="s">
        <v>1105</v>
      </c>
      <c r="F591" s="256">
        <v>2250</v>
      </c>
      <c r="G591" s="256" t="s">
        <v>1107</v>
      </c>
      <c r="H591" s="256" t="s">
        <v>362</v>
      </c>
      <c r="I591" s="256"/>
      <c r="J591" s="256" t="s">
        <v>356</v>
      </c>
      <c r="K591" s="329" t="s">
        <v>356</v>
      </c>
      <c r="L591" s="256" t="s">
        <v>356</v>
      </c>
      <c r="M591" s="256"/>
      <c r="N591" s="257"/>
    </row>
    <row r="592" spans="2:14" ht="15" customHeight="1" x14ac:dyDescent="0.25">
      <c r="B592" s="333" t="str">
        <f>IF(D592="","",D592&amp;"-"&amp;(1+COUNTIF(D$33:D591,D592)))</f>
        <v>imeprezime-533</v>
      </c>
      <c r="D592" s="255" t="s">
        <v>285</v>
      </c>
      <c r="E592" s="256" t="s">
        <v>1108</v>
      </c>
      <c r="F592" s="256">
        <v>1548</v>
      </c>
      <c r="G592" s="256" t="s">
        <v>1109</v>
      </c>
      <c r="H592" s="256" t="s">
        <v>368</v>
      </c>
      <c r="I592" s="256" t="s">
        <v>543</v>
      </c>
      <c r="J592" s="256">
        <v>221</v>
      </c>
      <c r="K592" s="329">
        <v>44667</v>
      </c>
      <c r="L592" s="256" t="s">
        <v>356</v>
      </c>
      <c r="M592" s="256"/>
      <c r="N592" s="257"/>
    </row>
    <row r="593" spans="2:14" x14ac:dyDescent="0.25">
      <c r="B593" s="333" t="str">
        <f>IF(D593="","",D593&amp;"-"&amp;(1+COUNTIF(D$33:D592,D593)))</f>
        <v>imeprezime-534</v>
      </c>
      <c r="D593" s="255" t="s">
        <v>285</v>
      </c>
      <c r="E593" s="256" t="s">
        <v>1108</v>
      </c>
      <c r="F593" s="256">
        <v>1333</v>
      </c>
      <c r="G593" s="256" t="s">
        <v>1110</v>
      </c>
      <c r="H593" s="256" t="s">
        <v>368</v>
      </c>
      <c r="I593" s="256" t="s">
        <v>636</v>
      </c>
      <c r="J593" s="256">
        <v>221</v>
      </c>
      <c r="K593" s="329">
        <v>44823</v>
      </c>
      <c r="L593" s="256" t="s">
        <v>356</v>
      </c>
      <c r="M593" s="256"/>
      <c r="N593" s="257"/>
    </row>
    <row r="594" spans="2:14" x14ac:dyDescent="0.25">
      <c r="B594" s="333" t="str">
        <f>IF(D594="","",D594&amp;"-"&amp;(1+COUNTIF(D$33:D593,D594)))</f>
        <v>imeprezime-535</v>
      </c>
      <c r="D594" s="255" t="s">
        <v>285</v>
      </c>
      <c r="E594" s="256" t="s">
        <v>1108</v>
      </c>
      <c r="F594" s="256">
        <v>2291</v>
      </c>
      <c r="G594" s="256" t="s">
        <v>1111</v>
      </c>
      <c r="H594" s="256" t="s">
        <v>438</v>
      </c>
      <c r="I594" s="256" t="s">
        <v>399</v>
      </c>
      <c r="J594" s="256">
        <v>221</v>
      </c>
      <c r="K594" s="329">
        <v>44809</v>
      </c>
      <c r="L594" s="256" t="s">
        <v>356</v>
      </c>
      <c r="M594" s="256"/>
      <c r="N594" s="257"/>
    </row>
    <row r="595" spans="2:14" x14ac:dyDescent="0.25">
      <c r="B595" s="333" t="str">
        <f>IF(D595="","",D595&amp;"-"&amp;(1+COUNTIF(D$33:D594,D595)))</f>
        <v>imeprezime-536</v>
      </c>
      <c r="D595" s="255" t="s">
        <v>285</v>
      </c>
      <c r="E595" s="256" t="s">
        <v>1108</v>
      </c>
      <c r="F595" s="256">
        <v>2196</v>
      </c>
      <c r="G595" s="256" t="s">
        <v>493</v>
      </c>
      <c r="H595" s="256"/>
      <c r="I595" s="256"/>
      <c r="J595" s="256" t="s">
        <v>356</v>
      </c>
      <c r="K595" s="329" t="s">
        <v>356</v>
      </c>
      <c r="L595" s="256" t="s">
        <v>356</v>
      </c>
      <c r="M595" s="256"/>
      <c r="N595" s="257"/>
    </row>
    <row r="596" spans="2:14" x14ac:dyDescent="0.25">
      <c r="B596" s="333" t="str">
        <f>IF(D596="","",D596&amp;"-"&amp;(1+COUNTIF(D$33:D595,D596)))</f>
        <v>imeprezime-537</v>
      </c>
      <c r="D596" s="255" t="s">
        <v>285</v>
      </c>
      <c r="E596" s="256" t="s">
        <v>1112</v>
      </c>
      <c r="F596" s="256">
        <v>1952</v>
      </c>
      <c r="G596" s="256" t="s">
        <v>1113</v>
      </c>
      <c r="H596" s="256"/>
      <c r="I596" s="256"/>
      <c r="J596" s="256" t="s">
        <v>356</v>
      </c>
      <c r="K596" s="329" t="s">
        <v>356</v>
      </c>
      <c r="L596" s="256" t="s">
        <v>356</v>
      </c>
      <c r="M596" s="256"/>
      <c r="N596" s="257"/>
    </row>
    <row r="597" spans="2:14" x14ac:dyDescent="0.25">
      <c r="B597" s="333" t="str">
        <f>IF(D597="","",D597&amp;"-"&amp;(1+COUNTIF(D$33:D596,D597)))</f>
        <v>imeprezime-538</v>
      </c>
      <c r="D597" s="255" t="s">
        <v>285</v>
      </c>
      <c r="E597" s="256" t="s">
        <v>1112</v>
      </c>
      <c r="F597" s="256">
        <v>1295</v>
      </c>
      <c r="G597" s="256" t="s">
        <v>427</v>
      </c>
      <c r="H597" s="256" t="s">
        <v>368</v>
      </c>
      <c r="I597" s="256" t="s">
        <v>381</v>
      </c>
      <c r="J597" s="256">
        <v>221</v>
      </c>
      <c r="K597" s="329">
        <v>44636</v>
      </c>
      <c r="L597" s="256" t="s">
        <v>356</v>
      </c>
      <c r="M597" s="256"/>
      <c r="N597" s="257"/>
    </row>
    <row r="598" spans="2:14" x14ac:dyDescent="0.25">
      <c r="B598" s="333" t="str">
        <f>IF(D598="","",D598&amp;"-"&amp;(1+COUNTIF(D$33:D597,D598)))</f>
        <v>imeprezime-539</v>
      </c>
      <c r="D598" s="255" t="s">
        <v>285</v>
      </c>
      <c r="E598" s="256" t="s">
        <v>1112</v>
      </c>
      <c r="F598" s="256">
        <v>2259</v>
      </c>
      <c r="G598" s="256" t="s">
        <v>1114</v>
      </c>
      <c r="H598" s="256" t="s">
        <v>368</v>
      </c>
      <c r="I598" s="256"/>
      <c r="J598" s="256" t="s">
        <v>356</v>
      </c>
      <c r="K598" s="329" t="s">
        <v>356</v>
      </c>
      <c r="L598" s="256" t="s">
        <v>356</v>
      </c>
      <c r="M598" s="256"/>
      <c r="N598" s="257"/>
    </row>
    <row r="599" spans="2:14" ht="15" customHeight="1" x14ac:dyDescent="0.25">
      <c r="B599" s="333" t="str">
        <f>IF(D599="","",D599&amp;"-"&amp;(1+COUNTIF(D$33:D598,D599)))</f>
        <v>imeprezime-540</v>
      </c>
      <c r="D599" s="255" t="s">
        <v>285</v>
      </c>
      <c r="E599" s="256" t="s">
        <v>1112</v>
      </c>
      <c r="F599" s="256">
        <v>1249</v>
      </c>
      <c r="G599" s="256" t="s">
        <v>440</v>
      </c>
      <c r="H599" s="256" t="s">
        <v>537</v>
      </c>
      <c r="I599" s="256" t="s">
        <v>381</v>
      </c>
      <c r="J599" s="256">
        <v>221</v>
      </c>
      <c r="K599" s="329">
        <v>44623</v>
      </c>
      <c r="L599" s="256" t="s">
        <v>356</v>
      </c>
      <c r="M599" s="256"/>
      <c r="N599" s="257"/>
    </row>
    <row r="600" spans="2:14" x14ac:dyDescent="0.25">
      <c r="B600" s="333" t="str">
        <f>IF(D600="","",D600&amp;"-"&amp;(1+COUNTIF(D$33:D599,D600)))</f>
        <v>imeprezime-541</v>
      </c>
      <c r="D600" s="255" t="s">
        <v>285</v>
      </c>
      <c r="E600" s="256" t="s">
        <v>1115</v>
      </c>
      <c r="F600" s="256">
        <v>1468</v>
      </c>
      <c r="G600" s="256" t="s">
        <v>766</v>
      </c>
      <c r="H600" s="256" t="s">
        <v>368</v>
      </c>
      <c r="I600" s="256"/>
      <c r="J600" s="256" t="s">
        <v>356</v>
      </c>
      <c r="K600" s="329" t="s">
        <v>356</v>
      </c>
      <c r="L600" s="256" t="s">
        <v>356</v>
      </c>
      <c r="M600" s="256"/>
      <c r="N600" s="257"/>
    </row>
    <row r="601" spans="2:14" x14ac:dyDescent="0.25">
      <c r="B601" s="333" t="str">
        <f>IF(D601="","",D601&amp;"-"&amp;(1+COUNTIF(D$33:D600,D601)))</f>
        <v>imeprezime-542</v>
      </c>
      <c r="D601" s="255" t="s">
        <v>285</v>
      </c>
      <c r="E601" s="256" t="s">
        <v>1115</v>
      </c>
      <c r="F601" s="256">
        <v>1514</v>
      </c>
      <c r="G601" s="256" t="s">
        <v>1116</v>
      </c>
      <c r="H601" s="256" t="s">
        <v>374</v>
      </c>
      <c r="I601" s="256" t="s">
        <v>399</v>
      </c>
      <c r="J601" s="256">
        <v>221</v>
      </c>
      <c r="K601" s="329">
        <v>44627</v>
      </c>
      <c r="L601" s="256" t="s">
        <v>356</v>
      </c>
      <c r="M601" s="256"/>
      <c r="N601" s="257"/>
    </row>
    <row r="602" spans="2:14" x14ac:dyDescent="0.25">
      <c r="B602" s="333" t="str">
        <f>IF(D602="","",D602&amp;"-"&amp;(1+COUNTIF(D$33:D601,D602)))</f>
        <v>imeprezime-543</v>
      </c>
      <c r="D602" s="255" t="s">
        <v>285</v>
      </c>
      <c r="E602" s="256" t="s">
        <v>1115</v>
      </c>
      <c r="F602" s="256">
        <v>2040</v>
      </c>
      <c r="G602" s="256" t="s">
        <v>1088</v>
      </c>
      <c r="H602" s="256" t="s">
        <v>424</v>
      </c>
      <c r="I602" s="256" t="s">
        <v>467</v>
      </c>
      <c r="J602" s="256">
        <v>221</v>
      </c>
      <c r="K602" s="329">
        <v>44625</v>
      </c>
      <c r="L602" s="256" t="s">
        <v>356</v>
      </c>
      <c r="M602" s="256"/>
      <c r="N602" s="257"/>
    </row>
    <row r="603" spans="2:14" x14ac:dyDescent="0.25">
      <c r="B603" s="333" t="str">
        <f>IF(D603="","",D603&amp;"-"&amp;(1+COUNTIF(D$33:D602,D603)))</f>
        <v>imeprezime-544</v>
      </c>
      <c r="D603" s="255" t="s">
        <v>285</v>
      </c>
      <c r="E603" s="256" t="s">
        <v>1117</v>
      </c>
      <c r="F603" s="256">
        <v>2226</v>
      </c>
      <c r="G603" s="256" t="s">
        <v>1118</v>
      </c>
      <c r="H603" s="256" t="s">
        <v>368</v>
      </c>
      <c r="I603" s="256" t="s">
        <v>375</v>
      </c>
      <c r="J603" s="256">
        <v>221</v>
      </c>
      <c r="K603" s="329">
        <v>44667</v>
      </c>
      <c r="L603" s="256" t="s">
        <v>356</v>
      </c>
      <c r="M603" s="256"/>
      <c r="N603" s="257"/>
    </row>
    <row r="604" spans="2:14" x14ac:dyDescent="0.25">
      <c r="B604" s="333" t="str">
        <f>IF(D604="","",D604&amp;"-"&amp;(1+COUNTIF(D$33:D603,D604)))</f>
        <v>imeprezime-545</v>
      </c>
      <c r="D604" s="255" t="s">
        <v>285</v>
      </c>
      <c r="E604" s="256" t="s">
        <v>1119</v>
      </c>
      <c r="F604" s="256">
        <v>2299</v>
      </c>
      <c r="G604" s="256" t="s">
        <v>616</v>
      </c>
      <c r="H604" s="256" t="s">
        <v>617</v>
      </c>
      <c r="I604" s="256"/>
      <c r="J604" s="256" t="s">
        <v>356</v>
      </c>
      <c r="K604" s="329" t="s">
        <v>356</v>
      </c>
      <c r="L604" s="256" t="s">
        <v>356</v>
      </c>
      <c r="M604" s="256"/>
      <c r="N604" s="257"/>
    </row>
    <row r="605" spans="2:14" x14ac:dyDescent="0.25">
      <c r="B605" s="333" t="str">
        <f>IF(D605="","",D605&amp;"-"&amp;(1+COUNTIF(D$33:D604,D605)))</f>
        <v>imeprezime-546</v>
      </c>
      <c r="D605" s="255" t="s">
        <v>285</v>
      </c>
      <c r="E605" s="256" t="s">
        <v>1120</v>
      </c>
      <c r="F605" s="256">
        <v>2074</v>
      </c>
      <c r="G605" s="256" t="s">
        <v>1121</v>
      </c>
      <c r="H605" s="256" t="s">
        <v>491</v>
      </c>
      <c r="I605" s="256"/>
      <c r="J605" s="256" t="s">
        <v>356</v>
      </c>
      <c r="K605" s="329" t="s">
        <v>356</v>
      </c>
      <c r="L605" s="256" t="s">
        <v>356</v>
      </c>
      <c r="M605" s="256"/>
      <c r="N605" s="257"/>
    </row>
    <row r="606" spans="2:14" ht="15" customHeight="1" x14ac:dyDescent="0.25">
      <c r="B606" s="333" t="str">
        <f>IF(D606="","",D606&amp;"-"&amp;(1+COUNTIF(D$33:D605,D606)))</f>
        <v>imeprezime-547</v>
      </c>
      <c r="D606" s="255" t="s">
        <v>285</v>
      </c>
      <c r="E606" s="256" t="s">
        <v>1122</v>
      </c>
      <c r="F606" s="256">
        <v>1511</v>
      </c>
      <c r="G606" s="256" t="s">
        <v>1123</v>
      </c>
      <c r="H606" s="256" t="s">
        <v>362</v>
      </c>
      <c r="I606" s="256"/>
      <c r="J606" s="256" t="s">
        <v>356</v>
      </c>
      <c r="K606" s="329" t="s">
        <v>356</v>
      </c>
      <c r="L606" s="256" t="s">
        <v>356</v>
      </c>
      <c r="M606" s="256"/>
      <c r="N606" s="257"/>
    </row>
    <row r="607" spans="2:14" x14ac:dyDescent="0.25">
      <c r="B607" s="333" t="str">
        <f>IF(D607="","",D607&amp;"-"&amp;(1+COUNTIF(D$33:D606,D607)))</f>
        <v>imeprezime-548</v>
      </c>
      <c r="D607" s="255" t="s">
        <v>285</v>
      </c>
      <c r="E607" s="256" t="s">
        <v>1122</v>
      </c>
      <c r="F607" s="256">
        <v>1434</v>
      </c>
      <c r="G607" s="256" t="s">
        <v>1124</v>
      </c>
      <c r="H607" s="256" t="s">
        <v>424</v>
      </c>
      <c r="I607" s="256" t="s">
        <v>535</v>
      </c>
      <c r="J607" s="256">
        <v>221</v>
      </c>
      <c r="K607" s="329">
        <v>44625</v>
      </c>
      <c r="L607" s="256" t="s">
        <v>356</v>
      </c>
      <c r="M607" s="256"/>
      <c r="N607" s="257"/>
    </row>
    <row r="608" spans="2:14" x14ac:dyDescent="0.25">
      <c r="B608" s="333" t="str">
        <f>IF(D608="","",D608&amp;"-"&amp;(1+COUNTIF(D$33:D607,D608)))</f>
        <v>imeprezime-549</v>
      </c>
      <c r="D608" s="255" t="s">
        <v>285</v>
      </c>
      <c r="E608" s="256" t="s">
        <v>1122</v>
      </c>
      <c r="F608" s="256">
        <v>1620</v>
      </c>
      <c r="G608" s="256" t="s">
        <v>1125</v>
      </c>
      <c r="H608" s="256" t="s">
        <v>420</v>
      </c>
      <c r="I608" s="256"/>
      <c r="J608" s="256" t="s">
        <v>356</v>
      </c>
      <c r="K608" s="329" t="s">
        <v>356</v>
      </c>
      <c r="L608" s="256" t="s">
        <v>356</v>
      </c>
      <c r="M608" s="256"/>
      <c r="N608" s="257"/>
    </row>
    <row r="609" spans="2:14" x14ac:dyDescent="0.25">
      <c r="B609" s="333" t="str">
        <f>IF(D609="","",D609&amp;"-"&amp;(1+COUNTIF(D$33:D608,D609)))</f>
        <v>imeprezime-550</v>
      </c>
      <c r="D609" s="255" t="s">
        <v>285</v>
      </c>
      <c r="E609" s="256" t="s">
        <v>1122</v>
      </c>
      <c r="F609" s="256">
        <v>2218</v>
      </c>
      <c r="G609" s="256" t="s">
        <v>1126</v>
      </c>
      <c r="H609" s="256" t="s">
        <v>412</v>
      </c>
      <c r="I609" s="256" t="s">
        <v>653</v>
      </c>
      <c r="J609" s="256">
        <v>221</v>
      </c>
      <c r="K609" s="329">
        <v>44645</v>
      </c>
      <c r="L609" s="256" t="s">
        <v>356</v>
      </c>
      <c r="M609" s="256"/>
      <c r="N609" s="257"/>
    </row>
    <row r="610" spans="2:14" x14ac:dyDescent="0.25">
      <c r="B610" s="333" t="str">
        <f>IF(D610="","",D610&amp;"-"&amp;(1+COUNTIF(D$33:D609,D610)))</f>
        <v>imeprezime-551</v>
      </c>
      <c r="D610" s="255" t="s">
        <v>285</v>
      </c>
      <c r="E610" s="256" t="s">
        <v>1122</v>
      </c>
      <c r="F610" s="256">
        <v>1947</v>
      </c>
      <c r="G610" s="256" t="s">
        <v>1101</v>
      </c>
      <c r="H610" s="256" t="s">
        <v>447</v>
      </c>
      <c r="I610" s="256"/>
      <c r="J610" s="256" t="s">
        <v>356</v>
      </c>
      <c r="K610" s="329" t="s">
        <v>356</v>
      </c>
      <c r="L610" s="256" t="s">
        <v>356</v>
      </c>
      <c r="M610" s="256"/>
      <c r="N610" s="257"/>
    </row>
    <row r="611" spans="2:14" x14ac:dyDescent="0.25">
      <c r="B611" s="333" t="str">
        <f>IF(D611="","",D611&amp;"-"&amp;(1+COUNTIF(D$33:D610,D611)))</f>
        <v>imeprezime-552</v>
      </c>
      <c r="D611" s="255" t="s">
        <v>285</v>
      </c>
      <c r="E611" s="256" t="s">
        <v>1122</v>
      </c>
      <c r="F611" s="256">
        <v>1342</v>
      </c>
      <c r="G611" s="256" t="s">
        <v>1127</v>
      </c>
      <c r="H611" s="256" t="s">
        <v>487</v>
      </c>
      <c r="I611" s="256" t="s">
        <v>363</v>
      </c>
      <c r="J611" s="256">
        <v>221</v>
      </c>
      <c r="K611" s="329">
        <v>44645</v>
      </c>
      <c r="L611" s="256" t="s">
        <v>356</v>
      </c>
      <c r="M611" s="256"/>
      <c r="N611" s="257"/>
    </row>
    <row r="612" spans="2:14" x14ac:dyDescent="0.25">
      <c r="B612" s="333" t="str">
        <f>IF(D612="","",D612&amp;"-"&amp;(1+COUNTIF(D$33:D611,D612)))</f>
        <v>imeprezime-553</v>
      </c>
      <c r="D612" s="255" t="s">
        <v>285</v>
      </c>
      <c r="E612" s="256" t="s">
        <v>1122</v>
      </c>
      <c r="F612" s="256">
        <v>1637</v>
      </c>
      <c r="G612" s="256" t="s">
        <v>1128</v>
      </c>
      <c r="H612" s="256" t="s">
        <v>362</v>
      </c>
      <c r="I612" s="256"/>
      <c r="J612" s="256" t="s">
        <v>356</v>
      </c>
      <c r="K612" s="256" t="s">
        <v>356</v>
      </c>
      <c r="L612" s="256" t="s">
        <v>356</v>
      </c>
      <c r="M612" s="256"/>
      <c r="N612" s="257"/>
    </row>
    <row r="613" spans="2:14" ht="15" customHeight="1" x14ac:dyDescent="0.25">
      <c r="B613" s="333" t="str">
        <f>IF(D613="","",D613&amp;"-"&amp;(1+COUNTIF(D$33:D612,D613)))</f>
        <v>imeprezime-554</v>
      </c>
      <c r="D613" s="255" t="s">
        <v>285</v>
      </c>
      <c r="E613" s="256" t="s">
        <v>1122</v>
      </c>
      <c r="F613" s="256">
        <v>1712</v>
      </c>
      <c r="G613" s="256" t="s">
        <v>708</v>
      </c>
      <c r="H613" s="256" t="s">
        <v>368</v>
      </c>
      <c r="I613" s="256"/>
      <c r="J613" s="256" t="s">
        <v>356</v>
      </c>
      <c r="K613" s="329" t="s">
        <v>356</v>
      </c>
      <c r="L613" s="256" t="s">
        <v>356</v>
      </c>
      <c r="M613" s="256"/>
      <c r="N613" s="257"/>
    </row>
    <row r="614" spans="2:14" x14ac:dyDescent="0.25">
      <c r="B614" s="333" t="str">
        <f>IF(D614="","",D614&amp;"-"&amp;(1+COUNTIF(D$33:D613,D614)))</f>
        <v>imeprezime-555</v>
      </c>
      <c r="D614" s="255" t="s">
        <v>285</v>
      </c>
      <c r="E614" s="256" t="s">
        <v>1129</v>
      </c>
      <c r="F614" s="256">
        <v>1522</v>
      </c>
      <c r="G614" s="256" t="s">
        <v>697</v>
      </c>
      <c r="H614" s="256" t="s">
        <v>368</v>
      </c>
      <c r="I614" s="256" t="s">
        <v>467</v>
      </c>
      <c r="J614" s="256">
        <v>221</v>
      </c>
      <c r="K614" s="329">
        <v>44656</v>
      </c>
      <c r="L614" s="256" t="s">
        <v>356</v>
      </c>
      <c r="M614" s="256"/>
      <c r="N614" s="257"/>
    </row>
    <row r="615" spans="2:14" x14ac:dyDescent="0.25">
      <c r="B615" s="333" t="str">
        <f>IF(D615="","",D615&amp;"-"&amp;(1+COUNTIF(D$33:D614,D615)))</f>
        <v>imeprezime-556</v>
      </c>
      <c r="D615" s="255" t="s">
        <v>285</v>
      </c>
      <c r="E615" s="256" t="s">
        <v>1129</v>
      </c>
      <c r="F615" s="256">
        <v>2210</v>
      </c>
      <c r="G615" s="256" t="s">
        <v>1130</v>
      </c>
      <c r="H615" s="256" t="s">
        <v>365</v>
      </c>
      <c r="I615" s="256" t="s">
        <v>904</v>
      </c>
      <c r="J615" s="256">
        <v>221</v>
      </c>
      <c r="K615" s="329">
        <v>44632</v>
      </c>
      <c r="L615" s="256" t="s">
        <v>356</v>
      </c>
      <c r="M615" s="256"/>
      <c r="N615" s="257"/>
    </row>
    <row r="616" spans="2:14" x14ac:dyDescent="0.25">
      <c r="B616" s="333" t="str">
        <f>IF(D616="","",D616&amp;"-"&amp;(1+COUNTIF(D$33:D615,D616)))</f>
        <v>imeprezime-557</v>
      </c>
      <c r="D616" s="255" t="s">
        <v>285</v>
      </c>
      <c r="E616" s="256" t="s">
        <v>1129</v>
      </c>
      <c r="F616" s="256">
        <v>1180</v>
      </c>
      <c r="G616" s="256" t="s">
        <v>1131</v>
      </c>
      <c r="H616" s="256" t="s">
        <v>362</v>
      </c>
      <c r="I616" s="256"/>
      <c r="J616" s="256" t="s">
        <v>356</v>
      </c>
      <c r="K616" s="329" t="s">
        <v>356</v>
      </c>
      <c r="L616" s="256" t="s">
        <v>356</v>
      </c>
      <c r="M616" s="256"/>
      <c r="N616" s="257"/>
    </row>
    <row r="617" spans="2:14" x14ac:dyDescent="0.25">
      <c r="B617" s="333" t="str">
        <f>IF(D617="","",D617&amp;"-"&amp;(1+COUNTIF(D$33:D616,D617)))</f>
        <v>imeprezime-558</v>
      </c>
      <c r="D617" s="255" t="s">
        <v>285</v>
      </c>
      <c r="E617" s="256" t="s">
        <v>1129</v>
      </c>
      <c r="F617" s="256">
        <v>2075</v>
      </c>
      <c r="G617" s="256" t="s">
        <v>1132</v>
      </c>
      <c r="H617" s="256" t="s">
        <v>1133</v>
      </c>
      <c r="I617" s="256"/>
      <c r="J617" s="256" t="s">
        <v>356</v>
      </c>
      <c r="K617" s="256" t="s">
        <v>356</v>
      </c>
      <c r="L617" s="256" t="s">
        <v>356</v>
      </c>
      <c r="M617" s="256"/>
      <c r="N617" s="257"/>
    </row>
    <row r="618" spans="2:14" x14ac:dyDescent="0.25">
      <c r="B618" s="333" t="str">
        <f>IF(D618="","",D618&amp;"-"&amp;(1+COUNTIF(D$33:D617,D618)))</f>
        <v>imeprezime-559</v>
      </c>
      <c r="D618" s="255" t="s">
        <v>285</v>
      </c>
      <c r="E618" s="256" t="s">
        <v>1129</v>
      </c>
      <c r="F618" s="256">
        <v>2249</v>
      </c>
      <c r="G618" s="256" t="s">
        <v>1017</v>
      </c>
      <c r="H618" s="256"/>
      <c r="I618" s="256"/>
      <c r="J618" s="256" t="s">
        <v>356</v>
      </c>
      <c r="K618" s="329" t="s">
        <v>356</v>
      </c>
      <c r="L618" s="256" t="s">
        <v>356</v>
      </c>
      <c r="M618" s="256"/>
      <c r="N618" s="257"/>
    </row>
    <row r="619" spans="2:14" x14ac:dyDescent="0.25">
      <c r="B619" s="333" t="str">
        <f>IF(D619="","",D619&amp;"-"&amp;(1+COUNTIF(D$33:D618,D619)))</f>
        <v>imeprezime-560</v>
      </c>
      <c r="D619" s="255" t="s">
        <v>285</v>
      </c>
      <c r="E619" s="256" t="s">
        <v>1129</v>
      </c>
      <c r="F619" s="256">
        <v>2340</v>
      </c>
      <c r="G619" s="256" t="s">
        <v>1134</v>
      </c>
      <c r="H619" s="256" t="s">
        <v>1135</v>
      </c>
      <c r="I619" s="256"/>
      <c r="J619" s="256" t="s">
        <v>356</v>
      </c>
      <c r="K619" s="329" t="s">
        <v>356</v>
      </c>
      <c r="L619" s="256" t="s">
        <v>356</v>
      </c>
      <c r="M619" s="256"/>
      <c r="N619" s="257"/>
    </row>
    <row r="620" spans="2:14" ht="15" customHeight="1" x14ac:dyDescent="0.25">
      <c r="B620" s="333" t="str">
        <f>IF(D620="","",D620&amp;"-"&amp;(1+COUNTIF(D$33:D619,D620)))</f>
        <v>imeprezime-561</v>
      </c>
      <c r="D620" s="255" t="s">
        <v>285</v>
      </c>
      <c r="E620" s="256" t="s">
        <v>1136</v>
      </c>
      <c r="F620" s="256">
        <v>1864</v>
      </c>
      <c r="G620" s="256" t="s">
        <v>1137</v>
      </c>
      <c r="H620" s="256" t="s">
        <v>424</v>
      </c>
      <c r="I620" s="256" t="s">
        <v>428</v>
      </c>
      <c r="J620" s="256">
        <v>221</v>
      </c>
      <c r="K620" s="329">
        <v>44625</v>
      </c>
      <c r="L620" s="256" t="s">
        <v>356</v>
      </c>
      <c r="M620" s="256"/>
      <c r="N620" s="257"/>
    </row>
    <row r="621" spans="2:14" x14ac:dyDescent="0.25">
      <c r="B621" s="333" t="str">
        <f>IF(D621="","",D621&amp;"-"&amp;(1+COUNTIF(D$33:D620,D621)))</f>
        <v>imeprezime-562</v>
      </c>
      <c r="D621" s="255" t="s">
        <v>285</v>
      </c>
      <c r="E621" s="256" t="s">
        <v>1136</v>
      </c>
      <c r="F621" s="256">
        <v>1290</v>
      </c>
      <c r="G621" s="256" t="s">
        <v>1138</v>
      </c>
      <c r="H621" s="256" t="s">
        <v>447</v>
      </c>
      <c r="I621" s="256"/>
      <c r="J621" s="256" t="s">
        <v>356</v>
      </c>
      <c r="K621" s="256" t="s">
        <v>356</v>
      </c>
      <c r="L621" s="256" t="s">
        <v>356</v>
      </c>
      <c r="M621" s="256"/>
      <c r="N621" s="257"/>
    </row>
    <row r="622" spans="2:14" x14ac:dyDescent="0.25">
      <c r="B622" s="333" t="str">
        <f>IF(D622="","",D622&amp;"-"&amp;(1+COUNTIF(D$33:D621,D622)))</f>
        <v>imeprezime-563</v>
      </c>
      <c r="D622" s="255" t="s">
        <v>285</v>
      </c>
      <c r="E622" s="256" t="s">
        <v>1136</v>
      </c>
      <c r="F622" s="256">
        <v>1649</v>
      </c>
      <c r="G622" s="256" t="s">
        <v>450</v>
      </c>
      <c r="H622" s="256" t="s">
        <v>362</v>
      </c>
      <c r="I622" s="256"/>
      <c r="J622" s="256" t="s">
        <v>356</v>
      </c>
      <c r="K622" s="329" t="s">
        <v>356</v>
      </c>
      <c r="L622" s="256" t="s">
        <v>356</v>
      </c>
      <c r="M622" s="256"/>
      <c r="N622" s="257"/>
    </row>
    <row r="623" spans="2:14" x14ac:dyDescent="0.25">
      <c r="B623" s="333" t="str">
        <f>IF(D623="","",D623&amp;"-"&amp;(1+COUNTIF(D$33:D622,D623)))</f>
        <v>imeprezime-564</v>
      </c>
      <c r="D623" s="255" t="s">
        <v>285</v>
      </c>
      <c r="E623" s="256" t="s">
        <v>1136</v>
      </c>
      <c r="F623" s="256">
        <v>2405</v>
      </c>
      <c r="G623" s="256" t="s">
        <v>1139</v>
      </c>
      <c r="H623" s="256" t="s">
        <v>1140</v>
      </c>
      <c r="I623" s="256"/>
      <c r="J623" s="256" t="s">
        <v>356</v>
      </c>
      <c r="K623" s="329" t="s">
        <v>356</v>
      </c>
      <c r="L623" s="256" t="s">
        <v>356</v>
      </c>
      <c r="M623" s="256"/>
      <c r="N623" s="257"/>
    </row>
    <row r="624" spans="2:14" x14ac:dyDescent="0.25">
      <c r="B624" s="333" t="str">
        <f>IF(D624="","",D624&amp;"-"&amp;(1+COUNTIF(D$33:D623,D624)))</f>
        <v>imeprezime-565</v>
      </c>
      <c r="D624" s="255" t="s">
        <v>285</v>
      </c>
      <c r="E624" s="256" t="s">
        <v>1141</v>
      </c>
      <c r="F624" s="256">
        <v>2341</v>
      </c>
      <c r="G624" s="256" t="s">
        <v>1043</v>
      </c>
      <c r="H624" s="256" t="s">
        <v>1044</v>
      </c>
      <c r="I624" s="256"/>
      <c r="J624" s="256" t="s">
        <v>356</v>
      </c>
      <c r="K624" s="329" t="s">
        <v>356</v>
      </c>
      <c r="L624" s="256" t="s">
        <v>356</v>
      </c>
      <c r="M624" s="256"/>
      <c r="N624" s="257"/>
    </row>
    <row r="625" spans="2:14" x14ac:dyDescent="0.25">
      <c r="B625" s="333" t="str">
        <f>IF(D625="","",D625&amp;"-"&amp;(1+COUNTIF(D$33:D624,D625)))</f>
        <v>imeprezime-566</v>
      </c>
      <c r="D625" s="255" t="s">
        <v>285</v>
      </c>
      <c r="E625" s="256" t="s">
        <v>1142</v>
      </c>
      <c r="F625" s="256">
        <v>1597</v>
      </c>
      <c r="G625" s="256" t="s">
        <v>1143</v>
      </c>
      <c r="H625" s="256" t="s">
        <v>362</v>
      </c>
      <c r="I625" s="256"/>
      <c r="J625" s="256" t="s">
        <v>356</v>
      </c>
      <c r="K625" s="256" t="s">
        <v>356</v>
      </c>
      <c r="L625" s="256" t="s">
        <v>356</v>
      </c>
      <c r="M625" s="256"/>
      <c r="N625" s="257"/>
    </row>
    <row r="626" spans="2:14" x14ac:dyDescent="0.25">
      <c r="B626" s="333" t="str">
        <f>IF(D626="","",D626&amp;"-"&amp;(1+COUNTIF(D$33:D625,D626)))</f>
        <v>imeprezime-567</v>
      </c>
      <c r="D626" s="255" t="s">
        <v>285</v>
      </c>
      <c r="E626" s="256" t="s">
        <v>1144</v>
      </c>
      <c r="F626" s="256">
        <v>1557</v>
      </c>
      <c r="G626" s="256" t="s">
        <v>531</v>
      </c>
      <c r="H626" s="256" t="s">
        <v>368</v>
      </c>
      <c r="I626" s="256" t="s">
        <v>363</v>
      </c>
      <c r="J626" s="256">
        <v>221</v>
      </c>
      <c r="K626" s="329">
        <v>44636</v>
      </c>
      <c r="L626" s="256" t="s">
        <v>356</v>
      </c>
      <c r="M626" s="256"/>
      <c r="N626" s="257"/>
    </row>
    <row r="627" spans="2:14" ht="15" customHeight="1" x14ac:dyDescent="0.25">
      <c r="B627" s="333" t="str">
        <f>IF(D627="","",D627&amp;"-"&amp;(1+COUNTIF(D$33:D626,D627)))</f>
        <v>imeprezime-568</v>
      </c>
      <c r="D627" s="255" t="s">
        <v>285</v>
      </c>
      <c r="E627" s="256" t="s">
        <v>1145</v>
      </c>
      <c r="F627" s="256">
        <v>2411</v>
      </c>
      <c r="G627" s="256" t="s">
        <v>1146</v>
      </c>
      <c r="H627" s="256" t="s">
        <v>1135</v>
      </c>
      <c r="I627" s="256"/>
      <c r="J627" s="256" t="s">
        <v>356</v>
      </c>
      <c r="K627" s="256" t="s">
        <v>356</v>
      </c>
      <c r="L627" s="256" t="s">
        <v>356</v>
      </c>
      <c r="M627" s="256"/>
      <c r="N627" s="257"/>
    </row>
    <row r="628" spans="2:14" x14ac:dyDescent="0.25">
      <c r="B628" s="333" t="str">
        <f>IF(D628="","",D628&amp;"-"&amp;(1+COUNTIF(D$33:D627,D628)))</f>
        <v>imeprezime-569</v>
      </c>
      <c r="D628" s="255" t="s">
        <v>285</v>
      </c>
      <c r="E628" s="256" t="s">
        <v>1147</v>
      </c>
      <c r="F628" s="256">
        <v>2185</v>
      </c>
      <c r="G628" s="256" t="s">
        <v>1148</v>
      </c>
      <c r="H628" s="256" t="s">
        <v>1069</v>
      </c>
      <c r="I628" s="256"/>
      <c r="J628" s="256" t="s">
        <v>356</v>
      </c>
      <c r="K628" s="329" t="s">
        <v>356</v>
      </c>
      <c r="L628" s="256" t="s">
        <v>356</v>
      </c>
      <c r="M628" s="256"/>
      <c r="N628" s="257"/>
    </row>
    <row r="629" spans="2:14" x14ac:dyDescent="0.25">
      <c r="B629" s="333" t="str">
        <f>IF(D629="","",D629&amp;"-"&amp;(1+COUNTIF(D$33:D628,D629)))</f>
        <v>imeprezime-570</v>
      </c>
      <c r="D629" s="255" t="s">
        <v>285</v>
      </c>
      <c r="E629" s="256" t="s">
        <v>1149</v>
      </c>
      <c r="F629" s="256">
        <v>1267</v>
      </c>
      <c r="G629" s="256" t="s">
        <v>1150</v>
      </c>
      <c r="H629" s="256" t="s">
        <v>447</v>
      </c>
      <c r="I629" s="256" t="s">
        <v>394</v>
      </c>
      <c r="J629" s="256">
        <v>221</v>
      </c>
      <c r="K629" s="329">
        <v>44642</v>
      </c>
      <c r="L629" s="256" t="s">
        <v>356</v>
      </c>
      <c r="M629" s="256"/>
      <c r="N629" s="257"/>
    </row>
    <row r="630" spans="2:14" x14ac:dyDescent="0.25">
      <c r="B630" s="333" t="str">
        <f>IF(D630="","",D630&amp;"-"&amp;(1+COUNTIF(D$33:D629,D630)))</f>
        <v>imeprezime-571</v>
      </c>
      <c r="D630" s="255" t="s">
        <v>285</v>
      </c>
      <c r="E630" s="256" t="s">
        <v>1149</v>
      </c>
      <c r="F630" s="256">
        <v>1240</v>
      </c>
      <c r="G630" s="256" t="s">
        <v>1151</v>
      </c>
      <c r="H630" s="256" t="s">
        <v>368</v>
      </c>
      <c r="I630" s="256" t="s">
        <v>394</v>
      </c>
      <c r="J630" s="256">
        <v>221</v>
      </c>
      <c r="K630" s="329">
        <v>44636</v>
      </c>
      <c r="L630" s="256" t="s">
        <v>356</v>
      </c>
      <c r="M630" s="256"/>
      <c r="N630" s="257"/>
    </row>
    <row r="631" spans="2:14" x14ac:dyDescent="0.25">
      <c r="B631" s="333" t="str">
        <f>IF(D631="","",D631&amp;"-"&amp;(1+COUNTIF(D$33:D630,D631)))</f>
        <v>imeprezime-572</v>
      </c>
      <c r="D631" s="255" t="s">
        <v>285</v>
      </c>
      <c r="E631" s="256" t="s">
        <v>1152</v>
      </c>
      <c r="F631" s="256">
        <v>1152</v>
      </c>
      <c r="G631" s="256" t="s">
        <v>1153</v>
      </c>
      <c r="H631" s="256" t="s">
        <v>368</v>
      </c>
      <c r="I631" s="256"/>
      <c r="J631" s="256" t="s">
        <v>356</v>
      </c>
      <c r="K631" s="256" t="s">
        <v>356</v>
      </c>
      <c r="L631" s="256" t="s">
        <v>356</v>
      </c>
      <c r="M631" s="256"/>
      <c r="N631" s="257"/>
    </row>
    <row r="632" spans="2:14" x14ac:dyDescent="0.25">
      <c r="B632" s="333" t="str">
        <f>IF(D632="","",D632&amp;"-"&amp;(1+COUNTIF(D$33:D631,D632)))</f>
        <v>imeprezime-573</v>
      </c>
      <c r="D632" s="255" t="s">
        <v>285</v>
      </c>
      <c r="E632" s="256" t="s">
        <v>1154</v>
      </c>
      <c r="F632" s="256">
        <v>1469</v>
      </c>
      <c r="G632" s="256" t="s">
        <v>1124</v>
      </c>
      <c r="H632" s="256" t="s">
        <v>424</v>
      </c>
      <c r="I632" s="256" t="s">
        <v>375</v>
      </c>
      <c r="J632" s="256">
        <v>221</v>
      </c>
      <c r="K632" s="329">
        <v>44625</v>
      </c>
      <c r="L632" s="256" t="s">
        <v>356</v>
      </c>
      <c r="M632" s="256"/>
      <c r="N632" s="257"/>
    </row>
    <row r="633" spans="2:14" x14ac:dyDescent="0.25">
      <c r="B633" s="333" t="str">
        <f>IF(D633="","",D633&amp;"-"&amp;(1+COUNTIF(D$33:D632,D633)))</f>
        <v>imeprezime-574</v>
      </c>
      <c r="D633" s="255" t="s">
        <v>285</v>
      </c>
      <c r="E633" s="256" t="s">
        <v>1154</v>
      </c>
      <c r="F633" s="256">
        <v>1435</v>
      </c>
      <c r="G633" s="256" t="s">
        <v>1155</v>
      </c>
      <c r="H633" s="256" t="s">
        <v>487</v>
      </c>
      <c r="I633" s="256"/>
      <c r="J633" s="256" t="s">
        <v>356</v>
      </c>
      <c r="K633" s="329" t="s">
        <v>356</v>
      </c>
      <c r="L633" s="256" t="s">
        <v>356</v>
      </c>
      <c r="M633" s="256"/>
      <c r="N633" s="257"/>
    </row>
    <row r="634" spans="2:14" ht="15" customHeight="1" x14ac:dyDescent="0.25">
      <c r="B634" s="333" t="str">
        <f>IF(D634="","",D634&amp;"-"&amp;(1+COUNTIF(D$33:D633,D634)))</f>
        <v>imeprezime-575</v>
      </c>
      <c r="D634" s="255" t="s">
        <v>285</v>
      </c>
      <c r="E634" s="256" t="s">
        <v>1154</v>
      </c>
      <c r="F634" s="256">
        <v>1049</v>
      </c>
      <c r="G634" s="256" t="s">
        <v>1156</v>
      </c>
      <c r="H634" s="256" t="s">
        <v>368</v>
      </c>
      <c r="I634" s="256"/>
      <c r="J634" s="256" t="s">
        <v>356</v>
      </c>
      <c r="K634" s="329" t="s">
        <v>356</v>
      </c>
      <c r="L634" s="256" t="s">
        <v>356</v>
      </c>
      <c r="M634" s="256"/>
      <c r="N634" s="257"/>
    </row>
    <row r="635" spans="2:14" x14ac:dyDescent="0.25">
      <c r="B635" s="333" t="str">
        <f>IF(D635="","",D635&amp;"-"&amp;(1+COUNTIF(D$33:D634,D635)))</f>
        <v>imeprezime-576</v>
      </c>
      <c r="D635" s="255" t="s">
        <v>285</v>
      </c>
      <c r="E635" s="256" t="s">
        <v>1154</v>
      </c>
      <c r="F635" s="256">
        <v>1376</v>
      </c>
      <c r="G635" s="256" t="s">
        <v>1157</v>
      </c>
      <c r="H635" s="256" t="s">
        <v>374</v>
      </c>
      <c r="I635" s="256" t="s">
        <v>425</v>
      </c>
      <c r="J635" s="256">
        <v>221</v>
      </c>
      <c r="K635" s="329">
        <v>44627</v>
      </c>
      <c r="L635" s="256" t="s">
        <v>356</v>
      </c>
      <c r="M635" s="256"/>
      <c r="N635" s="257"/>
    </row>
    <row r="636" spans="2:14" x14ac:dyDescent="0.25">
      <c r="B636" s="333" t="str">
        <f>IF(D636="","",D636&amp;"-"&amp;(1+COUNTIF(D$33:D635,D636)))</f>
        <v>imeprezime-577</v>
      </c>
      <c r="D636" s="255" t="s">
        <v>285</v>
      </c>
      <c r="E636" s="256" t="s">
        <v>1154</v>
      </c>
      <c r="F636" s="256">
        <v>1019</v>
      </c>
      <c r="G636" s="256" t="s">
        <v>521</v>
      </c>
      <c r="H636" s="256" t="s">
        <v>374</v>
      </c>
      <c r="I636" s="256" t="s">
        <v>413</v>
      </c>
      <c r="J636" s="256">
        <v>221</v>
      </c>
      <c r="K636" s="329">
        <v>44627</v>
      </c>
      <c r="L636" s="256" t="s">
        <v>356</v>
      </c>
      <c r="M636" s="256"/>
      <c r="N636" s="257"/>
    </row>
    <row r="637" spans="2:14" x14ac:dyDescent="0.25">
      <c r="B637" s="333" t="str">
        <f>IF(D637="","",D637&amp;"-"&amp;(1+COUNTIF(D$33:D636,D637)))</f>
        <v>imeprezime-578</v>
      </c>
      <c r="D637" s="255" t="s">
        <v>285</v>
      </c>
      <c r="E637" s="256" t="s">
        <v>1154</v>
      </c>
      <c r="F637" s="256">
        <v>1018</v>
      </c>
      <c r="G637" s="256" t="s">
        <v>1158</v>
      </c>
      <c r="H637" s="256" t="s">
        <v>368</v>
      </c>
      <c r="I637" s="256"/>
      <c r="J637" s="256" t="s">
        <v>356</v>
      </c>
      <c r="K637" s="329" t="s">
        <v>356</v>
      </c>
      <c r="L637" s="256" t="s">
        <v>356</v>
      </c>
      <c r="M637" s="256"/>
      <c r="N637" s="257"/>
    </row>
    <row r="638" spans="2:14" x14ac:dyDescent="0.25">
      <c r="B638" s="333" t="str">
        <f>IF(D638="","",D638&amp;"-"&amp;(1+COUNTIF(D$33:D637,D638)))</f>
        <v>imeprezime-579</v>
      </c>
      <c r="D638" s="255" t="s">
        <v>285</v>
      </c>
      <c r="E638" s="256" t="s">
        <v>1154</v>
      </c>
      <c r="F638" s="256">
        <v>2193</v>
      </c>
      <c r="G638" s="256" t="s">
        <v>1159</v>
      </c>
      <c r="H638" s="256" t="s">
        <v>447</v>
      </c>
      <c r="I638" s="256"/>
      <c r="J638" s="256" t="s">
        <v>356</v>
      </c>
      <c r="K638" s="329" t="s">
        <v>356</v>
      </c>
      <c r="L638" s="256" t="s">
        <v>356</v>
      </c>
      <c r="M638" s="256"/>
      <c r="N638" s="257"/>
    </row>
    <row r="639" spans="2:14" x14ac:dyDescent="0.25">
      <c r="B639" s="333" t="str">
        <f>IF(D639="","",D639&amp;"-"&amp;(1+COUNTIF(D$33:D638,D639)))</f>
        <v>imeprezime-580</v>
      </c>
      <c r="D639" s="255" t="s">
        <v>285</v>
      </c>
      <c r="E639" s="256" t="s">
        <v>1160</v>
      </c>
      <c r="F639" s="256">
        <v>1248</v>
      </c>
      <c r="G639" s="256" t="s">
        <v>1090</v>
      </c>
      <c r="H639" s="256" t="s">
        <v>368</v>
      </c>
      <c r="I639" s="256" t="s">
        <v>375</v>
      </c>
      <c r="J639" s="256">
        <v>221</v>
      </c>
      <c r="K639" s="329">
        <v>44636</v>
      </c>
      <c r="L639" s="256" t="s">
        <v>356</v>
      </c>
      <c r="M639" s="256"/>
      <c r="N639" s="257"/>
    </row>
    <row r="640" spans="2:14" x14ac:dyDescent="0.25">
      <c r="B640" s="333" t="str">
        <f>IF(D640="","",D640&amp;"-"&amp;(1+COUNTIF(D$33:D639,D640)))</f>
        <v>imeprezime-581</v>
      </c>
      <c r="D640" s="255" t="s">
        <v>285</v>
      </c>
      <c r="E640" s="256" t="s">
        <v>1161</v>
      </c>
      <c r="F640" s="256">
        <v>2368</v>
      </c>
      <c r="G640" s="256" t="s">
        <v>1162</v>
      </c>
      <c r="H640" s="256" t="s">
        <v>874</v>
      </c>
      <c r="I640" s="256"/>
      <c r="J640" s="256" t="s">
        <v>356</v>
      </c>
      <c r="K640" s="329" t="s">
        <v>356</v>
      </c>
      <c r="L640" s="256" t="s">
        <v>356</v>
      </c>
      <c r="M640" s="256"/>
      <c r="N640" s="257"/>
    </row>
    <row r="641" spans="2:14" ht="15" customHeight="1" x14ac:dyDescent="0.25">
      <c r="B641" s="333" t="str">
        <f>IF(D641="","",D641&amp;"-"&amp;(1+COUNTIF(D$33:D640,D641)))</f>
        <v>imeprezime-582</v>
      </c>
      <c r="D641" s="255" t="s">
        <v>285</v>
      </c>
      <c r="E641" s="256" t="s">
        <v>1163</v>
      </c>
      <c r="F641" s="256">
        <v>1277</v>
      </c>
      <c r="G641" s="256" t="s">
        <v>1090</v>
      </c>
      <c r="H641" s="256" t="s">
        <v>368</v>
      </c>
      <c r="I641" s="256" t="s">
        <v>399</v>
      </c>
      <c r="J641" s="256">
        <v>221</v>
      </c>
      <c r="K641" s="329">
        <v>44636</v>
      </c>
      <c r="L641" s="256" t="s">
        <v>356</v>
      </c>
      <c r="M641" s="256"/>
      <c r="N641" s="257"/>
    </row>
    <row r="642" spans="2:14" x14ac:dyDescent="0.25">
      <c r="B642" s="333" t="str">
        <f>IF(D642="","",D642&amp;"-"&amp;(1+COUNTIF(D$33:D641,D642)))</f>
        <v>imeprezime-583</v>
      </c>
      <c r="D642" s="255" t="s">
        <v>285</v>
      </c>
      <c r="E642" s="256" t="s">
        <v>1164</v>
      </c>
      <c r="F642" s="256">
        <v>2093</v>
      </c>
      <c r="G642" s="256" t="s">
        <v>1165</v>
      </c>
      <c r="H642" s="256" t="s">
        <v>1166</v>
      </c>
      <c r="I642" s="256"/>
      <c r="J642" s="256" t="s">
        <v>356</v>
      </c>
      <c r="K642" s="329" t="s">
        <v>356</v>
      </c>
      <c r="L642" s="256" t="s">
        <v>356</v>
      </c>
      <c r="M642" s="256"/>
      <c r="N642" s="257"/>
    </row>
    <row r="643" spans="2:14" x14ac:dyDescent="0.25">
      <c r="B643" s="333" t="str">
        <f>IF(D643="","",D643&amp;"-"&amp;(1+COUNTIF(D$33:D642,D643)))</f>
        <v>imeprezime-584</v>
      </c>
      <c r="D643" s="255" t="s">
        <v>285</v>
      </c>
      <c r="E643" s="256" t="s">
        <v>1167</v>
      </c>
      <c r="F643" s="256">
        <v>2390</v>
      </c>
      <c r="G643" s="256" t="s">
        <v>1168</v>
      </c>
      <c r="H643" s="256" t="s">
        <v>560</v>
      </c>
      <c r="I643" s="256"/>
      <c r="J643" s="256" t="s">
        <v>356</v>
      </c>
      <c r="K643" s="329" t="s">
        <v>356</v>
      </c>
      <c r="L643" s="256" t="s">
        <v>356</v>
      </c>
      <c r="M643" s="256"/>
      <c r="N643" s="257"/>
    </row>
    <row r="644" spans="2:14" x14ac:dyDescent="0.25">
      <c r="B644" s="333" t="str">
        <f>IF(D644="","",D644&amp;"-"&amp;(1+COUNTIF(D$33:D643,D644)))</f>
        <v>imeprezime-585</v>
      </c>
      <c r="D644" s="255" t="s">
        <v>285</v>
      </c>
      <c r="E644" s="256" t="s">
        <v>1169</v>
      </c>
      <c r="F644" s="256">
        <v>2104</v>
      </c>
      <c r="G644" s="256" t="s">
        <v>1170</v>
      </c>
      <c r="H644" s="256" t="s">
        <v>1171</v>
      </c>
      <c r="I644" s="256"/>
      <c r="J644" s="256" t="s">
        <v>356</v>
      </c>
      <c r="K644" s="329" t="s">
        <v>356</v>
      </c>
      <c r="L644" s="256" t="s">
        <v>356</v>
      </c>
      <c r="M644" s="256"/>
      <c r="N644" s="257"/>
    </row>
    <row r="645" spans="2:14" x14ac:dyDescent="0.25">
      <c r="B645" s="333" t="str">
        <f>IF(D645="","",D645&amp;"-"&amp;(1+COUNTIF(D$33:D644,D645)))</f>
        <v>imeprezime-586</v>
      </c>
      <c r="D645" s="255" t="s">
        <v>285</v>
      </c>
      <c r="E645" s="256" t="s">
        <v>1172</v>
      </c>
      <c r="F645" s="256">
        <v>2398</v>
      </c>
      <c r="G645" s="256" t="s">
        <v>1173</v>
      </c>
      <c r="H645" s="256" t="s">
        <v>665</v>
      </c>
      <c r="I645" s="256"/>
      <c r="J645" s="256" t="s">
        <v>356</v>
      </c>
      <c r="K645" s="329" t="s">
        <v>356</v>
      </c>
      <c r="L645" s="256" t="s">
        <v>356</v>
      </c>
      <c r="M645" s="256"/>
      <c r="N645" s="257"/>
    </row>
    <row r="646" spans="2:14" x14ac:dyDescent="0.25">
      <c r="B646" s="333" t="str">
        <f>IF(D646="","",D646&amp;"-"&amp;(1+COUNTIF(D$33:D645,D646)))</f>
        <v>imeprezime-587</v>
      </c>
      <c r="D646" s="255" t="s">
        <v>285</v>
      </c>
      <c r="E646" s="256" t="s">
        <v>1174</v>
      </c>
      <c r="F646" s="256">
        <v>1020</v>
      </c>
      <c r="G646" s="256" t="s">
        <v>1175</v>
      </c>
      <c r="H646" s="256" t="s">
        <v>368</v>
      </c>
      <c r="I646" s="256"/>
      <c r="J646" s="256" t="s">
        <v>356</v>
      </c>
      <c r="K646" s="329" t="s">
        <v>356</v>
      </c>
      <c r="L646" s="256" t="s">
        <v>356</v>
      </c>
      <c r="M646" s="256"/>
      <c r="N646" s="257"/>
    </row>
    <row r="647" spans="2:14" x14ac:dyDescent="0.25">
      <c r="B647" s="333" t="str">
        <f>IF(D647="","",D647&amp;"-"&amp;(1+COUNTIF(D$33:D646,D647)))</f>
        <v>imeprezime-588</v>
      </c>
      <c r="D647" s="255" t="s">
        <v>285</v>
      </c>
      <c r="E647" s="256" t="s">
        <v>1176</v>
      </c>
      <c r="F647" s="256">
        <v>2270</v>
      </c>
      <c r="G647" s="256" t="s">
        <v>1177</v>
      </c>
      <c r="H647" s="256" t="s">
        <v>1178</v>
      </c>
      <c r="I647" s="256"/>
      <c r="J647" s="256" t="s">
        <v>356</v>
      </c>
      <c r="K647" s="329" t="s">
        <v>356</v>
      </c>
      <c r="L647" s="256" t="s">
        <v>356</v>
      </c>
      <c r="M647" s="256"/>
      <c r="N647" s="257"/>
    </row>
    <row r="648" spans="2:14" ht="15" customHeight="1" x14ac:dyDescent="0.25">
      <c r="B648" s="333" t="str">
        <f>IF(D648="","",D648&amp;"-"&amp;(1+COUNTIF(D$33:D647,D648)))</f>
        <v>imeprezime-589</v>
      </c>
      <c r="D648" s="255" t="s">
        <v>285</v>
      </c>
      <c r="E648" s="256" t="s">
        <v>1179</v>
      </c>
      <c r="F648" s="256">
        <v>1611</v>
      </c>
      <c r="G648" s="256" t="s">
        <v>1180</v>
      </c>
      <c r="H648" s="256" t="s">
        <v>420</v>
      </c>
      <c r="I648" s="256"/>
      <c r="J648" s="256" t="s">
        <v>356</v>
      </c>
      <c r="K648" s="329" t="s">
        <v>356</v>
      </c>
      <c r="L648" s="256" t="s">
        <v>356</v>
      </c>
      <c r="M648" s="256"/>
      <c r="N648" s="257"/>
    </row>
    <row r="649" spans="2:14" x14ac:dyDescent="0.25">
      <c r="B649" s="333" t="str">
        <f>IF(D649="","",D649&amp;"-"&amp;(1+COUNTIF(D$33:D648,D649)))</f>
        <v>imeprezime-590</v>
      </c>
      <c r="D649" s="255" t="s">
        <v>285</v>
      </c>
      <c r="E649" s="256" t="s">
        <v>1179</v>
      </c>
      <c r="F649" s="256">
        <v>1643</v>
      </c>
      <c r="G649" s="256" t="s">
        <v>1181</v>
      </c>
      <c r="H649" s="256" t="s">
        <v>424</v>
      </c>
      <c r="I649" s="256"/>
      <c r="J649" s="256" t="s">
        <v>356</v>
      </c>
      <c r="K649" s="329" t="s">
        <v>356</v>
      </c>
      <c r="L649" s="256" t="s">
        <v>356</v>
      </c>
      <c r="M649" s="256"/>
      <c r="N649" s="257"/>
    </row>
    <row r="650" spans="2:14" x14ac:dyDescent="0.25">
      <c r="B650" s="333" t="str">
        <f>IF(D650="","",D650&amp;"-"&amp;(1+COUNTIF(D$33:D649,D650)))</f>
        <v>imeprezime-591</v>
      </c>
      <c r="D650" s="255" t="s">
        <v>285</v>
      </c>
      <c r="E650" s="256" t="s">
        <v>1179</v>
      </c>
      <c r="F650" s="256">
        <v>1696</v>
      </c>
      <c r="G650" s="256" t="s">
        <v>367</v>
      </c>
      <c r="H650" s="256" t="s">
        <v>368</v>
      </c>
      <c r="I650" s="256"/>
      <c r="J650" s="256" t="s">
        <v>356</v>
      </c>
      <c r="K650" s="329" t="s">
        <v>356</v>
      </c>
      <c r="L650" s="256" t="s">
        <v>356</v>
      </c>
      <c r="M650" s="256"/>
      <c r="N650" s="257"/>
    </row>
    <row r="651" spans="2:14" x14ac:dyDescent="0.25">
      <c r="B651" s="333" t="str">
        <f>IF(D651="","",D651&amp;"-"&amp;(1+COUNTIF(D$33:D650,D651)))</f>
        <v>imeprezime-592</v>
      </c>
      <c r="D651" s="255" t="s">
        <v>285</v>
      </c>
      <c r="E651" s="256" t="s">
        <v>1179</v>
      </c>
      <c r="F651" s="256">
        <v>1906</v>
      </c>
      <c r="G651" s="256" t="s">
        <v>1055</v>
      </c>
      <c r="H651" s="256" t="s">
        <v>368</v>
      </c>
      <c r="I651" s="256" t="s">
        <v>399</v>
      </c>
      <c r="J651" s="256">
        <v>221</v>
      </c>
      <c r="K651" s="329">
        <v>44636</v>
      </c>
      <c r="L651" s="256" t="s">
        <v>356</v>
      </c>
      <c r="M651" s="256"/>
      <c r="N651" s="257"/>
    </row>
    <row r="652" spans="2:14" x14ac:dyDescent="0.25">
      <c r="B652" s="333" t="str">
        <f>IF(D652="","",D652&amp;"-"&amp;(1+COUNTIF(D$33:D651,D652)))</f>
        <v>imeprezime-593</v>
      </c>
      <c r="D652" s="255" t="s">
        <v>285</v>
      </c>
      <c r="E652" s="256" t="s">
        <v>1179</v>
      </c>
      <c r="F652" s="256">
        <v>1519</v>
      </c>
      <c r="G652" s="256" t="s">
        <v>1182</v>
      </c>
      <c r="H652" s="256" t="s">
        <v>365</v>
      </c>
      <c r="I652" s="256" t="s">
        <v>636</v>
      </c>
      <c r="J652" s="256">
        <v>221</v>
      </c>
      <c r="K652" s="329">
        <v>44626</v>
      </c>
      <c r="L652" s="256" t="s">
        <v>356</v>
      </c>
      <c r="M652" s="256"/>
      <c r="N652" s="257"/>
    </row>
    <row r="653" spans="2:14" x14ac:dyDescent="0.25">
      <c r="B653" s="333" t="str">
        <f>IF(D653="","",D653&amp;"-"&amp;(1+COUNTIF(D$33:D652,D653)))</f>
        <v>imeprezime-594</v>
      </c>
      <c r="D653" s="255" t="s">
        <v>285</v>
      </c>
      <c r="E653" s="256" t="s">
        <v>1179</v>
      </c>
      <c r="F653" s="256">
        <v>1859</v>
      </c>
      <c r="G653" s="256" t="s">
        <v>891</v>
      </c>
      <c r="H653" s="256" t="s">
        <v>424</v>
      </c>
      <c r="I653" s="256" t="s">
        <v>467</v>
      </c>
      <c r="J653" s="256">
        <v>221</v>
      </c>
      <c r="K653" s="329">
        <v>44625</v>
      </c>
      <c r="L653" s="256" t="s">
        <v>356</v>
      </c>
      <c r="M653" s="256"/>
      <c r="N653" s="257"/>
    </row>
    <row r="654" spans="2:14" x14ac:dyDescent="0.25">
      <c r="B654" s="333" t="str">
        <f>IF(D654="","",D654&amp;"-"&amp;(1+COUNTIF(D$33:D653,D654)))</f>
        <v>imeprezime-595</v>
      </c>
      <c r="D654" s="255" t="s">
        <v>285</v>
      </c>
      <c r="E654" s="256" t="s">
        <v>1179</v>
      </c>
      <c r="F654" s="256">
        <v>2032</v>
      </c>
      <c r="G654" s="256" t="s">
        <v>1183</v>
      </c>
      <c r="H654" s="256" t="s">
        <v>447</v>
      </c>
      <c r="I654" s="256"/>
      <c r="J654" s="256" t="s">
        <v>356</v>
      </c>
      <c r="K654" s="329" t="s">
        <v>356</v>
      </c>
      <c r="L654" s="256" t="s">
        <v>356</v>
      </c>
      <c r="M654" s="256"/>
      <c r="N654" s="257"/>
    </row>
    <row r="655" spans="2:14" ht="15" customHeight="1" x14ac:dyDescent="0.25">
      <c r="B655" s="333" t="str">
        <f>IF(D655="","",D655&amp;"-"&amp;(1+COUNTIF(D$33:D654,D655)))</f>
        <v>imeprezime-596</v>
      </c>
      <c r="D655" s="255" t="s">
        <v>285</v>
      </c>
      <c r="E655" s="256" t="s">
        <v>1179</v>
      </c>
      <c r="F655" s="256">
        <v>1271</v>
      </c>
      <c r="G655" s="256" t="s">
        <v>1184</v>
      </c>
      <c r="H655" s="256" t="s">
        <v>368</v>
      </c>
      <c r="I655" s="256" t="s">
        <v>645</v>
      </c>
      <c r="J655" s="256">
        <v>221</v>
      </c>
      <c r="K655" s="329">
        <v>44667</v>
      </c>
      <c r="L655" s="256" t="s">
        <v>356</v>
      </c>
      <c r="M655" s="256"/>
      <c r="N655" s="257"/>
    </row>
    <row r="656" spans="2:14" x14ac:dyDescent="0.25">
      <c r="B656" s="333" t="str">
        <f>IF(D656="","",D656&amp;"-"&amp;(1+COUNTIF(D$33:D655,D656)))</f>
        <v>imeprezime-597</v>
      </c>
      <c r="D656" s="255" t="s">
        <v>285</v>
      </c>
      <c r="E656" s="256" t="s">
        <v>1185</v>
      </c>
      <c r="F656" s="256">
        <v>2324</v>
      </c>
      <c r="G656" s="256" t="s">
        <v>1186</v>
      </c>
      <c r="H656" s="256" t="s">
        <v>660</v>
      </c>
      <c r="I656" s="256"/>
      <c r="J656" s="256" t="s">
        <v>356</v>
      </c>
      <c r="K656" s="329" t="s">
        <v>356</v>
      </c>
      <c r="L656" s="256" t="s">
        <v>356</v>
      </c>
      <c r="M656" s="256"/>
      <c r="N656" s="257"/>
    </row>
    <row r="657" spans="2:14" x14ac:dyDescent="0.25">
      <c r="B657" s="333" t="str">
        <f>IF(D657="","",D657&amp;"-"&amp;(1+COUNTIF(D$33:D656,D657)))</f>
        <v>imeprezime-598</v>
      </c>
      <c r="D657" s="255" t="s">
        <v>285</v>
      </c>
      <c r="E657" s="256" t="s">
        <v>1187</v>
      </c>
      <c r="F657" s="256">
        <v>2078</v>
      </c>
      <c r="G657" s="256" t="s">
        <v>1188</v>
      </c>
      <c r="H657" s="256" t="s">
        <v>1189</v>
      </c>
      <c r="I657" s="256"/>
      <c r="J657" s="256" t="s">
        <v>356</v>
      </c>
      <c r="K657" s="329" t="s">
        <v>356</v>
      </c>
      <c r="L657" s="256" t="s">
        <v>356</v>
      </c>
      <c r="M657" s="256"/>
      <c r="N657" s="257"/>
    </row>
    <row r="658" spans="2:14" x14ac:dyDescent="0.25">
      <c r="B658" s="333" t="str">
        <f>IF(D658="","",D658&amp;"-"&amp;(1+COUNTIF(D$33:D657,D658)))</f>
        <v>imeprezime-599</v>
      </c>
      <c r="D658" s="255" t="s">
        <v>285</v>
      </c>
      <c r="E658" s="256" t="s">
        <v>1187</v>
      </c>
      <c r="F658" s="256">
        <v>2339</v>
      </c>
      <c r="G658" s="256" t="s">
        <v>1190</v>
      </c>
      <c r="H658" s="256" t="s">
        <v>1191</v>
      </c>
      <c r="I658" s="256"/>
      <c r="J658" s="256" t="s">
        <v>356</v>
      </c>
      <c r="K658" s="329" t="s">
        <v>356</v>
      </c>
      <c r="L658" s="256" t="s">
        <v>356</v>
      </c>
      <c r="M658" s="256"/>
      <c r="N658" s="257"/>
    </row>
    <row r="659" spans="2:14" x14ac:dyDescent="0.25">
      <c r="B659" s="333" t="str">
        <f>IF(D659="","",D659&amp;"-"&amp;(1+COUNTIF(D$33:D658,D659)))</f>
        <v>imeprezime-600</v>
      </c>
      <c r="D659" s="255" t="s">
        <v>285</v>
      </c>
      <c r="E659" s="256" t="s">
        <v>1192</v>
      </c>
      <c r="F659" s="256">
        <v>1795</v>
      </c>
      <c r="G659" s="256" t="s">
        <v>509</v>
      </c>
      <c r="H659" s="256" t="s">
        <v>368</v>
      </c>
      <c r="I659" s="256"/>
      <c r="J659" s="256" t="s">
        <v>356</v>
      </c>
      <c r="K659" s="329" t="s">
        <v>356</v>
      </c>
      <c r="L659" s="256" t="s">
        <v>356</v>
      </c>
      <c r="M659" s="256"/>
      <c r="N659" s="257"/>
    </row>
    <row r="660" spans="2:14" x14ac:dyDescent="0.25">
      <c r="B660" s="333" t="str">
        <f>IF(D660="","",D660&amp;"-"&amp;(1+COUNTIF(D$33:D659,D660)))</f>
        <v>imeprezime-601</v>
      </c>
      <c r="D660" s="255" t="s">
        <v>285</v>
      </c>
      <c r="E660" s="256" t="s">
        <v>1193</v>
      </c>
      <c r="F660" s="256">
        <v>2118</v>
      </c>
      <c r="G660" s="256" t="s">
        <v>568</v>
      </c>
      <c r="H660" s="256" t="s">
        <v>355</v>
      </c>
      <c r="I660" s="256"/>
      <c r="J660" s="256" t="s">
        <v>356</v>
      </c>
      <c r="K660" s="329" t="s">
        <v>356</v>
      </c>
      <c r="L660" s="256" t="s">
        <v>356</v>
      </c>
      <c r="M660" s="256"/>
      <c r="N660" s="257"/>
    </row>
    <row r="661" spans="2:14" x14ac:dyDescent="0.25">
      <c r="B661" s="333" t="str">
        <f>IF(D661="","",D661&amp;"-"&amp;(1+COUNTIF(D$33:D660,D661)))</f>
        <v>imeprezime-602</v>
      </c>
      <c r="D661" s="255" t="s">
        <v>285</v>
      </c>
      <c r="E661" s="256" t="s">
        <v>1194</v>
      </c>
      <c r="F661" s="256">
        <v>2036</v>
      </c>
      <c r="G661" s="256" t="s">
        <v>1101</v>
      </c>
      <c r="H661" s="256" t="s">
        <v>447</v>
      </c>
      <c r="I661" s="256"/>
      <c r="J661" s="256" t="s">
        <v>356</v>
      </c>
      <c r="K661" s="329" t="s">
        <v>356</v>
      </c>
      <c r="L661" s="256" t="s">
        <v>356</v>
      </c>
      <c r="M661" s="256"/>
      <c r="N661" s="257"/>
    </row>
    <row r="662" spans="2:14" ht="15" customHeight="1" x14ac:dyDescent="0.25">
      <c r="B662" s="333" t="str">
        <f>IF(D662="","",D662&amp;"-"&amp;(1+COUNTIF(D$33:D661,D662)))</f>
        <v>imeprezime-603</v>
      </c>
      <c r="D662" s="255" t="s">
        <v>285</v>
      </c>
      <c r="E662" s="256" t="s">
        <v>1195</v>
      </c>
      <c r="F662" s="256">
        <v>1235</v>
      </c>
      <c r="G662" s="256" t="s">
        <v>1196</v>
      </c>
      <c r="H662" s="256" t="s">
        <v>362</v>
      </c>
      <c r="I662" s="256" t="s">
        <v>428</v>
      </c>
      <c r="J662" s="256">
        <v>221</v>
      </c>
      <c r="K662" s="329">
        <v>44632</v>
      </c>
      <c r="L662" s="256" t="s">
        <v>356</v>
      </c>
      <c r="M662" s="256"/>
      <c r="N662" s="257"/>
    </row>
    <row r="663" spans="2:14" x14ac:dyDescent="0.25">
      <c r="B663" s="333" t="str">
        <f>IF(D663="","",D663&amp;"-"&amp;(1+COUNTIF(D$33:D662,D663)))</f>
        <v>imeprezime-604</v>
      </c>
      <c r="D663" s="255" t="s">
        <v>285</v>
      </c>
      <c r="E663" s="256" t="s">
        <v>1197</v>
      </c>
      <c r="F663" s="256">
        <v>1105</v>
      </c>
      <c r="G663" s="256" t="s">
        <v>618</v>
      </c>
      <c r="H663" s="256" t="s">
        <v>368</v>
      </c>
      <c r="I663" s="256" t="s">
        <v>467</v>
      </c>
      <c r="J663" s="256">
        <v>221</v>
      </c>
      <c r="K663" s="329">
        <v>44636</v>
      </c>
      <c r="L663" s="256" t="s">
        <v>356</v>
      </c>
      <c r="M663" s="256"/>
      <c r="N663" s="257"/>
    </row>
    <row r="664" spans="2:14" x14ac:dyDescent="0.25">
      <c r="B664" s="333" t="str">
        <f>IF(D664="","",D664&amp;"-"&amp;(1+COUNTIF(D$33:D663,D664)))</f>
        <v>imeprezime-605</v>
      </c>
      <c r="D664" s="255" t="s">
        <v>285</v>
      </c>
      <c r="E664" s="256" t="s">
        <v>1198</v>
      </c>
      <c r="F664" s="256">
        <v>1170</v>
      </c>
      <c r="G664" s="256" t="s">
        <v>612</v>
      </c>
      <c r="H664" s="256" t="s">
        <v>383</v>
      </c>
      <c r="I664" s="256" t="s">
        <v>904</v>
      </c>
      <c r="J664" s="256">
        <v>221</v>
      </c>
      <c r="K664" s="329">
        <v>44625</v>
      </c>
      <c r="L664" s="256" t="s">
        <v>356</v>
      </c>
      <c r="M664" s="256"/>
      <c r="N664" s="257"/>
    </row>
    <row r="665" spans="2:14" x14ac:dyDescent="0.25">
      <c r="B665" s="333" t="str">
        <f>IF(D665="","",D665&amp;"-"&amp;(1+COUNTIF(D$33:D664,D665)))</f>
        <v>imeprezime-606</v>
      </c>
      <c r="D665" s="255" t="s">
        <v>285</v>
      </c>
      <c r="E665" s="256" t="s">
        <v>1198</v>
      </c>
      <c r="F665" s="256">
        <v>2044</v>
      </c>
      <c r="G665" s="256" t="s">
        <v>1199</v>
      </c>
      <c r="H665" s="256" t="s">
        <v>424</v>
      </c>
      <c r="I665" s="256" t="s">
        <v>653</v>
      </c>
      <c r="J665" s="256">
        <v>221</v>
      </c>
      <c r="K665" s="329">
        <v>44625</v>
      </c>
      <c r="L665" s="256" t="s">
        <v>356</v>
      </c>
      <c r="M665" s="256"/>
      <c r="N665" s="257"/>
    </row>
    <row r="666" spans="2:14" x14ac:dyDescent="0.25">
      <c r="B666" s="333" t="str">
        <f>IF(D666="","",D666&amp;"-"&amp;(1+COUNTIF(D$33:D665,D666)))</f>
        <v>imeprezime-607</v>
      </c>
      <c r="D666" s="255" t="s">
        <v>285</v>
      </c>
      <c r="E666" s="256" t="s">
        <v>1200</v>
      </c>
      <c r="F666" s="256">
        <v>1098</v>
      </c>
      <c r="G666" s="256" t="s">
        <v>812</v>
      </c>
      <c r="H666" s="256" t="s">
        <v>368</v>
      </c>
      <c r="I666" s="256" t="s">
        <v>653</v>
      </c>
      <c r="J666" s="256">
        <v>221</v>
      </c>
      <c r="K666" s="329">
        <v>44636</v>
      </c>
      <c r="L666" s="256" t="s">
        <v>356</v>
      </c>
      <c r="M666" s="256"/>
      <c r="N666" s="257"/>
    </row>
    <row r="667" spans="2:14" x14ac:dyDescent="0.25">
      <c r="B667" s="333" t="str">
        <f>IF(D667="","",D667&amp;"-"&amp;(1+COUNTIF(D$33:D666,D667)))</f>
        <v>imeprezime-608</v>
      </c>
      <c r="D667" s="255" t="s">
        <v>285</v>
      </c>
      <c r="E667" s="256" t="s">
        <v>1200</v>
      </c>
      <c r="F667" s="256">
        <v>1970</v>
      </c>
      <c r="G667" s="256" t="s">
        <v>792</v>
      </c>
      <c r="H667" s="256"/>
      <c r="I667" s="256"/>
      <c r="J667" s="256" t="s">
        <v>356</v>
      </c>
      <c r="K667" s="329" t="s">
        <v>356</v>
      </c>
      <c r="L667" s="256" t="s">
        <v>356</v>
      </c>
      <c r="M667" s="256"/>
      <c r="N667" s="257"/>
    </row>
    <row r="668" spans="2:14" x14ac:dyDescent="0.25">
      <c r="B668" s="333" t="str">
        <f>IF(D668="","",D668&amp;"-"&amp;(1+COUNTIF(D$33:D667,D668)))</f>
        <v>imeprezime-609</v>
      </c>
      <c r="D668" s="255" t="s">
        <v>285</v>
      </c>
      <c r="E668" s="256" t="s">
        <v>1201</v>
      </c>
      <c r="F668" s="256">
        <v>2284</v>
      </c>
      <c r="G668" s="256" t="s">
        <v>1202</v>
      </c>
      <c r="H668" s="256"/>
      <c r="I668" s="256"/>
      <c r="J668" s="256" t="s">
        <v>356</v>
      </c>
      <c r="K668" s="329" t="s">
        <v>356</v>
      </c>
      <c r="L668" s="256" t="s">
        <v>356</v>
      </c>
      <c r="M668" s="256"/>
      <c r="N668" s="257"/>
    </row>
    <row r="669" spans="2:14" ht="15" customHeight="1" x14ac:dyDescent="0.25">
      <c r="B669" s="333" t="str">
        <f>IF(D669="","",D669&amp;"-"&amp;(1+COUNTIF(D$33:D668,D669)))</f>
        <v>imeprezime-610</v>
      </c>
      <c r="D669" s="255" t="s">
        <v>285</v>
      </c>
      <c r="E669" s="256" t="s">
        <v>1201</v>
      </c>
      <c r="F669" s="256">
        <v>1915</v>
      </c>
      <c r="G669" s="256" t="s">
        <v>1203</v>
      </c>
      <c r="H669" s="256" t="s">
        <v>368</v>
      </c>
      <c r="I669" s="256"/>
      <c r="J669" s="256" t="s">
        <v>356</v>
      </c>
      <c r="K669" s="329" t="s">
        <v>356</v>
      </c>
      <c r="L669" s="256" t="s">
        <v>356</v>
      </c>
      <c r="M669" s="256"/>
      <c r="N669" s="257"/>
    </row>
    <row r="670" spans="2:14" x14ac:dyDescent="0.25">
      <c r="B670" s="333" t="str">
        <f>IF(D670="","",D670&amp;"-"&amp;(1+COUNTIF(D$33:D669,D670)))</f>
        <v>imeprezime-611</v>
      </c>
      <c r="D670" s="255" t="s">
        <v>285</v>
      </c>
      <c r="E670" s="256" t="s">
        <v>1204</v>
      </c>
      <c r="F670" s="256">
        <v>1911</v>
      </c>
      <c r="G670" s="256" t="s">
        <v>1205</v>
      </c>
      <c r="H670" s="256" t="s">
        <v>368</v>
      </c>
      <c r="I670" s="256" t="s">
        <v>904</v>
      </c>
      <c r="J670" s="256">
        <v>221</v>
      </c>
      <c r="K670" s="329">
        <v>44636</v>
      </c>
      <c r="L670" s="256" t="s">
        <v>356</v>
      </c>
      <c r="M670" s="256"/>
      <c r="N670" s="257"/>
    </row>
    <row r="671" spans="2:14" x14ac:dyDescent="0.25">
      <c r="B671" s="333" t="str">
        <f>IF(D671="","",D671&amp;"-"&amp;(1+COUNTIF(D$33:D670,D671)))</f>
        <v>imeprezime-612</v>
      </c>
      <c r="D671" s="255" t="s">
        <v>285</v>
      </c>
      <c r="E671" s="256" t="s">
        <v>1206</v>
      </c>
      <c r="F671" s="256">
        <v>2307</v>
      </c>
      <c r="G671" s="256" t="s">
        <v>662</v>
      </c>
      <c r="H671" s="256" t="s">
        <v>424</v>
      </c>
      <c r="I671" s="256"/>
      <c r="J671" s="256" t="s">
        <v>356</v>
      </c>
      <c r="K671" s="329" t="s">
        <v>356</v>
      </c>
      <c r="L671" s="256" t="s">
        <v>356</v>
      </c>
      <c r="M671" s="256"/>
      <c r="N671" s="257"/>
    </row>
    <row r="672" spans="2:14" x14ac:dyDescent="0.25">
      <c r="B672" s="333" t="str">
        <f>IF(D672="","",D672&amp;"-"&amp;(1+COUNTIF(D$33:D671,D672)))</f>
        <v>imeprezime-613</v>
      </c>
      <c r="D672" s="255" t="s">
        <v>285</v>
      </c>
      <c r="E672" s="256" t="s">
        <v>1207</v>
      </c>
      <c r="F672" s="256">
        <v>2126</v>
      </c>
      <c r="G672" s="256" t="s">
        <v>1208</v>
      </c>
      <c r="H672" s="256" t="s">
        <v>1209</v>
      </c>
      <c r="I672" s="256"/>
      <c r="J672" s="256" t="s">
        <v>356</v>
      </c>
      <c r="K672" s="329" t="s">
        <v>356</v>
      </c>
      <c r="L672" s="256" t="s">
        <v>356</v>
      </c>
      <c r="M672" s="256"/>
      <c r="N672" s="257"/>
    </row>
    <row r="673" spans="2:14" x14ac:dyDescent="0.25">
      <c r="B673" s="333" t="str">
        <f>IF(D673="","",D673&amp;"-"&amp;(1+COUNTIF(D$33:D672,D673)))</f>
        <v>imeprezime-614</v>
      </c>
      <c r="D673" s="255" t="s">
        <v>285</v>
      </c>
      <c r="E673" s="256" t="s">
        <v>1210</v>
      </c>
      <c r="F673" s="256">
        <v>2135</v>
      </c>
      <c r="G673" s="256" t="s">
        <v>824</v>
      </c>
      <c r="H673" s="256" t="s">
        <v>682</v>
      </c>
      <c r="I673" s="256"/>
      <c r="J673" s="256" t="s">
        <v>356</v>
      </c>
      <c r="K673" s="256" t="s">
        <v>356</v>
      </c>
      <c r="L673" s="256" t="s">
        <v>356</v>
      </c>
      <c r="M673" s="256"/>
      <c r="N673" s="257"/>
    </row>
    <row r="674" spans="2:14" x14ac:dyDescent="0.25">
      <c r="B674" s="333" t="str">
        <f>IF(D674="","",D674&amp;"-"&amp;(1+COUNTIF(D$33:D673,D674)))</f>
        <v>imeprezime-615</v>
      </c>
      <c r="D674" s="255" t="s">
        <v>285</v>
      </c>
      <c r="E674" s="256" t="s">
        <v>1211</v>
      </c>
      <c r="F674" s="256">
        <v>2092</v>
      </c>
      <c r="G674" s="256" t="s">
        <v>1212</v>
      </c>
      <c r="H674" s="256" t="s">
        <v>1189</v>
      </c>
      <c r="I674" s="256"/>
      <c r="J674" s="256" t="s">
        <v>356</v>
      </c>
      <c r="K674" s="329" t="s">
        <v>356</v>
      </c>
      <c r="L674" s="256" t="s">
        <v>356</v>
      </c>
      <c r="M674" s="256"/>
      <c r="N674" s="257"/>
    </row>
    <row r="675" spans="2:14" x14ac:dyDescent="0.25">
      <c r="B675" s="333" t="str">
        <f>IF(D675="","",D675&amp;"-"&amp;(1+COUNTIF(D$33:D674,D675)))</f>
        <v>imeprezime-616</v>
      </c>
      <c r="D675" s="255" t="s">
        <v>285</v>
      </c>
      <c r="E675" s="256" t="s">
        <v>1213</v>
      </c>
      <c r="F675" s="256">
        <v>2098</v>
      </c>
      <c r="G675" s="256" t="s">
        <v>1214</v>
      </c>
      <c r="H675" s="256" t="s">
        <v>598</v>
      </c>
      <c r="I675" s="256"/>
      <c r="J675" s="256" t="s">
        <v>356</v>
      </c>
      <c r="K675" s="329" t="s">
        <v>356</v>
      </c>
      <c r="L675" s="256" t="s">
        <v>356</v>
      </c>
      <c r="M675" s="256"/>
      <c r="N675" s="257"/>
    </row>
    <row r="676" spans="2:14" ht="15" customHeight="1" x14ac:dyDescent="0.25">
      <c r="B676" s="333" t="str">
        <f>IF(D676="","",D676&amp;"-"&amp;(1+COUNTIF(D$33:D675,D676)))</f>
        <v>imeprezime-617</v>
      </c>
      <c r="D676" s="255" t="s">
        <v>285</v>
      </c>
      <c r="E676" s="256" t="s">
        <v>1215</v>
      </c>
      <c r="F676" s="256">
        <v>1847</v>
      </c>
      <c r="G676" s="256" t="s">
        <v>918</v>
      </c>
      <c r="H676" s="256" t="s">
        <v>424</v>
      </c>
      <c r="I676" s="256" t="s">
        <v>428</v>
      </c>
      <c r="J676" s="256">
        <v>221</v>
      </c>
      <c r="K676" s="329">
        <v>44625</v>
      </c>
      <c r="L676" s="256" t="s">
        <v>356</v>
      </c>
      <c r="M676" s="256"/>
      <c r="N676" s="257"/>
    </row>
    <row r="677" spans="2:14" x14ac:dyDescent="0.25">
      <c r="B677" s="333" t="str">
        <f>IF(D677="","",D677&amp;"-"&amp;(1+COUNTIF(D$33:D676,D677)))</f>
        <v>imeprezime-618</v>
      </c>
      <c r="D677" s="255" t="s">
        <v>285</v>
      </c>
      <c r="E677" s="256" t="s">
        <v>1215</v>
      </c>
      <c r="F677" s="256">
        <v>1705</v>
      </c>
      <c r="G677" s="256" t="s">
        <v>1216</v>
      </c>
      <c r="H677" s="256" t="s">
        <v>368</v>
      </c>
      <c r="I677" s="256"/>
      <c r="J677" s="256" t="s">
        <v>356</v>
      </c>
      <c r="K677" s="329" t="s">
        <v>356</v>
      </c>
      <c r="L677" s="256" t="s">
        <v>356</v>
      </c>
      <c r="M677" s="256"/>
      <c r="N677" s="257"/>
    </row>
    <row r="678" spans="2:14" x14ac:dyDescent="0.25">
      <c r="B678" s="333" t="str">
        <f>IF(D678="","",D678&amp;"-"&amp;(1+COUNTIF(D$33:D677,D678)))</f>
        <v>imeprezime-619</v>
      </c>
      <c r="D678" s="255" t="s">
        <v>285</v>
      </c>
      <c r="E678" s="256" t="s">
        <v>1217</v>
      </c>
      <c r="F678" s="256">
        <v>2017</v>
      </c>
      <c r="G678" s="256" t="s">
        <v>1218</v>
      </c>
      <c r="H678" s="256"/>
      <c r="I678" s="256"/>
      <c r="J678" s="256" t="s">
        <v>356</v>
      </c>
      <c r="K678" s="329" t="s">
        <v>356</v>
      </c>
      <c r="L678" s="256" t="s">
        <v>356</v>
      </c>
      <c r="M678" s="256"/>
      <c r="N678" s="257"/>
    </row>
    <row r="679" spans="2:14" x14ac:dyDescent="0.25">
      <c r="B679" s="333" t="str">
        <f>IF(D679="","",D679&amp;"-"&amp;(1+COUNTIF(D$33:D678,D679)))</f>
        <v>imeprezime-620</v>
      </c>
      <c r="D679" s="255" t="s">
        <v>285</v>
      </c>
      <c r="E679" s="256" t="s">
        <v>1217</v>
      </c>
      <c r="F679" s="256">
        <v>1602</v>
      </c>
      <c r="G679" s="256" t="s">
        <v>1219</v>
      </c>
      <c r="H679" s="256" t="s">
        <v>420</v>
      </c>
      <c r="I679" s="256"/>
      <c r="J679" s="256" t="s">
        <v>356</v>
      </c>
      <c r="K679" s="329" t="s">
        <v>356</v>
      </c>
      <c r="L679" s="256" t="s">
        <v>356</v>
      </c>
      <c r="M679" s="256"/>
      <c r="N679" s="257"/>
    </row>
    <row r="680" spans="2:14" x14ac:dyDescent="0.25">
      <c r="B680" s="333" t="str">
        <f>IF(D680="","",D680&amp;"-"&amp;(1+COUNTIF(D$33:D679,D680)))</f>
        <v>imeprezime-621</v>
      </c>
      <c r="D680" s="255" t="s">
        <v>285</v>
      </c>
      <c r="E680" s="256" t="s">
        <v>1217</v>
      </c>
      <c r="F680" s="256">
        <v>1172</v>
      </c>
      <c r="G680" s="256" t="s">
        <v>380</v>
      </c>
      <c r="H680" s="256" t="s">
        <v>368</v>
      </c>
      <c r="I680" s="256"/>
      <c r="J680" s="256" t="s">
        <v>356</v>
      </c>
      <c r="K680" s="329" t="s">
        <v>356</v>
      </c>
      <c r="L680" s="256" t="s">
        <v>356</v>
      </c>
      <c r="M680" s="256"/>
      <c r="N680" s="257"/>
    </row>
    <row r="681" spans="2:14" x14ac:dyDescent="0.25">
      <c r="B681" s="333" t="str">
        <f>IF(D681="","",D681&amp;"-"&amp;(1+COUNTIF(D$33:D680,D681)))</f>
        <v>imeprezime-622</v>
      </c>
      <c r="D681" s="255" t="s">
        <v>285</v>
      </c>
      <c r="E681" s="256" t="s">
        <v>1217</v>
      </c>
      <c r="F681" s="256">
        <v>1981</v>
      </c>
      <c r="G681" s="256" t="s">
        <v>1220</v>
      </c>
      <c r="H681" s="256" t="s">
        <v>447</v>
      </c>
      <c r="I681" s="256"/>
      <c r="J681" s="256" t="s">
        <v>356</v>
      </c>
      <c r="K681" s="329" t="s">
        <v>356</v>
      </c>
      <c r="L681" s="256" t="s">
        <v>356</v>
      </c>
      <c r="M681" s="256"/>
      <c r="N681" s="257"/>
    </row>
    <row r="682" spans="2:14" x14ac:dyDescent="0.25">
      <c r="B682" s="333" t="str">
        <f>IF(D682="","",D682&amp;"-"&amp;(1+COUNTIF(D$33:D681,D682)))</f>
        <v>imeprezime-623</v>
      </c>
      <c r="D682" s="255" t="s">
        <v>285</v>
      </c>
      <c r="E682" s="256" t="s">
        <v>1217</v>
      </c>
      <c r="F682" s="256">
        <v>1633</v>
      </c>
      <c r="G682" s="256" t="s">
        <v>1221</v>
      </c>
      <c r="H682" s="256" t="s">
        <v>362</v>
      </c>
      <c r="I682" s="256"/>
      <c r="J682" s="256" t="s">
        <v>356</v>
      </c>
      <c r="K682" s="256" t="s">
        <v>356</v>
      </c>
      <c r="L682" s="256" t="s">
        <v>356</v>
      </c>
      <c r="M682" s="256"/>
      <c r="N682" s="257"/>
    </row>
    <row r="683" spans="2:14" ht="15" customHeight="1" x14ac:dyDescent="0.25">
      <c r="B683" s="333" t="str">
        <f>IF(D683="","",D683&amp;"-"&amp;(1+COUNTIF(D$33:D682,D683)))</f>
        <v>imeprezime-624</v>
      </c>
      <c r="D683" s="255" t="s">
        <v>285</v>
      </c>
      <c r="E683" s="256" t="s">
        <v>1217</v>
      </c>
      <c r="F683" s="256">
        <v>1114</v>
      </c>
      <c r="G683" s="256" t="s">
        <v>776</v>
      </c>
      <c r="H683" s="256" t="s">
        <v>368</v>
      </c>
      <c r="I683" s="256" t="s">
        <v>399</v>
      </c>
      <c r="J683" s="256">
        <v>221</v>
      </c>
      <c r="K683" s="329">
        <v>44636</v>
      </c>
      <c r="L683" s="256" t="s">
        <v>356</v>
      </c>
      <c r="M683" s="256"/>
      <c r="N683" s="257"/>
    </row>
    <row r="684" spans="2:14" x14ac:dyDescent="0.25">
      <c r="B684" s="333" t="str">
        <f>IF(D684="","",D684&amp;"-"&amp;(1+COUNTIF(D$33:D683,D684)))</f>
        <v>imeprezime-625</v>
      </c>
      <c r="D684" s="255" t="s">
        <v>285</v>
      </c>
      <c r="E684" s="256" t="s">
        <v>1217</v>
      </c>
      <c r="F684" s="256">
        <v>1976</v>
      </c>
      <c r="G684" s="256" t="s">
        <v>1222</v>
      </c>
      <c r="H684" s="256" t="s">
        <v>368</v>
      </c>
      <c r="I684" s="256"/>
      <c r="J684" s="256" t="s">
        <v>356</v>
      </c>
      <c r="K684" s="329" t="s">
        <v>356</v>
      </c>
      <c r="L684" s="256" t="s">
        <v>356</v>
      </c>
      <c r="M684" s="256"/>
      <c r="N684" s="257"/>
    </row>
    <row r="685" spans="2:14" x14ac:dyDescent="0.25">
      <c r="B685" s="333" t="str">
        <f>IF(D685="","",D685&amp;"-"&amp;(1+COUNTIF(D$33:D684,D685)))</f>
        <v>imeprezime-626</v>
      </c>
      <c r="D685" s="255" t="s">
        <v>285</v>
      </c>
      <c r="E685" s="256" t="s">
        <v>1217</v>
      </c>
      <c r="F685" s="256">
        <v>2056</v>
      </c>
      <c r="G685" s="256" t="s">
        <v>1223</v>
      </c>
      <c r="H685" s="256" t="s">
        <v>447</v>
      </c>
      <c r="I685" s="256"/>
      <c r="J685" s="256" t="s">
        <v>356</v>
      </c>
      <c r="K685" s="329" t="s">
        <v>356</v>
      </c>
      <c r="L685" s="256" t="s">
        <v>356</v>
      </c>
      <c r="M685" s="256"/>
      <c r="N685" s="257"/>
    </row>
    <row r="686" spans="2:14" x14ac:dyDescent="0.25">
      <c r="B686" s="333" t="str">
        <f>IF(D686="","",D686&amp;"-"&amp;(1+COUNTIF(D$33:D685,D686)))</f>
        <v>imeprezime-627</v>
      </c>
      <c r="D686" s="255" t="s">
        <v>285</v>
      </c>
      <c r="E686" s="256" t="s">
        <v>1217</v>
      </c>
      <c r="F686" s="256">
        <v>1157</v>
      </c>
      <c r="G686" s="256" t="s">
        <v>1224</v>
      </c>
      <c r="H686" s="256" t="s">
        <v>368</v>
      </c>
      <c r="I686" s="256"/>
      <c r="J686" s="256" t="s">
        <v>356</v>
      </c>
      <c r="K686" s="329" t="s">
        <v>356</v>
      </c>
      <c r="L686" s="256" t="s">
        <v>356</v>
      </c>
      <c r="M686" s="256"/>
      <c r="N686" s="257"/>
    </row>
    <row r="687" spans="2:14" x14ac:dyDescent="0.25">
      <c r="B687" s="333" t="str">
        <f>IF(D687="","",D687&amp;"-"&amp;(1+COUNTIF(D$33:D686,D687)))</f>
        <v>imeprezime-628</v>
      </c>
      <c r="D687" s="255" t="s">
        <v>285</v>
      </c>
      <c r="E687" s="256" t="s">
        <v>1217</v>
      </c>
      <c r="F687" s="256">
        <v>1553</v>
      </c>
      <c r="G687" s="256" t="s">
        <v>1124</v>
      </c>
      <c r="H687" s="256" t="s">
        <v>424</v>
      </c>
      <c r="I687" s="256" t="s">
        <v>363</v>
      </c>
      <c r="J687" s="256">
        <v>221</v>
      </c>
      <c r="K687" s="329">
        <v>44625</v>
      </c>
      <c r="L687" s="256" t="s">
        <v>356</v>
      </c>
      <c r="M687" s="256"/>
      <c r="N687" s="257"/>
    </row>
    <row r="688" spans="2:14" x14ac:dyDescent="0.25">
      <c r="B688" s="333" t="str">
        <f>IF(D688="","",D688&amp;"-"&amp;(1+COUNTIF(D$33:D687,D688)))</f>
        <v>imeprezime-629</v>
      </c>
      <c r="D688" s="255" t="s">
        <v>285</v>
      </c>
      <c r="E688" s="256" t="s">
        <v>1217</v>
      </c>
      <c r="F688" s="256">
        <v>1474</v>
      </c>
      <c r="G688" s="256" t="s">
        <v>1225</v>
      </c>
      <c r="H688" s="256" t="s">
        <v>368</v>
      </c>
      <c r="I688" s="256" t="s">
        <v>399</v>
      </c>
      <c r="J688" s="256">
        <v>221</v>
      </c>
      <c r="K688" s="329">
        <v>44636</v>
      </c>
      <c r="L688" s="256" t="s">
        <v>356</v>
      </c>
      <c r="M688" s="256"/>
      <c r="N688" s="257"/>
    </row>
    <row r="689" spans="2:14" x14ac:dyDescent="0.25">
      <c r="B689" s="333" t="str">
        <f>IF(D689="","",D689&amp;"-"&amp;(1+COUNTIF(D$33:D688,D689)))</f>
        <v>imeprezime-630</v>
      </c>
      <c r="D689" s="255" t="s">
        <v>285</v>
      </c>
      <c r="E689" s="256" t="s">
        <v>1217</v>
      </c>
      <c r="F689" s="256">
        <v>1573</v>
      </c>
      <c r="G689" s="256" t="s">
        <v>1226</v>
      </c>
      <c r="H689" s="256" t="s">
        <v>362</v>
      </c>
      <c r="I689" s="256"/>
      <c r="J689" s="256" t="s">
        <v>356</v>
      </c>
      <c r="K689" s="329" t="s">
        <v>356</v>
      </c>
      <c r="L689" s="256" t="s">
        <v>356</v>
      </c>
      <c r="M689" s="256"/>
      <c r="N689" s="257"/>
    </row>
    <row r="690" spans="2:14" ht="15" customHeight="1" x14ac:dyDescent="0.25">
      <c r="B690" s="333" t="str">
        <f>IF(D690="","",D690&amp;"-"&amp;(1+COUNTIF(D$33:D689,D690)))</f>
        <v>imeprezime-631</v>
      </c>
      <c r="D690" s="255" t="s">
        <v>285</v>
      </c>
      <c r="E690" s="256" t="s">
        <v>1217</v>
      </c>
      <c r="F690" s="256">
        <v>1494</v>
      </c>
      <c r="G690" s="256" t="s">
        <v>697</v>
      </c>
      <c r="H690" s="256" t="s">
        <v>368</v>
      </c>
      <c r="I690" s="256" t="s">
        <v>645</v>
      </c>
      <c r="J690" s="256">
        <v>221</v>
      </c>
      <c r="K690" s="329">
        <v>44635</v>
      </c>
      <c r="L690" s="256" t="s">
        <v>356</v>
      </c>
      <c r="M690" s="256"/>
      <c r="N690" s="257"/>
    </row>
    <row r="691" spans="2:14" x14ac:dyDescent="0.25">
      <c r="B691" s="333" t="str">
        <f>IF(D691="","",D691&amp;"-"&amp;(1+COUNTIF(D$33:D690,D691)))</f>
        <v>imeprezime-632</v>
      </c>
      <c r="D691" s="255" t="s">
        <v>285</v>
      </c>
      <c r="E691" s="256" t="s">
        <v>1227</v>
      </c>
      <c r="F691" s="256">
        <v>1870</v>
      </c>
      <c r="G691" s="256" t="s">
        <v>1228</v>
      </c>
      <c r="H691" s="256" t="s">
        <v>374</v>
      </c>
      <c r="I691" s="256" t="s">
        <v>375</v>
      </c>
      <c r="J691" s="256">
        <v>221</v>
      </c>
      <c r="K691" s="329">
        <v>44627</v>
      </c>
      <c r="L691" s="256" t="s">
        <v>356</v>
      </c>
      <c r="M691" s="256"/>
      <c r="N691" s="257"/>
    </row>
    <row r="692" spans="2:14" x14ac:dyDescent="0.25">
      <c r="B692" s="333" t="str">
        <f>IF(D692="","",D692&amp;"-"&amp;(1+COUNTIF(D$33:D691,D692)))</f>
        <v>imeprezime-633</v>
      </c>
      <c r="D692" s="255" t="s">
        <v>285</v>
      </c>
      <c r="E692" s="256" t="s">
        <v>1229</v>
      </c>
      <c r="F692" s="256">
        <v>1403</v>
      </c>
      <c r="G692" s="256" t="s">
        <v>1230</v>
      </c>
      <c r="H692" s="256" t="s">
        <v>362</v>
      </c>
      <c r="I692" s="256" t="s">
        <v>413</v>
      </c>
      <c r="J692" s="256">
        <v>221</v>
      </c>
      <c r="K692" s="329">
        <v>44632</v>
      </c>
      <c r="L692" s="256" t="s">
        <v>356</v>
      </c>
      <c r="M692" s="256"/>
      <c r="N692" s="257"/>
    </row>
    <row r="693" spans="2:14" x14ac:dyDescent="0.25">
      <c r="B693" s="333" t="str">
        <f>IF(D693="","",D693&amp;"-"&amp;(1+COUNTIF(D$33:D692,D693)))</f>
        <v>imeprezime-634</v>
      </c>
      <c r="D693" s="255" t="s">
        <v>285</v>
      </c>
      <c r="E693" s="256" t="s">
        <v>1231</v>
      </c>
      <c r="F693" s="256">
        <v>1397</v>
      </c>
      <c r="G693" s="256" t="s">
        <v>618</v>
      </c>
      <c r="H693" s="256" t="s">
        <v>368</v>
      </c>
      <c r="I693" s="256" t="s">
        <v>394</v>
      </c>
      <c r="J693" s="256">
        <v>221</v>
      </c>
      <c r="K693" s="329">
        <v>44636</v>
      </c>
      <c r="L693" s="256" t="s">
        <v>356</v>
      </c>
      <c r="M693" s="256"/>
      <c r="N693" s="257"/>
    </row>
    <row r="694" spans="2:14" x14ac:dyDescent="0.25">
      <c r="B694" s="333" t="str">
        <f>IF(D694="","",D694&amp;"-"&amp;(1+COUNTIF(D$33:D693,D694)))</f>
        <v>imeprezime-635</v>
      </c>
      <c r="D694" s="255" t="s">
        <v>285</v>
      </c>
      <c r="E694" s="256" t="s">
        <v>1232</v>
      </c>
      <c r="F694" s="256">
        <v>1842</v>
      </c>
      <c r="G694" s="256" t="s">
        <v>501</v>
      </c>
      <c r="H694" s="256" t="s">
        <v>424</v>
      </c>
      <c r="I694" s="256"/>
      <c r="J694" s="256" t="s">
        <v>356</v>
      </c>
      <c r="K694" s="329" t="s">
        <v>356</v>
      </c>
      <c r="L694" s="256" t="s">
        <v>356</v>
      </c>
      <c r="M694" s="256"/>
      <c r="N694" s="257"/>
    </row>
    <row r="695" spans="2:14" x14ac:dyDescent="0.25">
      <c r="B695" s="333" t="str">
        <f>IF(D695="","",D695&amp;"-"&amp;(1+COUNTIF(D$33:D694,D695)))</f>
        <v>imeprezime-636</v>
      </c>
      <c r="D695" s="255" t="s">
        <v>285</v>
      </c>
      <c r="E695" s="256" t="s">
        <v>1233</v>
      </c>
      <c r="F695" s="256">
        <v>2328</v>
      </c>
      <c r="G695" s="256" t="s">
        <v>1234</v>
      </c>
      <c r="H695" s="256" t="s">
        <v>668</v>
      </c>
      <c r="I695" s="256"/>
      <c r="J695" s="256" t="s">
        <v>356</v>
      </c>
      <c r="K695" s="329" t="s">
        <v>356</v>
      </c>
      <c r="L695" s="256" t="s">
        <v>356</v>
      </c>
      <c r="M695" s="256"/>
      <c r="N695" s="257"/>
    </row>
    <row r="696" spans="2:14" x14ac:dyDescent="0.25">
      <c r="B696" s="333" t="str">
        <f>IF(D696="","",D696&amp;"-"&amp;(1+COUNTIF(D$33:D695,D696)))</f>
        <v>imeprezime-637</v>
      </c>
      <c r="D696" s="255" t="s">
        <v>285</v>
      </c>
      <c r="E696" s="256" t="s">
        <v>1235</v>
      </c>
      <c r="F696" s="256">
        <v>2191</v>
      </c>
      <c r="G696" s="256" t="s">
        <v>1236</v>
      </c>
      <c r="H696" s="256" t="s">
        <v>447</v>
      </c>
      <c r="I696" s="256"/>
      <c r="J696" s="256" t="s">
        <v>356</v>
      </c>
      <c r="K696" s="256" t="s">
        <v>356</v>
      </c>
      <c r="L696" s="256" t="s">
        <v>356</v>
      </c>
      <c r="M696" s="256"/>
      <c r="N696" s="257"/>
    </row>
    <row r="697" spans="2:14" ht="15" customHeight="1" x14ac:dyDescent="0.25">
      <c r="B697" s="333" t="str">
        <f>IF(D697="","",D697&amp;"-"&amp;(1+COUNTIF(D$33:D696,D697)))</f>
        <v>imeprezime-638</v>
      </c>
      <c r="D697" s="255" t="s">
        <v>285</v>
      </c>
      <c r="E697" s="256" t="s">
        <v>1235</v>
      </c>
      <c r="F697" s="256">
        <v>2244</v>
      </c>
      <c r="G697" s="256" t="s">
        <v>1237</v>
      </c>
      <c r="H697" s="256" t="s">
        <v>362</v>
      </c>
      <c r="I697" s="256"/>
      <c r="J697" s="256" t="s">
        <v>356</v>
      </c>
      <c r="K697" s="329" t="s">
        <v>356</v>
      </c>
      <c r="L697" s="256" t="s">
        <v>356</v>
      </c>
      <c r="M697" s="256"/>
      <c r="N697" s="257"/>
    </row>
    <row r="698" spans="2:14" x14ac:dyDescent="0.25">
      <c r="B698" s="333" t="str">
        <f>IF(D698="","",D698&amp;"-"&amp;(1+COUNTIF(D$33:D697,D698)))</f>
        <v>imeprezime-639</v>
      </c>
      <c r="D698" s="255" t="s">
        <v>285</v>
      </c>
      <c r="E698" s="256" t="s">
        <v>1238</v>
      </c>
      <c r="F698" s="256">
        <v>1301</v>
      </c>
      <c r="G698" s="256" t="s">
        <v>697</v>
      </c>
      <c r="H698" s="256" t="s">
        <v>368</v>
      </c>
      <c r="I698" s="256" t="s">
        <v>392</v>
      </c>
      <c r="J698" s="256">
        <v>221</v>
      </c>
      <c r="K698" s="329">
        <v>44635</v>
      </c>
      <c r="L698" s="256" t="s">
        <v>356</v>
      </c>
      <c r="M698" s="256"/>
      <c r="N698" s="257"/>
    </row>
    <row r="699" spans="2:14" x14ac:dyDescent="0.25">
      <c r="B699" s="333" t="str">
        <f>IF(D699="","",D699&amp;"-"&amp;(1+COUNTIF(D$33:D698,D699)))</f>
        <v>imeprezime-640</v>
      </c>
      <c r="D699" s="255" t="s">
        <v>285</v>
      </c>
      <c r="E699" s="256" t="s">
        <v>1239</v>
      </c>
      <c r="F699" s="256">
        <v>2404</v>
      </c>
      <c r="G699" s="256" t="s">
        <v>1240</v>
      </c>
      <c r="H699" s="256" t="s">
        <v>355</v>
      </c>
      <c r="I699" s="256"/>
      <c r="J699" s="256" t="s">
        <v>356</v>
      </c>
      <c r="K699" s="329" t="s">
        <v>356</v>
      </c>
      <c r="L699" s="256" t="s">
        <v>356</v>
      </c>
      <c r="M699" s="256"/>
      <c r="N699" s="257"/>
    </row>
    <row r="700" spans="2:14" x14ac:dyDescent="0.25">
      <c r="B700" s="333" t="str">
        <f>IF(D700="","",D700&amp;"-"&amp;(1+COUNTIF(D$33:D699,D700)))</f>
        <v>imeprezime-641</v>
      </c>
      <c r="D700" s="255" t="s">
        <v>285</v>
      </c>
      <c r="E700" s="256" t="s">
        <v>1241</v>
      </c>
      <c r="F700" s="256">
        <v>1187</v>
      </c>
      <c r="G700" s="256" t="s">
        <v>1242</v>
      </c>
      <c r="H700" s="256" t="s">
        <v>368</v>
      </c>
      <c r="I700" s="256" t="s">
        <v>392</v>
      </c>
      <c r="J700" s="256">
        <v>221</v>
      </c>
      <c r="K700" s="329">
        <v>44636</v>
      </c>
      <c r="L700" s="256" t="s">
        <v>356</v>
      </c>
      <c r="M700" s="256"/>
      <c r="N700" s="257"/>
    </row>
    <row r="701" spans="2:14" x14ac:dyDescent="0.25">
      <c r="B701" s="333" t="str">
        <f>IF(D701="","",D701&amp;"-"&amp;(1+COUNTIF(D$33:D700,D701)))</f>
        <v>imeprezime-642</v>
      </c>
      <c r="D701" s="255" t="s">
        <v>285</v>
      </c>
      <c r="E701" s="256" t="s">
        <v>1243</v>
      </c>
      <c r="F701" s="256">
        <v>2382</v>
      </c>
      <c r="G701" s="256" t="s">
        <v>1240</v>
      </c>
      <c r="H701" s="256" t="s">
        <v>355</v>
      </c>
      <c r="I701" s="256"/>
      <c r="J701" s="256" t="s">
        <v>356</v>
      </c>
      <c r="K701" s="329" t="s">
        <v>356</v>
      </c>
      <c r="L701" s="256" t="s">
        <v>356</v>
      </c>
      <c r="M701" s="256"/>
      <c r="N701" s="257"/>
    </row>
    <row r="702" spans="2:14" x14ac:dyDescent="0.25">
      <c r="B702" s="333" t="str">
        <f>IF(D702="","",D702&amp;"-"&amp;(1+COUNTIF(D$33:D701,D702)))</f>
        <v>imeprezime-643</v>
      </c>
      <c r="D702" s="255" t="s">
        <v>285</v>
      </c>
      <c r="E702" s="256" t="s">
        <v>1244</v>
      </c>
      <c r="F702" s="256">
        <v>1987</v>
      </c>
      <c r="G702" s="256" t="s">
        <v>531</v>
      </c>
      <c r="H702" s="256" t="s">
        <v>368</v>
      </c>
      <c r="I702" s="256"/>
      <c r="J702" s="256" t="s">
        <v>356</v>
      </c>
      <c r="K702" s="256" t="s">
        <v>356</v>
      </c>
      <c r="L702" s="256" t="s">
        <v>356</v>
      </c>
      <c r="M702" s="256"/>
      <c r="N702" s="257"/>
    </row>
    <row r="703" spans="2:14" x14ac:dyDescent="0.25">
      <c r="B703" s="333" t="str">
        <f>IF(D703="","",D703&amp;"-"&amp;(1+COUNTIF(D$33:D702,D703)))</f>
        <v>imeprezime-644</v>
      </c>
      <c r="D703" s="255" t="s">
        <v>285</v>
      </c>
      <c r="E703" s="256" t="s">
        <v>1244</v>
      </c>
      <c r="F703" s="256">
        <v>1486</v>
      </c>
      <c r="G703" s="256" t="s">
        <v>1245</v>
      </c>
      <c r="H703" s="256" t="s">
        <v>368</v>
      </c>
      <c r="I703" s="256"/>
      <c r="J703" s="256" t="s">
        <v>356</v>
      </c>
      <c r="K703" s="329" t="s">
        <v>356</v>
      </c>
      <c r="L703" s="256" t="s">
        <v>356</v>
      </c>
      <c r="M703" s="256"/>
      <c r="N703" s="257"/>
    </row>
    <row r="704" spans="2:14" ht="15" customHeight="1" x14ac:dyDescent="0.25">
      <c r="B704" s="333" t="str">
        <f>IF(D704="","",D704&amp;"-"&amp;(1+COUNTIF(D$33:D703,D704)))</f>
        <v>imeprezime-645</v>
      </c>
      <c r="D704" s="255" t="s">
        <v>285</v>
      </c>
      <c r="E704" s="256" t="s">
        <v>1246</v>
      </c>
      <c r="F704" s="256">
        <v>1358</v>
      </c>
      <c r="G704" s="256" t="s">
        <v>1247</v>
      </c>
      <c r="H704" s="256" t="s">
        <v>374</v>
      </c>
      <c r="I704" s="256" t="s">
        <v>645</v>
      </c>
      <c r="J704" s="256">
        <v>221</v>
      </c>
      <c r="K704" s="329">
        <v>44627</v>
      </c>
      <c r="L704" s="256" t="s">
        <v>356</v>
      </c>
      <c r="M704" s="256"/>
      <c r="N704" s="257"/>
    </row>
    <row r="705" spans="2:14" x14ac:dyDescent="0.25">
      <c r="B705" s="333" t="str">
        <f>IF(D705="","",D705&amp;"-"&amp;(1+COUNTIF(D$33:D704,D705)))</f>
        <v>imeprezime-646</v>
      </c>
      <c r="D705" s="255" t="s">
        <v>285</v>
      </c>
      <c r="E705" s="256" t="s">
        <v>1248</v>
      </c>
      <c r="F705" s="256">
        <v>1566</v>
      </c>
      <c r="G705" s="256" t="s">
        <v>1249</v>
      </c>
      <c r="H705" s="256" t="s">
        <v>424</v>
      </c>
      <c r="I705" s="256" t="s">
        <v>399</v>
      </c>
      <c r="J705" s="256">
        <v>221</v>
      </c>
      <c r="K705" s="329">
        <v>44625</v>
      </c>
      <c r="L705" s="256" t="s">
        <v>356</v>
      </c>
      <c r="M705" s="256"/>
      <c r="N705" s="257"/>
    </row>
    <row r="706" spans="2:14" x14ac:dyDescent="0.25">
      <c r="B706" s="333" t="str">
        <f>IF(D706="","",D706&amp;"-"&amp;(1+COUNTIF(D$33:D705,D706)))</f>
        <v>imeprezime-647</v>
      </c>
      <c r="D706" s="255" t="s">
        <v>285</v>
      </c>
      <c r="E706" s="256" t="s">
        <v>1248</v>
      </c>
      <c r="F706" s="256">
        <v>1630</v>
      </c>
      <c r="G706" s="256" t="s">
        <v>1250</v>
      </c>
      <c r="H706" s="256" t="s">
        <v>362</v>
      </c>
      <c r="I706" s="256"/>
      <c r="J706" s="256" t="s">
        <v>356</v>
      </c>
      <c r="K706" s="329" t="s">
        <v>356</v>
      </c>
      <c r="L706" s="256" t="s">
        <v>356</v>
      </c>
      <c r="M706" s="256"/>
      <c r="N706" s="257"/>
    </row>
    <row r="707" spans="2:14" x14ac:dyDescent="0.25">
      <c r="B707" s="333" t="str">
        <f>IF(D707="","",D707&amp;"-"&amp;(1+COUNTIF(D$33:D706,D707)))</f>
        <v>imeprezime-648</v>
      </c>
      <c r="D707" s="255" t="s">
        <v>285</v>
      </c>
      <c r="E707" s="256" t="s">
        <v>1248</v>
      </c>
      <c r="F707" s="256">
        <v>1882</v>
      </c>
      <c r="G707" s="256" t="s">
        <v>1251</v>
      </c>
      <c r="H707" s="256" t="s">
        <v>368</v>
      </c>
      <c r="I707" s="256"/>
      <c r="J707" s="256" t="s">
        <v>356</v>
      </c>
      <c r="K707" s="329" t="s">
        <v>356</v>
      </c>
      <c r="L707" s="256" t="s">
        <v>356</v>
      </c>
      <c r="M707" s="256"/>
      <c r="N707" s="257"/>
    </row>
    <row r="708" spans="2:14" x14ac:dyDescent="0.25">
      <c r="B708" s="333" t="str">
        <f>IF(D708="","",D708&amp;"-"&amp;(1+COUNTIF(D$33:D707,D708)))</f>
        <v>imeprezime-649</v>
      </c>
      <c r="D708" s="255" t="s">
        <v>285</v>
      </c>
      <c r="E708" s="256" t="s">
        <v>1248</v>
      </c>
      <c r="F708" s="256">
        <v>1492</v>
      </c>
      <c r="G708" s="256" t="s">
        <v>1252</v>
      </c>
      <c r="H708" s="256" t="s">
        <v>368</v>
      </c>
      <c r="I708" s="256" t="s">
        <v>381</v>
      </c>
      <c r="J708" s="256">
        <v>221</v>
      </c>
      <c r="K708" s="329">
        <v>44636</v>
      </c>
      <c r="L708" s="256" t="s">
        <v>356</v>
      </c>
      <c r="M708" s="256"/>
      <c r="N708" s="257"/>
    </row>
    <row r="709" spans="2:14" x14ac:dyDescent="0.25">
      <c r="B709" s="333" t="str">
        <f>IF(D709="","",D709&amp;"-"&amp;(1+COUNTIF(D$33:D708,D709)))</f>
        <v>imeprezime-650</v>
      </c>
      <c r="D709" s="255" t="s">
        <v>285</v>
      </c>
      <c r="E709" s="256" t="s">
        <v>1253</v>
      </c>
      <c r="F709" s="256">
        <v>1048</v>
      </c>
      <c r="G709" s="256" t="s">
        <v>1254</v>
      </c>
      <c r="H709" s="256" t="s">
        <v>368</v>
      </c>
      <c r="I709" s="256"/>
      <c r="J709" s="256" t="s">
        <v>356</v>
      </c>
      <c r="K709" s="329" t="s">
        <v>356</v>
      </c>
      <c r="L709" s="256" t="s">
        <v>356</v>
      </c>
      <c r="M709" s="256"/>
      <c r="N709" s="257"/>
    </row>
    <row r="710" spans="2:14" x14ac:dyDescent="0.25">
      <c r="B710" s="333" t="str">
        <f>IF(D710="","",D710&amp;"-"&amp;(1+COUNTIF(D$33:D709,D710)))</f>
        <v>imeprezime-651</v>
      </c>
      <c r="D710" s="255" t="s">
        <v>285</v>
      </c>
      <c r="E710" s="256" t="s">
        <v>1253</v>
      </c>
      <c r="F710" s="256">
        <v>1454</v>
      </c>
      <c r="G710" s="256" t="s">
        <v>1255</v>
      </c>
      <c r="H710" s="256" t="s">
        <v>368</v>
      </c>
      <c r="I710" s="256"/>
      <c r="J710" s="256" t="s">
        <v>356</v>
      </c>
      <c r="K710" s="329" t="s">
        <v>356</v>
      </c>
      <c r="L710" s="256" t="s">
        <v>356</v>
      </c>
      <c r="M710" s="256"/>
      <c r="N710" s="257"/>
    </row>
    <row r="711" spans="2:14" ht="15" customHeight="1" x14ac:dyDescent="0.25">
      <c r="B711" s="333" t="str">
        <f>IF(D711="","",D711&amp;"-"&amp;(1+COUNTIF(D$33:D710,D711)))</f>
        <v>imeprezime-652</v>
      </c>
      <c r="D711" s="255" t="s">
        <v>285</v>
      </c>
      <c r="E711" s="256" t="s">
        <v>1253</v>
      </c>
      <c r="F711" s="256">
        <v>2046</v>
      </c>
      <c r="G711" s="256" t="s">
        <v>910</v>
      </c>
      <c r="H711" s="256" t="s">
        <v>424</v>
      </c>
      <c r="I711" s="256" t="s">
        <v>425</v>
      </c>
      <c r="J711" s="256">
        <v>221</v>
      </c>
      <c r="K711" s="329">
        <v>44625</v>
      </c>
      <c r="L711" s="256" t="s">
        <v>356</v>
      </c>
      <c r="M711" s="256"/>
      <c r="N711" s="257"/>
    </row>
    <row r="712" spans="2:14" x14ac:dyDescent="0.25">
      <c r="B712" s="333" t="str">
        <f>IF(D712="","",D712&amp;"-"&amp;(1+COUNTIF(D$33:D711,D712)))</f>
        <v>imeprezime-653</v>
      </c>
      <c r="D712" s="255" t="s">
        <v>285</v>
      </c>
      <c r="E712" s="256" t="s">
        <v>1253</v>
      </c>
      <c r="F712" s="256">
        <v>1728</v>
      </c>
      <c r="G712" s="256" t="s">
        <v>1143</v>
      </c>
      <c r="H712" s="256" t="s">
        <v>420</v>
      </c>
      <c r="I712" s="256"/>
      <c r="J712" s="256" t="s">
        <v>356</v>
      </c>
      <c r="K712" s="329" t="s">
        <v>356</v>
      </c>
      <c r="L712" s="256" t="s">
        <v>356</v>
      </c>
      <c r="M712" s="256"/>
      <c r="N712" s="257"/>
    </row>
    <row r="713" spans="2:14" x14ac:dyDescent="0.25">
      <c r="B713" s="333" t="str">
        <f>IF(D713="","",D713&amp;"-"&amp;(1+COUNTIF(D$33:D712,D713)))</f>
        <v>imeprezime-654</v>
      </c>
      <c r="D713" s="255" t="s">
        <v>285</v>
      </c>
      <c r="E713" s="256" t="s">
        <v>1253</v>
      </c>
      <c r="F713" s="256">
        <v>2235</v>
      </c>
      <c r="G713" s="256" t="s">
        <v>1256</v>
      </c>
      <c r="H713" s="256" t="s">
        <v>368</v>
      </c>
      <c r="I713" s="256" t="s">
        <v>375</v>
      </c>
      <c r="J713" s="256">
        <v>221</v>
      </c>
      <c r="K713" s="329">
        <v>44688</v>
      </c>
      <c r="L713" s="256" t="s">
        <v>356</v>
      </c>
      <c r="M713" s="256"/>
      <c r="N713" s="257"/>
    </row>
    <row r="714" spans="2:14" x14ac:dyDescent="0.25">
      <c r="B714" s="333" t="str">
        <f>IF(D714="","",D714&amp;"-"&amp;(1+COUNTIF(D$33:D713,D714)))</f>
        <v>imeprezime-655</v>
      </c>
      <c r="D714" s="255" t="s">
        <v>285</v>
      </c>
      <c r="E714" s="256" t="s">
        <v>1253</v>
      </c>
      <c r="F714" s="256">
        <v>1690</v>
      </c>
      <c r="G714" s="256" t="s">
        <v>964</v>
      </c>
      <c r="H714" s="256" t="s">
        <v>368</v>
      </c>
      <c r="I714" s="256"/>
      <c r="J714" s="256" t="s">
        <v>356</v>
      </c>
      <c r="K714" s="329" t="s">
        <v>356</v>
      </c>
      <c r="L714" s="256" t="s">
        <v>356</v>
      </c>
      <c r="M714" s="256"/>
      <c r="N714" s="257"/>
    </row>
    <row r="715" spans="2:14" x14ac:dyDescent="0.25">
      <c r="B715" s="333" t="str">
        <f>IF(D715="","",D715&amp;"-"&amp;(1+COUNTIF(D$33:D714,D715)))</f>
        <v>imeprezime-656</v>
      </c>
      <c r="D715" s="255" t="s">
        <v>285</v>
      </c>
      <c r="E715" s="256" t="s">
        <v>1253</v>
      </c>
      <c r="F715" s="256">
        <v>2007</v>
      </c>
      <c r="G715" s="256" t="s">
        <v>1072</v>
      </c>
      <c r="H715" s="256" t="s">
        <v>412</v>
      </c>
      <c r="I715" s="256"/>
      <c r="J715" s="256" t="s">
        <v>356</v>
      </c>
      <c r="K715" s="329" t="s">
        <v>356</v>
      </c>
      <c r="L715" s="256" t="s">
        <v>356</v>
      </c>
      <c r="M715" s="256"/>
      <c r="N715" s="257"/>
    </row>
    <row r="716" spans="2:14" x14ac:dyDescent="0.25">
      <c r="B716" s="333" t="str">
        <f>IF(D716="","",D716&amp;"-"&amp;(1+COUNTIF(D$33:D715,D716)))</f>
        <v>imeprezime-657</v>
      </c>
      <c r="D716" s="255" t="s">
        <v>285</v>
      </c>
      <c r="E716" s="256" t="s">
        <v>1257</v>
      </c>
      <c r="F716" s="256">
        <v>1099</v>
      </c>
      <c r="G716" s="256" t="s">
        <v>1258</v>
      </c>
      <c r="H716" s="256" t="s">
        <v>362</v>
      </c>
      <c r="I716" s="256" t="s">
        <v>636</v>
      </c>
      <c r="J716" s="256">
        <v>221</v>
      </c>
      <c r="K716" s="329">
        <v>44632</v>
      </c>
      <c r="L716" s="256" t="s">
        <v>356</v>
      </c>
      <c r="M716" s="256"/>
      <c r="N716" s="257"/>
    </row>
    <row r="717" spans="2:14" x14ac:dyDescent="0.25">
      <c r="B717" s="333" t="str">
        <f>IF(D717="","",D717&amp;"-"&amp;(1+COUNTIF(D$33:D716,D717)))</f>
        <v>imeprezime-658</v>
      </c>
      <c r="D717" s="255" t="s">
        <v>285</v>
      </c>
      <c r="E717" s="256" t="s">
        <v>1257</v>
      </c>
      <c r="F717" s="256">
        <v>1294</v>
      </c>
      <c r="G717" s="256" t="s">
        <v>1259</v>
      </c>
      <c r="H717" s="256" t="s">
        <v>374</v>
      </c>
      <c r="I717" s="256" t="s">
        <v>467</v>
      </c>
      <c r="J717" s="256">
        <v>221</v>
      </c>
      <c r="K717" s="329">
        <v>44627</v>
      </c>
      <c r="L717" s="256" t="s">
        <v>356</v>
      </c>
      <c r="M717" s="256"/>
      <c r="N717" s="257"/>
    </row>
    <row r="718" spans="2:14" ht="15" customHeight="1" x14ac:dyDescent="0.25">
      <c r="B718" s="333" t="str">
        <f>IF(D718="","",D718&amp;"-"&amp;(1+COUNTIF(D$33:D717,D718)))</f>
        <v>imeprezime-659</v>
      </c>
      <c r="D718" s="255" t="s">
        <v>285</v>
      </c>
      <c r="E718" s="256" t="s">
        <v>1257</v>
      </c>
      <c r="F718" s="256">
        <v>1647</v>
      </c>
      <c r="G718" s="256" t="s">
        <v>1260</v>
      </c>
      <c r="H718" s="256" t="s">
        <v>420</v>
      </c>
      <c r="I718" s="256"/>
      <c r="J718" s="256" t="s">
        <v>356</v>
      </c>
      <c r="K718" s="329" t="s">
        <v>356</v>
      </c>
      <c r="L718" s="256" t="s">
        <v>356</v>
      </c>
      <c r="M718" s="256"/>
      <c r="N718" s="257"/>
    </row>
    <row r="719" spans="2:14" x14ac:dyDescent="0.25">
      <c r="B719" s="333" t="str">
        <f>IF(D719="","",D719&amp;"-"&amp;(1+COUNTIF(D$33:D718,D719)))</f>
        <v>imeprezime-660</v>
      </c>
      <c r="D719" s="255" t="s">
        <v>285</v>
      </c>
      <c r="E719" s="256" t="s">
        <v>1261</v>
      </c>
      <c r="F719" s="256">
        <v>1986</v>
      </c>
      <c r="G719" s="256" t="s">
        <v>1057</v>
      </c>
      <c r="H719" s="256"/>
      <c r="I719" s="256"/>
      <c r="J719" s="256" t="s">
        <v>356</v>
      </c>
      <c r="K719" s="256" t="s">
        <v>356</v>
      </c>
      <c r="L719" s="256" t="s">
        <v>356</v>
      </c>
      <c r="M719" s="256"/>
      <c r="N719" s="257"/>
    </row>
    <row r="720" spans="2:14" x14ac:dyDescent="0.25">
      <c r="B720" s="333" t="str">
        <f>IF(D720="","",D720&amp;"-"&amp;(1+COUNTIF(D$33:D719,D720)))</f>
        <v>imeprezime-661</v>
      </c>
      <c r="D720" s="255" t="s">
        <v>285</v>
      </c>
      <c r="E720" s="256" t="s">
        <v>1262</v>
      </c>
      <c r="F720" s="256">
        <v>1337</v>
      </c>
      <c r="G720" s="256" t="s">
        <v>1263</v>
      </c>
      <c r="H720" s="256" t="s">
        <v>383</v>
      </c>
      <c r="I720" s="256" t="s">
        <v>375</v>
      </c>
      <c r="J720" s="256">
        <v>221</v>
      </c>
      <c r="K720" s="329">
        <v>44625</v>
      </c>
      <c r="L720" s="256" t="s">
        <v>356</v>
      </c>
      <c r="M720" s="256"/>
      <c r="N720" s="257"/>
    </row>
    <row r="721" spans="2:14" x14ac:dyDescent="0.25">
      <c r="B721" s="333" t="str">
        <f>IF(D721="","",D721&amp;"-"&amp;(1+COUNTIF(D$33:D720,D721)))</f>
        <v>imeprezime-662</v>
      </c>
      <c r="D721" s="255" t="s">
        <v>285</v>
      </c>
      <c r="E721" s="256" t="s">
        <v>1264</v>
      </c>
      <c r="F721" s="256">
        <v>1278</v>
      </c>
      <c r="G721" s="256" t="s">
        <v>1265</v>
      </c>
      <c r="H721" s="256" t="s">
        <v>447</v>
      </c>
      <c r="I721" s="256"/>
      <c r="J721" s="256" t="s">
        <v>356</v>
      </c>
      <c r="K721" s="329" t="s">
        <v>356</v>
      </c>
      <c r="L721" s="256" t="s">
        <v>356</v>
      </c>
      <c r="M721" s="256"/>
      <c r="N721" s="257"/>
    </row>
    <row r="722" spans="2:14" x14ac:dyDescent="0.25">
      <c r="B722" s="333" t="str">
        <f>IF(D722="","",D722&amp;"-"&amp;(1+COUNTIF(D$33:D721,D722)))</f>
        <v>imeprezime-663</v>
      </c>
      <c r="D722" s="255" t="s">
        <v>285</v>
      </c>
      <c r="E722" s="256" t="s">
        <v>1264</v>
      </c>
      <c r="F722" s="256">
        <v>1606</v>
      </c>
      <c r="G722" s="256" t="s">
        <v>760</v>
      </c>
      <c r="H722" s="256" t="s">
        <v>420</v>
      </c>
      <c r="I722" s="256"/>
      <c r="J722" s="256" t="s">
        <v>356</v>
      </c>
      <c r="K722" s="329" t="s">
        <v>356</v>
      </c>
      <c r="L722" s="256" t="s">
        <v>356</v>
      </c>
      <c r="M722" s="256"/>
      <c r="N722" s="257"/>
    </row>
    <row r="723" spans="2:14" x14ac:dyDescent="0.25">
      <c r="B723" s="333" t="str">
        <f>IF(D723="","",D723&amp;"-"&amp;(1+COUNTIF(D$33:D722,D723)))</f>
        <v>imeprezime-664</v>
      </c>
      <c r="D723" s="255" t="s">
        <v>285</v>
      </c>
      <c r="E723" s="256" t="s">
        <v>1264</v>
      </c>
      <c r="F723" s="256">
        <v>1261</v>
      </c>
      <c r="G723" s="256" t="s">
        <v>1266</v>
      </c>
      <c r="H723" s="256" t="s">
        <v>374</v>
      </c>
      <c r="I723" s="256" t="s">
        <v>425</v>
      </c>
      <c r="J723" s="256">
        <v>221</v>
      </c>
      <c r="K723" s="329">
        <v>44627</v>
      </c>
      <c r="L723" s="256" t="s">
        <v>356</v>
      </c>
      <c r="M723" s="256"/>
      <c r="N723" s="257"/>
    </row>
    <row r="724" spans="2:14" x14ac:dyDescent="0.25">
      <c r="B724" s="333" t="str">
        <f>IF(D724="","",D724&amp;"-"&amp;(1+COUNTIF(D$33:D723,D724)))</f>
        <v>imeprezime-665</v>
      </c>
      <c r="D724" s="255" t="s">
        <v>285</v>
      </c>
      <c r="E724" s="256" t="s">
        <v>1267</v>
      </c>
      <c r="F724" s="256">
        <v>1862</v>
      </c>
      <c r="G724" s="256" t="s">
        <v>1137</v>
      </c>
      <c r="H724" s="256" t="s">
        <v>424</v>
      </c>
      <c r="I724" s="256"/>
      <c r="J724" s="256" t="s">
        <v>356</v>
      </c>
      <c r="K724" s="329" t="s">
        <v>356</v>
      </c>
      <c r="L724" s="256" t="s">
        <v>356</v>
      </c>
      <c r="M724" s="256"/>
      <c r="N724" s="257"/>
    </row>
    <row r="725" spans="2:14" ht="15" customHeight="1" x14ac:dyDescent="0.25">
      <c r="B725" s="333" t="str">
        <f>IF(D725="","",D725&amp;"-"&amp;(1+COUNTIF(D$33:D724,D725)))</f>
        <v>imeprezime-666</v>
      </c>
      <c r="D725" s="255" t="s">
        <v>285</v>
      </c>
      <c r="E725" s="256" t="s">
        <v>1267</v>
      </c>
      <c r="F725" s="256">
        <v>1578</v>
      </c>
      <c r="G725" s="256" t="s">
        <v>1268</v>
      </c>
      <c r="H725" s="256" t="s">
        <v>362</v>
      </c>
      <c r="I725" s="256"/>
      <c r="J725" s="256" t="s">
        <v>356</v>
      </c>
      <c r="K725" s="256" t="s">
        <v>356</v>
      </c>
      <c r="L725" s="256" t="s">
        <v>356</v>
      </c>
      <c r="M725" s="256"/>
      <c r="N725" s="257"/>
    </row>
    <row r="726" spans="2:14" x14ac:dyDescent="0.25">
      <c r="B726" s="333" t="str">
        <f>IF(D726="","",D726&amp;"-"&amp;(1+COUNTIF(D$33:D725,D726)))</f>
        <v>imeprezime-667</v>
      </c>
      <c r="D726" s="255" t="s">
        <v>285</v>
      </c>
      <c r="E726" s="256" t="s">
        <v>1267</v>
      </c>
      <c r="F726" s="256">
        <v>2120</v>
      </c>
      <c r="G726" s="256" t="s">
        <v>1269</v>
      </c>
      <c r="H726" s="256" t="s">
        <v>1270</v>
      </c>
      <c r="I726" s="256"/>
      <c r="J726" s="256" t="s">
        <v>356</v>
      </c>
      <c r="K726" s="329" t="s">
        <v>356</v>
      </c>
      <c r="L726" s="256" t="s">
        <v>356</v>
      </c>
      <c r="M726" s="256"/>
      <c r="N726" s="257"/>
    </row>
    <row r="727" spans="2:14" x14ac:dyDescent="0.25">
      <c r="B727" s="333" t="str">
        <f>IF(D727="","",D727&amp;"-"&amp;(1+COUNTIF(D$33:D726,D727)))</f>
        <v>imeprezime-668</v>
      </c>
      <c r="D727" s="255" t="s">
        <v>285</v>
      </c>
      <c r="E727" s="256" t="s">
        <v>1271</v>
      </c>
      <c r="F727" s="256">
        <v>2367</v>
      </c>
      <c r="G727" s="256" t="s">
        <v>1272</v>
      </c>
      <c r="H727" s="256" t="s">
        <v>1273</v>
      </c>
      <c r="I727" s="256"/>
      <c r="J727" s="256" t="s">
        <v>356</v>
      </c>
      <c r="K727" s="256" t="s">
        <v>356</v>
      </c>
      <c r="L727" s="256" t="s">
        <v>356</v>
      </c>
      <c r="M727" s="256"/>
      <c r="N727" s="257"/>
    </row>
    <row r="728" spans="2:14" x14ac:dyDescent="0.25">
      <c r="B728" s="333" t="str">
        <f>IF(D728="","",D728&amp;"-"&amp;(1+COUNTIF(D$33:D727,D728)))</f>
        <v>imeprezime-669</v>
      </c>
      <c r="D728" s="255" t="s">
        <v>285</v>
      </c>
      <c r="E728" s="256" t="s">
        <v>1274</v>
      </c>
      <c r="F728" s="256">
        <v>1439</v>
      </c>
      <c r="G728" s="256" t="s">
        <v>979</v>
      </c>
      <c r="H728" s="256" t="s">
        <v>383</v>
      </c>
      <c r="I728" s="256" t="s">
        <v>392</v>
      </c>
      <c r="J728" s="256">
        <v>221</v>
      </c>
      <c r="K728" s="329">
        <v>44625</v>
      </c>
      <c r="L728" s="256" t="s">
        <v>356</v>
      </c>
      <c r="M728" s="256"/>
      <c r="N728" s="257"/>
    </row>
    <row r="729" spans="2:14" x14ac:dyDescent="0.25">
      <c r="B729" s="333" t="str">
        <f>IF(D729="","",D729&amp;"-"&amp;(1+COUNTIF(D$33:D728,D729)))</f>
        <v>imeprezime-670</v>
      </c>
      <c r="D729" s="255" t="s">
        <v>285</v>
      </c>
      <c r="E729" s="256" t="s">
        <v>1275</v>
      </c>
      <c r="F729" s="256">
        <v>2101</v>
      </c>
      <c r="G729" s="256" t="s">
        <v>1276</v>
      </c>
      <c r="H729" s="256" t="s">
        <v>1277</v>
      </c>
      <c r="I729" s="256"/>
      <c r="J729" s="256" t="s">
        <v>356</v>
      </c>
      <c r="K729" s="329" t="s">
        <v>356</v>
      </c>
      <c r="L729" s="256" t="s">
        <v>356</v>
      </c>
      <c r="M729" s="256"/>
      <c r="N729" s="257"/>
    </row>
    <row r="730" spans="2:14" x14ac:dyDescent="0.25">
      <c r="B730" s="333" t="str">
        <f>IF(D730="","",D730&amp;"-"&amp;(1+COUNTIF(D$33:D729,D730)))</f>
        <v>imeprezime-671</v>
      </c>
      <c r="D730" s="255" t="s">
        <v>285</v>
      </c>
      <c r="E730" s="256" t="s">
        <v>1278</v>
      </c>
      <c r="F730" s="256">
        <v>1841</v>
      </c>
      <c r="G730" s="256" t="s">
        <v>1067</v>
      </c>
      <c r="H730" s="256" t="s">
        <v>424</v>
      </c>
      <c r="I730" s="256" t="s">
        <v>433</v>
      </c>
      <c r="J730" s="256">
        <v>221</v>
      </c>
      <c r="K730" s="329">
        <v>44625</v>
      </c>
      <c r="L730" s="256" t="s">
        <v>356</v>
      </c>
      <c r="M730" s="256"/>
      <c r="N730" s="257"/>
    </row>
    <row r="731" spans="2:14" x14ac:dyDescent="0.25">
      <c r="B731" s="333" t="str">
        <f>IF(D731="","",D731&amp;"-"&amp;(1+COUNTIF(D$33:D730,D731)))</f>
        <v>imeprezime-672</v>
      </c>
      <c r="D731" s="255" t="s">
        <v>285</v>
      </c>
      <c r="E731" s="256" t="s">
        <v>1279</v>
      </c>
      <c r="F731" s="256">
        <v>1203</v>
      </c>
      <c r="G731" s="256" t="s">
        <v>697</v>
      </c>
      <c r="H731" s="256" t="s">
        <v>368</v>
      </c>
      <c r="I731" s="256" t="s">
        <v>430</v>
      </c>
      <c r="J731" s="256">
        <v>221</v>
      </c>
      <c r="K731" s="329">
        <v>44635</v>
      </c>
      <c r="L731" s="256" t="s">
        <v>356</v>
      </c>
      <c r="M731" s="256"/>
      <c r="N731" s="257"/>
    </row>
    <row r="732" spans="2:14" ht="15" customHeight="1" x14ac:dyDescent="0.25">
      <c r="B732" s="333" t="str">
        <f>IF(D732="","",D732&amp;"-"&amp;(1+COUNTIF(D$33:D731,D732)))</f>
        <v>imeprezime-673</v>
      </c>
      <c r="D732" s="255" t="s">
        <v>285</v>
      </c>
      <c r="E732" s="256" t="s">
        <v>1280</v>
      </c>
      <c r="F732" s="256">
        <v>2323</v>
      </c>
      <c r="G732" s="256" t="s">
        <v>1281</v>
      </c>
      <c r="H732" s="256" t="s">
        <v>660</v>
      </c>
      <c r="I732" s="256"/>
      <c r="J732" s="256" t="s">
        <v>356</v>
      </c>
      <c r="K732" s="329" t="s">
        <v>356</v>
      </c>
      <c r="L732" s="256" t="s">
        <v>356</v>
      </c>
      <c r="M732" s="256"/>
      <c r="N732" s="257"/>
    </row>
    <row r="733" spans="2:14" x14ac:dyDescent="0.25">
      <c r="B733" s="333" t="str">
        <f>IF(D733="","",D733&amp;"-"&amp;(1+COUNTIF(D$33:D732,D733)))</f>
        <v>imeprezime-674</v>
      </c>
      <c r="D733" s="255" t="s">
        <v>285</v>
      </c>
      <c r="E733" s="256" t="s">
        <v>1282</v>
      </c>
      <c r="F733" s="256">
        <v>1229</v>
      </c>
      <c r="G733" s="256" t="s">
        <v>1242</v>
      </c>
      <c r="H733" s="256" t="s">
        <v>368</v>
      </c>
      <c r="I733" s="256" t="s">
        <v>428</v>
      </c>
      <c r="J733" s="256">
        <v>221</v>
      </c>
      <c r="K733" s="329">
        <v>44636</v>
      </c>
      <c r="L733" s="256" t="s">
        <v>356</v>
      </c>
      <c r="M733" s="256"/>
      <c r="N733" s="257"/>
    </row>
    <row r="734" spans="2:14" x14ac:dyDescent="0.25">
      <c r="B734" s="333" t="str">
        <f>IF(D734="","",D734&amp;"-"&amp;(1+COUNTIF(D$33:D733,D734)))</f>
        <v>imeprezime-675</v>
      </c>
      <c r="D734" s="255" t="s">
        <v>285</v>
      </c>
      <c r="E734" s="256" t="s">
        <v>1283</v>
      </c>
      <c r="F734" s="256">
        <v>2413</v>
      </c>
      <c r="G734" s="256" t="s">
        <v>604</v>
      </c>
      <c r="H734" s="256" t="s">
        <v>605</v>
      </c>
      <c r="I734" s="256"/>
      <c r="J734" s="256" t="s">
        <v>356</v>
      </c>
      <c r="K734" s="329" t="s">
        <v>356</v>
      </c>
      <c r="L734" s="256" t="s">
        <v>356</v>
      </c>
      <c r="M734" s="256"/>
      <c r="N734" s="257"/>
    </row>
    <row r="735" spans="2:14" x14ac:dyDescent="0.25">
      <c r="B735" s="333" t="str">
        <f>IF(D735="","",D735&amp;"-"&amp;(1+COUNTIF(D$33:D734,D735)))</f>
        <v>imeprezime-676</v>
      </c>
      <c r="D735" s="255" t="s">
        <v>285</v>
      </c>
      <c r="E735" s="256" t="s">
        <v>1284</v>
      </c>
      <c r="F735" s="256">
        <v>2147</v>
      </c>
      <c r="G735" s="256" t="s">
        <v>1285</v>
      </c>
      <c r="H735" s="256"/>
      <c r="I735" s="256"/>
      <c r="J735" s="256" t="s">
        <v>356</v>
      </c>
      <c r="K735" s="329" t="s">
        <v>356</v>
      </c>
      <c r="L735" s="256" t="s">
        <v>356</v>
      </c>
      <c r="M735" s="256"/>
      <c r="N735" s="257"/>
    </row>
    <row r="736" spans="2:14" x14ac:dyDescent="0.25">
      <c r="B736" s="333" t="str">
        <f>IF(D736="","",D736&amp;"-"&amp;(1+COUNTIF(D$33:D735,D736)))</f>
        <v>imeprezime-677</v>
      </c>
      <c r="D736" s="255" t="s">
        <v>285</v>
      </c>
      <c r="E736" s="256" t="s">
        <v>1284</v>
      </c>
      <c r="F736" s="256">
        <v>2266</v>
      </c>
      <c r="G736" s="256" t="s">
        <v>1286</v>
      </c>
      <c r="H736" s="256" t="s">
        <v>447</v>
      </c>
      <c r="I736" s="256"/>
      <c r="J736" s="256" t="s">
        <v>356</v>
      </c>
      <c r="K736" s="329" t="s">
        <v>356</v>
      </c>
      <c r="L736" s="256" t="s">
        <v>356</v>
      </c>
      <c r="M736" s="256"/>
      <c r="N736" s="257"/>
    </row>
    <row r="737" spans="2:14" x14ac:dyDescent="0.25">
      <c r="B737" s="333" t="str">
        <f>IF(D737="","",D737&amp;"-"&amp;(1+COUNTIF(D$33:D736,D737)))</f>
        <v>imeprezime-678</v>
      </c>
      <c r="D737" s="255" t="s">
        <v>285</v>
      </c>
      <c r="E737" s="256" t="s">
        <v>1284</v>
      </c>
      <c r="F737" s="256">
        <v>1718</v>
      </c>
      <c r="G737" s="256" t="s">
        <v>1287</v>
      </c>
      <c r="H737" s="256" t="s">
        <v>368</v>
      </c>
      <c r="I737" s="256"/>
      <c r="J737" s="256" t="s">
        <v>356</v>
      </c>
      <c r="K737" s="329" t="s">
        <v>356</v>
      </c>
      <c r="L737" s="256" t="s">
        <v>356</v>
      </c>
      <c r="M737" s="256"/>
      <c r="N737" s="257"/>
    </row>
    <row r="738" spans="2:14" x14ac:dyDescent="0.25">
      <c r="B738" s="333" t="str">
        <f>IF(D738="","",D738&amp;"-"&amp;(1+COUNTIF(D$33:D737,D738)))</f>
        <v>imeprezime-679</v>
      </c>
      <c r="D738" s="255" t="s">
        <v>285</v>
      </c>
      <c r="E738" s="256" t="s">
        <v>1284</v>
      </c>
      <c r="F738" s="256">
        <v>1772</v>
      </c>
      <c r="G738" s="256" t="s">
        <v>1288</v>
      </c>
      <c r="H738" s="256" t="s">
        <v>487</v>
      </c>
      <c r="I738" s="256"/>
      <c r="J738" s="256" t="s">
        <v>356</v>
      </c>
      <c r="K738" s="329" t="s">
        <v>356</v>
      </c>
      <c r="L738" s="256" t="s">
        <v>356</v>
      </c>
      <c r="M738" s="256"/>
      <c r="N738" s="257"/>
    </row>
    <row r="739" spans="2:14" ht="15" customHeight="1" x14ac:dyDescent="0.25">
      <c r="B739" s="333" t="str">
        <f>IF(D739="","",D739&amp;"-"&amp;(1+COUNTIF(D$33:D738,D739)))</f>
        <v>imeprezime-680</v>
      </c>
      <c r="D739" s="255" t="s">
        <v>285</v>
      </c>
      <c r="E739" s="256" t="s">
        <v>1289</v>
      </c>
      <c r="F739" s="256">
        <v>2146</v>
      </c>
      <c r="G739" s="256" t="s">
        <v>1290</v>
      </c>
      <c r="H739" s="256"/>
      <c r="I739" s="256"/>
      <c r="J739" s="256" t="s">
        <v>356</v>
      </c>
      <c r="K739" s="329" t="s">
        <v>356</v>
      </c>
      <c r="L739" s="256" t="s">
        <v>356</v>
      </c>
      <c r="M739" s="256"/>
      <c r="N739" s="257"/>
    </row>
    <row r="740" spans="2:14" x14ac:dyDescent="0.25">
      <c r="B740" s="333" t="str">
        <f>IF(D740="","",D740&amp;"-"&amp;(1+COUNTIF(D$33:D739,D740)))</f>
        <v>imeprezime-681</v>
      </c>
      <c r="D740" s="255" t="s">
        <v>285</v>
      </c>
      <c r="E740" s="256" t="s">
        <v>1291</v>
      </c>
      <c r="F740" s="256">
        <v>1715</v>
      </c>
      <c r="G740" s="256" t="s">
        <v>572</v>
      </c>
      <c r="H740" s="256" t="s">
        <v>368</v>
      </c>
      <c r="I740" s="256"/>
      <c r="J740" s="256" t="s">
        <v>356</v>
      </c>
      <c r="K740" s="329" t="s">
        <v>356</v>
      </c>
      <c r="L740" s="256" t="s">
        <v>356</v>
      </c>
      <c r="M740" s="256"/>
      <c r="N740" s="257"/>
    </row>
    <row r="741" spans="2:14" x14ac:dyDescent="0.25">
      <c r="B741" s="333" t="str">
        <f>IF(D741="","",D741&amp;"-"&amp;(1+COUNTIF(D$33:D740,D741)))</f>
        <v>imeprezime-682</v>
      </c>
      <c r="D741" s="255" t="s">
        <v>285</v>
      </c>
      <c r="E741" s="256" t="s">
        <v>1291</v>
      </c>
      <c r="F741" s="256">
        <v>1185</v>
      </c>
      <c r="G741" s="256" t="s">
        <v>380</v>
      </c>
      <c r="H741" s="256" t="s">
        <v>368</v>
      </c>
      <c r="I741" s="256"/>
      <c r="J741" s="256" t="s">
        <v>356</v>
      </c>
      <c r="K741" s="329" t="s">
        <v>356</v>
      </c>
      <c r="L741" s="256" t="s">
        <v>356</v>
      </c>
      <c r="M741" s="256"/>
      <c r="N741" s="257"/>
    </row>
    <row r="742" spans="2:14" x14ac:dyDescent="0.25">
      <c r="B742" s="333" t="str">
        <f>IF(D742="","",D742&amp;"-"&amp;(1+COUNTIF(D$33:D741,D742)))</f>
        <v>imeprezime-683</v>
      </c>
      <c r="D742" s="255" t="s">
        <v>285</v>
      </c>
      <c r="E742" s="256" t="s">
        <v>1292</v>
      </c>
      <c r="F742" s="256">
        <v>2212</v>
      </c>
      <c r="G742" s="256" t="s">
        <v>526</v>
      </c>
      <c r="H742" s="256" t="s">
        <v>362</v>
      </c>
      <c r="I742" s="256" t="s">
        <v>363</v>
      </c>
      <c r="J742" s="256">
        <v>221</v>
      </c>
      <c r="K742" s="329">
        <v>44632</v>
      </c>
      <c r="L742" s="256" t="s">
        <v>356</v>
      </c>
      <c r="M742" s="256"/>
      <c r="N742" s="257"/>
    </row>
    <row r="743" spans="2:14" x14ac:dyDescent="0.25">
      <c r="B743" s="333" t="str">
        <f>IF(D743="","",D743&amp;"-"&amp;(1+COUNTIF(D$33:D742,D743)))</f>
        <v>imeprezime-684</v>
      </c>
      <c r="D743" s="255" t="s">
        <v>285</v>
      </c>
      <c r="E743" s="256" t="s">
        <v>1293</v>
      </c>
      <c r="F743" s="256">
        <v>2232</v>
      </c>
      <c r="G743" s="256" t="s">
        <v>1294</v>
      </c>
      <c r="H743" s="256" t="s">
        <v>362</v>
      </c>
      <c r="I743" s="256"/>
      <c r="J743" s="256" t="s">
        <v>356</v>
      </c>
      <c r="K743" s="329" t="s">
        <v>356</v>
      </c>
      <c r="L743" s="256" t="s">
        <v>356</v>
      </c>
      <c r="M743" s="256"/>
      <c r="N743" s="257"/>
    </row>
    <row r="744" spans="2:14" x14ac:dyDescent="0.25">
      <c r="B744" s="333" t="str">
        <f>IF(D744="","",D744&amp;"-"&amp;(1+COUNTIF(D$33:D743,D744)))</f>
        <v>imeprezime-685</v>
      </c>
      <c r="D744" s="255" t="s">
        <v>285</v>
      </c>
      <c r="E744" s="256" t="s">
        <v>1295</v>
      </c>
      <c r="F744" s="256">
        <v>1854</v>
      </c>
      <c r="G744" s="256" t="s">
        <v>1296</v>
      </c>
      <c r="H744" s="256" t="s">
        <v>424</v>
      </c>
      <c r="I744" s="256"/>
      <c r="J744" s="256" t="s">
        <v>356</v>
      </c>
      <c r="K744" s="256" t="s">
        <v>356</v>
      </c>
      <c r="L744" s="256" t="s">
        <v>356</v>
      </c>
      <c r="M744" s="256"/>
      <c r="N744" s="257"/>
    </row>
    <row r="745" spans="2:14" x14ac:dyDescent="0.25">
      <c r="B745" s="333" t="str">
        <f>IF(D745="","",D745&amp;"-"&amp;(1+COUNTIF(D$33:D744,D745)))</f>
        <v>imeprezime-686</v>
      </c>
      <c r="D745" s="255" t="s">
        <v>285</v>
      </c>
      <c r="E745" s="256" t="s">
        <v>1295</v>
      </c>
      <c r="F745" s="256">
        <v>2175</v>
      </c>
      <c r="G745" s="256" t="s">
        <v>521</v>
      </c>
      <c r="H745" s="256" t="s">
        <v>368</v>
      </c>
      <c r="I745" s="256"/>
      <c r="J745" s="256" t="s">
        <v>356</v>
      </c>
      <c r="K745" s="329" t="s">
        <v>356</v>
      </c>
      <c r="L745" s="256" t="s">
        <v>356</v>
      </c>
      <c r="M745" s="256"/>
      <c r="N745" s="257"/>
    </row>
    <row r="746" spans="2:14" ht="15" customHeight="1" x14ac:dyDescent="0.25">
      <c r="B746" s="333" t="str">
        <f>IF(D746="","",D746&amp;"-"&amp;(1+COUNTIF(D$33:D745,D746)))</f>
        <v>imeprezime-687</v>
      </c>
      <c r="D746" s="255" t="s">
        <v>285</v>
      </c>
      <c r="E746" s="256" t="s">
        <v>1295</v>
      </c>
      <c r="F746" s="256">
        <v>1194</v>
      </c>
      <c r="G746" s="256" t="s">
        <v>1036</v>
      </c>
      <c r="H746" s="256" t="s">
        <v>362</v>
      </c>
      <c r="I746" s="256" t="s">
        <v>425</v>
      </c>
      <c r="J746" s="256">
        <v>221</v>
      </c>
      <c r="K746" s="329">
        <v>44632</v>
      </c>
      <c r="L746" s="256" t="s">
        <v>356</v>
      </c>
      <c r="M746" s="256"/>
      <c r="N746" s="257"/>
    </row>
    <row r="747" spans="2:14" x14ac:dyDescent="0.25">
      <c r="B747" s="333" t="str">
        <f>IF(D747="","",D747&amp;"-"&amp;(1+COUNTIF(D$33:D746,D747)))</f>
        <v>imeprezime-688</v>
      </c>
      <c r="D747" s="255" t="s">
        <v>285</v>
      </c>
      <c r="E747" s="256" t="s">
        <v>1297</v>
      </c>
      <c r="F747" s="256">
        <v>1784</v>
      </c>
      <c r="G747" s="256" t="s">
        <v>1298</v>
      </c>
      <c r="H747" s="256" t="s">
        <v>374</v>
      </c>
      <c r="I747" s="256"/>
      <c r="J747" s="256" t="s">
        <v>356</v>
      </c>
      <c r="K747" s="256" t="s">
        <v>356</v>
      </c>
      <c r="L747" s="256" t="s">
        <v>356</v>
      </c>
      <c r="M747" s="256"/>
      <c r="N747" s="257"/>
    </row>
    <row r="748" spans="2:14" x14ac:dyDescent="0.25">
      <c r="B748" s="333" t="str">
        <f>IF(D748="","",D748&amp;"-"&amp;(1+COUNTIF(D$33:D747,D748)))</f>
        <v>imeprezime-689</v>
      </c>
      <c r="D748" s="255" t="s">
        <v>285</v>
      </c>
      <c r="E748" s="256" t="s">
        <v>1299</v>
      </c>
      <c r="F748" s="256">
        <v>1370</v>
      </c>
      <c r="G748" s="256" t="s">
        <v>1300</v>
      </c>
      <c r="H748" s="256" t="s">
        <v>424</v>
      </c>
      <c r="I748" s="256" t="s">
        <v>636</v>
      </c>
      <c r="J748" s="256">
        <v>221</v>
      </c>
      <c r="K748" s="329">
        <v>44625</v>
      </c>
      <c r="L748" s="256" t="s">
        <v>356</v>
      </c>
      <c r="M748" s="256"/>
      <c r="N748" s="257"/>
    </row>
    <row r="749" spans="2:14" x14ac:dyDescent="0.25">
      <c r="B749" s="333" t="str">
        <f>IF(D749="","",D749&amp;"-"&amp;(1+COUNTIF(D$33:D748,D749)))</f>
        <v>imeprezime-690</v>
      </c>
      <c r="D749" s="255" t="s">
        <v>285</v>
      </c>
      <c r="E749" s="256" t="s">
        <v>1301</v>
      </c>
      <c r="F749" s="256">
        <v>2424</v>
      </c>
      <c r="G749" s="256" t="s">
        <v>1302</v>
      </c>
      <c r="H749" s="256" t="s">
        <v>1303</v>
      </c>
      <c r="I749" s="256"/>
      <c r="J749" s="256" t="s">
        <v>356</v>
      </c>
      <c r="K749" s="329" t="s">
        <v>356</v>
      </c>
      <c r="L749" s="256" t="s">
        <v>356</v>
      </c>
      <c r="M749" s="256"/>
      <c r="N749" s="257"/>
    </row>
    <row r="750" spans="2:14" x14ac:dyDescent="0.25">
      <c r="B750" s="333" t="str">
        <f>IF(D750="","",D750&amp;"-"&amp;(1+COUNTIF(D$33:D749,D750)))</f>
        <v>imeprezime-691</v>
      </c>
      <c r="D750" s="255" t="s">
        <v>285</v>
      </c>
      <c r="E750" s="256" t="s">
        <v>1304</v>
      </c>
      <c r="F750" s="256">
        <v>2429</v>
      </c>
      <c r="G750" s="256" t="s">
        <v>1305</v>
      </c>
      <c r="H750" s="256" t="s">
        <v>1306</v>
      </c>
      <c r="I750" s="256"/>
      <c r="J750" s="256" t="s">
        <v>356</v>
      </c>
      <c r="K750" s="329" t="s">
        <v>356</v>
      </c>
      <c r="L750" s="256" t="s">
        <v>356</v>
      </c>
      <c r="M750" s="256"/>
      <c r="N750" s="257"/>
    </row>
    <row r="751" spans="2:14" x14ac:dyDescent="0.25">
      <c r="B751" s="333" t="str">
        <f>IF(D751="","",D751&amp;"-"&amp;(1+COUNTIF(D$33:D750,D751)))</f>
        <v>imeprezime-692</v>
      </c>
      <c r="D751" s="255" t="s">
        <v>285</v>
      </c>
      <c r="E751" s="256" t="s">
        <v>1307</v>
      </c>
      <c r="F751" s="256">
        <v>2121</v>
      </c>
      <c r="G751" s="256" t="s">
        <v>1308</v>
      </c>
      <c r="H751" s="256" t="s">
        <v>1309</v>
      </c>
      <c r="I751" s="256"/>
      <c r="J751" s="256" t="s">
        <v>356</v>
      </c>
      <c r="K751" s="256" t="s">
        <v>356</v>
      </c>
      <c r="L751" s="256" t="s">
        <v>356</v>
      </c>
      <c r="M751" s="256"/>
      <c r="N751" s="257"/>
    </row>
    <row r="752" spans="2:14" x14ac:dyDescent="0.25">
      <c r="B752" s="333" t="str">
        <f>IF(D752="","",D752&amp;"-"&amp;(1+COUNTIF(D$33:D751,D752)))</f>
        <v>imeprezime-693</v>
      </c>
      <c r="D752" s="255" t="s">
        <v>285</v>
      </c>
      <c r="E752" s="256" t="s">
        <v>1310</v>
      </c>
      <c r="F752" s="256">
        <v>1924</v>
      </c>
      <c r="G752" s="256" t="s">
        <v>1311</v>
      </c>
      <c r="H752" s="256" t="s">
        <v>368</v>
      </c>
      <c r="I752" s="256"/>
      <c r="J752" s="256" t="s">
        <v>356</v>
      </c>
      <c r="K752" s="256" t="s">
        <v>356</v>
      </c>
      <c r="L752" s="256" t="s">
        <v>356</v>
      </c>
      <c r="M752" s="256"/>
      <c r="N752" s="257"/>
    </row>
    <row r="753" spans="2:14" ht="15" customHeight="1" x14ac:dyDescent="0.25">
      <c r="B753" s="333" t="str">
        <f>IF(D753="","",D753&amp;"-"&amp;(1+COUNTIF(D$33:D752,D753)))</f>
        <v>imeprezime-694</v>
      </c>
      <c r="D753" s="255" t="s">
        <v>285</v>
      </c>
      <c r="E753" s="256" t="s">
        <v>1312</v>
      </c>
      <c r="F753" s="256">
        <v>1130</v>
      </c>
      <c r="G753" s="256" t="s">
        <v>1313</v>
      </c>
      <c r="H753" s="256" t="s">
        <v>383</v>
      </c>
      <c r="I753" s="256" t="s">
        <v>467</v>
      </c>
      <c r="J753" s="256">
        <v>221</v>
      </c>
      <c r="K753" s="329">
        <v>44625</v>
      </c>
      <c r="L753" s="256" t="s">
        <v>356</v>
      </c>
      <c r="M753" s="256"/>
      <c r="N753" s="257"/>
    </row>
    <row r="754" spans="2:14" x14ac:dyDescent="0.25">
      <c r="B754" s="333" t="str">
        <f>IF(D754="","",D754&amp;"-"&amp;(1+COUNTIF(D$33:D753,D754)))</f>
        <v>imeprezime-695</v>
      </c>
      <c r="D754" s="255" t="s">
        <v>285</v>
      </c>
      <c r="E754" s="256" t="s">
        <v>1314</v>
      </c>
      <c r="F754" s="256">
        <v>1390</v>
      </c>
      <c r="G754" s="256" t="s">
        <v>1315</v>
      </c>
      <c r="H754" s="256" t="s">
        <v>368</v>
      </c>
      <c r="I754" s="256" t="s">
        <v>375</v>
      </c>
      <c r="J754" s="256">
        <v>221</v>
      </c>
      <c r="K754" s="329">
        <v>44636</v>
      </c>
      <c r="L754" s="256" t="s">
        <v>356</v>
      </c>
      <c r="M754" s="256"/>
      <c r="N754" s="257"/>
    </row>
    <row r="755" spans="2:14" x14ac:dyDescent="0.25">
      <c r="B755" s="333" t="str">
        <f>IF(D755="","",D755&amp;"-"&amp;(1+COUNTIF(D$33:D754,D755)))</f>
        <v>imeprezime-696</v>
      </c>
      <c r="D755" s="255" t="s">
        <v>285</v>
      </c>
      <c r="E755" s="256" t="s">
        <v>1314</v>
      </c>
      <c r="F755" s="256">
        <v>1351</v>
      </c>
      <c r="G755" s="256" t="s">
        <v>459</v>
      </c>
      <c r="H755" s="256" t="s">
        <v>383</v>
      </c>
      <c r="I755" s="256"/>
      <c r="J755" s="256" t="s">
        <v>356</v>
      </c>
      <c r="K755" s="329" t="s">
        <v>356</v>
      </c>
      <c r="L755" s="256" t="s">
        <v>356</v>
      </c>
      <c r="M755" s="256"/>
      <c r="N755" s="257"/>
    </row>
    <row r="756" spans="2:14" x14ac:dyDescent="0.25">
      <c r="B756" s="333" t="str">
        <f>IF(D756="","",D756&amp;"-"&amp;(1+COUNTIF(D$33:D755,D756)))</f>
        <v>imeprezime-697</v>
      </c>
      <c r="D756" s="255" t="s">
        <v>285</v>
      </c>
      <c r="E756" s="256" t="s">
        <v>1316</v>
      </c>
      <c r="F756" s="256">
        <v>1063</v>
      </c>
      <c r="G756" s="256" t="s">
        <v>1317</v>
      </c>
      <c r="H756" s="256" t="s">
        <v>368</v>
      </c>
      <c r="I756" s="256" t="s">
        <v>430</v>
      </c>
      <c r="J756" s="256">
        <v>221</v>
      </c>
      <c r="K756" s="329">
        <v>44656</v>
      </c>
      <c r="L756" s="256" t="s">
        <v>356</v>
      </c>
      <c r="M756" s="256"/>
      <c r="N756" s="257"/>
    </row>
    <row r="757" spans="2:14" x14ac:dyDescent="0.25">
      <c r="B757" s="333" t="str">
        <f>IF(D757="","",D757&amp;"-"&amp;(1+COUNTIF(D$33:D756,D757)))</f>
        <v>imeprezime-698</v>
      </c>
      <c r="D757" s="255" t="s">
        <v>285</v>
      </c>
      <c r="E757" s="256" t="s">
        <v>1318</v>
      </c>
      <c r="F757" s="256">
        <v>1251</v>
      </c>
      <c r="G757" s="256" t="s">
        <v>619</v>
      </c>
      <c r="H757" s="256" t="s">
        <v>368</v>
      </c>
      <c r="I757" s="256" t="s">
        <v>653</v>
      </c>
      <c r="J757" s="256">
        <v>221</v>
      </c>
      <c r="K757" s="329">
        <v>44636</v>
      </c>
      <c r="L757" s="256" t="s">
        <v>356</v>
      </c>
      <c r="M757" s="256"/>
      <c r="N757" s="257"/>
    </row>
    <row r="758" spans="2:14" x14ac:dyDescent="0.25">
      <c r="B758" s="333" t="str">
        <f>IF(D758="","",D758&amp;"-"&amp;(1+COUNTIF(D$33:D757,D758)))</f>
        <v>imeprezime-699</v>
      </c>
      <c r="D758" s="255" t="s">
        <v>285</v>
      </c>
      <c r="E758" s="256" t="s">
        <v>1319</v>
      </c>
      <c r="F758" s="256">
        <v>1507</v>
      </c>
      <c r="G758" s="256" t="s">
        <v>804</v>
      </c>
      <c r="H758" s="256" t="s">
        <v>447</v>
      </c>
      <c r="I758" s="256"/>
      <c r="J758" s="256" t="s">
        <v>356</v>
      </c>
      <c r="K758" s="329" t="s">
        <v>356</v>
      </c>
      <c r="L758" s="256" t="s">
        <v>356</v>
      </c>
      <c r="M758" s="256"/>
      <c r="N758" s="257"/>
    </row>
    <row r="759" spans="2:14" x14ac:dyDescent="0.25">
      <c r="B759" s="333" t="str">
        <f>IF(D759="","",D759&amp;"-"&amp;(1+COUNTIF(D$33:D758,D759)))</f>
        <v>imeprezime-700</v>
      </c>
      <c r="D759" s="255" t="s">
        <v>285</v>
      </c>
      <c r="E759" s="256" t="s">
        <v>1319</v>
      </c>
      <c r="F759" s="256">
        <v>1315</v>
      </c>
      <c r="G759" s="256" t="s">
        <v>1320</v>
      </c>
      <c r="H759" s="256" t="s">
        <v>424</v>
      </c>
      <c r="I759" s="256" t="s">
        <v>653</v>
      </c>
      <c r="J759" s="256">
        <v>221</v>
      </c>
      <c r="K759" s="329">
        <v>44625</v>
      </c>
      <c r="L759" s="256" t="s">
        <v>356</v>
      </c>
      <c r="M759" s="256"/>
      <c r="N759" s="257"/>
    </row>
    <row r="760" spans="2:14" ht="15" customHeight="1" x14ac:dyDescent="0.25">
      <c r="B760" s="333" t="str">
        <f>IF(D760="","",D760&amp;"-"&amp;(1+COUNTIF(D$33:D759,D760)))</f>
        <v>imeprezime-701</v>
      </c>
      <c r="D760" s="255" t="s">
        <v>285</v>
      </c>
      <c r="E760" s="256" t="s">
        <v>1319</v>
      </c>
      <c r="F760" s="256">
        <v>1856</v>
      </c>
      <c r="G760" s="256" t="s">
        <v>1321</v>
      </c>
      <c r="H760" s="256" t="s">
        <v>424</v>
      </c>
      <c r="I760" s="256"/>
      <c r="J760" s="256" t="s">
        <v>356</v>
      </c>
      <c r="K760" s="329" t="s">
        <v>356</v>
      </c>
      <c r="L760" s="256" t="s">
        <v>356</v>
      </c>
      <c r="M760" s="256"/>
      <c r="N760" s="257"/>
    </row>
    <row r="761" spans="2:14" x14ac:dyDescent="0.25">
      <c r="B761" s="333" t="str">
        <f>IF(D761="","",D761&amp;"-"&amp;(1+COUNTIF(D$33:D760,D761)))</f>
        <v>imeprezime-702</v>
      </c>
      <c r="D761" s="255" t="s">
        <v>285</v>
      </c>
      <c r="E761" s="256" t="s">
        <v>1322</v>
      </c>
      <c r="F761" s="256">
        <v>1888</v>
      </c>
      <c r="G761" s="256" t="s">
        <v>1323</v>
      </c>
      <c r="H761" s="256" t="s">
        <v>368</v>
      </c>
      <c r="I761" s="256" t="s">
        <v>375</v>
      </c>
      <c r="J761" s="256">
        <v>221</v>
      </c>
      <c r="K761" s="329">
        <v>44636</v>
      </c>
      <c r="L761" s="256" t="s">
        <v>356</v>
      </c>
      <c r="M761" s="256"/>
      <c r="N761" s="257"/>
    </row>
    <row r="762" spans="2:14" x14ac:dyDescent="0.25">
      <c r="B762" s="333" t="str">
        <f>IF(D762="","",D762&amp;"-"&amp;(1+COUNTIF(D$33:D761,D762)))</f>
        <v>imeprezime-703</v>
      </c>
      <c r="D762" s="255" t="s">
        <v>285</v>
      </c>
      <c r="E762" s="256" t="s">
        <v>681</v>
      </c>
      <c r="F762" s="256">
        <v>1804</v>
      </c>
      <c r="G762" s="256" t="s">
        <v>1324</v>
      </c>
      <c r="H762" s="256" t="s">
        <v>368</v>
      </c>
      <c r="I762" s="256"/>
      <c r="J762" s="256" t="s">
        <v>356</v>
      </c>
      <c r="K762" s="329" t="s">
        <v>356</v>
      </c>
      <c r="L762" s="256" t="s">
        <v>356</v>
      </c>
      <c r="M762" s="256"/>
      <c r="N762" s="257"/>
    </row>
    <row r="763" spans="2:14" x14ac:dyDescent="0.25">
      <c r="B763" s="333" t="str">
        <f>IF(D763="","",D763&amp;"-"&amp;(1+COUNTIF(D$33:D762,D763)))</f>
        <v>imeprezime-704</v>
      </c>
      <c r="D763" s="255" t="s">
        <v>285</v>
      </c>
      <c r="E763" s="256" t="s">
        <v>1325</v>
      </c>
      <c r="F763" s="256">
        <v>1684</v>
      </c>
      <c r="G763" s="256" t="s">
        <v>621</v>
      </c>
      <c r="H763" s="256" t="s">
        <v>537</v>
      </c>
      <c r="I763" s="256"/>
      <c r="J763" s="256" t="s">
        <v>356</v>
      </c>
      <c r="K763" s="256" t="s">
        <v>356</v>
      </c>
      <c r="L763" s="256" t="s">
        <v>356</v>
      </c>
      <c r="M763" s="256"/>
      <c r="N763" s="257"/>
    </row>
    <row r="764" spans="2:14" x14ac:dyDescent="0.25">
      <c r="B764" s="333" t="str">
        <f>IF(D764="","",D764&amp;"-"&amp;(1+COUNTIF(D$33:D763,D764)))</f>
        <v>imeprezime-705</v>
      </c>
      <c r="D764" s="255" t="s">
        <v>285</v>
      </c>
      <c r="E764" s="256" t="s">
        <v>1326</v>
      </c>
      <c r="F764" s="256">
        <v>1853</v>
      </c>
      <c r="G764" s="256" t="s">
        <v>992</v>
      </c>
      <c r="H764" s="256" t="s">
        <v>424</v>
      </c>
      <c r="I764" s="256"/>
      <c r="J764" s="256" t="s">
        <v>356</v>
      </c>
      <c r="K764" s="329" t="s">
        <v>356</v>
      </c>
      <c r="L764" s="256" t="s">
        <v>356</v>
      </c>
      <c r="M764" s="256"/>
      <c r="N764" s="257"/>
    </row>
    <row r="765" spans="2:14" x14ac:dyDescent="0.25">
      <c r="B765" s="333" t="str">
        <f>IF(D765="","",D765&amp;"-"&amp;(1+COUNTIF(D$33:D764,D765)))</f>
        <v>imeprezime-706</v>
      </c>
      <c r="D765" s="255" t="s">
        <v>285</v>
      </c>
      <c r="E765" s="256" t="s">
        <v>1326</v>
      </c>
      <c r="F765" s="256">
        <v>1425</v>
      </c>
      <c r="G765" s="256" t="s">
        <v>1036</v>
      </c>
      <c r="H765" s="256" t="s">
        <v>362</v>
      </c>
      <c r="I765" s="256" t="s">
        <v>433</v>
      </c>
      <c r="J765" s="256">
        <v>221</v>
      </c>
      <c r="K765" s="329">
        <v>44632</v>
      </c>
      <c r="L765" s="256" t="s">
        <v>356</v>
      </c>
      <c r="M765" s="256"/>
      <c r="N765" s="257"/>
    </row>
    <row r="766" spans="2:14" x14ac:dyDescent="0.25">
      <c r="B766" s="333" t="str">
        <f>IF(D766="","",D766&amp;"-"&amp;(1+COUNTIF(D$33:D765,D766)))</f>
        <v>imeprezime-707</v>
      </c>
      <c r="D766" s="255" t="s">
        <v>285</v>
      </c>
      <c r="E766" s="256" t="s">
        <v>1326</v>
      </c>
      <c r="F766" s="256">
        <v>2113</v>
      </c>
      <c r="G766" s="256" t="s">
        <v>662</v>
      </c>
      <c r="H766" s="256" t="s">
        <v>424</v>
      </c>
      <c r="I766" s="256"/>
      <c r="J766" s="256" t="s">
        <v>356</v>
      </c>
      <c r="K766" s="256" t="s">
        <v>356</v>
      </c>
      <c r="L766" s="256" t="s">
        <v>356</v>
      </c>
      <c r="M766" s="256"/>
      <c r="N766" s="257"/>
    </row>
    <row r="767" spans="2:14" ht="15" customHeight="1" x14ac:dyDescent="0.25">
      <c r="B767" s="333" t="str">
        <f>IF(D767="","",D767&amp;"-"&amp;(1+COUNTIF(D$33:D766,D767)))</f>
        <v>imeprezime-708</v>
      </c>
      <c r="D767" s="255" t="s">
        <v>285</v>
      </c>
      <c r="E767" s="256" t="s">
        <v>1326</v>
      </c>
      <c r="F767" s="256">
        <v>1236</v>
      </c>
      <c r="G767" s="256" t="s">
        <v>1155</v>
      </c>
      <c r="H767" s="256" t="s">
        <v>487</v>
      </c>
      <c r="I767" s="256"/>
      <c r="J767" s="256" t="s">
        <v>356</v>
      </c>
      <c r="K767" s="329" t="s">
        <v>356</v>
      </c>
      <c r="L767" s="256" t="s">
        <v>356</v>
      </c>
      <c r="M767" s="256"/>
      <c r="N767" s="257"/>
    </row>
    <row r="768" spans="2:14" x14ac:dyDescent="0.25">
      <c r="B768" s="333" t="str">
        <f>IF(D768="","",D768&amp;"-"&amp;(1+COUNTIF(D$33:D767,D768)))</f>
        <v>imeprezime-709</v>
      </c>
      <c r="D768" s="255" t="s">
        <v>285</v>
      </c>
      <c r="E768" s="256" t="s">
        <v>1326</v>
      </c>
      <c r="F768" s="256">
        <v>1467</v>
      </c>
      <c r="G768" s="256" t="s">
        <v>695</v>
      </c>
      <c r="H768" s="256" t="s">
        <v>374</v>
      </c>
      <c r="I768" s="256" t="s">
        <v>504</v>
      </c>
      <c r="J768" s="256">
        <v>221</v>
      </c>
      <c r="K768" s="329">
        <v>44627</v>
      </c>
      <c r="L768" s="256" t="s">
        <v>356</v>
      </c>
      <c r="M768" s="256"/>
      <c r="N768" s="257"/>
    </row>
    <row r="769" spans="2:14" x14ac:dyDescent="0.25">
      <c r="B769" s="333" t="str">
        <f>IF(D769="","",D769&amp;"-"&amp;(1+COUNTIF(D$33:D768,D769)))</f>
        <v>imeprezime-710</v>
      </c>
      <c r="D769" s="255" t="s">
        <v>285</v>
      </c>
      <c r="E769" s="256" t="s">
        <v>1326</v>
      </c>
      <c r="F769" s="256">
        <v>1092</v>
      </c>
      <c r="G769" s="256" t="s">
        <v>1327</v>
      </c>
      <c r="H769" s="256" t="s">
        <v>374</v>
      </c>
      <c r="I769" s="256" t="s">
        <v>425</v>
      </c>
      <c r="J769" s="256">
        <v>221</v>
      </c>
      <c r="K769" s="329">
        <v>44627</v>
      </c>
      <c r="L769" s="256" t="s">
        <v>356</v>
      </c>
      <c r="M769" s="256"/>
      <c r="N769" s="257"/>
    </row>
    <row r="770" spans="2:14" x14ac:dyDescent="0.25">
      <c r="B770" s="333" t="str">
        <f>IF(D770="","",D770&amp;"-"&amp;(1+COUNTIF(D$33:D769,D770)))</f>
        <v>imeprezime-711</v>
      </c>
      <c r="D770" s="255" t="s">
        <v>285</v>
      </c>
      <c r="E770" s="256" t="s">
        <v>1326</v>
      </c>
      <c r="F770" s="256">
        <v>1658</v>
      </c>
      <c r="G770" s="256" t="s">
        <v>1328</v>
      </c>
      <c r="H770" s="256" t="s">
        <v>362</v>
      </c>
      <c r="I770" s="256"/>
      <c r="J770" s="256" t="s">
        <v>356</v>
      </c>
      <c r="K770" s="329" t="s">
        <v>356</v>
      </c>
      <c r="L770" s="256" t="s">
        <v>356</v>
      </c>
      <c r="M770" s="256"/>
      <c r="N770" s="257"/>
    </row>
    <row r="771" spans="2:14" x14ac:dyDescent="0.25">
      <c r="B771" s="333" t="str">
        <f>IF(D771="","",D771&amp;"-"&amp;(1+COUNTIF(D$33:D770,D771)))</f>
        <v>imeprezime-712</v>
      </c>
      <c r="D771" s="255" t="s">
        <v>285</v>
      </c>
      <c r="E771" s="256" t="s">
        <v>1326</v>
      </c>
      <c r="F771" s="256">
        <v>1932</v>
      </c>
      <c r="G771" s="256" t="s">
        <v>868</v>
      </c>
      <c r="H771" s="256" t="s">
        <v>362</v>
      </c>
      <c r="I771" s="256" t="s">
        <v>433</v>
      </c>
      <c r="J771" s="256">
        <v>221</v>
      </c>
      <c r="K771" s="329">
        <v>44632</v>
      </c>
      <c r="L771" s="256" t="s">
        <v>356</v>
      </c>
      <c r="M771" s="256"/>
      <c r="N771" s="257"/>
    </row>
    <row r="772" spans="2:14" x14ac:dyDescent="0.25">
      <c r="B772" s="333" t="str">
        <f>IF(D772="","",D772&amp;"-"&amp;(1+COUNTIF(D$33:D771,D772)))</f>
        <v>imeprezime-713</v>
      </c>
      <c r="D772" s="255" t="s">
        <v>285</v>
      </c>
      <c r="E772" s="256" t="s">
        <v>1326</v>
      </c>
      <c r="F772" s="256">
        <v>1996</v>
      </c>
      <c r="G772" s="256" t="s">
        <v>1329</v>
      </c>
      <c r="H772" s="256" t="s">
        <v>424</v>
      </c>
      <c r="I772" s="256"/>
      <c r="J772" s="256" t="s">
        <v>356</v>
      </c>
      <c r="K772" s="329" t="s">
        <v>356</v>
      </c>
      <c r="L772" s="256" t="s">
        <v>356</v>
      </c>
      <c r="M772" s="256"/>
      <c r="N772" s="257"/>
    </row>
    <row r="773" spans="2:14" x14ac:dyDescent="0.25">
      <c r="B773" s="333" t="str">
        <f>IF(D773="","",D773&amp;"-"&amp;(1+COUNTIF(D$33:D772,D773)))</f>
        <v>imeprezime-714</v>
      </c>
      <c r="D773" s="255" t="s">
        <v>285</v>
      </c>
      <c r="E773" s="256" t="s">
        <v>1330</v>
      </c>
      <c r="F773" s="256">
        <v>1493</v>
      </c>
      <c r="G773" s="256" t="s">
        <v>486</v>
      </c>
      <c r="H773" s="256" t="s">
        <v>487</v>
      </c>
      <c r="I773" s="256" t="s">
        <v>428</v>
      </c>
      <c r="J773" s="256">
        <v>221</v>
      </c>
      <c r="K773" s="329">
        <v>44645</v>
      </c>
      <c r="L773" s="256" t="s">
        <v>356</v>
      </c>
      <c r="M773" s="256"/>
      <c r="N773" s="257"/>
    </row>
    <row r="774" spans="2:14" ht="15" customHeight="1" x14ac:dyDescent="0.25">
      <c r="B774" s="333" t="str">
        <f>IF(D774="","",D774&amp;"-"&amp;(1+COUNTIF(D$33:D773,D774)))</f>
        <v>imeprezime-715</v>
      </c>
      <c r="D774" s="255" t="s">
        <v>285</v>
      </c>
      <c r="E774" s="256" t="s">
        <v>1331</v>
      </c>
      <c r="F774" s="256">
        <v>1920</v>
      </c>
      <c r="G774" s="256" t="s">
        <v>1114</v>
      </c>
      <c r="H774" s="256" t="s">
        <v>368</v>
      </c>
      <c r="I774" s="256"/>
      <c r="J774" s="256" t="s">
        <v>356</v>
      </c>
      <c r="K774" s="256" t="s">
        <v>356</v>
      </c>
      <c r="L774" s="256" t="s">
        <v>356</v>
      </c>
      <c r="M774" s="256"/>
      <c r="N774" s="257"/>
    </row>
    <row r="775" spans="2:14" x14ac:dyDescent="0.25">
      <c r="B775" s="333" t="str">
        <f>IF(D775="","",D775&amp;"-"&amp;(1+COUNTIF(D$33:D774,D775)))</f>
        <v>imeprezime-716</v>
      </c>
      <c r="D775" s="255" t="s">
        <v>285</v>
      </c>
      <c r="E775" s="256" t="s">
        <v>1331</v>
      </c>
      <c r="F775" s="256">
        <v>1426</v>
      </c>
      <c r="G775" s="256" t="s">
        <v>1332</v>
      </c>
      <c r="H775" s="256" t="s">
        <v>368</v>
      </c>
      <c r="I775" s="256"/>
      <c r="J775" s="256" t="s">
        <v>356</v>
      </c>
      <c r="K775" s="329" t="s">
        <v>356</v>
      </c>
      <c r="L775" s="256" t="s">
        <v>356</v>
      </c>
      <c r="M775" s="256"/>
      <c r="N775" s="257"/>
    </row>
    <row r="776" spans="2:14" x14ac:dyDescent="0.25">
      <c r="B776" s="333" t="str">
        <f>IF(D776="","",D776&amp;"-"&amp;(1+COUNTIF(D$33:D775,D776)))</f>
        <v>imeprezime-717</v>
      </c>
      <c r="D776" s="255" t="s">
        <v>285</v>
      </c>
      <c r="E776" s="256" t="s">
        <v>1331</v>
      </c>
      <c r="F776" s="256">
        <v>1969</v>
      </c>
      <c r="G776" s="256" t="s">
        <v>1333</v>
      </c>
      <c r="H776" s="256"/>
      <c r="I776" s="256"/>
      <c r="J776" s="256" t="s">
        <v>356</v>
      </c>
      <c r="K776" s="329" t="s">
        <v>356</v>
      </c>
      <c r="L776" s="256" t="s">
        <v>356</v>
      </c>
      <c r="M776" s="256"/>
      <c r="N776" s="257"/>
    </row>
    <row r="777" spans="2:14" x14ac:dyDescent="0.25">
      <c r="B777" s="333" t="str">
        <f>IF(D777="","",D777&amp;"-"&amp;(1+COUNTIF(D$33:D776,D777)))</f>
        <v>imeprezime-718</v>
      </c>
      <c r="D777" s="255" t="s">
        <v>285</v>
      </c>
      <c r="E777" s="256" t="s">
        <v>1331</v>
      </c>
      <c r="F777" s="256">
        <v>2005</v>
      </c>
      <c r="G777" s="256" t="s">
        <v>662</v>
      </c>
      <c r="H777" s="256" t="s">
        <v>424</v>
      </c>
      <c r="I777" s="256" t="s">
        <v>653</v>
      </c>
      <c r="J777" s="256">
        <v>221</v>
      </c>
      <c r="K777" s="329">
        <v>44625</v>
      </c>
      <c r="L777" s="256" t="s">
        <v>356</v>
      </c>
      <c r="M777" s="256"/>
      <c r="N777" s="257"/>
    </row>
    <row r="778" spans="2:14" x14ac:dyDescent="0.25">
      <c r="B778" s="333" t="str">
        <f>IF(D778="","",D778&amp;"-"&amp;(1+COUNTIF(D$33:D777,D778)))</f>
        <v>imeprezime-719</v>
      </c>
      <c r="D778" s="255" t="s">
        <v>285</v>
      </c>
      <c r="E778" s="256" t="s">
        <v>1331</v>
      </c>
      <c r="F778" s="256">
        <v>1192</v>
      </c>
      <c r="G778" s="256" t="s">
        <v>1334</v>
      </c>
      <c r="H778" s="256" t="s">
        <v>447</v>
      </c>
      <c r="I778" s="256"/>
      <c r="J778" s="256" t="s">
        <v>356</v>
      </c>
      <c r="K778" s="256" t="s">
        <v>356</v>
      </c>
      <c r="L778" s="256" t="s">
        <v>356</v>
      </c>
      <c r="M778" s="256"/>
      <c r="N778" s="257"/>
    </row>
    <row r="779" spans="2:14" x14ac:dyDescent="0.25">
      <c r="B779" s="333" t="str">
        <f>IF(D779="","",D779&amp;"-"&amp;(1+COUNTIF(D$33:D778,D779)))</f>
        <v>imeprezime-720</v>
      </c>
      <c r="D779" s="255" t="s">
        <v>285</v>
      </c>
      <c r="E779" s="256" t="s">
        <v>1331</v>
      </c>
      <c r="F779" s="256">
        <v>2243</v>
      </c>
      <c r="G779" s="256" t="s">
        <v>1335</v>
      </c>
      <c r="H779" s="256" t="s">
        <v>362</v>
      </c>
      <c r="I779" s="256"/>
      <c r="J779" s="256" t="s">
        <v>356</v>
      </c>
      <c r="K779" s="329" t="s">
        <v>356</v>
      </c>
      <c r="L779" s="256" t="s">
        <v>356</v>
      </c>
      <c r="M779" s="256"/>
      <c r="N779" s="257"/>
    </row>
    <row r="780" spans="2:14" x14ac:dyDescent="0.25">
      <c r="B780" s="333" t="str">
        <f>IF(D780="","",D780&amp;"-"&amp;(1+COUNTIF(D$33:D779,D780)))</f>
        <v>imeprezime-721</v>
      </c>
      <c r="D780" s="255" t="s">
        <v>285</v>
      </c>
      <c r="E780" s="256" t="s">
        <v>1331</v>
      </c>
      <c r="F780" s="256">
        <v>1356</v>
      </c>
      <c r="G780" s="256" t="s">
        <v>965</v>
      </c>
      <c r="H780" s="256" t="s">
        <v>447</v>
      </c>
      <c r="I780" s="256"/>
      <c r="J780" s="256" t="s">
        <v>356</v>
      </c>
      <c r="K780" s="256" t="s">
        <v>356</v>
      </c>
      <c r="L780" s="256" t="s">
        <v>356</v>
      </c>
      <c r="M780" s="256"/>
      <c r="N780" s="257"/>
    </row>
    <row r="781" spans="2:14" ht="15" customHeight="1" x14ac:dyDescent="0.25">
      <c r="B781" s="333" t="str">
        <f>IF(D781="","",D781&amp;"-"&amp;(1+COUNTIF(D$33:D780,D781)))</f>
        <v>imeprezime-722</v>
      </c>
      <c r="D781" s="255" t="s">
        <v>285</v>
      </c>
      <c r="E781" s="256" t="s">
        <v>1331</v>
      </c>
      <c r="F781" s="256">
        <v>1213</v>
      </c>
      <c r="G781" s="256" t="s">
        <v>380</v>
      </c>
      <c r="H781" s="256" t="s">
        <v>368</v>
      </c>
      <c r="I781" s="256"/>
      <c r="J781" s="256" t="s">
        <v>356</v>
      </c>
      <c r="K781" s="329" t="s">
        <v>356</v>
      </c>
      <c r="L781" s="256" t="s">
        <v>356</v>
      </c>
      <c r="M781" s="256"/>
      <c r="N781" s="257"/>
    </row>
    <row r="782" spans="2:14" x14ac:dyDescent="0.25">
      <c r="B782" s="333" t="str">
        <f>IF(D782="","",D782&amp;"-"&amp;(1+COUNTIF(D$33:D781,D782)))</f>
        <v>imeprezime-723</v>
      </c>
      <c r="D782" s="255" t="s">
        <v>285</v>
      </c>
      <c r="E782" s="256" t="s">
        <v>1331</v>
      </c>
      <c r="F782" s="256">
        <v>1233</v>
      </c>
      <c r="G782" s="256" t="s">
        <v>1336</v>
      </c>
      <c r="H782" s="256" t="s">
        <v>424</v>
      </c>
      <c r="I782" s="256" t="s">
        <v>636</v>
      </c>
      <c r="J782" s="256">
        <v>221</v>
      </c>
      <c r="K782" s="329">
        <v>44625</v>
      </c>
      <c r="L782" s="256" t="s">
        <v>356</v>
      </c>
      <c r="M782" s="256"/>
      <c r="N782" s="257"/>
    </row>
    <row r="783" spans="2:14" x14ac:dyDescent="0.25">
      <c r="B783" s="333" t="str">
        <f>IF(D783="","",D783&amp;"-"&amp;(1+COUNTIF(D$33:D782,D783)))</f>
        <v>imeprezime-724</v>
      </c>
      <c r="D783" s="255" t="s">
        <v>285</v>
      </c>
      <c r="E783" s="256" t="s">
        <v>1331</v>
      </c>
      <c r="F783" s="256">
        <v>1497</v>
      </c>
      <c r="G783" s="256" t="s">
        <v>427</v>
      </c>
      <c r="H783" s="256" t="s">
        <v>368</v>
      </c>
      <c r="I783" s="256" t="s">
        <v>535</v>
      </c>
      <c r="J783" s="256">
        <v>221</v>
      </c>
      <c r="K783" s="329">
        <v>44636</v>
      </c>
      <c r="L783" s="256" t="s">
        <v>356</v>
      </c>
      <c r="M783" s="256"/>
      <c r="N783" s="257"/>
    </row>
    <row r="784" spans="2:14" x14ac:dyDescent="0.25">
      <c r="B784" s="333" t="str">
        <f>IF(D784="","",D784&amp;"-"&amp;(1+COUNTIF(D$33:D783,D784)))</f>
        <v>imeprezime-725</v>
      </c>
      <c r="D784" s="255" t="s">
        <v>285</v>
      </c>
      <c r="E784" s="256" t="s">
        <v>1331</v>
      </c>
      <c r="F784" s="256">
        <v>1285</v>
      </c>
      <c r="G784" s="256" t="s">
        <v>1155</v>
      </c>
      <c r="H784" s="256" t="s">
        <v>487</v>
      </c>
      <c r="I784" s="256" t="s">
        <v>904</v>
      </c>
      <c r="J784" s="256">
        <v>221</v>
      </c>
      <c r="K784" s="329">
        <v>44645</v>
      </c>
      <c r="L784" s="256" t="s">
        <v>356</v>
      </c>
      <c r="M784" s="256"/>
      <c r="N784" s="257"/>
    </row>
    <row r="785" spans="2:14" x14ac:dyDescent="0.25">
      <c r="B785" s="333" t="str">
        <f>IF(D785="","",D785&amp;"-"&amp;(1+COUNTIF(D$33:D784,D785)))</f>
        <v>imeprezime-726</v>
      </c>
      <c r="D785" s="255" t="s">
        <v>285</v>
      </c>
      <c r="E785" s="256" t="s">
        <v>1331</v>
      </c>
      <c r="F785" s="256">
        <v>1464</v>
      </c>
      <c r="G785" s="256" t="s">
        <v>1337</v>
      </c>
      <c r="H785" s="256" t="s">
        <v>362</v>
      </c>
      <c r="I785" s="256"/>
      <c r="J785" s="256" t="s">
        <v>356</v>
      </c>
      <c r="K785" s="256" t="s">
        <v>356</v>
      </c>
      <c r="L785" s="256" t="s">
        <v>356</v>
      </c>
      <c r="M785" s="256"/>
      <c r="N785" s="257"/>
    </row>
    <row r="786" spans="2:14" x14ac:dyDescent="0.25">
      <c r="B786" s="333" t="str">
        <f>IF(D786="","",D786&amp;"-"&amp;(1+COUNTIF(D$33:D785,D786)))</f>
        <v>imeprezime-727</v>
      </c>
      <c r="D786" s="255" t="s">
        <v>285</v>
      </c>
      <c r="E786" s="256" t="s">
        <v>1331</v>
      </c>
      <c r="F786" s="256">
        <v>1242</v>
      </c>
      <c r="G786" s="256" t="s">
        <v>1338</v>
      </c>
      <c r="H786" s="256" t="s">
        <v>368</v>
      </c>
      <c r="I786" s="256"/>
      <c r="J786" s="256" t="s">
        <v>356</v>
      </c>
      <c r="K786" s="329" t="s">
        <v>356</v>
      </c>
      <c r="L786" s="256" t="s">
        <v>356</v>
      </c>
      <c r="M786" s="256"/>
      <c r="N786" s="257"/>
    </row>
    <row r="787" spans="2:14" x14ac:dyDescent="0.25">
      <c r="B787" s="333" t="str">
        <f>IF(D787="","",D787&amp;"-"&amp;(1+COUNTIF(D$33:D786,D787)))</f>
        <v>imeprezime-728</v>
      </c>
      <c r="D787" s="255" t="s">
        <v>285</v>
      </c>
      <c r="E787" s="256" t="s">
        <v>1331</v>
      </c>
      <c r="F787" s="256">
        <v>1419</v>
      </c>
      <c r="G787" s="256" t="s">
        <v>1339</v>
      </c>
      <c r="H787" s="256" t="s">
        <v>362</v>
      </c>
      <c r="I787" s="256"/>
      <c r="J787" s="256" t="s">
        <v>356</v>
      </c>
      <c r="K787" s="329" t="s">
        <v>356</v>
      </c>
      <c r="L787" s="256" t="s">
        <v>356</v>
      </c>
      <c r="M787" s="256"/>
      <c r="N787" s="257"/>
    </row>
    <row r="788" spans="2:14" ht="15" customHeight="1" x14ac:dyDescent="0.25">
      <c r="B788" s="333" t="str">
        <f>IF(D788="","",D788&amp;"-"&amp;(1+COUNTIF(D$33:D787,D788)))</f>
        <v>imeprezime-729</v>
      </c>
      <c r="D788" s="255" t="s">
        <v>285</v>
      </c>
      <c r="E788" s="256" t="s">
        <v>1331</v>
      </c>
      <c r="F788" s="256">
        <v>1110</v>
      </c>
      <c r="G788" s="256" t="s">
        <v>1340</v>
      </c>
      <c r="H788" s="256" t="s">
        <v>365</v>
      </c>
      <c r="I788" s="256" t="s">
        <v>363</v>
      </c>
      <c r="J788" s="256">
        <v>221</v>
      </c>
      <c r="K788" s="329">
        <v>44626</v>
      </c>
      <c r="L788" s="256" t="s">
        <v>356</v>
      </c>
      <c r="M788" s="256"/>
      <c r="N788" s="257"/>
    </row>
    <row r="789" spans="2:14" x14ac:dyDescent="0.25">
      <c r="B789" s="333" t="str">
        <f>IF(D789="","",D789&amp;"-"&amp;(1+COUNTIF(D$33:D788,D789)))</f>
        <v>imeprezime-730</v>
      </c>
      <c r="D789" s="255" t="s">
        <v>285</v>
      </c>
      <c r="E789" s="256" t="s">
        <v>1331</v>
      </c>
      <c r="F789" s="256">
        <v>1304</v>
      </c>
      <c r="G789" s="256" t="s">
        <v>1341</v>
      </c>
      <c r="H789" s="256" t="s">
        <v>368</v>
      </c>
      <c r="I789" s="256" t="s">
        <v>363</v>
      </c>
      <c r="J789" s="256">
        <v>221</v>
      </c>
      <c r="K789" s="329">
        <v>44636</v>
      </c>
      <c r="L789" s="256" t="s">
        <v>356</v>
      </c>
      <c r="M789" s="256"/>
      <c r="N789" s="257"/>
    </row>
    <row r="790" spans="2:14" x14ac:dyDescent="0.25">
      <c r="B790" s="333" t="str">
        <f>IF(D790="","",D790&amp;"-"&amp;(1+COUNTIF(D$33:D789,D790)))</f>
        <v>imeprezime-731</v>
      </c>
      <c r="D790" s="255" t="s">
        <v>285</v>
      </c>
      <c r="E790" s="256" t="s">
        <v>1331</v>
      </c>
      <c r="F790" s="256">
        <v>1195</v>
      </c>
      <c r="G790" s="256" t="s">
        <v>1342</v>
      </c>
      <c r="H790" s="256" t="s">
        <v>374</v>
      </c>
      <c r="I790" s="256" t="s">
        <v>467</v>
      </c>
      <c r="J790" s="256">
        <v>221</v>
      </c>
      <c r="K790" s="329">
        <v>44627</v>
      </c>
      <c r="L790" s="256" t="s">
        <v>356</v>
      </c>
      <c r="M790" s="256"/>
      <c r="N790" s="257"/>
    </row>
    <row r="791" spans="2:14" x14ac:dyDescent="0.25">
      <c r="B791" s="333" t="str">
        <f>IF(D791="","",D791&amp;"-"&amp;(1+COUNTIF(D$33:D790,D791)))</f>
        <v>imeprezime-732</v>
      </c>
      <c r="D791" s="255" t="s">
        <v>285</v>
      </c>
      <c r="E791" s="256" t="s">
        <v>1331</v>
      </c>
      <c r="F791" s="256">
        <v>1635</v>
      </c>
      <c r="G791" s="256" t="s">
        <v>1343</v>
      </c>
      <c r="H791" s="256" t="s">
        <v>420</v>
      </c>
      <c r="I791" s="256" t="s">
        <v>467</v>
      </c>
      <c r="J791" s="256">
        <v>221</v>
      </c>
      <c r="K791" s="329">
        <v>44642</v>
      </c>
      <c r="L791" s="256" t="s">
        <v>356</v>
      </c>
      <c r="M791" s="256"/>
      <c r="N791" s="257"/>
    </row>
    <row r="792" spans="2:14" x14ac:dyDescent="0.25">
      <c r="B792" s="333" t="str">
        <f>IF(D792="","",D792&amp;"-"&amp;(1+COUNTIF(D$33:D791,D792)))</f>
        <v>imeprezime-733</v>
      </c>
      <c r="D792" s="255" t="s">
        <v>285</v>
      </c>
      <c r="E792" s="256" t="s">
        <v>1344</v>
      </c>
      <c r="F792" s="256">
        <v>2068</v>
      </c>
      <c r="G792" s="256" t="s">
        <v>1345</v>
      </c>
      <c r="H792" s="256" t="s">
        <v>579</v>
      </c>
      <c r="I792" s="256"/>
      <c r="J792" s="256" t="s">
        <v>356</v>
      </c>
      <c r="K792" s="329" t="s">
        <v>356</v>
      </c>
      <c r="L792" s="256" t="s">
        <v>356</v>
      </c>
      <c r="M792" s="256"/>
      <c r="N792" s="257"/>
    </row>
    <row r="793" spans="2:14" x14ac:dyDescent="0.25">
      <c r="B793" s="333" t="str">
        <f>IF(D793="","",D793&amp;"-"&amp;(1+COUNTIF(D$33:D792,D793)))</f>
        <v>imeprezime-734</v>
      </c>
      <c r="D793" s="255" t="s">
        <v>285</v>
      </c>
      <c r="E793" s="256" t="s">
        <v>1346</v>
      </c>
      <c r="F793" s="256">
        <v>1694</v>
      </c>
      <c r="G793" s="256" t="s">
        <v>1347</v>
      </c>
      <c r="H793" s="256" t="s">
        <v>368</v>
      </c>
      <c r="I793" s="256"/>
      <c r="J793" s="256" t="s">
        <v>356</v>
      </c>
      <c r="K793" s="329" t="s">
        <v>356</v>
      </c>
      <c r="L793" s="256" t="s">
        <v>356</v>
      </c>
      <c r="M793" s="256"/>
      <c r="N793" s="257"/>
    </row>
    <row r="794" spans="2:14" x14ac:dyDescent="0.25">
      <c r="B794" s="333" t="str">
        <f>IF(D794="","",D794&amp;"-"&amp;(1+COUNTIF(D$33:D793,D794)))</f>
        <v>imeprezime-735</v>
      </c>
      <c r="D794" s="255" t="s">
        <v>285</v>
      </c>
      <c r="E794" s="256" t="s">
        <v>1346</v>
      </c>
      <c r="F794" s="256">
        <v>1055</v>
      </c>
      <c r="G794" s="256" t="s">
        <v>1348</v>
      </c>
      <c r="H794" s="256" t="s">
        <v>368</v>
      </c>
      <c r="I794" s="256" t="s">
        <v>504</v>
      </c>
      <c r="J794" s="256">
        <v>221</v>
      </c>
      <c r="K794" s="329">
        <v>44636</v>
      </c>
      <c r="L794" s="256" t="s">
        <v>356</v>
      </c>
      <c r="M794" s="256"/>
      <c r="N794" s="257"/>
    </row>
    <row r="795" spans="2:14" ht="15" customHeight="1" x14ac:dyDescent="0.25">
      <c r="B795" s="333" t="str">
        <f>IF(D795="","",D795&amp;"-"&amp;(1+COUNTIF(D$33:D794,D795)))</f>
        <v>imeprezime-736</v>
      </c>
      <c r="D795" s="255" t="s">
        <v>285</v>
      </c>
      <c r="E795" s="256" t="s">
        <v>1349</v>
      </c>
      <c r="F795" s="256">
        <v>2119</v>
      </c>
      <c r="G795" s="256" t="s">
        <v>1350</v>
      </c>
      <c r="H795" s="256" t="s">
        <v>560</v>
      </c>
      <c r="I795" s="256"/>
      <c r="J795" s="256" t="s">
        <v>356</v>
      </c>
      <c r="K795" s="256" t="s">
        <v>356</v>
      </c>
      <c r="L795" s="256" t="s">
        <v>356</v>
      </c>
      <c r="M795" s="256"/>
      <c r="N795" s="257"/>
    </row>
    <row r="796" spans="2:14" x14ac:dyDescent="0.25">
      <c r="B796" s="333" t="str">
        <f>IF(D796="","",D796&amp;"-"&amp;(1+COUNTIF(D$33:D795,D796)))</f>
        <v>imeprezime-737</v>
      </c>
      <c r="D796" s="255" t="s">
        <v>285</v>
      </c>
      <c r="E796" s="256" t="s">
        <v>1351</v>
      </c>
      <c r="F796" s="256">
        <v>1123</v>
      </c>
      <c r="G796" s="256" t="s">
        <v>1352</v>
      </c>
      <c r="H796" s="256" t="s">
        <v>368</v>
      </c>
      <c r="I796" s="256" t="s">
        <v>394</v>
      </c>
      <c r="J796" s="256">
        <v>221</v>
      </c>
      <c r="K796" s="329">
        <v>44636</v>
      </c>
      <c r="L796" s="256" t="s">
        <v>356</v>
      </c>
      <c r="M796" s="256"/>
      <c r="N796" s="257"/>
    </row>
    <row r="797" spans="2:14" x14ac:dyDescent="0.25">
      <c r="B797" s="333" t="str">
        <f>IF(D797="","",D797&amp;"-"&amp;(1+COUNTIF(D$33:D796,D797)))</f>
        <v>imeprezime-738</v>
      </c>
      <c r="D797" s="255" t="s">
        <v>285</v>
      </c>
      <c r="E797" s="256" t="s">
        <v>1351</v>
      </c>
      <c r="F797" s="256">
        <v>1329</v>
      </c>
      <c r="G797" s="256" t="s">
        <v>776</v>
      </c>
      <c r="H797" s="256" t="s">
        <v>368</v>
      </c>
      <c r="I797" s="256" t="s">
        <v>392</v>
      </c>
      <c r="J797" s="256">
        <v>221</v>
      </c>
      <c r="K797" s="329">
        <v>44636</v>
      </c>
      <c r="L797" s="256" t="s">
        <v>356</v>
      </c>
      <c r="M797" s="256"/>
      <c r="N797" s="257"/>
    </row>
    <row r="798" spans="2:14" x14ac:dyDescent="0.25">
      <c r="B798" s="333" t="str">
        <f>IF(D798="","",D798&amp;"-"&amp;(1+COUNTIF(D$33:D797,D798)))</f>
        <v>imeprezime-739</v>
      </c>
      <c r="D798" s="255" t="s">
        <v>285</v>
      </c>
      <c r="E798" s="256" t="s">
        <v>1351</v>
      </c>
      <c r="F798" s="256">
        <v>2010</v>
      </c>
      <c r="G798" s="256" t="s">
        <v>1065</v>
      </c>
      <c r="H798" s="256" t="s">
        <v>368</v>
      </c>
      <c r="I798" s="256"/>
      <c r="J798" s="256" t="s">
        <v>356</v>
      </c>
      <c r="K798" s="256" t="s">
        <v>356</v>
      </c>
      <c r="L798" s="256" t="s">
        <v>356</v>
      </c>
      <c r="M798" s="256"/>
      <c r="N798" s="257"/>
    </row>
    <row r="799" spans="2:14" x14ac:dyDescent="0.25">
      <c r="B799" s="333" t="str">
        <f>IF(D799="","",D799&amp;"-"&amp;(1+COUNTIF(D$33:D798,D799)))</f>
        <v>imeprezime-740</v>
      </c>
      <c r="D799" s="255" t="s">
        <v>285</v>
      </c>
      <c r="E799" s="256" t="s">
        <v>1353</v>
      </c>
      <c r="F799" s="256">
        <v>1645</v>
      </c>
      <c r="G799" s="256" t="s">
        <v>635</v>
      </c>
      <c r="H799" s="256" t="s">
        <v>424</v>
      </c>
      <c r="I799" s="256"/>
      <c r="J799" s="256" t="s">
        <v>356</v>
      </c>
      <c r="K799" s="329" t="s">
        <v>356</v>
      </c>
      <c r="L799" s="256" t="s">
        <v>356</v>
      </c>
      <c r="M799" s="256"/>
      <c r="N799" s="257"/>
    </row>
    <row r="800" spans="2:14" x14ac:dyDescent="0.25">
      <c r="B800" s="333" t="str">
        <f>IF(D800="","",D800&amp;"-"&amp;(1+COUNTIF(D$33:D799,D800)))</f>
        <v>imeprezime-741</v>
      </c>
      <c r="D800" s="255" t="s">
        <v>285</v>
      </c>
      <c r="E800" s="256" t="s">
        <v>1353</v>
      </c>
      <c r="F800" s="256">
        <v>2178</v>
      </c>
      <c r="G800" s="256" t="s">
        <v>1354</v>
      </c>
      <c r="H800" s="256" t="s">
        <v>404</v>
      </c>
      <c r="I800" s="256"/>
      <c r="J800" s="256" t="s">
        <v>356</v>
      </c>
      <c r="K800" s="256" t="s">
        <v>356</v>
      </c>
      <c r="L800" s="256" t="s">
        <v>356</v>
      </c>
      <c r="M800" s="256"/>
      <c r="N800" s="257"/>
    </row>
    <row r="801" spans="2:14" x14ac:dyDescent="0.25">
      <c r="B801" s="333" t="str">
        <f>IF(D801="","",D801&amp;"-"&amp;(1+COUNTIF(D$33:D800,D801)))</f>
        <v>imeprezime-742</v>
      </c>
      <c r="D801" s="255" t="s">
        <v>285</v>
      </c>
      <c r="E801" s="256" t="s">
        <v>1353</v>
      </c>
      <c r="F801" s="256">
        <v>1663</v>
      </c>
      <c r="G801" s="256" t="s">
        <v>429</v>
      </c>
      <c r="H801" s="256" t="s">
        <v>487</v>
      </c>
      <c r="I801" s="256"/>
      <c r="J801" s="256" t="s">
        <v>356</v>
      </c>
      <c r="K801" s="256" t="s">
        <v>356</v>
      </c>
      <c r="L801" s="256" t="s">
        <v>356</v>
      </c>
      <c r="M801" s="256"/>
      <c r="N801" s="257"/>
    </row>
    <row r="802" spans="2:14" ht="15" customHeight="1" x14ac:dyDescent="0.25">
      <c r="B802" s="333" t="str">
        <f>IF(D802="","",D802&amp;"-"&amp;(1+COUNTIF(D$33:D801,D802)))</f>
        <v>imeprezime-743</v>
      </c>
      <c r="D802" s="255" t="s">
        <v>285</v>
      </c>
      <c r="E802" s="256" t="s">
        <v>1353</v>
      </c>
      <c r="F802" s="256">
        <v>1894</v>
      </c>
      <c r="G802" s="256" t="s">
        <v>1355</v>
      </c>
      <c r="H802" s="256" t="s">
        <v>368</v>
      </c>
      <c r="I802" s="256"/>
      <c r="J802" s="256" t="s">
        <v>356</v>
      </c>
      <c r="K802" s="329" t="s">
        <v>356</v>
      </c>
      <c r="L802" s="256" t="s">
        <v>356</v>
      </c>
      <c r="M802" s="256"/>
      <c r="N802" s="257"/>
    </row>
    <row r="803" spans="2:14" x14ac:dyDescent="0.25">
      <c r="B803" s="333" t="str">
        <f>IF(D803="","",D803&amp;"-"&amp;(1+COUNTIF(D$33:D802,D803)))</f>
        <v>imeprezime-744</v>
      </c>
      <c r="D803" s="255" t="s">
        <v>285</v>
      </c>
      <c r="E803" s="256" t="s">
        <v>1353</v>
      </c>
      <c r="F803" s="256">
        <v>1021</v>
      </c>
      <c r="G803" s="256" t="s">
        <v>1356</v>
      </c>
      <c r="H803" s="256" t="s">
        <v>368</v>
      </c>
      <c r="I803" s="256"/>
      <c r="J803" s="256" t="s">
        <v>356</v>
      </c>
      <c r="K803" s="329" t="s">
        <v>356</v>
      </c>
      <c r="L803" s="256" t="s">
        <v>356</v>
      </c>
      <c r="M803" s="256"/>
      <c r="N803" s="257"/>
    </row>
    <row r="804" spans="2:14" x14ac:dyDescent="0.25">
      <c r="B804" s="333" t="str">
        <f>IF(D804="","",D804&amp;"-"&amp;(1+COUNTIF(D$33:D803,D804)))</f>
        <v>imeprezime-745</v>
      </c>
      <c r="D804" s="255" t="s">
        <v>285</v>
      </c>
      <c r="E804" s="256" t="s">
        <v>1353</v>
      </c>
      <c r="F804" s="256">
        <v>1375</v>
      </c>
      <c r="G804" s="256" t="s">
        <v>1357</v>
      </c>
      <c r="H804" s="256" t="s">
        <v>368</v>
      </c>
      <c r="I804" s="256" t="s">
        <v>425</v>
      </c>
      <c r="J804" s="256">
        <v>221</v>
      </c>
      <c r="K804" s="329">
        <v>44667</v>
      </c>
      <c r="L804" s="256" t="s">
        <v>356</v>
      </c>
      <c r="M804" s="256"/>
      <c r="N804" s="257"/>
    </row>
    <row r="805" spans="2:14" x14ac:dyDescent="0.25">
      <c r="B805" s="333" t="str">
        <f>IF(D805="","",D805&amp;"-"&amp;(1+COUNTIF(D$33:D804,D805)))</f>
        <v>imeprezime-746</v>
      </c>
      <c r="D805" s="255" t="s">
        <v>285</v>
      </c>
      <c r="E805" s="256" t="s">
        <v>1353</v>
      </c>
      <c r="F805" s="256">
        <v>1296</v>
      </c>
      <c r="G805" s="256" t="s">
        <v>1358</v>
      </c>
      <c r="H805" s="256" t="s">
        <v>368</v>
      </c>
      <c r="I805" s="256" t="s">
        <v>413</v>
      </c>
      <c r="J805" s="256">
        <v>221</v>
      </c>
      <c r="K805" s="329">
        <v>44636</v>
      </c>
      <c r="L805" s="256" t="s">
        <v>356</v>
      </c>
      <c r="M805" s="256"/>
      <c r="N805" s="257"/>
    </row>
    <row r="806" spans="2:14" x14ac:dyDescent="0.25">
      <c r="B806" s="333" t="str">
        <f>IF(D806="","",D806&amp;"-"&amp;(1+COUNTIF(D$33:D805,D806)))</f>
        <v>imeprezime-747</v>
      </c>
      <c r="D806" s="255" t="s">
        <v>285</v>
      </c>
      <c r="E806" s="256" t="s">
        <v>1353</v>
      </c>
      <c r="F806" s="256">
        <v>1746</v>
      </c>
      <c r="G806" s="256" t="s">
        <v>622</v>
      </c>
      <c r="H806" s="256" t="s">
        <v>368</v>
      </c>
      <c r="I806" s="256"/>
      <c r="J806" s="256" t="s">
        <v>356</v>
      </c>
      <c r="K806" s="329" t="s">
        <v>356</v>
      </c>
      <c r="L806" s="256" t="s">
        <v>356</v>
      </c>
      <c r="M806" s="256"/>
      <c r="N806" s="257"/>
    </row>
    <row r="807" spans="2:14" x14ac:dyDescent="0.25">
      <c r="B807" s="333" t="str">
        <f>IF(D807="","",D807&amp;"-"&amp;(1+COUNTIF(D$33:D806,D807)))</f>
        <v>imeprezime-748</v>
      </c>
      <c r="D807" s="255" t="s">
        <v>285</v>
      </c>
      <c r="E807" s="256" t="s">
        <v>1353</v>
      </c>
      <c r="F807" s="256">
        <v>1560</v>
      </c>
      <c r="G807" s="256" t="s">
        <v>1359</v>
      </c>
      <c r="H807" s="256" t="s">
        <v>374</v>
      </c>
      <c r="I807" s="256"/>
      <c r="J807" s="256" t="s">
        <v>356</v>
      </c>
      <c r="K807" s="329" t="s">
        <v>356</v>
      </c>
      <c r="L807" s="256" t="s">
        <v>356</v>
      </c>
      <c r="M807" s="256"/>
      <c r="N807" s="257"/>
    </row>
    <row r="808" spans="2:14" x14ac:dyDescent="0.25">
      <c r="B808" s="333" t="str">
        <f>IF(D808="","",D808&amp;"-"&amp;(1+COUNTIF(D$33:D807,D808)))</f>
        <v>imeprezime-749</v>
      </c>
      <c r="D808" s="255" t="s">
        <v>285</v>
      </c>
      <c r="E808" s="256" t="s">
        <v>1360</v>
      </c>
      <c r="F808" s="256">
        <v>1259</v>
      </c>
      <c r="G808" s="256" t="s">
        <v>880</v>
      </c>
      <c r="H808" s="256" t="s">
        <v>374</v>
      </c>
      <c r="I808" s="256" t="s">
        <v>392</v>
      </c>
      <c r="J808" s="256">
        <v>221</v>
      </c>
      <c r="K808" s="329">
        <v>44627</v>
      </c>
      <c r="L808" s="256" t="s">
        <v>356</v>
      </c>
      <c r="M808" s="256"/>
      <c r="N808" s="257"/>
    </row>
    <row r="809" spans="2:14" ht="15" customHeight="1" x14ac:dyDescent="0.25">
      <c r="B809" s="333" t="str">
        <f>IF(D809="","",D809&amp;"-"&amp;(1+COUNTIF(D$33:D808,D809)))</f>
        <v>imeprezime-750</v>
      </c>
      <c r="D809" s="255" t="s">
        <v>285</v>
      </c>
      <c r="E809" s="256" t="s">
        <v>1361</v>
      </c>
      <c r="F809" s="256">
        <v>1373</v>
      </c>
      <c r="G809" s="256" t="s">
        <v>1362</v>
      </c>
      <c r="H809" s="256" t="s">
        <v>368</v>
      </c>
      <c r="I809" s="256"/>
      <c r="J809" s="256" t="s">
        <v>356</v>
      </c>
      <c r="K809" s="329" t="s">
        <v>356</v>
      </c>
      <c r="L809" s="256" t="s">
        <v>356</v>
      </c>
      <c r="M809" s="256"/>
      <c r="N809" s="257"/>
    </row>
    <row r="810" spans="2:14" x14ac:dyDescent="0.25">
      <c r="B810" s="333" t="str">
        <f>IF(D810="","",D810&amp;"-"&amp;(1+COUNTIF(D$33:D809,D810)))</f>
        <v>imeprezime-751</v>
      </c>
      <c r="D810" s="255" t="s">
        <v>285</v>
      </c>
      <c r="E810" s="256" t="s">
        <v>1363</v>
      </c>
      <c r="F810" s="256">
        <v>1740</v>
      </c>
      <c r="G810" s="256" t="s">
        <v>1364</v>
      </c>
      <c r="H810" s="256" t="s">
        <v>420</v>
      </c>
      <c r="I810" s="256"/>
      <c r="J810" s="256" t="s">
        <v>356</v>
      </c>
      <c r="K810" s="329" t="s">
        <v>356</v>
      </c>
      <c r="L810" s="256" t="s">
        <v>356</v>
      </c>
      <c r="M810" s="256"/>
      <c r="N810" s="257"/>
    </row>
    <row r="811" spans="2:14" x14ac:dyDescent="0.25">
      <c r="B811" s="333" t="str">
        <f>IF(D811="","",D811&amp;"-"&amp;(1+COUNTIF(D$33:D810,D811)))</f>
        <v>imeprezime-752</v>
      </c>
      <c r="D811" s="255" t="s">
        <v>285</v>
      </c>
      <c r="E811" s="256" t="s">
        <v>1365</v>
      </c>
      <c r="F811" s="256">
        <v>1378</v>
      </c>
      <c r="G811" s="256" t="s">
        <v>1366</v>
      </c>
      <c r="H811" s="256" t="s">
        <v>374</v>
      </c>
      <c r="I811" s="256" t="s">
        <v>375</v>
      </c>
      <c r="J811" s="256">
        <v>221</v>
      </c>
      <c r="K811" s="329">
        <v>44642</v>
      </c>
      <c r="L811" s="256" t="s">
        <v>356</v>
      </c>
      <c r="M811" s="256"/>
      <c r="N811" s="257"/>
    </row>
    <row r="812" spans="2:14" x14ac:dyDescent="0.25">
      <c r="B812" s="333" t="str">
        <f>IF(D812="","",D812&amp;"-"&amp;(1+COUNTIF(D$33:D811,D812)))</f>
        <v>imeprezime-753</v>
      </c>
      <c r="D812" s="255" t="s">
        <v>285</v>
      </c>
      <c r="E812" s="256" t="s">
        <v>1367</v>
      </c>
      <c r="F812" s="256">
        <v>2312</v>
      </c>
      <c r="G812" s="256" t="s">
        <v>1368</v>
      </c>
      <c r="H812" s="256" t="s">
        <v>1369</v>
      </c>
      <c r="I812" s="256"/>
      <c r="J812" s="256" t="s">
        <v>356</v>
      </c>
      <c r="K812" s="329" t="s">
        <v>356</v>
      </c>
      <c r="L812" s="256" t="s">
        <v>356</v>
      </c>
      <c r="M812" s="256"/>
      <c r="N812" s="257"/>
    </row>
    <row r="813" spans="2:14" x14ac:dyDescent="0.25">
      <c r="B813" s="333" t="str">
        <f>IF(D813="","",D813&amp;"-"&amp;(1+COUNTIF(D$33:D812,D813)))</f>
        <v>imeprezime-754</v>
      </c>
      <c r="D813" s="255" t="s">
        <v>285</v>
      </c>
      <c r="E813" s="256" t="s">
        <v>1367</v>
      </c>
      <c r="F813" s="256">
        <v>2320</v>
      </c>
      <c r="G813" s="256" t="s">
        <v>1370</v>
      </c>
      <c r="H813" s="256" t="s">
        <v>1135</v>
      </c>
      <c r="I813" s="256"/>
      <c r="J813" s="256" t="s">
        <v>356</v>
      </c>
      <c r="K813" s="329" t="s">
        <v>356</v>
      </c>
      <c r="L813" s="256" t="s">
        <v>356</v>
      </c>
      <c r="M813" s="256"/>
      <c r="N813" s="257"/>
    </row>
    <row r="814" spans="2:14" x14ac:dyDescent="0.25">
      <c r="B814" s="333" t="str">
        <f>IF(D814="","",D814&amp;"-"&amp;(1+COUNTIF(D$33:D813,D814)))</f>
        <v>imeprezime-755</v>
      </c>
      <c r="D814" s="255" t="s">
        <v>285</v>
      </c>
      <c r="E814" s="256" t="s">
        <v>1367</v>
      </c>
      <c r="F814" s="256">
        <v>2095</v>
      </c>
      <c r="G814" s="256" t="s">
        <v>1371</v>
      </c>
      <c r="H814" s="256" t="s">
        <v>1133</v>
      </c>
      <c r="I814" s="256"/>
      <c r="J814" s="256" t="s">
        <v>356</v>
      </c>
      <c r="K814" s="329" t="s">
        <v>356</v>
      </c>
      <c r="L814" s="256" t="s">
        <v>356</v>
      </c>
      <c r="M814" s="256"/>
      <c r="N814" s="257"/>
    </row>
    <row r="815" spans="2:14" x14ac:dyDescent="0.25">
      <c r="B815" s="333" t="str">
        <f>IF(D815="","",D815&amp;"-"&amp;(1+COUNTIF(D$33:D814,D815)))</f>
        <v>imeprezime-756</v>
      </c>
      <c r="D815" s="255" t="s">
        <v>285</v>
      </c>
      <c r="E815" s="256" t="s">
        <v>1372</v>
      </c>
      <c r="F815" s="256">
        <v>2434</v>
      </c>
      <c r="G815" s="256" t="s">
        <v>1373</v>
      </c>
      <c r="H815" s="256" t="s">
        <v>731</v>
      </c>
      <c r="I815" s="256"/>
      <c r="J815" s="256" t="s">
        <v>356</v>
      </c>
      <c r="K815" s="329" t="s">
        <v>356</v>
      </c>
      <c r="L815" s="256" t="s">
        <v>356</v>
      </c>
      <c r="M815" s="256"/>
      <c r="N815" s="257"/>
    </row>
    <row r="816" spans="2:14" ht="15" customHeight="1" x14ac:dyDescent="0.25">
      <c r="B816" s="333" t="str">
        <f>IF(D816="","",D816&amp;"-"&amp;(1+COUNTIF(D$33:D815,D816)))</f>
        <v>imeprezime-757</v>
      </c>
      <c r="D816" s="255" t="s">
        <v>285</v>
      </c>
      <c r="E816" s="256" t="s">
        <v>1374</v>
      </c>
      <c r="F816" s="256">
        <v>1813</v>
      </c>
      <c r="G816" s="256" t="s">
        <v>453</v>
      </c>
      <c r="H816" s="256" t="s">
        <v>368</v>
      </c>
      <c r="I816" s="256"/>
      <c r="J816" s="256" t="s">
        <v>356</v>
      </c>
      <c r="K816" s="329" t="s">
        <v>356</v>
      </c>
      <c r="L816" s="256" t="s">
        <v>356</v>
      </c>
      <c r="M816" s="256"/>
      <c r="N816" s="257"/>
    </row>
    <row r="817" spans="2:14" x14ac:dyDescent="0.25">
      <c r="B817" s="333" t="str">
        <f>IF(D817="","",D817&amp;"-"&amp;(1+COUNTIF(D$33:D816,D817)))</f>
        <v>imeprezime-758</v>
      </c>
      <c r="D817" s="255" t="s">
        <v>285</v>
      </c>
      <c r="E817" s="256" t="s">
        <v>1375</v>
      </c>
      <c r="F817" s="256">
        <v>1202</v>
      </c>
      <c r="G817" s="256" t="s">
        <v>1376</v>
      </c>
      <c r="H817" s="256" t="s">
        <v>383</v>
      </c>
      <c r="I817" s="256" t="s">
        <v>430</v>
      </c>
      <c r="J817" s="256">
        <v>221</v>
      </c>
      <c r="K817" s="329">
        <v>44625</v>
      </c>
      <c r="L817" s="256" t="s">
        <v>356</v>
      </c>
      <c r="M817" s="256"/>
      <c r="N817" s="257"/>
    </row>
    <row r="818" spans="2:14" x14ac:dyDescent="0.25">
      <c r="B818" s="333" t="str">
        <f>IF(D818="","",D818&amp;"-"&amp;(1+COUNTIF(D$33:D817,D818)))</f>
        <v>imeprezime-759</v>
      </c>
      <c r="D818" s="255" t="s">
        <v>285</v>
      </c>
      <c r="E818" s="256" t="s">
        <v>1377</v>
      </c>
      <c r="F818" s="256">
        <v>2134</v>
      </c>
      <c r="G818" s="256" t="s">
        <v>1378</v>
      </c>
      <c r="H818" s="256" t="s">
        <v>409</v>
      </c>
      <c r="I818" s="256"/>
      <c r="J818" s="256" t="s">
        <v>356</v>
      </c>
      <c r="K818" s="329" t="s">
        <v>356</v>
      </c>
      <c r="L818" s="256" t="s">
        <v>356</v>
      </c>
      <c r="M818" s="256"/>
      <c r="N818" s="257"/>
    </row>
    <row r="819" spans="2:14" x14ac:dyDescent="0.25">
      <c r="B819" s="333" t="str">
        <f>IF(D819="","",D819&amp;"-"&amp;(1+COUNTIF(D$33:D818,D819)))</f>
        <v>imeprezime-760</v>
      </c>
      <c r="D819" s="255" t="s">
        <v>285</v>
      </c>
      <c r="E819" s="256" t="s">
        <v>1379</v>
      </c>
      <c r="F819" s="256">
        <v>1270</v>
      </c>
      <c r="G819" s="256" t="s">
        <v>1380</v>
      </c>
      <c r="H819" s="256" t="s">
        <v>362</v>
      </c>
      <c r="I819" s="256" t="s">
        <v>394</v>
      </c>
      <c r="J819" s="256">
        <v>221</v>
      </c>
      <c r="K819" s="329">
        <v>44632</v>
      </c>
      <c r="L819" s="256" t="s">
        <v>356</v>
      </c>
      <c r="M819" s="256"/>
      <c r="N819" s="257"/>
    </row>
    <row r="820" spans="2:14" x14ac:dyDescent="0.25">
      <c r="B820" s="333" t="str">
        <f>IF(D820="","",D820&amp;"-"&amp;(1+COUNTIF(D$33:D819,D820)))</f>
        <v>imeprezime-761</v>
      </c>
      <c r="D820" s="255" t="s">
        <v>285</v>
      </c>
      <c r="E820" s="256" t="s">
        <v>1379</v>
      </c>
      <c r="F820" s="256">
        <v>2006</v>
      </c>
      <c r="G820" s="256" t="s">
        <v>1381</v>
      </c>
      <c r="H820" s="256" t="s">
        <v>374</v>
      </c>
      <c r="I820" s="256"/>
      <c r="J820" s="256" t="s">
        <v>356</v>
      </c>
      <c r="K820" s="329" t="s">
        <v>356</v>
      </c>
      <c r="L820" s="256" t="s">
        <v>356</v>
      </c>
      <c r="M820" s="256"/>
      <c r="N820" s="257"/>
    </row>
    <row r="821" spans="2:14" x14ac:dyDescent="0.25">
      <c r="B821" s="333" t="str">
        <f>IF(D821="","",D821&amp;"-"&amp;(1+COUNTIF(D$33:D820,D821)))</f>
        <v>imeprezime-762</v>
      </c>
      <c r="D821" s="255" t="s">
        <v>285</v>
      </c>
      <c r="E821" s="256" t="s">
        <v>1379</v>
      </c>
      <c r="F821" s="256">
        <v>1128</v>
      </c>
      <c r="G821" s="256" t="s">
        <v>1382</v>
      </c>
      <c r="H821" s="256" t="s">
        <v>374</v>
      </c>
      <c r="I821" s="256" t="s">
        <v>394</v>
      </c>
      <c r="J821" s="256">
        <v>221</v>
      </c>
      <c r="K821" s="329">
        <v>44627</v>
      </c>
      <c r="L821" s="256" t="s">
        <v>356</v>
      </c>
      <c r="M821" s="256"/>
      <c r="N821" s="257"/>
    </row>
    <row r="822" spans="2:14" x14ac:dyDescent="0.25">
      <c r="B822" s="333" t="str">
        <f>IF(D822="","",D822&amp;"-"&amp;(1+COUNTIF(D$33:D821,D822)))</f>
        <v>imeprezime-763</v>
      </c>
      <c r="D822" s="255" t="s">
        <v>285</v>
      </c>
      <c r="E822" s="256" t="s">
        <v>1379</v>
      </c>
      <c r="F822" s="256">
        <v>1117</v>
      </c>
      <c r="G822" s="256" t="s">
        <v>486</v>
      </c>
      <c r="H822" s="256" t="s">
        <v>487</v>
      </c>
      <c r="I822" s="256" t="s">
        <v>375</v>
      </c>
      <c r="J822" s="256">
        <v>221</v>
      </c>
      <c r="K822" s="329">
        <v>44645</v>
      </c>
      <c r="L822" s="256" t="s">
        <v>356</v>
      </c>
      <c r="M822" s="256"/>
      <c r="N822" s="257"/>
    </row>
    <row r="823" spans="2:14" ht="15" customHeight="1" x14ac:dyDescent="0.25">
      <c r="B823" s="333" t="str">
        <f>IF(D823="","",D823&amp;"-"&amp;(1+COUNTIF(D$33:D822,D823)))</f>
        <v>imeprezime-764</v>
      </c>
      <c r="D823" s="255" t="s">
        <v>285</v>
      </c>
      <c r="E823" s="256" t="s">
        <v>1379</v>
      </c>
      <c r="F823" s="256">
        <v>1457</v>
      </c>
      <c r="G823" s="256" t="s">
        <v>1383</v>
      </c>
      <c r="H823" s="256" t="s">
        <v>368</v>
      </c>
      <c r="I823" s="256" t="s">
        <v>413</v>
      </c>
      <c r="J823" s="256">
        <v>221</v>
      </c>
      <c r="K823" s="329">
        <v>44636</v>
      </c>
      <c r="L823" s="256" t="s">
        <v>356</v>
      </c>
      <c r="M823" s="256"/>
      <c r="N823" s="257"/>
    </row>
    <row r="824" spans="2:14" x14ac:dyDescent="0.25">
      <c r="B824" s="333" t="str">
        <f>IF(D824="","",D824&amp;"-"&amp;(1+COUNTIF(D$33:D823,D824)))</f>
        <v>imeprezime-765</v>
      </c>
      <c r="D824" s="255" t="s">
        <v>285</v>
      </c>
      <c r="E824" s="256" t="s">
        <v>1379</v>
      </c>
      <c r="F824" s="256">
        <v>1501</v>
      </c>
      <c r="G824" s="256" t="s">
        <v>697</v>
      </c>
      <c r="H824" s="256" t="s">
        <v>368</v>
      </c>
      <c r="I824" s="256" t="s">
        <v>1384</v>
      </c>
      <c r="J824" s="256">
        <v>221</v>
      </c>
      <c r="K824" s="329">
        <v>44636</v>
      </c>
      <c r="L824" s="256" t="s">
        <v>356</v>
      </c>
      <c r="M824" s="256"/>
      <c r="N824" s="257"/>
    </row>
    <row r="825" spans="2:14" x14ac:dyDescent="0.25">
      <c r="B825" s="333" t="str">
        <f>IF(D825="","",D825&amp;"-"&amp;(1+COUNTIF(D$33:D824,D825)))</f>
        <v>imeprezime-766</v>
      </c>
      <c r="D825" s="255" t="s">
        <v>285</v>
      </c>
      <c r="E825" s="256" t="s">
        <v>1379</v>
      </c>
      <c r="F825" s="256">
        <v>1268</v>
      </c>
      <c r="G825" s="256" t="s">
        <v>1385</v>
      </c>
      <c r="H825" s="256" t="s">
        <v>374</v>
      </c>
      <c r="I825" s="256" t="s">
        <v>394</v>
      </c>
      <c r="J825" s="256">
        <v>221</v>
      </c>
      <c r="K825" s="329">
        <v>44627</v>
      </c>
      <c r="L825" s="256" t="s">
        <v>356</v>
      </c>
      <c r="M825" s="256"/>
      <c r="N825" s="257"/>
    </row>
    <row r="826" spans="2:14" x14ac:dyDescent="0.25">
      <c r="B826" s="333" t="str">
        <f>IF(D826="","",D826&amp;"-"&amp;(1+COUNTIF(D$33:D825,D826)))</f>
        <v>imeprezime-767</v>
      </c>
      <c r="D826" s="255" t="s">
        <v>285</v>
      </c>
      <c r="E826" s="256" t="s">
        <v>1379</v>
      </c>
      <c r="F826" s="256">
        <v>1829</v>
      </c>
      <c r="G826" s="256" t="s">
        <v>1386</v>
      </c>
      <c r="H826" s="256" t="s">
        <v>420</v>
      </c>
      <c r="I826" s="256"/>
      <c r="J826" s="256" t="s">
        <v>356</v>
      </c>
      <c r="K826" s="329" t="s">
        <v>356</v>
      </c>
      <c r="L826" s="256" t="s">
        <v>356</v>
      </c>
      <c r="M826" s="256"/>
      <c r="N826" s="257"/>
    </row>
    <row r="827" spans="2:14" x14ac:dyDescent="0.25">
      <c r="B827" s="333" t="str">
        <f>IF(D827="","",D827&amp;"-"&amp;(1+COUNTIF(D$33:D826,D827)))</f>
        <v>imeprezime-768</v>
      </c>
      <c r="D827" s="255" t="s">
        <v>285</v>
      </c>
      <c r="E827" s="256" t="s">
        <v>1379</v>
      </c>
      <c r="F827" s="256">
        <v>1751</v>
      </c>
      <c r="G827" s="256" t="s">
        <v>1097</v>
      </c>
      <c r="H827" s="256" t="s">
        <v>368</v>
      </c>
      <c r="I827" s="256"/>
      <c r="J827" s="256" t="s">
        <v>356</v>
      </c>
      <c r="K827" s="329" t="s">
        <v>356</v>
      </c>
      <c r="L827" s="256" t="s">
        <v>356</v>
      </c>
      <c r="M827" s="256"/>
      <c r="N827" s="257"/>
    </row>
    <row r="828" spans="2:14" x14ac:dyDescent="0.25">
      <c r="B828" s="333" t="str">
        <f>IF(D828="","",D828&amp;"-"&amp;(1+COUNTIF(D$33:D827,D828)))</f>
        <v>imeprezime-769</v>
      </c>
      <c r="D828" s="255" t="s">
        <v>285</v>
      </c>
      <c r="E828" s="256" t="s">
        <v>1379</v>
      </c>
      <c r="F828" s="256">
        <v>1826</v>
      </c>
      <c r="G828" s="256" t="s">
        <v>1387</v>
      </c>
      <c r="H828" s="256" t="s">
        <v>412</v>
      </c>
      <c r="I828" s="256"/>
      <c r="J828" s="256" t="s">
        <v>356</v>
      </c>
      <c r="K828" s="329" t="s">
        <v>356</v>
      </c>
      <c r="L828" s="256" t="s">
        <v>356</v>
      </c>
      <c r="M828" s="256"/>
      <c r="N828" s="257"/>
    </row>
    <row r="829" spans="2:14" x14ac:dyDescent="0.25">
      <c r="B829" s="333" t="str">
        <f>IF(D829="","",D829&amp;"-"&amp;(1+COUNTIF(D$33:D828,D829)))</f>
        <v>imeprezime-770</v>
      </c>
      <c r="D829" s="255" t="s">
        <v>285</v>
      </c>
      <c r="E829" s="256" t="s">
        <v>1379</v>
      </c>
      <c r="F829" s="256">
        <v>1681</v>
      </c>
      <c r="G829" s="256" t="s">
        <v>440</v>
      </c>
      <c r="H829" s="256" t="s">
        <v>537</v>
      </c>
      <c r="I829" s="256" t="s">
        <v>375</v>
      </c>
      <c r="J829" s="256">
        <v>221</v>
      </c>
      <c r="K829" s="329">
        <v>44623</v>
      </c>
      <c r="L829" s="256" t="s">
        <v>356</v>
      </c>
      <c r="M829" s="256"/>
      <c r="N829" s="257"/>
    </row>
    <row r="830" spans="2:14" ht="15" customHeight="1" x14ac:dyDescent="0.25">
      <c r="B830" s="333" t="str">
        <f>IF(D830="","",D830&amp;"-"&amp;(1+COUNTIF(D$33:D829,D830)))</f>
        <v>imeprezime-771</v>
      </c>
      <c r="D830" s="255" t="s">
        <v>285</v>
      </c>
      <c r="E830" s="256" t="s">
        <v>1379</v>
      </c>
      <c r="F830" s="256">
        <v>1659</v>
      </c>
      <c r="G830" s="256" t="s">
        <v>1388</v>
      </c>
      <c r="H830" s="256" t="s">
        <v>362</v>
      </c>
      <c r="I830" s="256"/>
      <c r="J830" s="256" t="s">
        <v>356</v>
      </c>
      <c r="K830" s="256" t="s">
        <v>356</v>
      </c>
      <c r="L830" s="256" t="s">
        <v>356</v>
      </c>
      <c r="M830" s="256"/>
      <c r="N830" s="257"/>
    </row>
    <row r="831" spans="2:14" x14ac:dyDescent="0.25">
      <c r="B831" s="333" t="str">
        <f>IF(D831="","",D831&amp;"-"&amp;(1+COUNTIF(D$33:D830,D831)))</f>
        <v>imeprezime-772</v>
      </c>
      <c r="D831" s="255" t="s">
        <v>285</v>
      </c>
      <c r="E831" s="256" t="s">
        <v>1379</v>
      </c>
      <c r="F831" s="256">
        <v>2383</v>
      </c>
      <c r="G831" s="256" t="s">
        <v>1389</v>
      </c>
      <c r="H831" s="256" t="s">
        <v>940</v>
      </c>
      <c r="I831" s="256"/>
      <c r="J831" s="256" t="s">
        <v>356</v>
      </c>
      <c r="K831" s="329" t="s">
        <v>356</v>
      </c>
      <c r="L831" s="256" t="s">
        <v>356</v>
      </c>
      <c r="M831" s="256"/>
      <c r="N831" s="257"/>
    </row>
    <row r="832" spans="2:14" x14ac:dyDescent="0.25">
      <c r="B832" s="333" t="str">
        <f>IF(D832="","",D832&amp;"-"&amp;(1+COUNTIF(D$33:D831,D832)))</f>
        <v>imeprezime-773</v>
      </c>
      <c r="D832" s="255" t="s">
        <v>285</v>
      </c>
      <c r="E832" s="256" t="s">
        <v>1390</v>
      </c>
      <c r="F832" s="256">
        <v>1336</v>
      </c>
      <c r="G832" s="256" t="s">
        <v>1391</v>
      </c>
      <c r="H832" s="256" t="s">
        <v>368</v>
      </c>
      <c r="I832" s="256" t="s">
        <v>467</v>
      </c>
      <c r="J832" s="256">
        <v>221</v>
      </c>
      <c r="K832" s="329">
        <v>44636</v>
      </c>
      <c r="L832" s="256" t="s">
        <v>356</v>
      </c>
      <c r="M832" s="256"/>
      <c r="N832" s="257"/>
    </row>
    <row r="833" spans="2:14" x14ac:dyDescent="0.25">
      <c r="B833" s="333" t="str">
        <f>IF(D833="","",D833&amp;"-"&amp;(1+COUNTIF(D$33:D832,D833)))</f>
        <v>imeprezime-774</v>
      </c>
      <c r="D833" s="255" t="s">
        <v>285</v>
      </c>
      <c r="E833" s="256" t="s">
        <v>1390</v>
      </c>
      <c r="F833" s="256">
        <v>1559</v>
      </c>
      <c r="G833" s="256" t="s">
        <v>1392</v>
      </c>
      <c r="H833" s="256" t="s">
        <v>365</v>
      </c>
      <c r="I833" s="256" t="s">
        <v>381</v>
      </c>
      <c r="J833" s="256">
        <v>221</v>
      </c>
      <c r="K833" s="329">
        <v>44626</v>
      </c>
      <c r="L833" s="256" t="s">
        <v>356</v>
      </c>
      <c r="M833" s="256"/>
      <c r="N833" s="257"/>
    </row>
    <row r="834" spans="2:14" x14ac:dyDescent="0.25">
      <c r="B834" s="333" t="str">
        <f>IF(D834="","",D834&amp;"-"&amp;(1+COUNTIF(D$33:D833,D834)))</f>
        <v>imeprezime-775</v>
      </c>
      <c r="D834" s="255" t="s">
        <v>285</v>
      </c>
      <c r="E834" s="256" t="s">
        <v>1390</v>
      </c>
      <c r="F834" s="256">
        <v>1224</v>
      </c>
      <c r="G834" s="256" t="s">
        <v>1014</v>
      </c>
      <c r="H834" s="256" t="s">
        <v>368</v>
      </c>
      <c r="I834" s="256" t="s">
        <v>381</v>
      </c>
      <c r="J834" s="256">
        <v>221</v>
      </c>
      <c r="K834" s="329">
        <v>44636</v>
      </c>
      <c r="L834" s="256" t="s">
        <v>356</v>
      </c>
      <c r="M834" s="256"/>
      <c r="N834" s="257"/>
    </row>
    <row r="835" spans="2:14" x14ac:dyDescent="0.25">
      <c r="B835" s="333" t="str">
        <f>IF(D835="","",D835&amp;"-"&amp;(1+COUNTIF(D$33:D834,D835)))</f>
        <v>imeprezime-776</v>
      </c>
      <c r="D835" s="255" t="s">
        <v>285</v>
      </c>
      <c r="E835" s="256" t="s">
        <v>1390</v>
      </c>
      <c r="F835" s="256">
        <v>1517</v>
      </c>
      <c r="G835" s="256" t="s">
        <v>798</v>
      </c>
      <c r="H835" s="256" t="s">
        <v>365</v>
      </c>
      <c r="I835" s="256" t="s">
        <v>636</v>
      </c>
      <c r="J835" s="256">
        <v>221</v>
      </c>
      <c r="K835" s="329">
        <v>44626</v>
      </c>
      <c r="L835" s="256" t="s">
        <v>356</v>
      </c>
      <c r="M835" s="256"/>
      <c r="N835" s="257"/>
    </row>
    <row r="836" spans="2:14" x14ac:dyDescent="0.25">
      <c r="B836" s="333" t="str">
        <f>IF(D836="","",D836&amp;"-"&amp;(1+COUNTIF(D$33:D835,D836)))</f>
        <v>imeprezime-777</v>
      </c>
      <c r="D836" s="255" t="s">
        <v>285</v>
      </c>
      <c r="E836" s="256" t="s">
        <v>1393</v>
      </c>
      <c r="F836" s="256">
        <v>2048</v>
      </c>
      <c r="G836" s="256" t="s">
        <v>1394</v>
      </c>
      <c r="H836" s="256"/>
      <c r="I836" s="256"/>
      <c r="J836" s="256" t="s">
        <v>356</v>
      </c>
      <c r="K836" s="329" t="s">
        <v>356</v>
      </c>
      <c r="L836" s="256" t="s">
        <v>356</v>
      </c>
      <c r="M836" s="256"/>
      <c r="N836" s="257"/>
    </row>
    <row r="837" spans="2:14" ht="15" customHeight="1" x14ac:dyDescent="0.25">
      <c r="B837" s="333" t="str">
        <f>IF(D837="","",D837&amp;"-"&amp;(1+COUNTIF(D$33:D836,D837)))</f>
        <v>imeprezime-778</v>
      </c>
      <c r="D837" s="255" t="s">
        <v>285</v>
      </c>
      <c r="E837" s="256" t="s">
        <v>1393</v>
      </c>
      <c r="F837" s="256">
        <v>1977</v>
      </c>
      <c r="G837" s="256" t="s">
        <v>1395</v>
      </c>
      <c r="H837" s="256" t="s">
        <v>368</v>
      </c>
      <c r="I837" s="256"/>
      <c r="J837" s="256" t="s">
        <v>356</v>
      </c>
      <c r="K837" s="329" t="s">
        <v>356</v>
      </c>
      <c r="L837" s="256" t="s">
        <v>356</v>
      </c>
      <c r="M837" s="256"/>
      <c r="N837" s="257"/>
    </row>
    <row r="838" spans="2:14" x14ac:dyDescent="0.25">
      <c r="B838" s="333" t="str">
        <f>IF(D838="","",D838&amp;"-"&amp;(1+COUNTIF(D$33:D837,D838)))</f>
        <v>imeprezime-779</v>
      </c>
      <c r="D838" s="255" t="s">
        <v>285</v>
      </c>
      <c r="E838" s="256" t="s">
        <v>1393</v>
      </c>
      <c r="F838" s="256">
        <v>2251</v>
      </c>
      <c r="G838" s="256" t="s">
        <v>1396</v>
      </c>
      <c r="H838" s="256" t="s">
        <v>362</v>
      </c>
      <c r="I838" s="256"/>
      <c r="J838" s="256" t="s">
        <v>356</v>
      </c>
      <c r="K838" s="329" t="s">
        <v>356</v>
      </c>
      <c r="L838" s="256" t="s">
        <v>356</v>
      </c>
      <c r="M838" s="256"/>
      <c r="N838" s="257"/>
    </row>
    <row r="839" spans="2:14" x14ac:dyDescent="0.25">
      <c r="B839" s="333" t="str">
        <f>IF(D839="","",D839&amp;"-"&amp;(1+COUNTIF(D$33:D838,D839)))</f>
        <v>imeprezime-780</v>
      </c>
      <c r="D839" s="255" t="s">
        <v>285</v>
      </c>
      <c r="E839" s="256" t="s">
        <v>1393</v>
      </c>
      <c r="F839" s="256">
        <v>1275</v>
      </c>
      <c r="G839" s="256" t="s">
        <v>1397</v>
      </c>
      <c r="H839" s="256" t="s">
        <v>374</v>
      </c>
      <c r="I839" s="256" t="s">
        <v>425</v>
      </c>
      <c r="J839" s="256">
        <v>221</v>
      </c>
      <c r="K839" s="329">
        <v>44627</v>
      </c>
      <c r="L839" s="256" t="s">
        <v>356</v>
      </c>
      <c r="M839" s="256"/>
      <c r="N839" s="257"/>
    </row>
    <row r="840" spans="2:14" x14ac:dyDescent="0.25">
      <c r="B840" s="333" t="str">
        <f>IF(D840="","",D840&amp;"-"&amp;(1+COUNTIF(D$33:D839,D840)))</f>
        <v>imeprezime-781</v>
      </c>
      <c r="D840" s="255" t="s">
        <v>285</v>
      </c>
      <c r="E840" s="256" t="s">
        <v>1393</v>
      </c>
      <c r="F840" s="256">
        <v>1648</v>
      </c>
      <c r="G840" s="256" t="s">
        <v>1398</v>
      </c>
      <c r="H840" s="256" t="s">
        <v>420</v>
      </c>
      <c r="I840" s="256"/>
      <c r="J840" s="256" t="s">
        <v>356</v>
      </c>
      <c r="K840" s="256" t="s">
        <v>356</v>
      </c>
      <c r="L840" s="256" t="s">
        <v>356</v>
      </c>
      <c r="M840" s="256"/>
      <c r="N840" s="257"/>
    </row>
    <row r="841" spans="2:14" x14ac:dyDescent="0.25">
      <c r="B841" s="333" t="str">
        <f>IF(D841="","",D841&amp;"-"&amp;(1+COUNTIF(D$33:D840,D841)))</f>
        <v>imeprezime-782</v>
      </c>
      <c r="D841" s="255" t="s">
        <v>285</v>
      </c>
      <c r="E841" s="256" t="s">
        <v>1399</v>
      </c>
      <c r="F841" s="256">
        <v>1421</v>
      </c>
      <c r="G841" s="256" t="s">
        <v>1400</v>
      </c>
      <c r="H841" s="256" t="s">
        <v>368</v>
      </c>
      <c r="I841" s="256"/>
      <c r="J841" s="256" t="s">
        <v>356</v>
      </c>
      <c r="K841" s="256" t="s">
        <v>356</v>
      </c>
      <c r="L841" s="256" t="s">
        <v>356</v>
      </c>
      <c r="M841" s="256"/>
      <c r="N841" s="257"/>
    </row>
    <row r="842" spans="2:14" x14ac:dyDescent="0.25">
      <c r="B842" s="333" t="str">
        <f>IF(D842="","",D842&amp;"-"&amp;(1+COUNTIF(D$33:D841,D842)))</f>
        <v>imeprezime-783</v>
      </c>
      <c r="D842" s="255" t="s">
        <v>285</v>
      </c>
      <c r="E842" s="256" t="s">
        <v>1401</v>
      </c>
      <c r="F842" s="256">
        <v>2231</v>
      </c>
      <c r="G842" s="256" t="s">
        <v>1402</v>
      </c>
      <c r="H842" s="256" t="s">
        <v>362</v>
      </c>
      <c r="I842" s="256"/>
      <c r="J842" s="256" t="s">
        <v>356</v>
      </c>
      <c r="K842" s="329" t="s">
        <v>356</v>
      </c>
      <c r="L842" s="256" t="s">
        <v>356</v>
      </c>
      <c r="M842" s="256"/>
      <c r="N842" s="257"/>
    </row>
    <row r="843" spans="2:14" x14ac:dyDescent="0.25">
      <c r="B843" s="333" t="str">
        <f>IF(D843="","",D843&amp;"-"&amp;(1+COUNTIF(D$33:D842,D843)))</f>
        <v>imeprezime-784</v>
      </c>
      <c r="D843" s="255" t="s">
        <v>285</v>
      </c>
      <c r="E843" s="256" t="s">
        <v>1401</v>
      </c>
      <c r="F843" s="256">
        <v>2047</v>
      </c>
      <c r="G843" s="256" t="s">
        <v>1403</v>
      </c>
      <c r="H843" s="256"/>
      <c r="I843" s="256"/>
      <c r="J843" s="256" t="s">
        <v>356</v>
      </c>
      <c r="K843" s="329" t="s">
        <v>356</v>
      </c>
      <c r="L843" s="256" t="s">
        <v>356</v>
      </c>
      <c r="M843" s="256"/>
      <c r="N843" s="257"/>
    </row>
    <row r="844" spans="2:14" ht="15" customHeight="1" x14ac:dyDescent="0.25">
      <c r="B844" s="333" t="str">
        <f>IF(D844="","",D844&amp;"-"&amp;(1+COUNTIF(D$33:D843,D844)))</f>
        <v>imeprezime-785</v>
      </c>
      <c r="D844" s="255" t="s">
        <v>285</v>
      </c>
      <c r="E844" s="256" t="s">
        <v>1401</v>
      </c>
      <c r="F844" s="256">
        <v>2186</v>
      </c>
      <c r="G844" s="256" t="s">
        <v>518</v>
      </c>
      <c r="H844" s="256" t="s">
        <v>1069</v>
      </c>
      <c r="I844" s="256"/>
      <c r="J844" s="256" t="s">
        <v>356</v>
      </c>
      <c r="K844" s="329" t="s">
        <v>356</v>
      </c>
      <c r="L844" s="256" t="s">
        <v>356</v>
      </c>
      <c r="M844" s="256"/>
      <c r="N844" s="257"/>
    </row>
    <row r="845" spans="2:14" x14ac:dyDescent="0.25">
      <c r="B845" s="333" t="str">
        <f>IF(D845="","",D845&amp;"-"&amp;(1+COUNTIF(D$33:D844,D845)))</f>
        <v>imeprezime-786</v>
      </c>
      <c r="D845" s="255" t="s">
        <v>285</v>
      </c>
      <c r="E845" s="256" t="s">
        <v>1401</v>
      </c>
      <c r="F845" s="256">
        <v>1432</v>
      </c>
      <c r="G845" s="256" t="s">
        <v>1404</v>
      </c>
      <c r="H845" s="256" t="s">
        <v>362</v>
      </c>
      <c r="I845" s="256" t="s">
        <v>363</v>
      </c>
      <c r="J845" s="256">
        <v>221</v>
      </c>
      <c r="K845" s="329">
        <v>44632</v>
      </c>
      <c r="L845" s="256" t="s">
        <v>356</v>
      </c>
      <c r="M845" s="256"/>
      <c r="N845" s="257"/>
    </row>
    <row r="846" spans="2:14" x14ac:dyDescent="0.25">
      <c r="B846" s="333" t="str">
        <f>IF(D846="","",D846&amp;"-"&amp;(1+COUNTIF(D$33:D845,D846)))</f>
        <v>imeprezime-787</v>
      </c>
      <c r="D846" s="255" t="s">
        <v>285</v>
      </c>
      <c r="E846" s="256" t="s">
        <v>1401</v>
      </c>
      <c r="F846" s="256">
        <v>1068</v>
      </c>
      <c r="G846" s="256" t="s">
        <v>1405</v>
      </c>
      <c r="H846" s="256" t="s">
        <v>368</v>
      </c>
      <c r="I846" s="256"/>
      <c r="J846" s="256" t="s">
        <v>356</v>
      </c>
      <c r="K846" s="256" t="s">
        <v>356</v>
      </c>
      <c r="L846" s="256" t="s">
        <v>356</v>
      </c>
      <c r="M846" s="256"/>
      <c r="N846" s="257"/>
    </row>
    <row r="847" spans="2:14" x14ac:dyDescent="0.25">
      <c r="B847" s="333" t="str">
        <f>IF(D847="","",D847&amp;"-"&amp;(1+COUNTIF(D$33:D846,D847)))</f>
        <v>imeprezime-788</v>
      </c>
      <c r="D847" s="255" t="s">
        <v>285</v>
      </c>
      <c r="E847" s="256" t="s">
        <v>1401</v>
      </c>
      <c r="F847" s="256">
        <v>1162</v>
      </c>
      <c r="G847" s="256" t="s">
        <v>1406</v>
      </c>
      <c r="H847" s="256" t="s">
        <v>365</v>
      </c>
      <c r="I847" s="256" t="s">
        <v>653</v>
      </c>
      <c r="J847" s="256">
        <v>221</v>
      </c>
      <c r="K847" s="329">
        <v>44626</v>
      </c>
      <c r="L847" s="256" t="s">
        <v>356</v>
      </c>
      <c r="M847" s="256"/>
      <c r="N847" s="257"/>
    </row>
    <row r="848" spans="2:14" x14ac:dyDescent="0.25">
      <c r="B848" s="333" t="str">
        <f>IF(D848="","",D848&amp;"-"&amp;(1+COUNTIF(D$33:D847,D848)))</f>
        <v>imeprezime-789</v>
      </c>
      <c r="D848" s="255" t="s">
        <v>285</v>
      </c>
      <c r="E848" s="256" t="s">
        <v>1407</v>
      </c>
      <c r="F848" s="256">
        <v>1928</v>
      </c>
      <c r="G848" s="256" t="s">
        <v>1408</v>
      </c>
      <c r="H848" s="256" t="s">
        <v>368</v>
      </c>
      <c r="I848" s="256"/>
      <c r="J848" s="256" t="s">
        <v>356</v>
      </c>
      <c r="K848" s="329" t="s">
        <v>356</v>
      </c>
      <c r="L848" s="256" t="s">
        <v>356</v>
      </c>
      <c r="M848" s="256"/>
      <c r="N848" s="257"/>
    </row>
    <row r="849" spans="2:14" x14ac:dyDescent="0.25">
      <c r="B849" s="333" t="str">
        <f>IF(D849="","",D849&amp;"-"&amp;(1+COUNTIF(D$33:D848,D849)))</f>
        <v>imeprezime-790</v>
      </c>
      <c r="D849" s="255" t="s">
        <v>285</v>
      </c>
      <c r="E849" s="256" t="s">
        <v>1407</v>
      </c>
      <c r="F849" s="256">
        <v>2002</v>
      </c>
      <c r="G849" s="256" t="s">
        <v>611</v>
      </c>
      <c r="H849" s="256" t="s">
        <v>368</v>
      </c>
      <c r="I849" s="256"/>
      <c r="J849" s="256" t="s">
        <v>356</v>
      </c>
      <c r="K849" s="329" t="s">
        <v>356</v>
      </c>
      <c r="L849" s="256" t="s">
        <v>356</v>
      </c>
      <c r="M849" s="256"/>
      <c r="N849" s="257"/>
    </row>
    <row r="850" spans="2:14" x14ac:dyDescent="0.25">
      <c r="B850" s="333" t="str">
        <f>IF(D850="","",D850&amp;"-"&amp;(1+COUNTIF(D$33:D849,D850)))</f>
        <v>imeprezime-791</v>
      </c>
      <c r="D850" s="255" t="s">
        <v>285</v>
      </c>
      <c r="E850" s="256" t="s">
        <v>1407</v>
      </c>
      <c r="F850" s="256">
        <v>1587</v>
      </c>
      <c r="G850" s="256" t="s">
        <v>1409</v>
      </c>
      <c r="H850" s="256" t="s">
        <v>487</v>
      </c>
      <c r="I850" s="256"/>
      <c r="J850" s="256" t="s">
        <v>356</v>
      </c>
      <c r="K850" s="329" t="s">
        <v>356</v>
      </c>
      <c r="L850" s="256" t="s">
        <v>356</v>
      </c>
      <c r="M850" s="256"/>
      <c r="N850" s="257"/>
    </row>
    <row r="851" spans="2:14" ht="15" customHeight="1" x14ac:dyDescent="0.25">
      <c r="B851" s="333" t="str">
        <f>IF(D851="","",D851&amp;"-"&amp;(1+COUNTIF(D$33:D850,D851)))</f>
        <v>imeprezime-792</v>
      </c>
      <c r="D851" s="255" t="s">
        <v>285</v>
      </c>
      <c r="E851" s="256" t="s">
        <v>1407</v>
      </c>
      <c r="F851" s="256">
        <v>1417</v>
      </c>
      <c r="G851" s="256" t="s">
        <v>1410</v>
      </c>
      <c r="H851" s="256" t="s">
        <v>374</v>
      </c>
      <c r="I851" s="256"/>
      <c r="J851" s="256" t="s">
        <v>356</v>
      </c>
      <c r="K851" s="329" t="s">
        <v>356</v>
      </c>
      <c r="L851" s="256" t="s">
        <v>356</v>
      </c>
      <c r="M851" s="256"/>
      <c r="N851" s="257"/>
    </row>
    <row r="852" spans="2:14" x14ac:dyDescent="0.25">
      <c r="B852" s="333" t="str">
        <f>IF(D852="","",D852&amp;"-"&amp;(1+COUNTIF(D$33:D851,D852)))</f>
        <v>imeprezime-793</v>
      </c>
      <c r="D852" s="255" t="s">
        <v>285</v>
      </c>
      <c r="E852" s="256" t="s">
        <v>1411</v>
      </c>
      <c r="F852" s="256">
        <v>1518</v>
      </c>
      <c r="G852" s="256" t="s">
        <v>1412</v>
      </c>
      <c r="H852" s="256" t="s">
        <v>362</v>
      </c>
      <c r="I852" s="256"/>
      <c r="J852" s="256" t="s">
        <v>356</v>
      </c>
      <c r="K852" s="329" t="s">
        <v>356</v>
      </c>
      <c r="L852" s="256" t="s">
        <v>356</v>
      </c>
      <c r="M852" s="256"/>
      <c r="N852" s="257"/>
    </row>
    <row r="853" spans="2:14" x14ac:dyDescent="0.25">
      <c r="B853" s="333" t="str">
        <f>IF(D853="","",D853&amp;"-"&amp;(1+COUNTIF(D$33:D852,D853)))</f>
        <v>imeprezime-794</v>
      </c>
      <c r="D853" s="255" t="s">
        <v>285</v>
      </c>
      <c r="E853" s="256" t="s">
        <v>1413</v>
      </c>
      <c r="F853" s="256">
        <v>1839</v>
      </c>
      <c r="G853" s="256" t="s">
        <v>1414</v>
      </c>
      <c r="H853" s="256" t="s">
        <v>420</v>
      </c>
      <c r="I853" s="256"/>
      <c r="J853" s="256" t="s">
        <v>356</v>
      </c>
      <c r="K853" s="329" t="s">
        <v>356</v>
      </c>
      <c r="L853" s="256" t="s">
        <v>356</v>
      </c>
      <c r="M853" s="256"/>
      <c r="N853" s="257"/>
    </row>
    <row r="854" spans="2:14" x14ac:dyDescent="0.25">
      <c r="B854" s="333" t="str">
        <f>IF(D854="","",D854&amp;"-"&amp;(1+COUNTIF(D$33:D853,D854)))</f>
        <v>imeprezime-795</v>
      </c>
      <c r="D854" s="255" t="s">
        <v>285</v>
      </c>
      <c r="E854" s="256" t="s">
        <v>1413</v>
      </c>
      <c r="F854" s="256">
        <v>1103</v>
      </c>
      <c r="G854" s="256" t="s">
        <v>1074</v>
      </c>
      <c r="H854" s="256" t="s">
        <v>368</v>
      </c>
      <c r="I854" s="256"/>
      <c r="J854" s="256" t="s">
        <v>356</v>
      </c>
      <c r="K854" s="329" t="s">
        <v>356</v>
      </c>
      <c r="L854" s="256" t="s">
        <v>356</v>
      </c>
      <c r="M854" s="256"/>
      <c r="N854" s="257"/>
    </row>
    <row r="855" spans="2:14" x14ac:dyDescent="0.25">
      <c r="B855" s="333" t="str">
        <f>IF(D855="","",D855&amp;"-"&amp;(1+COUNTIF(D$33:D854,D855)))</f>
        <v>imeprezime-796</v>
      </c>
      <c r="D855" s="255" t="s">
        <v>285</v>
      </c>
      <c r="E855" s="256" t="s">
        <v>1413</v>
      </c>
      <c r="F855" s="256">
        <v>2024</v>
      </c>
      <c r="G855" s="256" t="s">
        <v>1415</v>
      </c>
      <c r="H855" s="256"/>
      <c r="I855" s="256"/>
      <c r="J855" s="256" t="s">
        <v>356</v>
      </c>
      <c r="K855" s="329" t="s">
        <v>356</v>
      </c>
      <c r="L855" s="256" t="s">
        <v>356</v>
      </c>
      <c r="M855" s="256"/>
      <c r="N855" s="257"/>
    </row>
    <row r="856" spans="2:14" x14ac:dyDescent="0.25">
      <c r="B856" s="333" t="str">
        <f>IF(D856="","",D856&amp;"-"&amp;(1+COUNTIF(D$33:D855,D856)))</f>
        <v>imeprezime-797</v>
      </c>
      <c r="D856" s="255" t="s">
        <v>285</v>
      </c>
      <c r="E856" s="256" t="s">
        <v>1413</v>
      </c>
      <c r="F856" s="256">
        <v>1516</v>
      </c>
      <c r="G856" s="256" t="s">
        <v>1416</v>
      </c>
      <c r="H856" s="256" t="s">
        <v>374</v>
      </c>
      <c r="I856" s="256" t="s">
        <v>381</v>
      </c>
      <c r="J856" s="256">
        <v>221</v>
      </c>
      <c r="K856" s="329">
        <v>44627</v>
      </c>
      <c r="L856" s="256" t="s">
        <v>356</v>
      </c>
      <c r="M856" s="256"/>
      <c r="N856" s="257"/>
    </row>
    <row r="857" spans="2:14" x14ac:dyDescent="0.25">
      <c r="B857" s="333" t="str">
        <f>IF(D857="","",D857&amp;"-"&amp;(1+COUNTIF(D$33:D856,D857)))</f>
        <v>imeprezime-798</v>
      </c>
      <c r="D857" s="255" t="s">
        <v>285</v>
      </c>
      <c r="E857" s="256" t="s">
        <v>1413</v>
      </c>
      <c r="F857" s="256">
        <v>1604</v>
      </c>
      <c r="G857" s="256" t="s">
        <v>1417</v>
      </c>
      <c r="H857" s="256" t="s">
        <v>420</v>
      </c>
      <c r="I857" s="256"/>
      <c r="J857" s="256" t="s">
        <v>356</v>
      </c>
      <c r="K857" s="329" t="s">
        <v>356</v>
      </c>
      <c r="L857" s="256" t="s">
        <v>356</v>
      </c>
      <c r="M857" s="256"/>
      <c r="N857" s="257"/>
    </row>
    <row r="858" spans="2:14" ht="15" customHeight="1" x14ac:dyDescent="0.25">
      <c r="B858" s="333" t="str">
        <f>IF(D858="","",D858&amp;"-"&amp;(1+COUNTIF(D$33:D857,D858)))</f>
        <v>imeprezime-799</v>
      </c>
      <c r="D858" s="255" t="s">
        <v>285</v>
      </c>
      <c r="E858" s="256" t="s">
        <v>1413</v>
      </c>
      <c r="F858" s="256">
        <v>1174</v>
      </c>
      <c r="G858" s="256" t="s">
        <v>1418</v>
      </c>
      <c r="H858" s="256" t="s">
        <v>362</v>
      </c>
      <c r="I858" s="256" t="s">
        <v>363</v>
      </c>
      <c r="J858" s="256">
        <v>221</v>
      </c>
      <c r="K858" s="329">
        <v>44632</v>
      </c>
      <c r="L858" s="256" t="s">
        <v>356</v>
      </c>
      <c r="M858" s="256"/>
      <c r="N858" s="257"/>
    </row>
    <row r="859" spans="2:14" x14ac:dyDescent="0.25">
      <c r="B859" s="333" t="str">
        <f>IF(D859="","",D859&amp;"-"&amp;(1+COUNTIF(D$33:D858,D859)))</f>
        <v>imeprezime-800</v>
      </c>
      <c r="D859" s="255" t="s">
        <v>285</v>
      </c>
      <c r="E859" s="256" t="s">
        <v>1413</v>
      </c>
      <c r="F859" s="256">
        <v>1349</v>
      </c>
      <c r="G859" s="256" t="s">
        <v>486</v>
      </c>
      <c r="H859" s="256" t="s">
        <v>383</v>
      </c>
      <c r="I859" s="256" t="s">
        <v>467</v>
      </c>
      <c r="J859" s="256">
        <v>221</v>
      </c>
      <c r="K859" s="329">
        <v>44625</v>
      </c>
      <c r="L859" s="256" t="s">
        <v>356</v>
      </c>
      <c r="M859" s="256"/>
      <c r="N859" s="257"/>
    </row>
    <row r="860" spans="2:14" x14ac:dyDescent="0.25">
      <c r="B860" s="333" t="str">
        <f>IF(D860="","",D860&amp;"-"&amp;(1+COUNTIF(D$33:D859,D860)))</f>
        <v>imeprezime-801</v>
      </c>
      <c r="D860" s="255" t="s">
        <v>285</v>
      </c>
      <c r="E860" s="256" t="s">
        <v>1413</v>
      </c>
      <c r="F860" s="256">
        <v>1603</v>
      </c>
      <c r="G860" s="256" t="s">
        <v>1419</v>
      </c>
      <c r="H860" s="256" t="s">
        <v>420</v>
      </c>
      <c r="I860" s="256"/>
      <c r="J860" s="256" t="s">
        <v>356</v>
      </c>
      <c r="K860" s="329" t="s">
        <v>356</v>
      </c>
      <c r="L860" s="256" t="s">
        <v>356</v>
      </c>
      <c r="M860" s="256"/>
      <c r="N860" s="257"/>
    </row>
    <row r="861" spans="2:14" x14ac:dyDescent="0.25">
      <c r="B861" s="333" t="str">
        <f>IF(D861="","",D861&amp;"-"&amp;(1+COUNTIF(D$33:D860,D861)))</f>
        <v>imeprezime-802</v>
      </c>
      <c r="D861" s="255" t="s">
        <v>285</v>
      </c>
      <c r="E861" s="256" t="s">
        <v>1420</v>
      </c>
      <c r="F861" s="256">
        <v>1665</v>
      </c>
      <c r="G861" s="256" t="s">
        <v>1011</v>
      </c>
      <c r="H861" s="256" t="s">
        <v>424</v>
      </c>
      <c r="I861" s="256"/>
      <c r="J861" s="256" t="s">
        <v>356</v>
      </c>
      <c r="K861" s="329" t="s">
        <v>356</v>
      </c>
      <c r="L861" s="256" t="s">
        <v>356</v>
      </c>
      <c r="M861" s="256"/>
      <c r="N861" s="257"/>
    </row>
    <row r="862" spans="2:14" x14ac:dyDescent="0.25">
      <c r="B862" s="333" t="str">
        <f>IF(D862="","",D862&amp;"-"&amp;(1+COUNTIF(D$33:D861,D862)))</f>
        <v>imeprezime-803</v>
      </c>
      <c r="D862" s="255" t="s">
        <v>285</v>
      </c>
      <c r="E862" s="256" t="s">
        <v>1421</v>
      </c>
      <c r="F862" s="256">
        <v>1161</v>
      </c>
      <c r="G862" s="256" t="s">
        <v>1422</v>
      </c>
      <c r="H862" s="256" t="s">
        <v>447</v>
      </c>
      <c r="I862" s="256" t="s">
        <v>636</v>
      </c>
      <c r="J862" s="256">
        <v>221</v>
      </c>
      <c r="K862" s="329">
        <v>44642</v>
      </c>
      <c r="L862" s="256" t="s">
        <v>356</v>
      </c>
      <c r="M862" s="256"/>
      <c r="N862" s="257"/>
    </row>
    <row r="863" spans="2:14" x14ac:dyDescent="0.25">
      <c r="B863" s="333" t="str">
        <f>IF(D863="","",D863&amp;"-"&amp;(1+COUNTIF(D$33:D862,D863)))</f>
        <v>imeprezime-804</v>
      </c>
      <c r="D863" s="255" t="s">
        <v>285</v>
      </c>
      <c r="E863" s="256" t="s">
        <v>1421</v>
      </c>
      <c r="F863" s="256">
        <v>1733</v>
      </c>
      <c r="G863" s="256" t="s">
        <v>1014</v>
      </c>
      <c r="H863" s="256" t="s">
        <v>420</v>
      </c>
      <c r="I863" s="256"/>
      <c r="J863" s="256" t="s">
        <v>356</v>
      </c>
      <c r="K863" s="329" t="s">
        <v>356</v>
      </c>
      <c r="L863" s="256" t="s">
        <v>356</v>
      </c>
      <c r="M863" s="256"/>
      <c r="N863" s="257"/>
    </row>
    <row r="864" spans="2:14" x14ac:dyDescent="0.25">
      <c r="B864" s="333" t="str">
        <f>IF(D864="","",D864&amp;"-"&amp;(1+COUNTIF(D$33:D863,D864)))</f>
        <v>imeprezime-805</v>
      </c>
      <c r="D864" s="255" t="s">
        <v>285</v>
      </c>
      <c r="E864" s="256" t="s">
        <v>1421</v>
      </c>
      <c r="F864" s="256">
        <v>1819</v>
      </c>
      <c r="G864" s="256" t="s">
        <v>723</v>
      </c>
      <c r="H864" s="256" t="s">
        <v>447</v>
      </c>
      <c r="I864" s="256"/>
      <c r="J864" s="256" t="s">
        <v>356</v>
      </c>
      <c r="K864" s="329" t="s">
        <v>356</v>
      </c>
      <c r="L864" s="256" t="s">
        <v>356</v>
      </c>
      <c r="M864" s="256"/>
      <c r="N864" s="257"/>
    </row>
    <row r="865" spans="2:14" ht="15" customHeight="1" x14ac:dyDescent="0.25">
      <c r="B865" s="333" t="str">
        <f>IF(D865="","",D865&amp;"-"&amp;(1+COUNTIF(D$33:D864,D865)))</f>
        <v>imeprezime-806</v>
      </c>
      <c r="D865" s="255" t="s">
        <v>285</v>
      </c>
      <c r="E865" s="256" t="s">
        <v>1421</v>
      </c>
      <c r="F865" s="256">
        <v>1534</v>
      </c>
      <c r="G865" s="256" t="s">
        <v>1423</v>
      </c>
      <c r="H865" s="256" t="s">
        <v>368</v>
      </c>
      <c r="I865" s="256" t="s">
        <v>381</v>
      </c>
      <c r="J865" s="256">
        <v>221</v>
      </c>
      <c r="K865" s="329">
        <v>44636</v>
      </c>
      <c r="L865" s="256" t="s">
        <v>356</v>
      </c>
      <c r="M865" s="256"/>
      <c r="N865" s="257"/>
    </row>
    <row r="866" spans="2:14" x14ac:dyDescent="0.25">
      <c r="B866" s="333" t="str">
        <f>IF(D866="","",D866&amp;"-"&amp;(1+COUNTIF(D$33:D865,D866)))</f>
        <v>imeprezime-807</v>
      </c>
      <c r="D866" s="255" t="s">
        <v>285</v>
      </c>
      <c r="E866" s="256" t="s">
        <v>1421</v>
      </c>
      <c r="F866" s="256">
        <v>1742</v>
      </c>
      <c r="G866" s="256" t="s">
        <v>1424</v>
      </c>
      <c r="H866" s="256" t="s">
        <v>420</v>
      </c>
      <c r="I866" s="256"/>
      <c r="J866" s="256" t="s">
        <v>356</v>
      </c>
      <c r="K866" s="329" t="s">
        <v>356</v>
      </c>
      <c r="L866" s="256" t="s">
        <v>356</v>
      </c>
      <c r="M866" s="256"/>
      <c r="N866" s="257"/>
    </row>
    <row r="867" spans="2:14" x14ac:dyDescent="0.25">
      <c r="B867" s="333" t="str">
        <f>IF(D867="","",D867&amp;"-"&amp;(1+COUNTIF(D$33:D866,D867)))</f>
        <v>imeprezime-808</v>
      </c>
      <c r="D867" s="255" t="s">
        <v>285</v>
      </c>
      <c r="E867" s="256" t="s">
        <v>1421</v>
      </c>
      <c r="F867" s="256">
        <v>1521</v>
      </c>
      <c r="G867" s="256" t="s">
        <v>841</v>
      </c>
      <c r="H867" s="256" t="s">
        <v>368</v>
      </c>
      <c r="I867" s="256" t="s">
        <v>535</v>
      </c>
      <c r="J867" s="256">
        <v>221</v>
      </c>
      <c r="K867" s="329">
        <v>44636</v>
      </c>
      <c r="L867" s="256" t="s">
        <v>356</v>
      </c>
      <c r="M867" s="256"/>
      <c r="N867" s="257"/>
    </row>
    <row r="868" spans="2:14" x14ac:dyDescent="0.25">
      <c r="B868" s="333" t="str">
        <f>IF(D868="","",D868&amp;"-"&amp;(1+COUNTIF(D$33:D867,D868)))</f>
        <v>imeprezime-809</v>
      </c>
      <c r="D868" s="255" t="s">
        <v>285</v>
      </c>
      <c r="E868" s="256" t="s">
        <v>1421</v>
      </c>
      <c r="F868" s="256">
        <v>1849</v>
      </c>
      <c r="G868" s="256" t="s">
        <v>1425</v>
      </c>
      <c r="H868" s="256" t="s">
        <v>374</v>
      </c>
      <c r="I868" s="256" t="s">
        <v>636</v>
      </c>
      <c r="J868" s="256">
        <v>221</v>
      </c>
      <c r="K868" s="329">
        <v>44627</v>
      </c>
      <c r="L868" s="256" t="s">
        <v>356</v>
      </c>
      <c r="M868" s="256"/>
      <c r="N868" s="257"/>
    </row>
    <row r="869" spans="2:14" x14ac:dyDescent="0.25">
      <c r="B869" s="333" t="str">
        <f>IF(D869="","",D869&amp;"-"&amp;(1+COUNTIF(D$33:D868,D869)))</f>
        <v>imeprezime-810</v>
      </c>
      <c r="D869" s="255" t="s">
        <v>285</v>
      </c>
      <c r="E869" s="256" t="s">
        <v>1421</v>
      </c>
      <c r="F869" s="256">
        <v>1685</v>
      </c>
      <c r="G869" s="256" t="s">
        <v>1056</v>
      </c>
      <c r="H869" s="256" t="s">
        <v>537</v>
      </c>
      <c r="I869" s="256" t="s">
        <v>399</v>
      </c>
      <c r="J869" s="256">
        <v>221</v>
      </c>
      <c r="K869" s="329">
        <v>44623</v>
      </c>
      <c r="L869" s="256" t="s">
        <v>356</v>
      </c>
      <c r="M869" s="256"/>
      <c r="N869" s="257"/>
    </row>
    <row r="870" spans="2:14" x14ac:dyDescent="0.25">
      <c r="B870" s="333" t="str">
        <f>IF(D870="","",D870&amp;"-"&amp;(1+COUNTIF(D$33:D869,D870)))</f>
        <v>imeprezime-811</v>
      </c>
      <c r="D870" s="255" t="s">
        <v>285</v>
      </c>
      <c r="E870" s="256" t="s">
        <v>1421</v>
      </c>
      <c r="F870" s="256">
        <v>1598</v>
      </c>
      <c r="G870" s="256" t="s">
        <v>1426</v>
      </c>
      <c r="H870" s="256" t="s">
        <v>420</v>
      </c>
      <c r="I870" s="256"/>
      <c r="J870" s="256" t="s">
        <v>356</v>
      </c>
      <c r="K870" s="329" t="s">
        <v>356</v>
      </c>
      <c r="L870" s="256" t="s">
        <v>356</v>
      </c>
      <c r="M870" s="256"/>
      <c r="N870" s="257"/>
    </row>
    <row r="871" spans="2:14" x14ac:dyDescent="0.25">
      <c r="B871" s="333" t="str">
        <f>IF(D871="","",D871&amp;"-"&amp;(1+COUNTIF(D$33:D870,D871)))</f>
        <v>imeprezime-812</v>
      </c>
      <c r="D871" s="255" t="s">
        <v>285</v>
      </c>
      <c r="E871" s="256" t="s">
        <v>1421</v>
      </c>
      <c r="F871" s="256">
        <v>1673</v>
      </c>
      <c r="G871" s="256" t="s">
        <v>1427</v>
      </c>
      <c r="H871" s="256" t="s">
        <v>365</v>
      </c>
      <c r="I871" s="256" t="s">
        <v>399</v>
      </c>
      <c r="J871" s="256">
        <v>221</v>
      </c>
      <c r="K871" s="329">
        <v>44626</v>
      </c>
      <c r="L871" s="256" t="s">
        <v>356</v>
      </c>
      <c r="M871" s="256"/>
      <c r="N871" s="257"/>
    </row>
    <row r="872" spans="2:14" ht="15" customHeight="1" x14ac:dyDescent="0.25">
      <c r="B872" s="333" t="str">
        <f>IF(D872="","",D872&amp;"-"&amp;(1+COUNTIF(D$33:D871,D872)))</f>
        <v>imeprezime-813</v>
      </c>
      <c r="D872" s="255" t="s">
        <v>285</v>
      </c>
      <c r="E872" s="256" t="s">
        <v>1421</v>
      </c>
      <c r="F872" s="256">
        <v>1264</v>
      </c>
      <c r="G872" s="256" t="s">
        <v>1428</v>
      </c>
      <c r="H872" s="256" t="s">
        <v>365</v>
      </c>
      <c r="I872" s="256" t="s">
        <v>636</v>
      </c>
      <c r="J872" s="256">
        <v>221</v>
      </c>
      <c r="K872" s="329">
        <v>44626</v>
      </c>
      <c r="L872" s="256" t="s">
        <v>356</v>
      </c>
      <c r="M872" s="256"/>
      <c r="N872" s="257"/>
    </row>
    <row r="873" spans="2:14" x14ac:dyDescent="0.25">
      <c r="B873" s="333" t="str">
        <f>IF(D873="","",D873&amp;"-"&amp;(1+COUNTIF(D$33:D872,D873)))</f>
        <v>imeprezime-814</v>
      </c>
      <c r="D873" s="255" t="s">
        <v>285</v>
      </c>
      <c r="E873" s="256" t="s">
        <v>1421</v>
      </c>
      <c r="F873" s="256">
        <v>1396</v>
      </c>
      <c r="G873" s="256" t="s">
        <v>1429</v>
      </c>
      <c r="H873" s="256" t="s">
        <v>487</v>
      </c>
      <c r="I873" s="256"/>
      <c r="J873" s="256" t="s">
        <v>356</v>
      </c>
      <c r="K873" s="329" t="s">
        <v>356</v>
      </c>
      <c r="L873" s="256" t="s">
        <v>356</v>
      </c>
      <c r="M873" s="256"/>
      <c r="N873" s="257"/>
    </row>
    <row r="874" spans="2:14" x14ac:dyDescent="0.25">
      <c r="B874" s="333" t="str">
        <f>IF(D874="","",D874&amp;"-"&amp;(1+COUNTIF(D$33:D873,D874)))</f>
        <v>imeprezime-815</v>
      </c>
      <c r="D874" s="255" t="s">
        <v>285</v>
      </c>
      <c r="E874" s="256" t="s">
        <v>1421</v>
      </c>
      <c r="F874" s="256">
        <v>1726</v>
      </c>
      <c r="G874" s="256" t="s">
        <v>1430</v>
      </c>
      <c r="H874" s="256" t="s">
        <v>368</v>
      </c>
      <c r="I874" s="256"/>
      <c r="J874" s="256" t="s">
        <v>356</v>
      </c>
      <c r="K874" s="329" t="s">
        <v>356</v>
      </c>
      <c r="L874" s="256" t="s">
        <v>356</v>
      </c>
      <c r="M874" s="256"/>
      <c r="N874" s="257"/>
    </row>
    <row r="875" spans="2:14" x14ac:dyDescent="0.25">
      <c r="B875" s="333" t="str">
        <f>IF(D875="","",D875&amp;"-"&amp;(1+COUNTIF(D$33:D874,D875)))</f>
        <v>imeprezime-816</v>
      </c>
      <c r="D875" s="255" t="s">
        <v>285</v>
      </c>
      <c r="E875" s="256" t="s">
        <v>1421</v>
      </c>
      <c r="F875" s="256">
        <v>2030</v>
      </c>
      <c r="G875" s="256" t="s">
        <v>1431</v>
      </c>
      <c r="H875" s="256" t="s">
        <v>447</v>
      </c>
      <c r="I875" s="256"/>
      <c r="J875" s="256" t="s">
        <v>356</v>
      </c>
      <c r="K875" s="256" t="s">
        <v>356</v>
      </c>
      <c r="L875" s="256" t="s">
        <v>356</v>
      </c>
      <c r="M875" s="256"/>
      <c r="N875" s="257"/>
    </row>
    <row r="876" spans="2:14" x14ac:dyDescent="0.25">
      <c r="B876" s="333" t="str">
        <f>IF(D876="","",D876&amp;"-"&amp;(1+COUNTIF(D$33:D875,D876)))</f>
        <v>imeprezime-817</v>
      </c>
      <c r="D876" s="255" t="s">
        <v>285</v>
      </c>
      <c r="E876" s="256" t="s">
        <v>1421</v>
      </c>
      <c r="F876" s="256">
        <v>1972</v>
      </c>
      <c r="G876" s="256" t="s">
        <v>1432</v>
      </c>
      <c r="H876" s="256" t="s">
        <v>1433</v>
      </c>
      <c r="I876" s="256"/>
      <c r="J876" s="256" t="s">
        <v>356</v>
      </c>
      <c r="K876" s="256" t="s">
        <v>356</v>
      </c>
      <c r="L876" s="256" t="s">
        <v>356</v>
      </c>
      <c r="M876" s="256"/>
      <c r="N876" s="257"/>
    </row>
    <row r="877" spans="2:14" x14ac:dyDescent="0.25">
      <c r="B877" s="333" t="str">
        <f>IF(D877="","",D877&amp;"-"&amp;(1+COUNTIF(D$33:D876,D877)))</f>
        <v>imeprezime-818</v>
      </c>
      <c r="D877" s="255" t="s">
        <v>285</v>
      </c>
      <c r="E877" s="256" t="s">
        <v>1421</v>
      </c>
      <c r="F877" s="256">
        <v>1119</v>
      </c>
      <c r="G877" s="256" t="s">
        <v>1406</v>
      </c>
      <c r="H877" s="256" t="s">
        <v>365</v>
      </c>
      <c r="I877" s="256" t="s">
        <v>904</v>
      </c>
      <c r="J877" s="256">
        <v>221</v>
      </c>
      <c r="K877" s="329">
        <v>44626</v>
      </c>
      <c r="L877" s="256" t="s">
        <v>356</v>
      </c>
      <c r="M877" s="256"/>
      <c r="N877" s="257"/>
    </row>
    <row r="878" spans="2:14" x14ac:dyDescent="0.25">
      <c r="B878" s="333" t="str">
        <f>IF(D878="","",D878&amp;"-"&amp;(1+COUNTIF(D$33:D877,D878)))</f>
        <v>imeprezime-819</v>
      </c>
      <c r="D878" s="255" t="s">
        <v>285</v>
      </c>
      <c r="E878" s="256" t="s">
        <v>1421</v>
      </c>
      <c r="F878" s="256">
        <v>2051</v>
      </c>
      <c r="G878" s="256" t="s">
        <v>458</v>
      </c>
      <c r="H878" s="256" t="s">
        <v>412</v>
      </c>
      <c r="I878" s="256"/>
      <c r="J878" s="256" t="s">
        <v>356</v>
      </c>
      <c r="K878" s="329" t="s">
        <v>356</v>
      </c>
      <c r="L878" s="256" t="s">
        <v>356</v>
      </c>
      <c r="M878" s="256"/>
      <c r="N878" s="257"/>
    </row>
    <row r="879" spans="2:14" ht="15" customHeight="1" x14ac:dyDescent="0.25">
      <c r="B879" s="333" t="str">
        <f>IF(D879="","",D879&amp;"-"&amp;(1+COUNTIF(D$33:D878,D879)))</f>
        <v>imeprezime-820</v>
      </c>
      <c r="D879" s="255" t="s">
        <v>285</v>
      </c>
      <c r="E879" s="256" t="s">
        <v>1434</v>
      </c>
      <c r="F879" s="256">
        <v>2301</v>
      </c>
      <c r="G879" s="256" t="s">
        <v>766</v>
      </c>
      <c r="H879" s="256" t="s">
        <v>365</v>
      </c>
      <c r="I879" s="256"/>
      <c r="J879" s="256" t="s">
        <v>356</v>
      </c>
      <c r="K879" s="329" t="s">
        <v>356</v>
      </c>
      <c r="L879" s="256" t="s">
        <v>356</v>
      </c>
      <c r="M879" s="256"/>
      <c r="N879" s="257"/>
    </row>
    <row r="880" spans="2:14" x14ac:dyDescent="0.25">
      <c r="B880" s="333" t="str">
        <f>IF(D880="","",D880&amp;"-"&amp;(1+COUNTIF(D$33:D879,D880)))</f>
        <v>imeprezime-821</v>
      </c>
      <c r="D880" s="255" t="s">
        <v>285</v>
      </c>
      <c r="E880" s="256" t="s">
        <v>1435</v>
      </c>
      <c r="F880" s="256">
        <v>1512</v>
      </c>
      <c r="G880" s="256" t="s">
        <v>618</v>
      </c>
      <c r="H880" s="256" t="s">
        <v>368</v>
      </c>
      <c r="I880" s="256" t="s">
        <v>392</v>
      </c>
      <c r="J880" s="256">
        <v>221</v>
      </c>
      <c r="K880" s="329">
        <v>44636</v>
      </c>
      <c r="L880" s="256" t="s">
        <v>356</v>
      </c>
      <c r="M880" s="256"/>
      <c r="N880" s="257"/>
    </row>
    <row r="881" spans="2:14" x14ac:dyDescent="0.25">
      <c r="B881" s="333" t="str">
        <f>IF(D881="","",D881&amp;"-"&amp;(1+COUNTIF(D$33:D880,D881)))</f>
        <v>imeprezime-822</v>
      </c>
      <c r="D881" s="255" t="s">
        <v>285</v>
      </c>
      <c r="E881" s="256" t="s">
        <v>1435</v>
      </c>
      <c r="F881" s="256">
        <v>1215</v>
      </c>
      <c r="G881" s="256" t="s">
        <v>1155</v>
      </c>
      <c r="H881" s="256" t="s">
        <v>487</v>
      </c>
      <c r="I881" s="256"/>
      <c r="J881" s="256" t="s">
        <v>356</v>
      </c>
      <c r="K881" s="329" t="s">
        <v>356</v>
      </c>
      <c r="L881" s="256" t="s">
        <v>356</v>
      </c>
      <c r="M881" s="256"/>
      <c r="N881" s="257"/>
    </row>
    <row r="882" spans="2:14" x14ac:dyDescent="0.25">
      <c r="B882" s="333" t="str">
        <f>IF(D882="","",D882&amp;"-"&amp;(1+COUNTIF(D$33:D881,D882)))</f>
        <v>imeprezime-823</v>
      </c>
      <c r="D882" s="255" t="s">
        <v>285</v>
      </c>
      <c r="E882" s="256" t="s">
        <v>1435</v>
      </c>
      <c r="F882" s="256">
        <v>1763</v>
      </c>
      <c r="G882" s="256" t="s">
        <v>1436</v>
      </c>
      <c r="H882" s="256" t="s">
        <v>487</v>
      </c>
      <c r="I882" s="256"/>
      <c r="J882" s="256" t="s">
        <v>356</v>
      </c>
      <c r="K882" s="329" t="s">
        <v>356</v>
      </c>
      <c r="L882" s="256" t="s">
        <v>356</v>
      </c>
      <c r="M882" s="256"/>
      <c r="N882" s="257"/>
    </row>
    <row r="883" spans="2:14" x14ac:dyDescent="0.25">
      <c r="B883" s="333" t="str">
        <f>IF(D883="","",D883&amp;"-"&amp;(1+COUNTIF(D$33:D882,D883)))</f>
        <v>imeprezime-824</v>
      </c>
      <c r="D883" s="255" t="s">
        <v>285</v>
      </c>
      <c r="E883" s="256" t="s">
        <v>1435</v>
      </c>
      <c r="F883" s="256">
        <v>1946</v>
      </c>
      <c r="G883" s="256" t="s">
        <v>1101</v>
      </c>
      <c r="H883" s="256" t="s">
        <v>447</v>
      </c>
      <c r="I883" s="256"/>
      <c r="J883" s="256" t="s">
        <v>356</v>
      </c>
      <c r="K883" s="329" t="s">
        <v>356</v>
      </c>
      <c r="L883" s="256" t="s">
        <v>356</v>
      </c>
      <c r="M883" s="256"/>
      <c r="N883" s="257"/>
    </row>
    <row r="884" spans="2:14" x14ac:dyDescent="0.25">
      <c r="B884" s="333" t="str">
        <f>IF(D884="","",D884&amp;"-"&amp;(1+COUNTIF(D$33:D883,D884)))</f>
        <v>imeprezime-825</v>
      </c>
      <c r="D884" s="255" t="s">
        <v>285</v>
      </c>
      <c r="E884" s="256" t="s">
        <v>1435</v>
      </c>
      <c r="F884" s="256">
        <v>2052</v>
      </c>
      <c r="G884" s="256" t="s">
        <v>458</v>
      </c>
      <c r="H884" s="256" t="s">
        <v>412</v>
      </c>
      <c r="I884" s="256"/>
      <c r="J884" s="256" t="s">
        <v>356</v>
      </c>
      <c r="K884" s="329" t="s">
        <v>356</v>
      </c>
      <c r="L884" s="256" t="s">
        <v>356</v>
      </c>
      <c r="M884" s="256"/>
      <c r="N884" s="257"/>
    </row>
    <row r="885" spans="2:14" x14ac:dyDescent="0.25">
      <c r="B885" s="333" t="str">
        <f>IF(D885="","",D885&amp;"-"&amp;(1+COUNTIF(D$33:D884,D885)))</f>
        <v>imeprezime-826</v>
      </c>
      <c r="D885" s="255" t="s">
        <v>285</v>
      </c>
      <c r="E885" s="256" t="s">
        <v>1435</v>
      </c>
      <c r="F885" s="256">
        <v>1041</v>
      </c>
      <c r="G885" s="256" t="s">
        <v>614</v>
      </c>
      <c r="H885" s="256" t="s">
        <v>368</v>
      </c>
      <c r="I885" s="256" t="s">
        <v>392</v>
      </c>
      <c r="J885" s="256">
        <v>221</v>
      </c>
      <c r="K885" s="329">
        <v>44636</v>
      </c>
      <c r="L885" s="256" t="s">
        <v>356</v>
      </c>
      <c r="M885" s="256"/>
      <c r="N885" s="257"/>
    </row>
    <row r="886" spans="2:14" ht="15" customHeight="1" x14ac:dyDescent="0.25">
      <c r="B886" s="333" t="str">
        <f>IF(D886="","",D886&amp;"-"&amp;(1+COUNTIF(D$33:D885,D886)))</f>
        <v>imeprezime-827</v>
      </c>
      <c r="D886" s="255" t="s">
        <v>285</v>
      </c>
      <c r="E886" s="256" t="s">
        <v>1435</v>
      </c>
      <c r="F886" s="256">
        <v>1260</v>
      </c>
      <c r="G886" s="256" t="s">
        <v>1437</v>
      </c>
      <c r="H886" s="256" t="s">
        <v>368</v>
      </c>
      <c r="I886" s="256" t="s">
        <v>425</v>
      </c>
      <c r="J886" s="256">
        <v>221</v>
      </c>
      <c r="K886" s="329">
        <v>44636</v>
      </c>
      <c r="L886" s="256" t="s">
        <v>356</v>
      </c>
      <c r="M886" s="256"/>
      <c r="N886" s="257"/>
    </row>
    <row r="887" spans="2:14" x14ac:dyDescent="0.25">
      <c r="B887" s="333" t="str">
        <f>IF(D887="","",D887&amp;"-"&amp;(1+COUNTIF(D$33:D886,D887)))</f>
        <v>imeprezime-828</v>
      </c>
      <c r="D887" s="255" t="s">
        <v>285</v>
      </c>
      <c r="E887" s="256" t="s">
        <v>1438</v>
      </c>
      <c r="F887" s="256">
        <v>2107</v>
      </c>
      <c r="G887" s="256" t="s">
        <v>1439</v>
      </c>
      <c r="H887" s="256" t="s">
        <v>962</v>
      </c>
      <c r="I887" s="256"/>
      <c r="J887" s="256" t="s">
        <v>356</v>
      </c>
      <c r="K887" s="329" t="s">
        <v>356</v>
      </c>
      <c r="L887" s="256" t="s">
        <v>356</v>
      </c>
      <c r="M887" s="256"/>
      <c r="N887" s="257"/>
    </row>
    <row r="888" spans="2:14" x14ac:dyDescent="0.25">
      <c r="B888" s="333" t="str">
        <f>IF(D888="","",D888&amp;"-"&amp;(1+COUNTIF(D$33:D887,D888)))</f>
        <v>imeprezime-829</v>
      </c>
      <c r="D888" s="255" t="s">
        <v>285</v>
      </c>
      <c r="E888" s="256" t="s">
        <v>1440</v>
      </c>
      <c r="F888" s="256">
        <v>2358</v>
      </c>
      <c r="G888" s="256" t="s">
        <v>1441</v>
      </c>
      <c r="H888" s="256" t="s">
        <v>1369</v>
      </c>
      <c r="I888" s="256"/>
      <c r="J888" s="256" t="s">
        <v>356</v>
      </c>
      <c r="K888" s="329" t="s">
        <v>356</v>
      </c>
      <c r="L888" s="256" t="s">
        <v>356</v>
      </c>
      <c r="M888" s="256"/>
      <c r="N888" s="257"/>
    </row>
    <row r="889" spans="2:14" x14ac:dyDescent="0.25">
      <c r="B889" s="333" t="str">
        <f>IF(D889="","",D889&amp;"-"&amp;(1+COUNTIF(D$33:D888,D889)))</f>
        <v>imeprezime-830</v>
      </c>
      <c r="D889" s="255" t="s">
        <v>285</v>
      </c>
      <c r="E889" s="256" t="s">
        <v>1440</v>
      </c>
      <c r="F889" s="256">
        <v>2326</v>
      </c>
      <c r="G889" s="256" t="s">
        <v>1442</v>
      </c>
      <c r="H889" s="256" t="s">
        <v>1443</v>
      </c>
      <c r="I889" s="256"/>
      <c r="J889" s="256" t="s">
        <v>356</v>
      </c>
      <c r="K889" s="329" t="s">
        <v>356</v>
      </c>
      <c r="L889" s="256" t="s">
        <v>356</v>
      </c>
      <c r="M889" s="256"/>
      <c r="N889" s="257"/>
    </row>
    <row r="890" spans="2:14" x14ac:dyDescent="0.25">
      <c r="B890" s="333" t="str">
        <f>IF(D890="","",D890&amp;"-"&amp;(1+COUNTIF(D$33:D889,D890)))</f>
        <v>imeprezime-831</v>
      </c>
      <c r="D890" s="255" t="s">
        <v>285</v>
      </c>
      <c r="E890" s="256" t="s">
        <v>1440</v>
      </c>
      <c r="F890" s="256">
        <v>2208</v>
      </c>
      <c r="G890" s="256" t="s">
        <v>1444</v>
      </c>
      <c r="H890" s="256" t="s">
        <v>374</v>
      </c>
      <c r="I890" s="256" t="s">
        <v>653</v>
      </c>
      <c r="J890" s="256">
        <v>221</v>
      </c>
      <c r="K890" s="329">
        <v>44627</v>
      </c>
      <c r="L890" s="256" t="s">
        <v>356</v>
      </c>
      <c r="M890" s="256"/>
      <c r="N890" s="257"/>
    </row>
    <row r="891" spans="2:14" x14ac:dyDescent="0.25">
      <c r="B891" s="333" t="str">
        <f>IF(D891="","",D891&amp;"-"&amp;(1+COUNTIF(D$33:D890,D891)))</f>
        <v>imeprezime-832</v>
      </c>
      <c r="D891" s="255" t="s">
        <v>285</v>
      </c>
      <c r="E891" s="256" t="s">
        <v>1440</v>
      </c>
      <c r="F891" s="256">
        <v>2143</v>
      </c>
      <c r="G891" s="256" t="s">
        <v>1445</v>
      </c>
      <c r="H891" s="256"/>
      <c r="I891" s="256"/>
      <c r="J891" s="256" t="s">
        <v>356</v>
      </c>
      <c r="K891" s="256" t="s">
        <v>356</v>
      </c>
      <c r="L891" s="256" t="s">
        <v>356</v>
      </c>
      <c r="M891" s="256"/>
      <c r="N891" s="257"/>
    </row>
    <row r="892" spans="2:14" x14ac:dyDescent="0.25">
      <c r="B892" s="333" t="str">
        <f>IF(D892="","",D892&amp;"-"&amp;(1+COUNTIF(D$33:D891,D892)))</f>
        <v>imeprezime-833</v>
      </c>
      <c r="D892" s="255" t="s">
        <v>285</v>
      </c>
      <c r="E892" s="256" t="s">
        <v>1440</v>
      </c>
      <c r="F892" s="256">
        <v>2087</v>
      </c>
      <c r="G892" s="256" t="s">
        <v>1446</v>
      </c>
      <c r="H892" s="256" t="s">
        <v>1038</v>
      </c>
      <c r="I892" s="256"/>
      <c r="J892" s="256" t="s">
        <v>356</v>
      </c>
      <c r="K892" s="256" t="s">
        <v>356</v>
      </c>
      <c r="L892" s="256" t="s">
        <v>356</v>
      </c>
      <c r="M892" s="256"/>
      <c r="N892" s="257"/>
    </row>
    <row r="893" spans="2:14" ht="15" customHeight="1" x14ac:dyDescent="0.25">
      <c r="B893" s="333" t="str">
        <f>IF(D893="","",D893&amp;"-"&amp;(1+COUNTIF(D$33:D892,D893)))</f>
        <v>imeprezime-834</v>
      </c>
      <c r="D893" s="255" t="s">
        <v>285</v>
      </c>
      <c r="E893" s="256" t="s">
        <v>1440</v>
      </c>
      <c r="F893" s="256">
        <v>2309</v>
      </c>
      <c r="G893" s="256" t="s">
        <v>403</v>
      </c>
      <c r="H893" s="256" t="s">
        <v>404</v>
      </c>
      <c r="I893" s="256"/>
      <c r="J893" s="256" t="s">
        <v>356</v>
      </c>
      <c r="K893" s="329" t="s">
        <v>356</v>
      </c>
      <c r="L893" s="256" t="s">
        <v>356</v>
      </c>
      <c r="M893" s="256"/>
      <c r="N893" s="257"/>
    </row>
    <row r="894" spans="2:14" x14ac:dyDescent="0.25">
      <c r="B894" s="333" t="str">
        <f>IF(D894="","",D894&amp;"-"&amp;(1+COUNTIF(D$33:D893,D894)))</f>
        <v>imeprezime-835</v>
      </c>
      <c r="D894" s="255" t="s">
        <v>285</v>
      </c>
      <c r="E894" s="256" t="s">
        <v>1440</v>
      </c>
      <c r="F894" s="256">
        <v>1108</v>
      </c>
      <c r="G894" s="256" t="s">
        <v>1447</v>
      </c>
      <c r="H894" s="256" t="s">
        <v>374</v>
      </c>
      <c r="I894" s="256" t="s">
        <v>363</v>
      </c>
      <c r="J894" s="256">
        <v>221</v>
      </c>
      <c r="K894" s="329">
        <v>44627</v>
      </c>
      <c r="L894" s="256" t="s">
        <v>356</v>
      </c>
      <c r="M894" s="256"/>
      <c r="N894" s="257"/>
    </row>
    <row r="895" spans="2:14" x14ac:dyDescent="0.25">
      <c r="B895" s="333" t="str">
        <f>IF(D895="","",D895&amp;"-"&amp;(1+COUNTIF(D$33:D894,D895)))</f>
        <v>imeprezime-836</v>
      </c>
      <c r="D895" s="255" t="s">
        <v>285</v>
      </c>
      <c r="E895" s="256" t="s">
        <v>1440</v>
      </c>
      <c r="F895" s="256">
        <v>1624</v>
      </c>
      <c r="G895" s="256" t="s">
        <v>1250</v>
      </c>
      <c r="H895" s="256" t="s">
        <v>362</v>
      </c>
      <c r="I895" s="256"/>
      <c r="J895" s="256" t="s">
        <v>356</v>
      </c>
      <c r="K895" s="329" t="s">
        <v>356</v>
      </c>
      <c r="L895" s="256" t="s">
        <v>356</v>
      </c>
      <c r="M895" s="256"/>
      <c r="N895" s="257"/>
    </row>
    <row r="896" spans="2:14" x14ac:dyDescent="0.25">
      <c r="B896" s="333" t="str">
        <f>IF(D896="","",D896&amp;"-"&amp;(1+COUNTIF(D$33:D895,D896)))</f>
        <v>imeprezime-837</v>
      </c>
      <c r="D896" s="255" t="s">
        <v>285</v>
      </c>
      <c r="E896" s="256" t="s">
        <v>1448</v>
      </c>
      <c r="F896" s="256">
        <v>1719</v>
      </c>
      <c r="G896" s="256" t="s">
        <v>1449</v>
      </c>
      <c r="H896" s="256" t="s">
        <v>368</v>
      </c>
      <c r="I896" s="256"/>
      <c r="J896" s="256" t="s">
        <v>356</v>
      </c>
      <c r="K896" s="329" t="s">
        <v>356</v>
      </c>
      <c r="L896" s="256" t="s">
        <v>356</v>
      </c>
      <c r="M896" s="256"/>
      <c r="N896" s="257"/>
    </row>
    <row r="897" spans="2:14" x14ac:dyDescent="0.25">
      <c r="B897" s="333" t="str">
        <f>IF(D897="","",D897&amp;"-"&amp;(1+COUNTIF(D$33:D896,D897)))</f>
        <v>imeprezime-838</v>
      </c>
      <c r="D897" s="255" t="s">
        <v>285</v>
      </c>
      <c r="E897" s="256" t="s">
        <v>1448</v>
      </c>
      <c r="F897" s="256">
        <v>1100</v>
      </c>
      <c r="G897" s="256" t="s">
        <v>1450</v>
      </c>
      <c r="H897" s="256" t="s">
        <v>368</v>
      </c>
      <c r="I897" s="256" t="s">
        <v>375</v>
      </c>
      <c r="J897" s="256">
        <v>221</v>
      </c>
      <c r="K897" s="329">
        <v>44636</v>
      </c>
      <c r="L897" s="256" t="s">
        <v>356</v>
      </c>
      <c r="M897" s="256"/>
      <c r="N897" s="257"/>
    </row>
    <row r="898" spans="2:14" x14ac:dyDescent="0.25">
      <c r="B898" s="333" t="str">
        <f>IF(D898="","",D898&amp;"-"&amp;(1+COUNTIF(D$33:D897,D898)))</f>
        <v>imeprezime-839</v>
      </c>
      <c r="D898" s="255" t="s">
        <v>285</v>
      </c>
      <c r="E898" s="256" t="s">
        <v>1448</v>
      </c>
      <c r="F898" s="256">
        <v>1749</v>
      </c>
      <c r="G898" s="256" t="s">
        <v>1451</v>
      </c>
      <c r="H898" s="256" t="s">
        <v>368</v>
      </c>
      <c r="I898" s="256"/>
      <c r="J898" s="256" t="s">
        <v>356</v>
      </c>
      <c r="K898" s="329" t="s">
        <v>356</v>
      </c>
      <c r="L898" s="256" t="s">
        <v>356</v>
      </c>
      <c r="M898" s="256"/>
      <c r="N898" s="257"/>
    </row>
    <row r="899" spans="2:14" x14ac:dyDescent="0.25">
      <c r="B899" s="333" t="str">
        <f>IF(D899="","",D899&amp;"-"&amp;(1+COUNTIF(D$33:D898,D899)))</f>
        <v>imeprezime-840</v>
      </c>
      <c r="D899" s="255" t="s">
        <v>285</v>
      </c>
      <c r="E899" s="256" t="s">
        <v>1448</v>
      </c>
      <c r="F899" s="256">
        <v>1959</v>
      </c>
      <c r="G899" s="256" t="s">
        <v>1313</v>
      </c>
      <c r="H899" s="256" t="s">
        <v>383</v>
      </c>
      <c r="I899" s="256"/>
      <c r="J899" s="256" t="s">
        <v>356</v>
      </c>
      <c r="K899" s="256" t="s">
        <v>356</v>
      </c>
      <c r="L899" s="256" t="s">
        <v>356</v>
      </c>
      <c r="M899" s="256"/>
      <c r="N899" s="257"/>
    </row>
    <row r="900" spans="2:14" ht="15" customHeight="1" x14ac:dyDescent="0.25">
      <c r="B900" s="333" t="str">
        <f>IF(D900="","",D900&amp;"-"&amp;(1+COUNTIF(D$33:D899,D900)))</f>
        <v>imeprezime-841</v>
      </c>
      <c r="D900" s="255" t="s">
        <v>285</v>
      </c>
      <c r="E900" s="256" t="s">
        <v>1448</v>
      </c>
      <c r="F900" s="256">
        <v>1154</v>
      </c>
      <c r="G900" s="256" t="s">
        <v>801</v>
      </c>
      <c r="H900" s="256" t="s">
        <v>368</v>
      </c>
      <c r="I900" s="256"/>
      <c r="J900" s="256" t="s">
        <v>356</v>
      </c>
      <c r="K900" s="329" t="s">
        <v>356</v>
      </c>
      <c r="L900" s="256" t="s">
        <v>356</v>
      </c>
      <c r="M900" s="256"/>
      <c r="N900" s="257"/>
    </row>
    <row r="901" spans="2:14" x14ac:dyDescent="0.25">
      <c r="B901" s="333" t="str">
        <f>IF(D901="","",D901&amp;"-"&amp;(1+COUNTIF(D$33:D900,D901)))</f>
        <v>imeprezime-842</v>
      </c>
      <c r="D901" s="255" t="s">
        <v>285</v>
      </c>
      <c r="E901" s="256" t="s">
        <v>1448</v>
      </c>
      <c r="F901" s="256">
        <v>1473</v>
      </c>
      <c r="G901" s="256" t="s">
        <v>1452</v>
      </c>
      <c r="H901" s="256" t="s">
        <v>365</v>
      </c>
      <c r="I901" s="256" t="s">
        <v>425</v>
      </c>
      <c r="J901" s="256">
        <v>221</v>
      </c>
      <c r="K901" s="329">
        <v>44626</v>
      </c>
      <c r="L901" s="256" t="s">
        <v>356</v>
      </c>
      <c r="M901" s="256"/>
      <c r="N901" s="257"/>
    </row>
    <row r="902" spans="2:14" x14ac:dyDescent="0.25">
      <c r="B902" s="333" t="str">
        <f>IF(D902="","",D902&amp;"-"&amp;(1+COUNTIF(D$33:D901,D902)))</f>
        <v>imeprezime-843</v>
      </c>
      <c r="D902" s="255" t="s">
        <v>285</v>
      </c>
      <c r="E902" s="256" t="s">
        <v>1448</v>
      </c>
      <c r="F902" s="256">
        <v>1866</v>
      </c>
      <c r="G902" s="256" t="s">
        <v>1440</v>
      </c>
      <c r="H902" s="256" t="s">
        <v>374</v>
      </c>
      <c r="I902" s="256" t="s">
        <v>375</v>
      </c>
      <c r="J902" s="256">
        <v>221</v>
      </c>
      <c r="K902" s="329">
        <v>44627</v>
      </c>
      <c r="L902" s="256" t="s">
        <v>356</v>
      </c>
      <c r="M902" s="256"/>
      <c r="N902" s="257"/>
    </row>
    <row r="903" spans="2:14" x14ac:dyDescent="0.25">
      <c r="B903" s="333" t="str">
        <f>IF(D903="","",D903&amp;"-"&amp;(1+COUNTIF(D$33:D902,D903)))</f>
        <v>imeprezime-844</v>
      </c>
      <c r="D903" s="255" t="s">
        <v>285</v>
      </c>
      <c r="E903" s="256" t="s">
        <v>1453</v>
      </c>
      <c r="F903" s="256">
        <v>2081</v>
      </c>
      <c r="G903" s="256" t="s">
        <v>1454</v>
      </c>
      <c r="H903" s="256" t="s">
        <v>1309</v>
      </c>
      <c r="I903" s="256"/>
      <c r="J903" s="256" t="s">
        <v>356</v>
      </c>
      <c r="K903" s="329" t="s">
        <v>356</v>
      </c>
      <c r="L903" s="256" t="s">
        <v>356</v>
      </c>
      <c r="M903" s="256"/>
      <c r="N903" s="257"/>
    </row>
    <row r="904" spans="2:14" x14ac:dyDescent="0.25">
      <c r="B904" s="333" t="str">
        <f>IF(D904="","",D904&amp;"-"&amp;(1+COUNTIF(D$33:D903,D904)))</f>
        <v>imeprezime-845</v>
      </c>
      <c r="D904" s="255" t="s">
        <v>285</v>
      </c>
      <c r="E904" s="256" t="s">
        <v>1455</v>
      </c>
      <c r="F904" s="256">
        <v>2431</v>
      </c>
      <c r="G904" s="256" t="s">
        <v>1456</v>
      </c>
      <c r="H904" s="256" t="s">
        <v>631</v>
      </c>
      <c r="I904" s="256"/>
      <c r="J904" s="256" t="s">
        <v>356</v>
      </c>
      <c r="K904" s="329" t="s">
        <v>356</v>
      </c>
      <c r="L904" s="256" t="s">
        <v>356</v>
      </c>
      <c r="M904" s="256"/>
      <c r="N904" s="257"/>
    </row>
    <row r="905" spans="2:14" x14ac:dyDescent="0.25">
      <c r="B905" s="333" t="str">
        <f>IF(D905="","",D905&amp;"-"&amp;(1+COUNTIF(D$33:D904,D905)))</f>
        <v>imeprezime-846</v>
      </c>
      <c r="D905" s="255" t="s">
        <v>285</v>
      </c>
      <c r="E905" s="256" t="s">
        <v>1457</v>
      </c>
      <c r="F905" s="256">
        <v>1136</v>
      </c>
      <c r="G905" s="256" t="s">
        <v>1109</v>
      </c>
      <c r="H905" s="256" t="s">
        <v>368</v>
      </c>
      <c r="I905" s="256" t="s">
        <v>375</v>
      </c>
      <c r="J905" s="256">
        <v>221</v>
      </c>
      <c r="K905" s="329">
        <v>44636</v>
      </c>
      <c r="L905" s="256" t="s">
        <v>356</v>
      </c>
      <c r="M905" s="256"/>
      <c r="N905" s="257"/>
    </row>
    <row r="906" spans="2:14" x14ac:dyDescent="0.25">
      <c r="B906" s="333" t="str">
        <f>IF(D906="","",D906&amp;"-"&amp;(1+COUNTIF(D$33:D905,D906)))</f>
        <v>imeprezime-847</v>
      </c>
      <c r="D906" s="255" t="s">
        <v>285</v>
      </c>
      <c r="E906" s="256" t="s">
        <v>1457</v>
      </c>
      <c r="F906" s="256">
        <v>1902</v>
      </c>
      <c r="G906" s="256" t="s">
        <v>1458</v>
      </c>
      <c r="H906" s="256" t="s">
        <v>368</v>
      </c>
      <c r="I906" s="256"/>
      <c r="J906" s="256" t="s">
        <v>356</v>
      </c>
      <c r="K906" s="329" t="s">
        <v>356</v>
      </c>
      <c r="L906" s="256" t="s">
        <v>356</v>
      </c>
      <c r="M906" s="256"/>
      <c r="N906" s="257"/>
    </row>
    <row r="907" spans="2:14" ht="15" customHeight="1" x14ac:dyDescent="0.25">
      <c r="B907" s="333" t="str">
        <f>IF(D907="","",D907&amp;"-"&amp;(1+COUNTIF(D$33:D906,D907)))</f>
        <v>imeprezime-848</v>
      </c>
      <c r="D907" s="255" t="s">
        <v>285</v>
      </c>
      <c r="E907" s="256" t="s">
        <v>1459</v>
      </c>
      <c r="F907" s="256">
        <v>1708</v>
      </c>
      <c r="G907" s="256" t="s">
        <v>1460</v>
      </c>
      <c r="H907" s="256" t="s">
        <v>368</v>
      </c>
      <c r="I907" s="256"/>
      <c r="J907" s="256" t="s">
        <v>356</v>
      </c>
      <c r="K907" s="329" t="s">
        <v>356</v>
      </c>
      <c r="L907" s="256" t="s">
        <v>356</v>
      </c>
      <c r="M907" s="256"/>
      <c r="N907" s="257"/>
    </row>
    <row r="908" spans="2:14" x14ac:dyDescent="0.25">
      <c r="B908" s="333" t="str">
        <f>IF(D908="","",D908&amp;"-"&amp;(1+COUNTIF(D$33:D907,D908)))</f>
        <v>imeprezime-849</v>
      </c>
      <c r="D908" s="255" t="s">
        <v>285</v>
      </c>
      <c r="E908" s="256" t="s">
        <v>1459</v>
      </c>
      <c r="F908" s="256">
        <v>1086</v>
      </c>
      <c r="G908" s="256" t="s">
        <v>1461</v>
      </c>
      <c r="H908" s="256" t="s">
        <v>368</v>
      </c>
      <c r="I908" s="256" t="s">
        <v>425</v>
      </c>
      <c r="J908" s="256">
        <v>221</v>
      </c>
      <c r="K908" s="329">
        <v>44636</v>
      </c>
      <c r="L908" s="256" t="s">
        <v>356</v>
      </c>
      <c r="M908" s="256"/>
      <c r="N908" s="257"/>
    </row>
    <row r="909" spans="2:14" x14ac:dyDescent="0.25">
      <c r="B909" s="333" t="str">
        <f>IF(D909="","",D909&amp;"-"&amp;(1+COUNTIF(D$33:D908,D909)))</f>
        <v>imeprezime-850</v>
      </c>
      <c r="D909" s="255" t="s">
        <v>285</v>
      </c>
      <c r="E909" s="256" t="s">
        <v>1462</v>
      </c>
      <c r="F909" s="256">
        <v>1580</v>
      </c>
      <c r="G909" s="256" t="s">
        <v>486</v>
      </c>
      <c r="H909" s="256" t="s">
        <v>487</v>
      </c>
      <c r="I909" s="256" t="s">
        <v>399</v>
      </c>
      <c r="J909" s="256">
        <v>221</v>
      </c>
      <c r="K909" s="329">
        <v>44645</v>
      </c>
      <c r="L909" s="256" t="s">
        <v>356</v>
      </c>
      <c r="M909" s="256"/>
      <c r="N909" s="257"/>
    </row>
    <row r="910" spans="2:14" x14ac:dyDescent="0.25">
      <c r="B910" s="333" t="str">
        <f>IF(D910="","",D910&amp;"-"&amp;(1+COUNTIF(D$33:D909,D910)))</f>
        <v>imeprezime-851</v>
      </c>
      <c r="D910" s="255" t="s">
        <v>285</v>
      </c>
      <c r="E910" s="256" t="s">
        <v>1462</v>
      </c>
      <c r="F910" s="256">
        <v>2065</v>
      </c>
      <c r="G910" s="256" t="s">
        <v>1463</v>
      </c>
      <c r="H910" s="256" t="s">
        <v>579</v>
      </c>
      <c r="I910" s="256"/>
      <c r="J910" s="256" t="s">
        <v>356</v>
      </c>
      <c r="K910" s="329" t="s">
        <v>356</v>
      </c>
      <c r="L910" s="256" t="s">
        <v>356</v>
      </c>
      <c r="M910" s="256"/>
      <c r="N910" s="257"/>
    </row>
    <row r="911" spans="2:14" x14ac:dyDescent="0.25">
      <c r="B911" s="333" t="str">
        <f>IF(D911="","",D911&amp;"-"&amp;(1+COUNTIF(D$33:D910,D911)))</f>
        <v>imeprezime-852</v>
      </c>
      <c r="D911" s="255" t="s">
        <v>285</v>
      </c>
      <c r="E911" s="256" t="s">
        <v>1462</v>
      </c>
      <c r="F911" s="256">
        <v>1824</v>
      </c>
      <c r="G911" s="256" t="s">
        <v>1464</v>
      </c>
      <c r="H911" s="256" t="s">
        <v>412</v>
      </c>
      <c r="I911" s="256"/>
      <c r="J911" s="256" t="s">
        <v>356</v>
      </c>
      <c r="K911" s="329" t="s">
        <v>356</v>
      </c>
      <c r="L911" s="256" t="s">
        <v>356</v>
      </c>
      <c r="M911" s="256"/>
      <c r="N911" s="257"/>
    </row>
    <row r="912" spans="2:14" x14ac:dyDescent="0.25">
      <c r="B912" s="333" t="str">
        <f>IF(D912="","",D912&amp;"-"&amp;(1+COUNTIF(D$33:D911,D912)))</f>
        <v>imeprezime-853</v>
      </c>
      <c r="D912" s="255" t="s">
        <v>285</v>
      </c>
      <c r="E912" s="256" t="s">
        <v>1462</v>
      </c>
      <c r="F912" s="256">
        <v>1593</v>
      </c>
      <c r="G912" s="256" t="s">
        <v>1465</v>
      </c>
      <c r="H912" s="256" t="s">
        <v>383</v>
      </c>
      <c r="I912" s="256"/>
      <c r="J912" s="256" t="s">
        <v>356</v>
      </c>
      <c r="K912" s="329" t="s">
        <v>356</v>
      </c>
      <c r="L912" s="256" t="s">
        <v>356</v>
      </c>
      <c r="M912" s="256"/>
      <c r="N912" s="257"/>
    </row>
    <row r="913" spans="2:14" x14ac:dyDescent="0.25">
      <c r="B913" s="333" t="str">
        <f>IF(D913="","",D913&amp;"-"&amp;(1+COUNTIF(D$33:D912,D913)))</f>
        <v>imeprezime-854</v>
      </c>
      <c r="D913" s="255" t="s">
        <v>285</v>
      </c>
      <c r="E913" s="256" t="s">
        <v>1466</v>
      </c>
      <c r="F913" s="256">
        <v>1636</v>
      </c>
      <c r="G913" s="256" t="s">
        <v>1467</v>
      </c>
      <c r="H913" s="256" t="s">
        <v>420</v>
      </c>
      <c r="I913" s="256"/>
      <c r="J913" s="256" t="s">
        <v>356</v>
      </c>
      <c r="K913" s="329" t="s">
        <v>356</v>
      </c>
      <c r="L913" s="256" t="s">
        <v>356</v>
      </c>
      <c r="M913" s="256"/>
      <c r="N913" s="257"/>
    </row>
    <row r="914" spans="2:14" ht="15" customHeight="1" x14ac:dyDescent="0.25">
      <c r="B914" s="333" t="str">
        <f>IF(D914="","",D914&amp;"-"&amp;(1+COUNTIF(D$33:D913,D914)))</f>
        <v>imeprezime-855</v>
      </c>
      <c r="D914" s="255" t="s">
        <v>285</v>
      </c>
      <c r="E914" s="256" t="s">
        <v>1468</v>
      </c>
      <c r="F914" s="256">
        <v>2306</v>
      </c>
      <c r="G914" s="256" t="s">
        <v>693</v>
      </c>
      <c r="H914" s="256" t="s">
        <v>365</v>
      </c>
      <c r="I914" s="256"/>
      <c r="J914" s="256" t="s">
        <v>356</v>
      </c>
      <c r="K914" s="329" t="s">
        <v>356</v>
      </c>
      <c r="L914" s="256" t="s">
        <v>356</v>
      </c>
      <c r="M914" s="256"/>
      <c r="N914" s="257"/>
    </row>
    <row r="915" spans="2:14" x14ac:dyDescent="0.25">
      <c r="B915" s="333" t="str">
        <f>IF(D915="","",D915&amp;"-"&amp;(1+COUNTIF(D$33:D914,D915)))</f>
        <v>imeprezime-856</v>
      </c>
      <c r="D915" s="255" t="s">
        <v>285</v>
      </c>
      <c r="E915" s="256" t="s">
        <v>1468</v>
      </c>
      <c r="F915" s="256">
        <v>1489</v>
      </c>
      <c r="G915" s="256" t="s">
        <v>1469</v>
      </c>
      <c r="H915" s="256" t="s">
        <v>368</v>
      </c>
      <c r="I915" s="256" t="s">
        <v>399</v>
      </c>
      <c r="J915" s="256">
        <v>221</v>
      </c>
      <c r="K915" s="329">
        <v>44636</v>
      </c>
      <c r="L915" s="256" t="s">
        <v>356</v>
      </c>
      <c r="M915" s="256"/>
      <c r="N915" s="257"/>
    </row>
    <row r="916" spans="2:14" x14ac:dyDescent="0.25">
      <c r="B916" s="333" t="str">
        <f>IF(D916="","",D916&amp;"-"&amp;(1+COUNTIF(D$33:D915,D916)))</f>
        <v>imeprezime-857</v>
      </c>
      <c r="D916" s="255" t="s">
        <v>285</v>
      </c>
      <c r="E916" s="256" t="s">
        <v>1468</v>
      </c>
      <c r="F916" s="256">
        <v>2219</v>
      </c>
      <c r="G916" s="256" t="s">
        <v>1470</v>
      </c>
      <c r="H916" s="256" t="s">
        <v>374</v>
      </c>
      <c r="I916" s="256" t="s">
        <v>653</v>
      </c>
      <c r="J916" s="256">
        <v>221</v>
      </c>
      <c r="K916" s="329">
        <v>44667</v>
      </c>
      <c r="L916" s="256" t="s">
        <v>356</v>
      </c>
      <c r="M916" s="256"/>
      <c r="N916" s="257"/>
    </row>
    <row r="917" spans="2:14" x14ac:dyDescent="0.25">
      <c r="B917" s="333" t="str">
        <f>IF(D917="","",D917&amp;"-"&amp;(1+COUNTIF(D$33:D916,D917)))</f>
        <v>imeprezime-858</v>
      </c>
      <c r="D917" s="255" t="s">
        <v>285</v>
      </c>
      <c r="E917" s="256" t="s">
        <v>1468</v>
      </c>
      <c r="F917" s="256">
        <v>1773</v>
      </c>
      <c r="G917" s="256" t="s">
        <v>1288</v>
      </c>
      <c r="H917" s="256" t="s">
        <v>487</v>
      </c>
      <c r="I917" s="256"/>
      <c r="J917" s="256" t="s">
        <v>356</v>
      </c>
      <c r="K917" s="329" t="s">
        <v>356</v>
      </c>
      <c r="L917" s="256" t="s">
        <v>356</v>
      </c>
      <c r="M917" s="256"/>
      <c r="N917" s="257"/>
    </row>
    <row r="918" spans="2:14" x14ac:dyDescent="0.25">
      <c r="B918" s="333" t="str">
        <f>IF(D918="","",D918&amp;"-"&amp;(1+COUNTIF(D$33:D917,D918)))</f>
        <v>imeprezime-859</v>
      </c>
      <c r="D918" s="255" t="s">
        <v>285</v>
      </c>
      <c r="E918" s="256" t="s">
        <v>1468</v>
      </c>
      <c r="F918" s="256">
        <v>1167</v>
      </c>
      <c r="G918" s="256" t="s">
        <v>1109</v>
      </c>
      <c r="H918" s="256" t="s">
        <v>368</v>
      </c>
      <c r="I918" s="256" t="s">
        <v>399</v>
      </c>
      <c r="J918" s="256">
        <v>221</v>
      </c>
      <c r="K918" s="329">
        <v>44636</v>
      </c>
      <c r="L918" s="256" t="s">
        <v>356</v>
      </c>
      <c r="M918" s="256"/>
      <c r="N918" s="257"/>
    </row>
    <row r="919" spans="2:14" x14ac:dyDescent="0.25">
      <c r="B919" s="333" t="str">
        <f>IF(D919="","",D919&amp;"-"&amp;(1+COUNTIF(D$33:D918,D919)))</f>
        <v>imeprezime-860</v>
      </c>
      <c r="D919" s="255" t="s">
        <v>285</v>
      </c>
      <c r="E919" s="256" t="s">
        <v>1468</v>
      </c>
      <c r="F919" s="256">
        <v>2171</v>
      </c>
      <c r="G919" s="256" t="s">
        <v>1471</v>
      </c>
      <c r="H919" s="256" t="s">
        <v>424</v>
      </c>
      <c r="I919" s="256" t="s">
        <v>363</v>
      </c>
      <c r="J919" s="256">
        <v>221</v>
      </c>
      <c r="K919" s="329">
        <v>44633</v>
      </c>
      <c r="L919" s="256" t="s">
        <v>356</v>
      </c>
      <c r="M919" s="256"/>
      <c r="N919" s="257"/>
    </row>
    <row r="920" spans="2:14" x14ac:dyDescent="0.25">
      <c r="B920" s="333" t="str">
        <f>IF(D920="","",D920&amp;"-"&amp;(1+COUNTIF(D$33:D919,D920)))</f>
        <v>imeprezime-861</v>
      </c>
      <c r="D920" s="255" t="s">
        <v>285</v>
      </c>
      <c r="E920" s="256" t="s">
        <v>1468</v>
      </c>
      <c r="F920" s="256">
        <v>1459</v>
      </c>
      <c r="G920" s="256" t="s">
        <v>1472</v>
      </c>
      <c r="H920" s="256" t="s">
        <v>424</v>
      </c>
      <c r="I920" s="256" t="s">
        <v>467</v>
      </c>
      <c r="J920" s="256">
        <v>221</v>
      </c>
      <c r="K920" s="329">
        <v>44625</v>
      </c>
      <c r="L920" s="256" t="s">
        <v>356</v>
      </c>
      <c r="M920" s="256"/>
      <c r="N920" s="257"/>
    </row>
    <row r="921" spans="2:14" ht="15" customHeight="1" x14ac:dyDescent="0.25">
      <c r="B921" s="333" t="str">
        <f>IF(D921="","",D921&amp;"-"&amp;(1+COUNTIF(D$33:D920,D921)))</f>
        <v>imeprezime-862</v>
      </c>
      <c r="D921" s="255" t="s">
        <v>285</v>
      </c>
      <c r="E921" s="256" t="s">
        <v>1473</v>
      </c>
      <c r="F921" s="256">
        <v>1629</v>
      </c>
      <c r="G921" s="256" t="s">
        <v>1474</v>
      </c>
      <c r="H921" s="256" t="s">
        <v>420</v>
      </c>
      <c r="I921" s="256" t="s">
        <v>467</v>
      </c>
      <c r="J921" s="256">
        <v>221</v>
      </c>
      <c r="K921" s="329">
        <v>44642</v>
      </c>
      <c r="L921" s="256" t="s">
        <v>356</v>
      </c>
      <c r="M921" s="256"/>
      <c r="N921" s="257"/>
    </row>
    <row r="922" spans="2:14" x14ac:dyDescent="0.25">
      <c r="B922" s="333" t="str">
        <f>IF(D922="","",D922&amp;"-"&amp;(1+COUNTIF(D$33:D921,D922)))</f>
        <v>imeprezime-863</v>
      </c>
      <c r="D922" s="255" t="s">
        <v>285</v>
      </c>
      <c r="E922" s="256" t="s">
        <v>1475</v>
      </c>
      <c r="F922" s="256">
        <v>1054</v>
      </c>
      <c r="G922" s="256" t="s">
        <v>614</v>
      </c>
      <c r="H922" s="256" t="s">
        <v>368</v>
      </c>
      <c r="I922" s="256" t="s">
        <v>904</v>
      </c>
      <c r="J922" s="256">
        <v>221</v>
      </c>
      <c r="K922" s="329">
        <v>44636</v>
      </c>
      <c r="L922" s="256" t="s">
        <v>356</v>
      </c>
      <c r="M922" s="256"/>
      <c r="N922" s="257"/>
    </row>
    <row r="923" spans="2:14" x14ac:dyDescent="0.25">
      <c r="B923" s="333" t="str">
        <f>IF(D923="","",D923&amp;"-"&amp;(1+COUNTIF(D$33:D922,D923)))</f>
        <v>imeprezime-864</v>
      </c>
      <c r="D923" s="255" t="s">
        <v>285</v>
      </c>
      <c r="E923" s="256" t="s">
        <v>1476</v>
      </c>
      <c r="F923" s="256">
        <v>2333</v>
      </c>
      <c r="G923" s="256" t="s">
        <v>1477</v>
      </c>
      <c r="H923" s="256" t="s">
        <v>1443</v>
      </c>
      <c r="I923" s="256"/>
      <c r="J923" s="256" t="s">
        <v>356</v>
      </c>
      <c r="K923" s="329" t="s">
        <v>356</v>
      </c>
      <c r="L923" s="256" t="s">
        <v>356</v>
      </c>
      <c r="M923" s="256"/>
      <c r="N923" s="257"/>
    </row>
    <row r="924" spans="2:14" x14ac:dyDescent="0.25">
      <c r="B924" s="333" t="str">
        <f>IF(D924="","",D924&amp;"-"&amp;(1+COUNTIF(D$33:D923,D924)))</f>
        <v>imeprezime-865</v>
      </c>
      <c r="D924" s="255" t="s">
        <v>285</v>
      </c>
      <c r="E924" s="256" t="s">
        <v>1478</v>
      </c>
      <c r="F924" s="256">
        <v>2183</v>
      </c>
      <c r="G924" s="256" t="s">
        <v>1479</v>
      </c>
      <c r="H924" s="256" t="s">
        <v>861</v>
      </c>
      <c r="I924" s="256"/>
      <c r="J924" s="256" t="s">
        <v>356</v>
      </c>
      <c r="K924" s="256" t="s">
        <v>356</v>
      </c>
      <c r="L924" s="256" t="s">
        <v>356</v>
      </c>
      <c r="M924" s="256"/>
      <c r="N924" s="257"/>
    </row>
    <row r="925" spans="2:14" x14ac:dyDescent="0.25">
      <c r="B925" s="333" t="str">
        <f>IF(D925="","",D925&amp;"-"&amp;(1+COUNTIF(D$33:D924,D925)))</f>
        <v>imeprezime-866</v>
      </c>
      <c r="D925" s="255" t="s">
        <v>285</v>
      </c>
      <c r="E925" s="256" t="s">
        <v>1478</v>
      </c>
      <c r="F925" s="256">
        <v>2062</v>
      </c>
      <c r="G925" s="256" t="s">
        <v>928</v>
      </c>
      <c r="H925" s="256" t="s">
        <v>470</v>
      </c>
      <c r="I925" s="256"/>
      <c r="J925" s="256" t="s">
        <v>356</v>
      </c>
      <c r="K925" s="329" t="s">
        <v>356</v>
      </c>
      <c r="L925" s="256" t="s">
        <v>356</v>
      </c>
      <c r="M925" s="256"/>
      <c r="N925" s="257"/>
    </row>
    <row r="926" spans="2:14" x14ac:dyDescent="0.25">
      <c r="B926" s="333" t="str">
        <f>IF(D926="","",D926&amp;"-"&amp;(1+COUNTIF(D$33:D925,D926)))</f>
        <v>imeprezime-867</v>
      </c>
      <c r="D926" s="255" t="s">
        <v>285</v>
      </c>
      <c r="E926" s="256" t="s">
        <v>1480</v>
      </c>
      <c r="F926" s="256">
        <v>1022</v>
      </c>
      <c r="G926" s="256" t="s">
        <v>1481</v>
      </c>
      <c r="H926" s="256" t="s">
        <v>368</v>
      </c>
      <c r="I926" s="256"/>
      <c r="J926" s="256" t="s">
        <v>356</v>
      </c>
      <c r="K926" s="329" t="s">
        <v>356</v>
      </c>
      <c r="L926" s="256" t="s">
        <v>356</v>
      </c>
      <c r="M926" s="256"/>
      <c r="N926" s="257"/>
    </row>
    <row r="927" spans="2:14" x14ac:dyDescent="0.25">
      <c r="B927" s="333" t="str">
        <f>IF(D927="","",D927&amp;"-"&amp;(1+COUNTIF(D$33:D926,D927)))</f>
        <v>imeprezime-868</v>
      </c>
      <c r="D927" s="255" t="s">
        <v>285</v>
      </c>
      <c r="E927" s="256" t="s">
        <v>1480</v>
      </c>
      <c r="F927" s="256">
        <v>2342</v>
      </c>
      <c r="G927" s="256" t="s">
        <v>1482</v>
      </c>
      <c r="H927" s="256" t="s">
        <v>1483</v>
      </c>
      <c r="I927" s="256"/>
      <c r="J927" s="256" t="s">
        <v>356</v>
      </c>
      <c r="K927" s="256" t="s">
        <v>356</v>
      </c>
      <c r="L927" s="256" t="s">
        <v>356</v>
      </c>
      <c r="M927" s="256"/>
      <c r="N927" s="257"/>
    </row>
    <row r="928" spans="2:14" ht="15" customHeight="1" x14ac:dyDescent="0.25">
      <c r="B928" s="333" t="str">
        <f>IF(D928="","",D928&amp;"-"&amp;(1+COUNTIF(D$33:D927,D928)))</f>
        <v>imeprezime-869</v>
      </c>
      <c r="D928" s="255" t="s">
        <v>285</v>
      </c>
      <c r="E928" s="256" t="s">
        <v>1484</v>
      </c>
      <c r="F928" s="256">
        <v>1463</v>
      </c>
      <c r="G928" s="256" t="s">
        <v>1485</v>
      </c>
      <c r="H928" s="256" t="s">
        <v>362</v>
      </c>
      <c r="I928" s="256"/>
      <c r="J928" s="256" t="s">
        <v>356</v>
      </c>
      <c r="K928" s="329" t="s">
        <v>356</v>
      </c>
      <c r="L928" s="256" t="s">
        <v>356</v>
      </c>
      <c r="M928" s="256"/>
      <c r="N928" s="257"/>
    </row>
    <row r="929" spans="2:14" x14ac:dyDescent="0.25">
      <c r="B929" s="333" t="str">
        <f>IF(D929="","",D929&amp;"-"&amp;(1+COUNTIF(D$33:D928,D929)))</f>
        <v>imeprezime-870</v>
      </c>
      <c r="D929" s="255" t="s">
        <v>285</v>
      </c>
      <c r="E929" s="256" t="s">
        <v>1486</v>
      </c>
      <c r="F929" s="256">
        <v>1178</v>
      </c>
      <c r="G929" s="256" t="s">
        <v>1487</v>
      </c>
      <c r="H929" s="256" t="s">
        <v>374</v>
      </c>
      <c r="I929" s="256" t="s">
        <v>428</v>
      </c>
      <c r="J929" s="256">
        <v>221</v>
      </c>
      <c r="K929" s="329">
        <v>44627</v>
      </c>
      <c r="L929" s="256" t="s">
        <v>356</v>
      </c>
      <c r="M929" s="256"/>
      <c r="N929" s="257"/>
    </row>
    <row r="930" spans="2:14" x14ac:dyDescent="0.25">
      <c r="B930" s="333" t="str">
        <f>IF(D930="","",D930&amp;"-"&amp;(1+COUNTIF(D$33:D929,D930)))</f>
        <v>imeprezime-871</v>
      </c>
      <c r="D930" s="255" t="s">
        <v>285</v>
      </c>
      <c r="E930" s="256" t="s">
        <v>1488</v>
      </c>
      <c r="F930" s="256">
        <v>1141</v>
      </c>
      <c r="G930" s="256" t="s">
        <v>1341</v>
      </c>
      <c r="H930" s="256" t="s">
        <v>368</v>
      </c>
      <c r="I930" s="256" t="s">
        <v>394</v>
      </c>
      <c r="J930" s="256">
        <v>221</v>
      </c>
      <c r="K930" s="329">
        <v>44636</v>
      </c>
      <c r="L930" s="256" t="s">
        <v>356</v>
      </c>
      <c r="M930" s="256"/>
      <c r="N930" s="257"/>
    </row>
    <row r="931" spans="2:14" x14ac:dyDescent="0.25">
      <c r="B931" s="333" t="str">
        <f>IF(D931="","",D931&amp;"-"&amp;(1+COUNTIF(D$33:D930,D931)))</f>
        <v>imeprezime-872</v>
      </c>
      <c r="D931" s="255" t="s">
        <v>285</v>
      </c>
      <c r="E931" s="256" t="s">
        <v>1489</v>
      </c>
      <c r="F931" s="256">
        <v>1532</v>
      </c>
      <c r="G931" s="256" t="s">
        <v>714</v>
      </c>
      <c r="H931" s="256" t="s">
        <v>368</v>
      </c>
      <c r="I931" s="256" t="s">
        <v>375</v>
      </c>
      <c r="J931" s="256">
        <v>221</v>
      </c>
      <c r="K931" s="329">
        <v>44636</v>
      </c>
      <c r="L931" s="256" t="s">
        <v>356</v>
      </c>
      <c r="M931" s="256"/>
      <c r="N931" s="257"/>
    </row>
    <row r="932" spans="2:14" x14ac:dyDescent="0.25">
      <c r="B932" s="333" t="str">
        <f>IF(D932="","",D932&amp;"-"&amp;(1+COUNTIF(D$33:D931,D932)))</f>
        <v>imeprezime-873</v>
      </c>
      <c r="D932" s="255" t="s">
        <v>285</v>
      </c>
      <c r="E932" s="256" t="s">
        <v>1489</v>
      </c>
      <c r="F932" s="256">
        <v>1702</v>
      </c>
      <c r="G932" s="256" t="s">
        <v>1490</v>
      </c>
      <c r="H932" s="256" t="s">
        <v>368</v>
      </c>
      <c r="I932" s="256"/>
      <c r="J932" s="256" t="s">
        <v>356</v>
      </c>
      <c r="K932" s="256" t="s">
        <v>356</v>
      </c>
      <c r="L932" s="256" t="s">
        <v>356</v>
      </c>
      <c r="M932" s="256"/>
      <c r="N932" s="257"/>
    </row>
    <row r="933" spans="2:14" x14ac:dyDescent="0.25">
      <c r="B933" s="333" t="str">
        <f>IF(D933="","",D933&amp;"-"&amp;(1+COUNTIF(D$33:D932,D933)))</f>
        <v>imeprezime-874</v>
      </c>
      <c r="D933" s="255" t="s">
        <v>285</v>
      </c>
      <c r="E933" s="256" t="s">
        <v>1489</v>
      </c>
      <c r="F933" s="256">
        <v>1768</v>
      </c>
      <c r="G933" s="256" t="s">
        <v>450</v>
      </c>
      <c r="H933" s="256" t="s">
        <v>487</v>
      </c>
      <c r="I933" s="256"/>
      <c r="J933" s="256" t="s">
        <v>356</v>
      </c>
      <c r="K933" s="329" t="s">
        <v>356</v>
      </c>
      <c r="L933" s="256" t="s">
        <v>356</v>
      </c>
      <c r="M933" s="256"/>
      <c r="N933" s="257"/>
    </row>
    <row r="934" spans="2:14" x14ac:dyDescent="0.25">
      <c r="B934" s="333" t="str">
        <f>IF(D934="","",D934&amp;"-"&amp;(1+COUNTIF(D$33:D933,D934)))</f>
        <v>imeprezime-875</v>
      </c>
      <c r="D934" s="255" t="s">
        <v>285</v>
      </c>
      <c r="E934" s="256" t="s">
        <v>1491</v>
      </c>
      <c r="F934" s="256">
        <v>2073</v>
      </c>
      <c r="G934" s="256" t="s">
        <v>1492</v>
      </c>
      <c r="H934" s="256" t="s">
        <v>1209</v>
      </c>
      <c r="I934" s="256"/>
      <c r="J934" s="256" t="s">
        <v>356</v>
      </c>
      <c r="K934" s="329" t="s">
        <v>356</v>
      </c>
      <c r="L934" s="256" t="s">
        <v>356</v>
      </c>
      <c r="M934" s="256"/>
      <c r="N934" s="257"/>
    </row>
    <row r="935" spans="2:14" ht="15" customHeight="1" x14ac:dyDescent="0.25">
      <c r="B935" s="333" t="str">
        <f>IF(D935="","",D935&amp;"-"&amp;(1+COUNTIF(D$33:D934,D935)))</f>
        <v>imeprezime-876</v>
      </c>
      <c r="D935" s="255" t="s">
        <v>285</v>
      </c>
      <c r="E935" s="256" t="s">
        <v>1493</v>
      </c>
      <c r="F935" s="256">
        <v>1825</v>
      </c>
      <c r="G935" s="256" t="s">
        <v>1017</v>
      </c>
      <c r="H935" s="256" t="s">
        <v>412</v>
      </c>
      <c r="I935" s="256"/>
      <c r="J935" s="256" t="s">
        <v>356</v>
      </c>
      <c r="K935" s="329" t="s">
        <v>356</v>
      </c>
      <c r="L935" s="256" t="s">
        <v>356</v>
      </c>
      <c r="M935" s="256"/>
      <c r="N935" s="257"/>
    </row>
    <row r="936" spans="2:14" x14ac:dyDescent="0.25">
      <c r="B936" s="333" t="str">
        <f>IF(D936="","",D936&amp;"-"&amp;(1+COUNTIF(D$33:D935,D936)))</f>
        <v>imeprezime-877</v>
      </c>
      <c r="D936" s="255" t="s">
        <v>285</v>
      </c>
      <c r="E936" s="256" t="s">
        <v>1494</v>
      </c>
      <c r="F936" s="256">
        <v>1564</v>
      </c>
      <c r="G936" s="256" t="s">
        <v>1495</v>
      </c>
      <c r="H936" s="256" t="s">
        <v>447</v>
      </c>
      <c r="I936" s="256"/>
      <c r="J936" s="256" t="s">
        <v>356</v>
      </c>
      <c r="K936" s="329" t="s">
        <v>356</v>
      </c>
      <c r="L936" s="256" t="s">
        <v>356</v>
      </c>
      <c r="M936" s="256"/>
      <c r="N936" s="257"/>
    </row>
    <row r="937" spans="2:14" x14ac:dyDescent="0.25">
      <c r="B937" s="333" t="str">
        <f>IF(D937="","",D937&amp;"-"&amp;(1+COUNTIF(D$33:D936,D937)))</f>
        <v>imeprezime-878</v>
      </c>
      <c r="D937" s="255" t="s">
        <v>285</v>
      </c>
      <c r="E937" s="256" t="s">
        <v>1494</v>
      </c>
      <c r="F937" s="256">
        <v>2115</v>
      </c>
      <c r="G937" s="256" t="s">
        <v>898</v>
      </c>
      <c r="H937" s="256" t="s">
        <v>424</v>
      </c>
      <c r="I937" s="256"/>
      <c r="J937" s="256" t="s">
        <v>356</v>
      </c>
      <c r="K937" s="329" t="s">
        <v>356</v>
      </c>
      <c r="L937" s="256" t="s">
        <v>356</v>
      </c>
      <c r="M937" s="256"/>
      <c r="N937" s="257"/>
    </row>
    <row r="938" spans="2:14" x14ac:dyDescent="0.25">
      <c r="B938" s="333" t="str">
        <f>IF(D938="","",D938&amp;"-"&amp;(1+COUNTIF(D$33:D937,D938)))</f>
        <v>imeprezime-879</v>
      </c>
      <c r="D938" s="255" t="s">
        <v>285</v>
      </c>
      <c r="E938" s="256" t="s">
        <v>1496</v>
      </c>
      <c r="F938" s="256">
        <v>1361</v>
      </c>
      <c r="G938" s="256" t="s">
        <v>684</v>
      </c>
      <c r="H938" s="256" t="s">
        <v>368</v>
      </c>
      <c r="I938" s="256" t="s">
        <v>375</v>
      </c>
      <c r="J938" s="256">
        <v>221</v>
      </c>
      <c r="K938" s="329">
        <v>44636</v>
      </c>
      <c r="L938" s="256" t="s">
        <v>356</v>
      </c>
      <c r="M938" s="256"/>
      <c r="N938" s="257"/>
    </row>
    <row r="939" spans="2:14" x14ac:dyDescent="0.25">
      <c r="B939" s="333" t="str">
        <f>IF(D939="","",D939&amp;"-"&amp;(1+COUNTIF(D$33:D938,D939)))</f>
        <v>imeprezime-880</v>
      </c>
      <c r="D939" s="255" t="s">
        <v>285</v>
      </c>
      <c r="E939" s="256" t="s">
        <v>1497</v>
      </c>
      <c r="F939" s="256">
        <v>2435</v>
      </c>
      <c r="G939" s="256" t="s">
        <v>354</v>
      </c>
      <c r="H939" s="256" t="s">
        <v>355</v>
      </c>
      <c r="I939" s="256"/>
      <c r="J939" s="256" t="s">
        <v>356</v>
      </c>
      <c r="K939" s="329" t="s">
        <v>356</v>
      </c>
      <c r="L939" s="256" t="s">
        <v>356</v>
      </c>
      <c r="M939" s="256"/>
      <c r="N939" s="257"/>
    </row>
    <row r="940" spans="2:14" x14ac:dyDescent="0.25">
      <c r="B940" s="333" t="str">
        <f>IF(D940="","",D940&amp;"-"&amp;(1+COUNTIF(D$33:D939,D940)))</f>
        <v>imeprezime-881</v>
      </c>
      <c r="D940" s="255" t="s">
        <v>285</v>
      </c>
      <c r="E940" s="256" t="s">
        <v>1498</v>
      </c>
      <c r="F940" s="256">
        <v>1802</v>
      </c>
      <c r="G940" s="256" t="s">
        <v>1499</v>
      </c>
      <c r="H940" s="256" t="s">
        <v>368</v>
      </c>
      <c r="I940" s="256"/>
      <c r="J940" s="256" t="s">
        <v>356</v>
      </c>
      <c r="K940" s="329" t="s">
        <v>356</v>
      </c>
      <c r="L940" s="256" t="s">
        <v>356</v>
      </c>
      <c r="M940" s="256"/>
      <c r="N940" s="257"/>
    </row>
    <row r="941" spans="2:14" x14ac:dyDescent="0.25">
      <c r="B941" s="333" t="str">
        <f>IF(D941="","",D941&amp;"-"&amp;(1+COUNTIF(D$33:D940,D941)))</f>
        <v>imeprezime-882</v>
      </c>
      <c r="D941" s="255" t="s">
        <v>285</v>
      </c>
      <c r="E941" s="256" t="s">
        <v>1500</v>
      </c>
      <c r="F941" s="256">
        <v>2214</v>
      </c>
      <c r="G941" s="256" t="s">
        <v>1501</v>
      </c>
      <c r="H941" s="256" t="s">
        <v>374</v>
      </c>
      <c r="I941" s="256" t="s">
        <v>399</v>
      </c>
      <c r="J941" s="256">
        <v>221</v>
      </c>
      <c r="K941" s="329">
        <v>44641</v>
      </c>
      <c r="L941" s="256" t="s">
        <v>356</v>
      </c>
      <c r="M941" s="256"/>
      <c r="N941" s="257"/>
    </row>
    <row r="942" spans="2:14" ht="15" customHeight="1" x14ac:dyDescent="0.25">
      <c r="B942" s="333" t="str">
        <f>IF(D942="","",D942&amp;"-"&amp;(1+COUNTIF(D$33:D941,D942)))</f>
        <v>imeprezime-883</v>
      </c>
      <c r="D942" s="255" t="s">
        <v>285</v>
      </c>
      <c r="E942" s="256" t="s">
        <v>1502</v>
      </c>
      <c r="F942" s="256">
        <v>2288</v>
      </c>
      <c r="G942" s="256" t="s">
        <v>1503</v>
      </c>
      <c r="H942" s="256" t="s">
        <v>362</v>
      </c>
      <c r="I942" s="256"/>
      <c r="J942" s="256" t="s">
        <v>356</v>
      </c>
      <c r="K942" s="329" t="s">
        <v>356</v>
      </c>
      <c r="L942" s="256" t="s">
        <v>356</v>
      </c>
      <c r="M942" s="256"/>
      <c r="N942" s="257"/>
    </row>
    <row r="943" spans="2:14" x14ac:dyDescent="0.25">
      <c r="B943" s="333" t="str">
        <f>IF(D943="","",D943&amp;"-"&amp;(1+COUNTIF(D$33:D942,D943)))</f>
        <v>imeprezime-884</v>
      </c>
      <c r="D943" s="255" t="s">
        <v>285</v>
      </c>
      <c r="E943" s="256" t="s">
        <v>1504</v>
      </c>
      <c r="F943" s="256">
        <v>1674</v>
      </c>
      <c r="G943" s="256" t="s">
        <v>521</v>
      </c>
      <c r="H943" s="256" t="s">
        <v>365</v>
      </c>
      <c r="I943" s="256" t="s">
        <v>399</v>
      </c>
      <c r="J943" s="256">
        <v>221</v>
      </c>
      <c r="K943" s="329">
        <v>44626</v>
      </c>
      <c r="L943" s="256" t="s">
        <v>356</v>
      </c>
      <c r="M943" s="256"/>
      <c r="N943" s="257"/>
    </row>
    <row r="944" spans="2:14" x14ac:dyDescent="0.25">
      <c r="B944" s="333" t="str">
        <f>IF(D944="","",D944&amp;"-"&amp;(1+COUNTIF(D$33:D943,D944)))</f>
        <v>imeprezime-885</v>
      </c>
      <c r="D944" s="255" t="s">
        <v>285</v>
      </c>
      <c r="E944" s="256" t="s">
        <v>1505</v>
      </c>
      <c r="F944" s="256">
        <v>1503</v>
      </c>
      <c r="G944" s="256" t="s">
        <v>1506</v>
      </c>
      <c r="H944" s="256" t="s">
        <v>368</v>
      </c>
      <c r="I944" s="256" t="s">
        <v>904</v>
      </c>
      <c r="J944" s="256">
        <v>221</v>
      </c>
      <c r="K944" s="329">
        <v>44636</v>
      </c>
      <c r="L944" s="256" t="s">
        <v>356</v>
      </c>
      <c r="M944" s="256"/>
      <c r="N944" s="257"/>
    </row>
    <row r="945" spans="2:14" x14ac:dyDescent="0.25">
      <c r="B945" s="333" t="str">
        <f>IF(D945="","",D945&amp;"-"&amp;(1+COUNTIF(D$33:D944,D945)))</f>
        <v>imeprezime-886</v>
      </c>
      <c r="D945" s="255" t="s">
        <v>285</v>
      </c>
      <c r="E945" s="256" t="s">
        <v>1507</v>
      </c>
      <c r="F945" s="256">
        <v>1057</v>
      </c>
      <c r="G945" s="256" t="s">
        <v>619</v>
      </c>
      <c r="H945" s="256" t="s">
        <v>368</v>
      </c>
      <c r="I945" s="256" t="s">
        <v>904</v>
      </c>
      <c r="J945" s="256">
        <v>221</v>
      </c>
      <c r="K945" s="329">
        <v>44636</v>
      </c>
      <c r="L945" s="256" t="s">
        <v>356</v>
      </c>
      <c r="M945" s="256"/>
      <c r="N945" s="257"/>
    </row>
    <row r="946" spans="2:14" x14ac:dyDescent="0.25">
      <c r="B946" s="333" t="str">
        <f>IF(D946="","",D946&amp;"-"&amp;(1+COUNTIF(D$33:D945,D946)))</f>
        <v>imeprezime-887</v>
      </c>
      <c r="D946" s="255" t="s">
        <v>285</v>
      </c>
      <c r="E946" s="256" t="s">
        <v>1508</v>
      </c>
      <c r="F946" s="256">
        <v>1490</v>
      </c>
      <c r="G946" s="256" t="s">
        <v>1509</v>
      </c>
      <c r="H946" s="256" t="s">
        <v>412</v>
      </c>
      <c r="I946" s="256" t="s">
        <v>645</v>
      </c>
      <c r="J946" s="256">
        <v>221</v>
      </c>
      <c r="K946" s="329">
        <v>44686</v>
      </c>
      <c r="L946" s="256" t="s">
        <v>356</v>
      </c>
      <c r="M946" s="256"/>
      <c r="N946" s="257"/>
    </row>
    <row r="947" spans="2:14" x14ac:dyDescent="0.25">
      <c r="B947" s="333" t="str">
        <f>IF(D947="","",D947&amp;"-"&amp;(1+COUNTIF(D$33:D946,D947)))</f>
        <v>imeprezime-888</v>
      </c>
      <c r="D947" s="255" t="s">
        <v>285</v>
      </c>
      <c r="E947" s="256" t="s">
        <v>1508</v>
      </c>
      <c r="F947" s="256">
        <v>1568</v>
      </c>
      <c r="G947" s="256" t="s">
        <v>1391</v>
      </c>
      <c r="H947" s="256" t="s">
        <v>362</v>
      </c>
      <c r="I947" s="256" t="s">
        <v>1083</v>
      </c>
      <c r="J947" s="256">
        <v>221</v>
      </c>
      <c r="K947" s="329">
        <v>44632</v>
      </c>
      <c r="L947" s="256" t="s">
        <v>356</v>
      </c>
      <c r="M947" s="256"/>
      <c r="N947" s="257"/>
    </row>
    <row r="948" spans="2:14" x14ac:dyDescent="0.25">
      <c r="B948" s="333" t="str">
        <f>IF(D948="","",D948&amp;"-"&amp;(1+COUNTIF(D$33:D947,D948)))</f>
        <v>imeprezime-889</v>
      </c>
      <c r="D948" s="255" t="s">
        <v>285</v>
      </c>
      <c r="E948" s="256" t="s">
        <v>1510</v>
      </c>
      <c r="F948" s="256">
        <v>1430</v>
      </c>
      <c r="G948" s="256" t="s">
        <v>1511</v>
      </c>
      <c r="H948" s="256" t="s">
        <v>374</v>
      </c>
      <c r="I948" s="256" t="s">
        <v>645</v>
      </c>
      <c r="J948" s="256">
        <v>221</v>
      </c>
      <c r="K948" s="329">
        <v>44627</v>
      </c>
      <c r="L948" s="256" t="s">
        <v>356</v>
      </c>
      <c r="M948" s="256"/>
      <c r="N948" s="257"/>
    </row>
    <row r="949" spans="2:14" ht="15" customHeight="1" x14ac:dyDescent="0.25">
      <c r="B949" s="333" t="str">
        <f>IF(D949="","",D949&amp;"-"&amp;(1+COUNTIF(D$33:D948,D949)))</f>
        <v>imeprezime-890</v>
      </c>
      <c r="D949" s="255" t="s">
        <v>285</v>
      </c>
      <c r="E949" s="256" t="s">
        <v>1510</v>
      </c>
      <c r="F949" s="256">
        <v>1427</v>
      </c>
      <c r="G949" s="256" t="s">
        <v>1127</v>
      </c>
      <c r="H949" s="256" t="s">
        <v>487</v>
      </c>
      <c r="I949" s="256" t="s">
        <v>645</v>
      </c>
      <c r="J949" s="256">
        <v>221</v>
      </c>
      <c r="K949" s="329">
        <v>44645</v>
      </c>
      <c r="L949" s="256" t="s">
        <v>356</v>
      </c>
      <c r="M949" s="256"/>
      <c r="N949" s="257"/>
    </row>
    <row r="950" spans="2:14" x14ac:dyDescent="0.25">
      <c r="B950" s="333" t="str">
        <f>IF(D950="","",D950&amp;"-"&amp;(1+COUNTIF(D$33:D949,D950)))</f>
        <v>imeprezime-891</v>
      </c>
      <c r="D950" s="255" t="s">
        <v>285</v>
      </c>
      <c r="E950" s="256" t="s">
        <v>1512</v>
      </c>
      <c r="F950" s="256">
        <v>1407</v>
      </c>
      <c r="G950" s="256" t="s">
        <v>1513</v>
      </c>
      <c r="H950" s="256" t="s">
        <v>383</v>
      </c>
      <c r="I950" s="256" t="s">
        <v>381</v>
      </c>
      <c r="J950" s="256">
        <v>221</v>
      </c>
      <c r="K950" s="329">
        <v>44625</v>
      </c>
      <c r="L950" s="256" t="s">
        <v>356</v>
      </c>
      <c r="M950" s="256"/>
      <c r="N950" s="257"/>
    </row>
    <row r="951" spans="2:14" x14ac:dyDescent="0.25">
      <c r="B951" s="333" t="str">
        <f>IF(D951="","",D951&amp;"-"&amp;(1+COUNTIF(D$33:D950,D951)))</f>
        <v>imeprezime-892</v>
      </c>
      <c r="D951" s="255" t="s">
        <v>285</v>
      </c>
      <c r="E951" s="256" t="s">
        <v>1514</v>
      </c>
      <c r="F951" s="256">
        <v>1545</v>
      </c>
      <c r="G951" s="256" t="s">
        <v>1515</v>
      </c>
      <c r="H951" s="256" t="s">
        <v>412</v>
      </c>
      <c r="I951" s="256" t="s">
        <v>381</v>
      </c>
      <c r="J951" s="256">
        <v>221</v>
      </c>
      <c r="K951" s="329">
        <v>44646</v>
      </c>
      <c r="L951" s="256" t="s">
        <v>356</v>
      </c>
      <c r="M951" s="256"/>
      <c r="N951" s="257"/>
    </row>
    <row r="952" spans="2:14" x14ac:dyDescent="0.25">
      <c r="B952" s="333" t="str">
        <f>IF(D952="","",D952&amp;"-"&amp;(1+COUNTIF(D$33:D951,D952)))</f>
        <v>imeprezime-893</v>
      </c>
      <c r="D952" s="255" t="s">
        <v>285</v>
      </c>
      <c r="E952" s="256" t="s">
        <v>1516</v>
      </c>
      <c r="F952" s="256">
        <v>1082</v>
      </c>
      <c r="G952" s="256" t="s">
        <v>1517</v>
      </c>
      <c r="H952" s="256" t="s">
        <v>365</v>
      </c>
      <c r="I952" s="256" t="s">
        <v>467</v>
      </c>
      <c r="J952" s="256">
        <v>221</v>
      </c>
      <c r="K952" s="329">
        <v>44626</v>
      </c>
      <c r="L952" s="256" t="s">
        <v>356</v>
      </c>
      <c r="M952" s="256"/>
      <c r="N952" s="257"/>
    </row>
    <row r="953" spans="2:14" x14ac:dyDescent="0.25">
      <c r="B953" s="333" t="str">
        <f>IF(D953="","",D953&amp;"-"&amp;(1+COUNTIF(D$33:D952,D953)))</f>
        <v>imeprezime-894</v>
      </c>
      <c r="D953" s="255" t="s">
        <v>285</v>
      </c>
      <c r="E953" s="256" t="s">
        <v>1516</v>
      </c>
      <c r="F953" s="256">
        <v>2023</v>
      </c>
      <c r="G953" s="256" t="s">
        <v>1518</v>
      </c>
      <c r="H953" s="256"/>
      <c r="I953" s="256"/>
      <c r="J953" s="256" t="s">
        <v>356</v>
      </c>
      <c r="K953" s="256" t="s">
        <v>356</v>
      </c>
      <c r="L953" s="256" t="s">
        <v>356</v>
      </c>
      <c r="M953" s="256"/>
      <c r="N953" s="257"/>
    </row>
    <row r="954" spans="2:14" x14ac:dyDescent="0.25">
      <c r="B954" s="333" t="str">
        <f>IF(D954="","",D954&amp;"-"&amp;(1+COUNTIF(D$33:D953,D954)))</f>
        <v>imeprezime-895</v>
      </c>
      <c r="D954" s="255" t="s">
        <v>285</v>
      </c>
      <c r="E954" s="256" t="s">
        <v>1519</v>
      </c>
      <c r="F954" s="256">
        <v>1940</v>
      </c>
      <c r="G954" s="256" t="s">
        <v>1520</v>
      </c>
      <c r="H954" s="256" t="s">
        <v>424</v>
      </c>
      <c r="I954" s="256" t="s">
        <v>428</v>
      </c>
      <c r="J954" s="256">
        <v>221</v>
      </c>
      <c r="K954" s="329">
        <v>44625</v>
      </c>
      <c r="L954" s="256" t="s">
        <v>356</v>
      </c>
      <c r="M954" s="256"/>
      <c r="N954" s="257"/>
    </row>
    <row r="955" spans="2:14" x14ac:dyDescent="0.25">
      <c r="B955" s="333" t="str">
        <f>IF(D955="","",D955&amp;"-"&amp;(1+COUNTIF(D$33:D954,D955)))</f>
        <v>imeprezime-896</v>
      </c>
      <c r="D955" s="255" t="s">
        <v>285</v>
      </c>
      <c r="E955" s="256" t="s">
        <v>1519</v>
      </c>
      <c r="F955" s="256">
        <v>1699</v>
      </c>
      <c r="G955" s="256" t="s">
        <v>722</v>
      </c>
      <c r="H955" s="256" t="s">
        <v>368</v>
      </c>
      <c r="I955" s="256"/>
      <c r="J955" s="256" t="s">
        <v>356</v>
      </c>
      <c r="K955" s="329" t="s">
        <v>356</v>
      </c>
      <c r="L955" s="256" t="s">
        <v>356</v>
      </c>
      <c r="M955" s="256"/>
      <c r="N955" s="257"/>
    </row>
    <row r="956" spans="2:14" ht="15" customHeight="1" x14ac:dyDescent="0.25">
      <c r="B956" s="333" t="str">
        <f>IF(D956="","",D956&amp;"-"&amp;(1+COUNTIF(D$33:D955,D956)))</f>
        <v>imeprezime-897</v>
      </c>
      <c r="D956" s="255" t="s">
        <v>285</v>
      </c>
      <c r="E956" s="256" t="s">
        <v>1521</v>
      </c>
      <c r="F956" s="256">
        <v>1039</v>
      </c>
      <c r="G956" s="256" t="s">
        <v>453</v>
      </c>
      <c r="H956" s="256" t="s">
        <v>424</v>
      </c>
      <c r="I956" s="256" t="s">
        <v>430</v>
      </c>
      <c r="J956" s="256">
        <v>221</v>
      </c>
      <c r="K956" s="329">
        <v>44625</v>
      </c>
      <c r="L956" s="256" t="s">
        <v>356</v>
      </c>
      <c r="M956" s="256"/>
      <c r="N956" s="257"/>
    </row>
    <row r="957" spans="2:14" x14ac:dyDescent="0.25">
      <c r="B957" s="333" t="str">
        <f>IF(D957="","",D957&amp;"-"&amp;(1+COUNTIF(D$33:D956,D957)))</f>
        <v>imeprezime-898</v>
      </c>
      <c r="D957" s="255" t="s">
        <v>285</v>
      </c>
      <c r="E957" s="256" t="s">
        <v>1522</v>
      </c>
      <c r="F957" s="256">
        <v>1655</v>
      </c>
      <c r="G957" s="256" t="s">
        <v>1082</v>
      </c>
      <c r="H957" s="256" t="s">
        <v>383</v>
      </c>
      <c r="I957" s="256" t="s">
        <v>601</v>
      </c>
      <c r="J957" s="256">
        <v>221</v>
      </c>
      <c r="K957" s="329">
        <v>44625</v>
      </c>
      <c r="L957" s="256" t="s">
        <v>356</v>
      </c>
      <c r="M957" s="256"/>
      <c r="N957" s="257"/>
    </row>
    <row r="958" spans="2:14" x14ac:dyDescent="0.25">
      <c r="B958" s="333" t="str">
        <f>IF(D958="","",D958&amp;"-"&amp;(1+COUNTIF(D$33:D957,D958)))</f>
        <v>imeprezime-899</v>
      </c>
      <c r="D958" s="255" t="s">
        <v>285</v>
      </c>
      <c r="E958" s="256" t="s">
        <v>1522</v>
      </c>
      <c r="F958" s="256">
        <v>1023</v>
      </c>
      <c r="G958" s="256" t="s">
        <v>1523</v>
      </c>
      <c r="H958" s="256" t="s">
        <v>368</v>
      </c>
      <c r="I958" s="256"/>
      <c r="J958" s="256" t="s">
        <v>356</v>
      </c>
      <c r="K958" s="329" t="s">
        <v>356</v>
      </c>
      <c r="L958" s="256" t="s">
        <v>356</v>
      </c>
      <c r="M958" s="256"/>
      <c r="N958" s="257"/>
    </row>
    <row r="959" spans="2:14" x14ac:dyDescent="0.25">
      <c r="B959" s="333" t="str">
        <f>IF(D959="","",D959&amp;"-"&amp;(1+COUNTIF(D$33:D958,D959)))</f>
        <v>imeprezime-900</v>
      </c>
      <c r="D959" s="255" t="s">
        <v>285</v>
      </c>
      <c r="E959" s="256" t="s">
        <v>1522</v>
      </c>
      <c r="F959" s="256">
        <v>1200</v>
      </c>
      <c r="G959" s="256" t="s">
        <v>435</v>
      </c>
      <c r="H959" s="256" t="s">
        <v>424</v>
      </c>
      <c r="I959" s="256" t="s">
        <v>394</v>
      </c>
      <c r="J959" s="256">
        <v>221</v>
      </c>
      <c r="K959" s="329">
        <v>44625</v>
      </c>
      <c r="L959" s="256" t="s">
        <v>356</v>
      </c>
      <c r="M959" s="256"/>
      <c r="N959" s="257"/>
    </row>
    <row r="960" spans="2:14" x14ac:dyDescent="0.25">
      <c r="B960" s="333" t="str">
        <f>IF(D960="","",D960&amp;"-"&amp;(1+COUNTIF(D$33:D959,D960)))</f>
        <v>imeprezime-901</v>
      </c>
      <c r="D960" s="255" t="s">
        <v>285</v>
      </c>
      <c r="E960" s="256" t="s">
        <v>1522</v>
      </c>
      <c r="F960" s="256">
        <v>1045</v>
      </c>
      <c r="G960" s="256" t="s">
        <v>1155</v>
      </c>
      <c r="H960" s="256" t="s">
        <v>487</v>
      </c>
      <c r="I960" s="256"/>
      <c r="J960" s="256" t="s">
        <v>356</v>
      </c>
      <c r="K960" s="329" t="s">
        <v>356</v>
      </c>
      <c r="L960" s="256" t="s">
        <v>356</v>
      </c>
      <c r="M960" s="256"/>
      <c r="N960" s="257"/>
    </row>
    <row r="961" spans="2:14" x14ac:dyDescent="0.25">
      <c r="B961" s="333" t="str">
        <f>IF(D961="","",D961&amp;"-"&amp;(1+COUNTIF(D$33:D960,D961)))</f>
        <v>imeprezime-902</v>
      </c>
      <c r="D961" s="255" t="s">
        <v>285</v>
      </c>
      <c r="E961" s="256" t="s">
        <v>1522</v>
      </c>
      <c r="F961" s="256">
        <v>1891</v>
      </c>
      <c r="G961" s="256" t="s">
        <v>1114</v>
      </c>
      <c r="H961" s="256" t="s">
        <v>368</v>
      </c>
      <c r="I961" s="256" t="s">
        <v>375</v>
      </c>
      <c r="J961" s="256">
        <v>221</v>
      </c>
      <c r="K961" s="329">
        <v>44636</v>
      </c>
      <c r="L961" s="256" t="s">
        <v>356</v>
      </c>
      <c r="M961" s="256"/>
      <c r="N961" s="257"/>
    </row>
    <row r="962" spans="2:14" x14ac:dyDescent="0.25">
      <c r="B962" s="333" t="str">
        <f>IF(D962="","",D962&amp;"-"&amp;(1+COUNTIF(D$33:D961,D962)))</f>
        <v>imeprezime-903</v>
      </c>
      <c r="D962" s="255" t="s">
        <v>285</v>
      </c>
      <c r="E962" s="256" t="s">
        <v>1522</v>
      </c>
      <c r="F962" s="256">
        <v>1515</v>
      </c>
      <c r="G962" s="256" t="s">
        <v>1313</v>
      </c>
      <c r="H962" s="256" t="s">
        <v>383</v>
      </c>
      <c r="I962" s="256" t="s">
        <v>394</v>
      </c>
      <c r="J962" s="256">
        <v>221</v>
      </c>
      <c r="K962" s="329">
        <v>44625</v>
      </c>
      <c r="L962" s="256" t="s">
        <v>356</v>
      </c>
      <c r="M962" s="256"/>
      <c r="N962" s="257"/>
    </row>
    <row r="963" spans="2:14" ht="15" customHeight="1" x14ac:dyDescent="0.25">
      <c r="B963" s="333" t="str">
        <f>IF(D963="","",D963&amp;"-"&amp;(1+COUNTIF(D$33:D962,D963)))</f>
        <v>imeprezime-904</v>
      </c>
      <c r="D963" s="255" t="s">
        <v>285</v>
      </c>
      <c r="E963" s="256" t="s">
        <v>1524</v>
      </c>
      <c r="F963" s="256">
        <v>1372</v>
      </c>
      <c r="G963" s="256" t="s">
        <v>1525</v>
      </c>
      <c r="H963" s="256" t="s">
        <v>383</v>
      </c>
      <c r="I963" s="256" t="s">
        <v>394</v>
      </c>
      <c r="J963" s="256">
        <v>221</v>
      </c>
      <c r="K963" s="329">
        <v>44625</v>
      </c>
      <c r="L963" s="256" t="s">
        <v>356</v>
      </c>
      <c r="M963" s="256"/>
      <c r="N963" s="257"/>
    </row>
    <row r="964" spans="2:14" x14ac:dyDescent="0.25">
      <c r="B964" s="333" t="str">
        <f>IF(D964="","",D964&amp;"-"&amp;(1+COUNTIF(D$33:D963,D964)))</f>
        <v>imeprezime-905</v>
      </c>
      <c r="D964" s="255" t="s">
        <v>285</v>
      </c>
      <c r="E964" s="256" t="s">
        <v>1526</v>
      </c>
      <c r="F964" s="256">
        <v>1155</v>
      </c>
      <c r="G964" s="256" t="s">
        <v>440</v>
      </c>
      <c r="H964" s="256" t="s">
        <v>537</v>
      </c>
      <c r="I964" s="256" t="s">
        <v>535</v>
      </c>
      <c r="J964" s="256">
        <v>221</v>
      </c>
      <c r="K964" s="329">
        <v>44623</v>
      </c>
      <c r="L964" s="256" t="s">
        <v>356</v>
      </c>
      <c r="M964" s="256"/>
      <c r="N964" s="257"/>
    </row>
    <row r="965" spans="2:14" x14ac:dyDescent="0.25">
      <c r="B965" s="333" t="str">
        <f>IF(D965="","",D965&amp;"-"&amp;(1+COUNTIF(D$33:D964,D965)))</f>
        <v>imeprezime-906</v>
      </c>
      <c r="D965" s="255" t="s">
        <v>285</v>
      </c>
      <c r="E965" s="256" t="s">
        <v>1527</v>
      </c>
      <c r="F965" s="256">
        <v>1812</v>
      </c>
      <c r="G965" s="256" t="s">
        <v>1528</v>
      </c>
      <c r="H965" s="256" t="s">
        <v>368</v>
      </c>
      <c r="I965" s="256"/>
      <c r="J965" s="256" t="s">
        <v>356</v>
      </c>
      <c r="K965" s="329" t="s">
        <v>356</v>
      </c>
      <c r="L965" s="256" t="s">
        <v>356</v>
      </c>
      <c r="M965" s="256"/>
      <c r="N965" s="257"/>
    </row>
    <row r="966" spans="2:14" x14ac:dyDescent="0.25">
      <c r="B966" s="333" t="str">
        <f>IF(D966="","",D966&amp;"-"&amp;(1+COUNTIF(D$33:D965,D966)))</f>
        <v>imeprezime-907</v>
      </c>
      <c r="D966" s="255" t="s">
        <v>285</v>
      </c>
      <c r="E966" s="256" t="s">
        <v>1529</v>
      </c>
      <c r="F966" s="256">
        <v>1096</v>
      </c>
      <c r="G966" s="256" t="s">
        <v>1530</v>
      </c>
      <c r="H966" s="256" t="s">
        <v>362</v>
      </c>
      <c r="I966" s="256" t="s">
        <v>645</v>
      </c>
      <c r="J966" s="256">
        <v>221</v>
      </c>
      <c r="K966" s="329">
        <v>44632</v>
      </c>
      <c r="L966" s="256" t="s">
        <v>356</v>
      </c>
      <c r="M966" s="256"/>
      <c r="N966" s="257"/>
    </row>
    <row r="967" spans="2:14" x14ac:dyDescent="0.25">
      <c r="B967" s="333" t="str">
        <f>IF(D967="","",D967&amp;"-"&amp;(1+COUNTIF(D$33:D966,D967)))</f>
        <v>imeprezime-908</v>
      </c>
      <c r="D967" s="255" t="s">
        <v>285</v>
      </c>
      <c r="E967" s="256" t="s">
        <v>1531</v>
      </c>
      <c r="F967" s="256">
        <v>1151</v>
      </c>
      <c r="G967" s="256" t="s">
        <v>1532</v>
      </c>
      <c r="H967" s="256" t="s">
        <v>362</v>
      </c>
      <c r="I967" s="256" t="s">
        <v>636</v>
      </c>
      <c r="J967" s="256">
        <v>221</v>
      </c>
      <c r="K967" s="329">
        <v>44642</v>
      </c>
      <c r="L967" s="256" t="s">
        <v>356</v>
      </c>
      <c r="M967" s="256"/>
      <c r="N967" s="257"/>
    </row>
    <row r="968" spans="2:14" x14ac:dyDescent="0.25">
      <c r="B968" s="333" t="str">
        <f>IF(D968="","",D968&amp;"-"&amp;(1+COUNTIF(D$33:D967,D968)))</f>
        <v>imeprezime-909</v>
      </c>
      <c r="D968" s="255" t="s">
        <v>285</v>
      </c>
      <c r="E968" s="256" t="s">
        <v>1531</v>
      </c>
      <c r="F968" s="256">
        <v>1609</v>
      </c>
      <c r="G968" s="256" t="s">
        <v>442</v>
      </c>
      <c r="H968" s="256" t="s">
        <v>362</v>
      </c>
      <c r="I968" s="256"/>
      <c r="J968" s="256" t="s">
        <v>356</v>
      </c>
      <c r="K968" s="256" t="s">
        <v>356</v>
      </c>
      <c r="L968" s="256" t="s">
        <v>356</v>
      </c>
      <c r="M968" s="256"/>
      <c r="N968" s="257"/>
    </row>
    <row r="969" spans="2:14" x14ac:dyDescent="0.25">
      <c r="B969" s="333" t="str">
        <f>IF(D969="","",D969&amp;"-"&amp;(1+COUNTIF(D$33:D968,D969)))</f>
        <v>imeprezime-910</v>
      </c>
      <c r="D969" s="255" t="s">
        <v>285</v>
      </c>
      <c r="E969" s="256" t="s">
        <v>1531</v>
      </c>
      <c r="F969" s="256">
        <v>1641</v>
      </c>
      <c r="G969" s="256" t="s">
        <v>1533</v>
      </c>
      <c r="H969" s="256" t="s">
        <v>487</v>
      </c>
      <c r="I969" s="256"/>
      <c r="J969" s="256" t="s">
        <v>356</v>
      </c>
      <c r="K969" s="329" t="s">
        <v>356</v>
      </c>
      <c r="L969" s="256" t="s">
        <v>356</v>
      </c>
      <c r="M969" s="256"/>
      <c r="N969" s="257"/>
    </row>
    <row r="970" spans="2:14" ht="15" customHeight="1" x14ac:dyDescent="0.25">
      <c r="B970" s="333" t="str">
        <f>IF(D970="","",D970&amp;"-"&amp;(1+COUNTIF(D$33:D969,D970)))</f>
        <v>imeprezime-911</v>
      </c>
      <c r="D970" s="255" t="s">
        <v>285</v>
      </c>
      <c r="E970" s="256" t="s">
        <v>1531</v>
      </c>
      <c r="F970" s="256">
        <v>1133</v>
      </c>
      <c r="G970" s="256" t="s">
        <v>1534</v>
      </c>
      <c r="H970" s="256" t="s">
        <v>365</v>
      </c>
      <c r="I970" s="256" t="s">
        <v>645</v>
      </c>
      <c r="J970" s="256">
        <v>221</v>
      </c>
      <c r="K970" s="329">
        <v>44626</v>
      </c>
      <c r="L970" s="256" t="s">
        <v>356</v>
      </c>
      <c r="M970" s="256"/>
      <c r="N970" s="257"/>
    </row>
    <row r="971" spans="2:14" x14ac:dyDescent="0.25">
      <c r="B971" s="333" t="str">
        <f>IF(D971="","",D971&amp;"-"&amp;(1+COUNTIF(D$33:D970,D971)))</f>
        <v>imeprezime-912</v>
      </c>
      <c r="D971" s="255" t="s">
        <v>285</v>
      </c>
      <c r="E971" s="256" t="s">
        <v>1531</v>
      </c>
      <c r="F971" s="256">
        <v>1495</v>
      </c>
      <c r="G971" s="256" t="s">
        <v>536</v>
      </c>
      <c r="H971" s="256" t="s">
        <v>368</v>
      </c>
      <c r="I971" s="256" t="s">
        <v>467</v>
      </c>
      <c r="J971" s="256">
        <v>221</v>
      </c>
      <c r="K971" s="329">
        <v>44667</v>
      </c>
      <c r="L971" s="256" t="s">
        <v>356</v>
      </c>
      <c r="M971" s="256"/>
      <c r="N971" s="257"/>
    </row>
    <row r="972" spans="2:14" x14ac:dyDescent="0.25">
      <c r="B972" s="333" t="str">
        <f>IF(D972="","",D972&amp;"-"&amp;(1+COUNTIF(D$33:D971,D972)))</f>
        <v>imeprezime-913</v>
      </c>
      <c r="D972" s="255" t="s">
        <v>285</v>
      </c>
      <c r="E972" s="256" t="s">
        <v>1535</v>
      </c>
      <c r="F972" s="256">
        <v>1414</v>
      </c>
      <c r="G972" s="256" t="s">
        <v>1127</v>
      </c>
      <c r="H972" s="256" t="s">
        <v>487</v>
      </c>
      <c r="I972" s="256" t="s">
        <v>413</v>
      </c>
      <c r="J972" s="256">
        <v>221</v>
      </c>
      <c r="K972" s="329">
        <v>44645</v>
      </c>
      <c r="L972" s="256" t="s">
        <v>356</v>
      </c>
      <c r="M972" s="256"/>
      <c r="N972" s="257"/>
    </row>
    <row r="973" spans="2:14" x14ac:dyDescent="0.25">
      <c r="B973" s="333" t="str">
        <f>IF(D973="","",D973&amp;"-"&amp;(1+COUNTIF(D$33:D972,D973)))</f>
        <v>imeprezime-914</v>
      </c>
      <c r="D973" s="255" t="s">
        <v>285</v>
      </c>
      <c r="E973" s="256" t="s">
        <v>1535</v>
      </c>
      <c r="F973" s="256">
        <v>1371</v>
      </c>
      <c r="G973" s="256" t="s">
        <v>531</v>
      </c>
      <c r="H973" s="256" t="s">
        <v>368</v>
      </c>
      <c r="I973" s="256" t="s">
        <v>392</v>
      </c>
      <c r="J973" s="256">
        <v>221</v>
      </c>
      <c r="K973" s="329">
        <v>44636</v>
      </c>
      <c r="L973" s="256" t="s">
        <v>356</v>
      </c>
      <c r="M973" s="256"/>
      <c r="N973" s="257"/>
    </row>
    <row r="974" spans="2:14" x14ac:dyDescent="0.25">
      <c r="B974" s="333" t="str">
        <f>IF(D974="","",D974&amp;"-"&amp;(1+COUNTIF(D$33:D973,D974)))</f>
        <v>imeprezime-915</v>
      </c>
      <c r="D974" s="255" t="s">
        <v>285</v>
      </c>
      <c r="E974" s="256" t="s">
        <v>1536</v>
      </c>
      <c r="F974" s="256">
        <v>1876</v>
      </c>
      <c r="G974" s="256" t="s">
        <v>1014</v>
      </c>
      <c r="H974" s="256" t="s">
        <v>368</v>
      </c>
      <c r="I974" s="256"/>
      <c r="J974" s="256" t="s">
        <v>356</v>
      </c>
      <c r="K974" s="329" t="s">
        <v>356</v>
      </c>
      <c r="L974" s="256" t="s">
        <v>356</v>
      </c>
      <c r="M974" s="256"/>
      <c r="N974" s="257"/>
    </row>
    <row r="975" spans="2:14" x14ac:dyDescent="0.25">
      <c r="B975" s="333" t="str">
        <f>IF(D975="","",D975&amp;"-"&amp;(1+COUNTIF(D$33:D974,D975)))</f>
        <v>imeprezime-916</v>
      </c>
      <c r="D975" s="255" t="s">
        <v>285</v>
      </c>
      <c r="E975" s="256" t="s">
        <v>1536</v>
      </c>
      <c r="F975" s="256">
        <v>1766</v>
      </c>
      <c r="G975" s="256" t="s">
        <v>1537</v>
      </c>
      <c r="H975" s="256" t="s">
        <v>487</v>
      </c>
      <c r="I975" s="256"/>
      <c r="J975" s="256" t="s">
        <v>356</v>
      </c>
      <c r="K975" s="256" t="s">
        <v>356</v>
      </c>
      <c r="L975" s="256" t="s">
        <v>356</v>
      </c>
      <c r="M975" s="256"/>
      <c r="N975" s="257"/>
    </row>
    <row r="976" spans="2:14" x14ac:dyDescent="0.25">
      <c r="B976" s="333" t="str">
        <f>IF(D976="","",D976&amp;"-"&amp;(1+COUNTIF(D$33:D975,D976)))</f>
        <v>imeprezime-917</v>
      </c>
      <c r="D976" s="255" t="s">
        <v>285</v>
      </c>
      <c r="E976" s="256" t="s">
        <v>1536</v>
      </c>
      <c r="F976" s="256">
        <v>1644</v>
      </c>
      <c r="G976" s="256" t="s">
        <v>1538</v>
      </c>
      <c r="H976" s="256" t="s">
        <v>362</v>
      </c>
      <c r="I976" s="256"/>
      <c r="J976" s="256" t="s">
        <v>356</v>
      </c>
      <c r="K976" s="329" t="s">
        <v>356</v>
      </c>
      <c r="L976" s="256" t="s">
        <v>356</v>
      </c>
      <c r="M976" s="256"/>
      <c r="N976" s="257"/>
    </row>
    <row r="977" spans="2:14" ht="15" customHeight="1" x14ac:dyDescent="0.25">
      <c r="B977" s="333" t="str">
        <f>IF(D977="","",D977&amp;"-"&amp;(1+COUNTIF(D$33:D976,D977)))</f>
        <v>imeprezime-918</v>
      </c>
      <c r="D977" s="255" t="s">
        <v>285</v>
      </c>
      <c r="E977" s="256" t="s">
        <v>1539</v>
      </c>
      <c r="F977" s="256">
        <v>1677</v>
      </c>
      <c r="G977" s="256" t="s">
        <v>1540</v>
      </c>
      <c r="H977" s="256" t="s">
        <v>412</v>
      </c>
      <c r="I977" s="256"/>
      <c r="J977" s="256" t="s">
        <v>356</v>
      </c>
      <c r="K977" s="329" t="s">
        <v>356</v>
      </c>
      <c r="L977" s="256" t="s">
        <v>356</v>
      </c>
      <c r="M977" s="256"/>
      <c r="N977" s="257"/>
    </row>
    <row r="978" spans="2:14" x14ac:dyDescent="0.25">
      <c r="B978" s="333" t="str">
        <f>IF(D978="","",D978&amp;"-"&amp;(1+COUNTIF(D$33:D977,D978)))</f>
        <v>imeprezime-919</v>
      </c>
      <c r="D978" s="255" t="s">
        <v>285</v>
      </c>
      <c r="E978" s="256" t="s">
        <v>1539</v>
      </c>
      <c r="F978" s="256">
        <v>1926</v>
      </c>
      <c r="G978" s="256" t="s">
        <v>1541</v>
      </c>
      <c r="H978" s="256" t="s">
        <v>368</v>
      </c>
      <c r="I978" s="256"/>
      <c r="J978" s="256" t="s">
        <v>356</v>
      </c>
      <c r="K978" s="329" t="s">
        <v>356</v>
      </c>
      <c r="L978" s="256" t="s">
        <v>356</v>
      </c>
      <c r="M978" s="256"/>
      <c r="N978" s="257"/>
    </row>
    <row r="979" spans="2:14" x14ac:dyDescent="0.25">
      <c r="B979" s="333" t="str">
        <f>IF(D979="","",D979&amp;"-"&amp;(1+COUNTIF(D$33:D978,D979)))</f>
        <v>imeprezime-920</v>
      </c>
      <c r="D979" s="255" t="s">
        <v>285</v>
      </c>
      <c r="E979" s="256" t="s">
        <v>1539</v>
      </c>
      <c r="F979" s="256">
        <v>1354</v>
      </c>
      <c r="G979" s="256" t="s">
        <v>1542</v>
      </c>
      <c r="H979" s="256" t="s">
        <v>383</v>
      </c>
      <c r="I979" s="256" t="s">
        <v>1083</v>
      </c>
      <c r="J979" s="256">
        <v>221</v>
      </c>
      <c r="K979" s="329">
        <v>44625</v>
      </c>
      <c r="L979" s="256" t="s">
        <v>356</v>
      </c>
      <c r="M979" s="256"/>
      <c r="N979" s="257"/>
    </row>
    <row r="980" spans="2:14" x14ac:dyDescent="0.25">
      <c r="B980" s="333" t="str">
        <f>IF(D980="","",D980&amp;"-"&amp;(1+COUNTIF(D$33:D979,D980)))</f>
        <v>imeprezime-921</v>
      </c>
      <c r="D980" s="255" t="s">
        <v>285</v>
      </c>
      <c r="E980" s="256" t="s">
        <v>1539</v>
      </c>
      <c r="F980" s="256">
        <v>1188</v>
      </c>
      <c r="G980" s="256" t="s">
        <v>1116</v>
      </c>
      <c r="H980" s="256" t="s">
        <v>374</v>
      </c>
      <c r="I980" s="256" t="s">
        <v>645</v>
      </c>
      <c r="J980" s="256">
        <v>221</v>
      </c>
      <c r="K980" s="329">
        <v>44627</v>
      </c>
      <c r="L980" s="256" t="s">
        <v>356</v>
      </c>
      <c r="M980" s="256"/>
      <c r="N980" s="257"/>
    </row>
    <row r="981" spans="2:14" x14ac:dyDescent="0.25">
      <c r="B981" s="333" t="str">
        <f>IF(D981="","",D981&amp;"-"&amp;(1+COUNTIF(D$33:D980,D981)))</f>
        <v>imeprezime-922</v>
      </c>
      <c r="D981" s="255" t="s">
        <v>285</v>
      </c>
      <c r="E981" s="256" t="s">
        <v>1539</v>
      </c>
      <c r="F981" s="256">
        <v>1923</v>
      </c>
      <c r="G981" s="256" t="s">
        <v>1543</v>
      </c>
      <c r="H981" s="256" t="s">
        <v>368</v>
      </c>
      <c r="I981" s="256"/>
      <c r="J981" s="256" t="s">
        <v>356</v>
      </c>
      <c r="K981" s="329" t="s">
        <v>356</v>
      </c>
      <c r="L981" s="256" t="s">
        <v>356</v>
      </c>
      <c r="M981" s="256"/>
      <c r="N981" s="257"/>
    </row>
    <row r="982" spans="2:14" x14ac:dyDescent="0.25">
      <c r="B982" s="333" t="str">
        <f>IF(D982="","",D982&amp;"-"&amp;(1+COUNTIF(D$33:D981,D982)))</f>
        <v>imeprezime-923</v>
      </c>
      <c r="D982" s="255" t="s">
        <v>285</v>
      </c>
      <c r="E982" s="256" t="s">
        <v>1539</v>
      </c>
      <c r="F982" s="256">
        <v>1075</v>
      </c>
      <c r="G982" s="256" t="s">
        <v>1444</v>
      </c>
      <c r="H982" s="256" t="s">
        <v>374</v>
      </c>
      <c r="I982" s="256" t="s">
        <v>381</v>
      </c>
      <c r="J982" s="256">
        <v>221</v>
      </c>
      <c r="K982" s="329">
        <v>44627</v>
      </c>
      <c r="L982" s="256" t="s">
        <v>356</v>
      </c>
      <c r="M982" s="256"/>
      <c r="N982" s="257"/>
    </row>
    <row r="983" spans="2:14" x14ac:dyDescent="0.25">
      <c r="B983" s="333" t="str">
        <f>IF(D983="","",D983&amp;"-"&amp;(1+COUNTIF(D$33:D982,D983)))</f>
        <v>imeprezime-924</v>
      </c>
      <c r="D983" s="255" t="s">
        <v>285</v>
      </c>
      <c r="E983" s="256" t="s">
        <v>1544</v>
      </c>
      <c r="F983" s="256">
        <v>1166</v>
      </c>
      <c r="G983" s="256" t="s">
        <v>1545</v>
      </c>
      <c r="H983" s="256" t="s">
        <v>374</v>
      </c>
      <c r="I983" s="256" t="s">
        <v>413</v>
      </c>
      <c r="J983" s="256">
        <v>221</v>
      </c>
      <c r="K983" s="329">
        <v>44627</v>
      </c>
      <c r="L983" s="256" t="s">
        <v>356</v>
      </c>
      <c r="M983" s="256"/>
      <c r="N983" s="257"/>
    </row>
    <row r="984" spans="2:14" ht="15" customHeight="1" x14ac:dyDescent="0.25">
      <c r="B984" s="333" t="str">
        <f>IF(D984="","",D984&amp;"-"&amp;(1+COUNTIF(D$33:D983,D984)))</f>
        <v>imeprezime-925</v>
      </c>
      <c r="D984" s="255" t="s">
        <v>285</v>
      </c>
      <c r="E984" s="256" t="s">
        <v>1546</v>
      </c>
      <c r="F984" s="256">
        <v>2177</v>
      </c>
      <c r="G984" s="256" t="s">
        <v>1547</v>
      </c>
      <c r="H984" s="256" t="s">
        <v>1044</v>
      </c>
      <c r="I984" s="256"/>
      <c r="J984" s="256" t="s">
        <v>356</v>
      </c>
      <c r="K984" s="329" t="s">
        <v>356</v>
      </c>
      <c r="L984" s="256" t="s">
        <v>356</v>
      </c>
      <c r="M984" s="256"/>
      <c r="N984" s="257"/>
    </row>
    <row r="985" spans="2:14" x14ac:dyDescent="0.25">
      <c r="B985" s="333" t="str">
        <f>IF(D985="","",D985&amp;"-"&amp;(1+COUNTIF(D$33:D984,D985)))</f>
        <v>imeprezime-926</v>
      </c>
      <c r="D985" s="255" t="s">
        <v>285</v>
      </c>
      <c r="E985" s="256" t="s">
        <v>1548</v>
      </c>
      <c r="F985" s="256">
        <v>1541</v>
      </c>
      <c r="G985" s="256" t="s">
        <v>1549</v>
      </c>
      <c r="H985" s="256" t="s">
        <v>374</v>
      </c>
      <c r="I985" s="256" t="s">
        <v>425</v>
      </c>
      <c r="J985" s="256">
        <v>221</v>
      </c>
      <c r="K985" s="329">
        <v>44627</v>
      </c>
      <c r="L985" s="256" t="s">
        <v>356</v>
      </c>
      <c r="M985" s="256"/>
      <c r="N985" s="257"/>
    </row>
    <row r="986" spans="2:14" x14ac:dyDescent="0.25">
      <c r="B986" s="333" t="str">
        <f>IF(D986="","",D986&amp;"-"&amp;(1+COUNTIF(D$33:D985,D986)))</f>
        <v>imeprezime-927</v>
      </c>
      <c r="D986" s="255" t="s">
        <v>285</v>
      </c>
      <c r="E986" s="256" t="s">
        <v>1548</v>
      </c>
      <c r="F986" s="256">
        <v>1530</v>
      </c>
      <c r="G986" s="256" t="s">
        <v>453</v>
      </c>
      <c r="H986" s="256" t="s">
        <v>368</v>
      </c>
      <c r="I986" s="256" t="s">
        <v>428</v>
      </c>
      <c r="J986" s="256">
        <v>221</v>
      </c>
      <c r="K986" s="329">
        <v>44636</v>
      </c>
      <c r="L986" s="256" t="s">
        <v>356</v>
      </c>
      <c r="M986" s="256"/>
      <c r="N986" s="257"/>
    </row>
    <row r="987" spans="2:14" x14ac:dyDescent="0.25">
      <c r="B987" s="333" t="str">
        <f>IF(D987="","",D987&amp;"-"&amp;(1+COUNTIF(D$33:D986,D987)))</f>
        <v>imeprezime-928</v>
      </c>
      <c r="D987" s="255" t="s">
        <v>285</v>
      </c>
      <c r="E987" s="256" t="s">
        <v>1550</v>
      </c>
      <c r="F987" s="256">
        <v>1214</v>
      </c>
      <c r="G987" s="256" t="s">
        <v>1551</v>
      </c>
      <c r="H987" s="256" t="s">
        <v>365</v>
      </c>
      <c r="I987" s="256" t="s">
        <v>430</v>
      </c>
      <c r="J987" s="256">
        <v>221</v>
      </c>
      <c r="K987" s="329">
        <v>44626</v>
      </c>
      <c r="L987" s="256" t="s">
        <v>356</v>
      </c>
      <c r="M987" s="256"/>
      <c r="N987" s="257"/>
    </row>
    <row r="988" spans="2:14" x14ac:dyDescent="0.25">
      <c r="B988" s="333" t="str">
        <f>IF(D988="","",D988&amp;"-"&amp;(1+COUNTIF(D$33:D987,D988)))</f>
        <v>imeprezime-929</v>
      </c>
      <c r="D988" s="255" t="s">
        <v>285</v>
      </c>
      <c r="E988" s="256" t="s">
        <v>1552</v>
      </c>
      <c r="F988" s="256">
        <v>1121</v>
      </c>
      <c r="G988" s="256" t="s">
        <v>1553</v>
      </c>
      <c r="H988" s="256" t="s">
        <v>374</v>
      </c>
      <c r="I988" s="256"/>
      <c r="J988" s="256" t="s">
        <v>356</v>
      </c>
      <c r="K988" s="329" t="s">
        <v>356</v>
      </c>
      <c r="L988" s="256" t="s">
        <v>356</v>
      </c>
      <c r="M988" s="256"/>
      <c r="N988" s="257"/>
    </row>
    <row r="989" spans="2:14" x14ac:dyDescent="0.25">
      <c r="B989" s="333" t="str">
        <f>IF(D989="","",D989&amp;"-"&amp;(1+COUNTIF(D$33:D988,D989)))</f>
        <v>imeprezime-930</v>
      </c>
      <c r="D989" s="255" t="s">
        <v>285</v>
      </c>
      <c r="E989" s="256" t="s">
        <v>1554</v>
      </c>
      <c r="F989" s="256">
        <v>1990</v>
      </c>
      <c r="G989" s="256" t="s">
        <v>500</v>
      </c>
      <c r="H989" s="256" t="s">
        <v>447</v>
      </c>
      <c r="I989" s="256"/>
      <c r="J989" s="256" t="s">
        <v>356</v>
      </c>
      <c r="K989" s="329" t="s">
        <v>356</v>
      </c>
      <c r="L989" s="256" t="s">
        <v>356</v>
      </c>
      <c r="M989" s="256"/>
      <c r="N989" s="257"/>
    </row>
    <row r="990" spans="2:14" x14ac:dyDescent="0.25">
      <c r="B990" s="333" t="str">
        <f>IF(D990="","",D990&amp;"-"&amp;(1+COUNTIF(D$33:D989,D990)))</f>
        <v>imeprezime-931</v>
      </c>
      <c r="D990" s="255" t="s">
        <v>285</v>
      </c>
      <c r="E990" s="256" t="s">
        <v>1554</v>
      </c>
      <c r="F990" s="256">
        <v>1782</v>
      </c>
      <c r="G990" s="256" t="s">
        <v>1555</v>
      </c>
      <c r="H990" s="256" t="s">
        <v>374</v>
      </c>
      <c r="I990" s="256" t="s">
        <v>425</v>
      </c>
      <c r="J990" s="256">
        <v>221</v>
      </c>
      <c r="K990" s="329">
        <v>44627</v>
      </c>
      <c r="L990" s="256" t="s">
        <v>356</v>
      </c>
      <c r="M990" s="256"/>
      <c r="N990" s="257"/>
    </row>
    <row r="991" spans="2:14" ht="15" customHeight="1" x14ac:dyDescent="0.25">
      <c r="B991" s="333" t="str">
        <f>IF(D991="","",D991&amp;"-"&amp;(1+COUNTIF(D$33:D990,D991)))</f>
        <v>imeprezime-932</v>
      </c>
      <c r="D991" s="255" t="s">
        <v>285</v>
      </c>
      <c r="E991" s="256" t="s">
        <v>1554</v>
      </c>
      <c r="F991" s="256">
        <v>1087</v>
      </c>
      <c r="G991" s="256" t="s">
        <v>1556</v>
      </c>
      <c r="H991" s="256" t="s">
        <v>374</v>
      </c>
      <c r="I991" s="256" t="s">
        <v>394</v>
      </c>
      <c r="J991" s="256">
        <v>221</v>
      </c>
      <c r="K991" s="329">
        <v>44641</v>
      </c>
      <c r="L991" s="256" t="s">
        <v>356</v>
      </c>
      <c r="M991" s="256"/>
      <c r="N991" s="257"/>
    </row>
    <row r="992" spans="2:14" x14ac:dyDescent="0.25">
      <c r="B992" s="333" t="str">
        <f>IF(D992="","",D992&amp;"-"&amp;(1+COUNTIF(D$33:D991,D992)))</f>
        <v>imeprezime-933</v>
      </c>
      <c r="D992" s="255" t="s">
        <v>285</v>
      </c>
      <c r="E992" s="256" t="s">
        <v>1557</v>
      </c>
      <c r="F992" s="256">
        <v>1589</v>
      </c>
      <c r="G992" s="256" t="s">
        <v>1558</v>
      </c>
      <c r="H992" s="256" t="s">
        <v>420</v>
      </c>
      <c r="I992" s="256"/>
      <c r="J992" s="256" t="s">
        <v>356</v>
      </c>
      <c r="K992" s="256" t="s">
        <v>356</v>
      </c>
      <c r="L992" s="256" t="s">
        <v>356</v>
      </c>
      <c r="M992" s="256"/>
      <c r="N992" s="257"/>
    </row>
    <row r="993" spans="2:14" x14ac:dyDescent="0.25">
      <c r="B993" s="333" t="str">
        <f>IF(D993="","",D993&amp;"-"&amp;(1+COUNTIF(D$33:D992,D993)))</f>
        <v>imeprezime-934</v>
      </c>
      <c r="D993" s="255" t="s">
        <v>285</v>
      </c>
      <c r="E993" s="256" t="s">
        <v>1559</v>
      </c>
      <c r="F993" s="256">
        <v>1711</v>
      </c>
      <c r="G993" s="256" t="s">
        <v>708</v>
      </c>
      <c r="H993" s="256" t="s">
        <v>368</v>
      </c>
      <c r="I993" s="256"/>
      <c r="J993" s="256" t="s">
        <v>356</v>
      </c>
      <c r="K993" s="256" t="s">
        <v>356</v>
      </c>
      <c r="L993" s="256" t="s">
        <v>356</v>
      </c>
      <c r="M993" s="256"/>
      <c r="N993" s="257"/>
    </row>
    <row r="994" spans="2:14" x14ac:dyDescent="0.25">
      <c r="B994" s="333" t="str">
        <f>IF(D994="","",D994&amp;"-"&amp;(1+COUNTIF(D$33:D993,D994)))</f>
        <v>imeprezime-935</v>
      </c>
      <c r="D994" s="255" t="s">
        <v>285</v>
      </c>
      <c r="E994" s="256" t="s">
        <v>1559</v>
      </c>
      <c r="F994" s="256">
        <v>1070</v>
      </c>
      <c r="G994" s="256" t="s">
        <v>1560</v>
      </c>
      <c r="H994" s="256" t="s">
        <v>368</v>
      </c>
      <c r="I994" s="256" t="s">
        <v>394</v>
      </c>
      <c r="J994" s="256">
        <v>221</v>
      </c>
      <c r="K994" s="329">
        <v>44636</v>
      </c>
      <c r="L994" s="256" t="s">
        <v>356</v>
      </c>
      <c r="M994" s="256"/>
      <c r="N994" s="257"/>
    </row>
    <row r="995" spans="2:14" x14ac:dyDescent="0.25">
      <c r="B995" s="333" t="str">
        <f>IF(D995="","",D995&amp;"-"&amp;(1+COUNTIF(D$33:D994,D995)))</f>
        <v>imeprezime-936</v>
      </c>
      <c r="D995" s="255" t="s">
        <v>285</v>
      </c>
      <c r="E995" s="256" t="s">
        <v>1559</v>
      </c>
      <c r="F995" s="256">
        <v>1869</v>
      </c>
      <c r="G995" s="256" t="s">
        <v>1561</v>
      </c>
      <c r="H995" s="256" t="s">
        <v>374</v>
      </c>
      <c r="I995" s="256" t="s">
        <v>375</v>
      </c>
      <c r="J995" s="256">
        <v>221</v>
      </c>
      <c r="K995" s="329">
        <v>44627</v>
      </c>
      <c r="L995" s="256" t="s">
        <v>356</v>
      </c>
      <c r="M995" s="256"/>
      <c r="N995" s="257"/>
    </row>
    <row r="996" spans="2:14" x14ac:dyDescent="0.25">
      <c r="B996" s="333" t="str">
        <f>IF(D996="","",D996&amp;"-"&amp;(1+COUNTIF(D$33:D995,D996)))</f>
        <v>imeprezime-937</v>
      </c>
      <c r="D996" s="255" t="s">
        <v>285</v>
      </c>
      <c r="E996" s="256" t="s">
        <v>1562</v>
      </c>
      <c r="F996" s="256">
        <v>2322</v>
      </c>
      <c r="G996" s="256" t="s">
        <v>1563</v>
      </c>
      <c r="H996" s="256" t="s">
        <v>660</v>
      </c>
      <c r="I996" s="256"/>
      <c r="J996" s="256" t="s">
        <v>356</v>
      </c>
      <c r="K996" s="329" t="s">
        <v>356</v>
      </c>
      <c r="L996" s="256" t="s">
        <v>356</v>
      </c>
      <c r="M996" s="256"/>
      <c r="N996" s="257"/>
    </row>
    <row r="997" spans="2:14" x14ac:dyDescent="0.25">
      <c r="B997" s="333" t="str">
        <f>IF(D997="","",D997&amp;"-"&amp;(1+COUNTIF(D$33:D996,D997)))</f>
        <v>imeprezime-938</v>
      </c>
      <c r="D997" s="255" t="s">
        <v>285</v>
      </c>
      <c r="E997" s="256" t="s">
        <v>1564</v>
      </c>
      <c r="F997" s="256">
        <v>1570</v>
      </c>
      <c r="G997" s="256" t="s">
        <v>1565</v>
      </c>
      <c r="H997" s="256" t="s">
        <v>420</v>
      </c>
      <c r="I997" s="256"/>
      <c r="J997" s="256" t="s">
        <v>356</v>
      </c>
      <c r="K997" s="329" t="s">
        <v>356</v>
      </c>
      <c r="L997" s="256" t="s">
        <v>356</v>
      </c>
      <c r="M997" s="256"/>
      <c r="N997" s="257"/>
    </row>
    <row r="998" spans="2:14" ht="15" customHeight="1" x14ac:dyDescent="0.25">
      <c r="B998" s="333" t="str">
        <f>IF(D998="","",D998&amp;"-"&amp;(1+COUNTIF(D$33:D997,D998)))</f>
        <v>imeprezime-939</v>
      </c>
      <c r="D998" s="255" t="s">
        <v>285</v>
      </c>
      <c r="E998" s="256" t="s">
        <v>1566</v>
      </c>
      <c r="F998" s="256">
        <v>1913</v>
      </c>
      <c r="G998" s="256" t="s">
        <v>697</v>
      </c>
      <c r="H998" s="256" t="s">
        <v>368</v>
      </c>
      <c r="I998" s="256" t="s">
        <v>394</v>
      </c>
      <c r="J998" s="256">
        <v>221</v>
      </c>
      <c r="K998" s="329">
        <v>44635</v>
      </c>
      <c r="L998" s="256" t="s">
        <v>356</v>
      </c>
      <c r="M998" s="256"/>
      <c r="N998" s="257"/>
    </row>
    <row r="999" spans="2:14" x14ac:dyDescent="0.25">
      <c r="B999" s="333" t="str">
        <f>IF(D999="","",D999&amp;"-"&amp;(1+COUNTIF(D$33:D998,D999)))</f>
        <v>imeprezime-940</v>
      </c>
      <c r="D999" s="255" t="s">
        <v>285</v>
      </c>
      <c r="E999" s="256" t="s">
        <v>1567</v>
      </c>
      <c r="F999" s="256">
        <v>1815</v>
      </c>
      <c r="G999" s="256" t="s">
        <v>1568</v>
      </c>
      <c r="H999" s="256" t="s">
        <v>368</v>
      </c>
      <c r="I999" s="256"/>
      <c r="J999" s="256" t="s">
        <v>356</v>
      </c>
      <c r="K999" s="329" t="s">
        <v>356</v>
      </c>
      <c r="L999" s="256" t="s">
        <v>356</v>
      </c>
      <c r="M999" s="256"/>
      <c r="N999" s="257"/>
    </row>
    <row r="1000" spans="2:14" x14ac:dyDescent="0.25">
      <c r="B1000" s="333" t="str">
        <f>IF(D1000="","",D1000&amp;"-"&amp;(1+COUNTIF(D$33:D999,D1000)))</f>
        <v>imeprezime-941</v>
      </c>
      <c r="D1000" s="255" t="s">
        <v>285</v>
      </c>
      <c r="E1000" s="256" t="s">
        <v>1569</v>
      </c>
      <c r="F1000" s="256">
        <v>1347</v>
      </c>
      <c r="G1000" s="256" t="s">
        <v>1570</v>
      </c>
      <c r="H1000" s="256" t="s">
        <v>374</v>
      </c>
      <c r="I1000" s="256" t="s">
        <v>375</v>
      </c>
      <c r="J1000" s="256">
        <v>221</v>
      </c>
      <c r="K1000" s="329">
        <v>44627</v>
      </c>
      <c r="L1000" s="256" t="s">
        <v>356</v>
      </c>
      <c r="M1000" s="256"/>
      <c r="N1000" s="257"/>
    </row>
    <row r="1001" spans="2:14" x14ac:dyDescent="0.25">
      <c r="B1001" s="333" t="str">
        <f>IF(D1001="","",D1001&amp;"-"&amp;(1+COUNTIF(D$33:D1000,D1001)))</f>
        <v>imeprezime-942</v>
      </c>
      <c r="D1001" s="255" t="s">
        <v>285</v>
      </c>
      <c r="E1001" s="256" t="s">
        <v>1571</v>
      </c>
      <c r="F1001" s="256">
        <v>2211</v>
      </c>
      <c r="G1001" s="256" t="s">
        <v>526</v>
      </c>
      <c r="H1001" s="256" t="s">
        <v>362</v>
      </c>
      <c r="I1001" s="256" t="s">
        <v>645</v>
      </c>
      <c r="J1001" s="256">
        <v>221</v>
      </c>
      <c r="K1001" s="329">
        <v>44632</v>
      </c>
      <c r="L1001" s="256" t="s">
        <v>356</v>
      </c>
      <c r="M1001" s="256"/>
      <c r="N1001" s="257"/>
    </row>
    <row r="1002" spans="2:14" x14ac:dyDescent="0.25">
      <c r="B1002" s="333" t="str">
        <f>IF(D1002="","",D1002&amp;"-"&amp;(1+COUNTIF(D$33:D1001,D1002)))</f>
        <v>imeprezime-943</v>
      </c>
      <c r="D1002" s="255" t="s">
        <v>285</v>
      </c>
      <c r="E1002" s="256" t="s">
        <v>1571</v>
      </c>
      <c r="F1002" s="256">
        <v>1533</v>
      </c>
      <c r="G1002" s="256" t="s">
        <v>611</v>
      </c>
      <c r="H1002" s="256" t="s">
        <v>368</v>
      </c>
      <c r="I1002" s="256" t="s">
        <v>645</v>
      </c>
      <c r="J1002" s="256">
        <v>221</v>
      </c>
      <c r="K1002" s="329">
        <v>44636</v>
      </c>
      <c r="L1002" s="256" t="s">
        <v>356</v>
      </c>
      <c r="M1002" s="256"/>
      <c r="N1002" s="257"/>
    </row>
    <row r="1003" spans="2:14" x14ac:dyDescent="0.25">
      <c r="B1003" s="333" t="str">
        <f>IF(D1003="","",D1003&amp;"-"&amp;(1+COUNTIF(D$33:D1002,D1003)))</f>
        <v>imeprezime-944</v>
      </c>
      <c r="D1003" s="255" t="s">
        <v>285</v>
      </c>
      <c r="E1003" s="256" t="s">
        <v>1571</v>
      </c>
      <c r="F1003" s="256">
        <v>1596</v>
      </c>
      <c r="G1003" s="256" t="s">
        <v>1572</v>
      </c>
      <c r="H1003" s="256" t="s">
        <v>365</v>
      </c>
      <c r="I1003" s="256" t="s">
        <v>636</v>
      </c>
      <c r="J1003" s="256">
        <v>221</v>
      </c>
      <c r="K1003" s="329">
        <v>44626</v>
      </c>
      <c r="L1003" s="256" t="s">
        <v>356</v>
      </c>
      <c r="M1003" s="256"/>
      <c r="N1003" s="257"/>
    </row>
    <row r="1004" spans="2:14" x14ac:dyDescent="0.25">
      <c r="B1004" s="333" t="str">
        <f>IF(D1004="","",D1004&amp;"-"&amp;(1+COUNTIF(D$33:D1003,D1004)))</f>
        <v>imeprezime-945</v>
      </c>
      <c r="D1004" s="255" t="s">
        <v>285</v>
      </c>
      <c r="E1004" s="256" t="s">
        <v>1571</v>
      </c>
      <c r="F1004" s="256">
        <v>1974</v>
      </c>
      <c r="G1004" s="256" t="s">
        <v>1573</v>
      </c>
      <c r="H1004" s="256"/>
      <c r="I1004" s="256"/>
      <c r="J1004" s="256" t="s">
        <v>356</v>
      </c>
      <c r="K1004" s="329" t="s">
        <v>356</v>
      </c>
      <c r="L1004" s="256" t="s">
        <v>356</v>
      </c>
      <c r="M1004" s="256"/>
      <c r="N1004" s="257"/>
    </row>
    <row r="1005" spans="2:14" ht="15" customHeight="1" x14ac:dyDescent="0.25">
      <c r="B1005" s="333" t="str">
        <f>IF(D1005="","",D1005&amp;"-"&amp;(1+COUNTIF(D$33:D1004,D1005)))</f>
        <v>imeprezime-946</v>
      </c>
      <c r="D1005" s="255" t="s">
        <v>285</v>
      </c>
      <c r="E1005" s="256" t="s">
        <v>1571</v>
      </c>
      <c r="F1005" s="256">
        <v>1482</v>
      </c>
      <c r="G1005" s="256" t="s">
        <v>714</v>
      </c>
      <c r="H1005" s="256" t="s">
        <v>368</v>
      </c>
      <c r="I1005" s="256" t="s">
        <v>645</v>
      </c>
      <c r="J1005" s="256">
        <v>221</v>
      </c>
      <c r="K1005" s="329">
        <v>44636</v>
      </c>
      <c r="L1005" s="256" t="s">
        <v>356</v>
      </c>
      <c r="M1005" s="256"/>
      <c r="N1005" s="257"/>
    </row>
    <row r="1006" spans="2:14" x14ac:dyDescent="0.25">
      <c r="B1006" s="333" t="str">
        <f>IF(D1006="","",D1006&amp;"-"&amp;(1+COUNTIF(D$33:D1005,D1006)))</f>
        <v>imeprezime-947</v>
      </c>
      <c r="D1006" s="255" t="s">
        <v>285</v>
      </c>
      <c r="E1006" s="256" t="s">
        <v>1574</v>
      </c>
      <c r="F1006" s="256">
        <v>1272</v>
      </c>
      <c r="G1006" s="256" t="s">
        <v>1575</v>
      </c>
      <c r="H1006" s="256" t="s">
        <v>362</v>
      </c>
      <c r="I1006" s="256"/>
      <c r="J1006" s="256" t="s">
        <v>356</v>
      </c>
      <c r="K1006" s="329" t="s">
        <v>356</v>
      </c>
      <c r="L1006" s="256" t="s">
        <v>356</v>
      </c>
      <c r="M1006" s="256"/>
      <c r="N1006" s="257"/>
    </row>
    <row r="1007" spans="2:14" x14ac:dyDescent="0.25">
      <c r="B1007" s="333" t="str">
        <f>IF(D1007="","",D1007&amp;"-"&amp;(1+COUNTIF(D$33:D1006,D1007)))</f>
        <v>imeprezime-948</v>
      </c>
      <c r="D1007" s="255" t="s">
        <v>285</v>
      </c>
      <c r="E1007" s="256" t="s">
        <v>1576</v>
      </c>
      <c r="F1007" s="256">
        <v>2013</v>
      </c>
      <c r="G1007" s="256" t="s">
        <v>1577</v>
      </c>
      <c r="H1007" s="256"/>
      <c r="I1007" s="256"/>
      <c r="J1007" s="256" t="s">
        <v>356</v>
      </c>
      <c r="K1007" s="329" t="s">
        <v>356</v>
      </c>
      <c r="L1007" s="256" t="s">
        <v>356</v>
      </c>
      <c r="M1007" s="256"/>
      <c r="N1007" s="257"/>
    </row>
    <row r="1008" spans="2:14" x14ac:dyDescent="0.25">
      <c r="B1008" s="333" t="str">
        <f>IF(D1008="","",D1008&amp;"-"&amp;(1+COUNTIF(D$33:D1007,D1008)))</f>
        <v>imeprezime-949</v>
      </c>
      <c r="D1008" s="255" t="s">
        <v>285</v>
      </c>
      <c r="E1008" s="256" t="s">
        <v>1578</v>
      </c>
      <c r="F1008" s="256">
        <v>1662</v>
      </c>
      <c r="G1008" s="256" t="s">
        <v>602</v>
      </c>
      <c r="H1008" s="256" t="s">
        <v>362</v>
      </c>
      <c r="I1008" s="256"/>
      <c r="J1008" s="256" t="s">
        <v>356</v>
      </c>
      <c r="K1008" s="329" t="s">
        <v>356</v>
      </c>
      <c r="L1008" s="256" t="s">
        <v>356</v>
      </c>
      <c r="M1008" s="256"/>
      <c r="N1008" s="257"/>
    </row>
    <row r="1009" spans="2:14" x14ac:dyDescent="0.25">
      <c r="B1009" s="333" t="str">
        <f>IF(D1009="","",D1009&amp;"-"&amp;(1+COUNTIF(D$33:D1008,D1009)))</f>
        <v>imeprezime-950</v>
      </c>
      <c r="D1009" s="255" t="s">
        <v>285</v>
      </c>
      <c r="E1009" s="256" t="s">
        <v>1579</v>
      </c>
      <c r="F1009" s="256">
        <v>1076</v>
      </c>
      <c r="G1009" s="256" t="s">
        <v>1580</v>
      </c>
      <c r="H1009" s="256" t="s">
        <v>368</v>
      </c>
      <c r="I1009" s="256" t="s">
        <v>394</v>
      </c>
      <c r="J1009" s="256">
        <v>221</v>
      </c>
      <c r="K1009" s="329">
        <v>44636</v>
      </c>
      <c r="L1009" s="256" t="s">
        <v>356</v>
      </c>
      <c r="M1009" s="256"/>
      <c r="N1009" s="257"/>
    </row>
    <row r="1010" spans="2:14" x14ac:dyDescent="0.25">
      <c r="B1010" s="333" t="str">
        <f>IF(D1010="","",D1010&amp;"-"&amp;(1+COUNTIF(D$33:D1009,D1010)))</f>
        <v>imeprezime-951</v>
      </c>
      <c r="D1010" s="255" t="s">
        <v>285</v>
      </c>
      <c r="E1010" s="256" t="s">
        <v>1581</v>
      </c>
      <c r="F1010" s="256">
        <v>1181</v>
      </c>
      <c r="G1010" s="256" t="s">
        <v>1582</v>
      </c>
      <c r="H1010" s="256" t="s">
        <v>365</v>
      </c>
      <c r="I1010" s="256" t="s">
        <v>425</v>
      </c>
      <c r="J1010" s="256">
        <v>221</v>
      </c>
      <c r="K1010" s="329">
        <v>44626</v>
      </c>
      <c r="L1010" s="256" t="s">
        <v>356</v>
      </c>
      <c r="M1010" s="256"/>
      <c r="N1010" s="257"/>
    </row>
    <row r="1011" spans="2:14" x14ac:dyDescent="0.25">
      <c r="B1011" s="333" t="str">
        <f>IF(D1011="","",D1011&amp;"-"&amp;(1+COUNTIF(D$33:D1010,D1011)))</f>
        <v>imeprezime-952</v>
      </c>
      <c r="D1011" s="255" t="s">
        <v>285</v>
      </c>
      <c r="E1011" s="256" t="s">
        <v>1583</v>
      </c>
      <c r="F1011" s="256">
        <v>2071</v>
      </c>
      <c r="G1011" s="256" t="s">
        <v>1584</v>
      </c>
      <c r="H1011" s="256" t="s">
        <v>1585</v>
      </c>
      <c r="I1011" s="256"/>
      <c r="J1011" s="256" t="s">
        <v>356</v>
      </c>
      <c r="K1011" s="329" t="s">
        <v>356</v>
      </c>
      <c r="L1011" s="256" t="s">
        <v>356</v>
      </c>
      <c r="M1011" s="256"/>
      <c r="N1011" s="257"/>
    </row>
    <row r="1012" spans="2:14" ht="15" customHeight="1" x14ac:dyDescent="0.25">
      <c r="B1012" s="333" t="str">
        <f>IF(D1012="","",D1012&amp;"-"&amp;(1+COUNTIF(D$33:D1011,D1012)))</f>
        <v>imeprezime-953</v>
      </c>
      <c r="D1012" s="255" t="s">
        <v>285</v>
      </c>
      <c r="E1012" s="256" t="s">
        <v>1586</v>
      </c>
      <c r="F1012" s="256">
        <v>1024</v>
      </c>
      <c r="G1012" s="256" t="s">
        <v>1587</v>
      </c>
      <c r="H1012" s="256" t="s">
        <v>368</v>
      </c>
      <c r="I1012" s="256"/>
      <c r="J1012" s="256" t="s">
        <v>356</v>
      </c>
      <c r="K1012" s="329" t="s">
        <v>356</v>
      </c>
      <c r="L1012" s="256" t="s">
        <v>356</v>
      </c>
      <c r="M1012" s="256"/>
      <c r="N1012" s="257"/>
    </row>
    <row r="1013" spans="2:14" x14ac:dyDescent="0.25">
      <c r="B1013" s="333" t="str">
        <f>IF(D1013="","",D1013&amp;"-"&amp;(1+COUNTIF(D$33:D1012,D1013)))</f>
        <v>imeprezime-954</v>
      </c>
      <c r="D1013" s="255" t="s">
        <v>285</v>
      </c>
      <c r="E1013" s="256" t="s">
        <v>1586</v>
      </c>
      <c r="F1013" s="256">
        <v>2015</v>
      </c>
      <c r="G1013" s="256" t="s">
        <v>1588</v>
      </c>
      <c r="H1013" s="256"/>
      <c r="I1013" s="256"/>
      <c r="J1013" s="256" t="s">
        <v>356</v>
      </c>
      <c r="K1013" s="329" t="s">
        <v>356</v>
      </c>
      <c r="L1013" s="256" t="s">
        <v>356</v>
      </c>
      <c r="M1013" s="256"/>
      <c r="N1013" s="257"/>
    </row>
    <row r="1014" spans="2:14" x14ac:dyDescent="0.25">
      <c r="B1014" s="333" t="str">
        <f>IF(D1014="","",D1014&amp;"-"&amp;(1+COUNTIF(D$33:D1013,D1014)))</f>
        <v>imeprezime-955</v>
      </c>
      <c r="D1014" s="255" t="s">
        <v>285</v>
      </c>
      <c r="E1014" s="256" t="s">
        <v>1586</v>
      </c>
      <c r="F1014" s="256">
        <v>1401</v>
      </c>
      <c r="G1014" s="256" t="s">
        <v>842</v>
      </c>
      <c r="H1014" s="256" t="s">
        <v>362</v>
      </c>
      <c r="I1014" s="256" t="s">
        <v>433</v>
      </c>
      <c r="J1014" s="256">
        <v>221</v>
      </c>
      <c r="K1014" s="329">
        <v>44632</v>
      </c>
      <c r="L1014" s="256" t="s">
        <v>356</v>
      </c>
      <c r="M1014" s="256"/>
      <c r="N1014" s="257"/>
    </row>
    <row r="1015" spans="2:14" x14ac:dyDescent="0.25">
      <c r="B1015" s="333" t="str">
        <f>IF(D1015="","",D1015&amp;"-"&amp;(1+COUNTIF(D$33:D1014,D1015)))</f>
        <v>imeprezime-956</v>
      </c>
      <c r="D1015" s="255" t="s">
        <v>285</v>
      </c>
      <c r="E1015" s="256" t="s">
        <v>1586</v>
      </c>
      <c r="F1015" s="256">
        <v>1477</v>
      </c>
      <c r="G1015" s="256" t="s">
        <v>1560</v>
      </c>
      <c r="H1015" s="256" t="s">
        <v>368</v>
      </c>
      <c r="I1015" s="256" t="s">
        <v>392</v>
      </c>
      <c r="J1015" s="256">
        <v>221</v>
      </c>
      <c r="K1015" s="329">
        <v>44636</v>
      </c>
      <c r="L1015" s="256" t="s">
        <v>356</v>
      </c>
      <c r="M1015" s="256"/>
      <c r="N1015" s="257"/>
    </row>
    <row r="1016" spans="2:14" x14ac:dyDescent="0.25">
      <c r="B1016" s="333" t="str">
        <f>IF(D1016="","",D1016&amp;"-"&amp;(1+COUNTIF(D$33:D1015,D1016)))</f>
        <v>imeprezime-957</v>
      </c>
      <c r="D1016" s="255" t="s">
        <v>285</v>
      </c>
      <c r="E1016" s="256" t="s">
        <v>1586</v>
      </c>
      <c r="F1016" s="256">
        <v>1892</v>
      </c>
      <c r="G1016" s="256" t="s">
        <v>1114</v>
      </c>
      <c r="H1016" s="256" t="s">
        <v>368</v>
      </c>
      <c r="I1016" s="256" t="s">
        <v>375</v>
      </c>
      <c r="J1016" s="256">
        <v>221</v>
      </c>
      <c r="K1016" s="329">
        <v>44672</v>
      </c>
      <c r="L1016" s="256" t="s">
        <v>356</v>
      </c>
      <c r="M1016" s="256"/>
      <c r="N1016" s="257"/>
    </row>
    <row r="1017" spans="2:14" x14ac:dyDescent="0.25">
      <c r="B1017" s="333" t="str">
        <f>IF(D1017="","",D1017&amp;"-"&amp;(1+COUNTIF(D$33:D1016,D1017)))</f>
        <v>imeprezime-958</v>
      </c>
      <c r="D1017" s="255" t="s">
        <v>285</v>
      </c>
      <c r="E1017" s="256" t="s">
        <v>1586</v>
      </c>
      <c r="F1017" s="256">
        <v>1383</v>
      </c>
      <c r="G1017" s="256" t="s">
        <v>1589</v>
      </c>
      <c r="H1017" s="256" t="s">
        <v>383</v>
      </c>
      <c r="I1017" s="256" t="s">
        <v>430</v>
      </c>
      <c r="J1017" s="256">
        <v>221</v>
      </c>
      <c r="K1017" s="329">
        <v>44625</v>
      </c>
      <c r="L1017" s="256" t="s">
        <v>356</v>
      </c>
      <c r="M1017" s="256"/>
      <c r="N1017" s="257"/>
    </row>
    <row r="1018" spans="2:14" x14ac:dyDescent="0.25">
      <c r="B1018" s="333" t="str">
        <f>IF(D1018="","",D1018&amp;"-"&amp;(1+COUNTIF(D$33:D1017,D1018)))</f>
        <v>imeprezime-959</v>
      </c>
      <c r="D1018" s="255" t="s">
        <v>285</v>
      </c>
      <c r="E1018" s="256" t="s">
        <v>1586</v>
      </c>
      <c r="F1018" s="256">
        <v>1538</v>
      </c>
      <c r="G1018" s="256" t="s">
        <v>625</v>
      </c>
      <c r="H1018" s="256" t="s">
        <v>362</v>
      </c>
      <c r="I1018" s="256" t="s">
        <v>504</v>
      </c>
      <c r="J1018" s="256">
        <v>221</v>
      </c>
      <c r="K1018" s="329">
        <v>44632</v>
      </c>
      <c r="L1018" s="256" t="s">
        <v>356</v>
      </c>
      <c r="M1018" s="256"/>
      <c r="N1018" s="257"/>
    </row>
    <row r="1019" spans="2:14" ht="15" customHeight="1" x14ac:dyDescent="0.25">
      <c r="B1019" s="333" t="str">
        <f>IF(D1019="","",D1019&amp;"-"&amp;(1+COUNTIF(D$33:D1018,D1019)))</f>
        <v>imeprezime-960</v>
      </c>
      <c r="D1019" s="255" t="s">
        <v>285</v>
      </c>
      <c r="E1019" s="256" t="s">
        <v>1590</v>
      </c>
      <c r="F1019" s="256">
        <v>1415</v>
      </c>
      <c r="G1019" s="256" t="s">
        <v>1591</v>
      </c>
      <c r="H1019" s="256" t="s">
        <v>368</v>
      </c>
      <c r="I1019" s="256" t="s">
        <v>636</v>
      </c>
      <c r="J1019" s="256">
        <v>221</v>
      </c>
      <c r="K1019" s="329">
        <v>44636</v>
      </c>
      <c r="L1019" s="256" t="s">
        <v>356</v>
      </c>
      <c r="M1019" s="256"/>
      <c r="N1019" s="257"/>
    </row>
    <row r="1020" spans="2:14" x14ac:dyDescent="0.25">
      <c r="B1020" s="333" t="str">
        <f>IF(D1020="","",D1020&amp;"-"&amp;(1+COUNTIF(D$33:D1019,D1020)))</f>
        <v>imeprezime-961</v>
      </c>
      <c r="D1020" s="255" t="s">
        <v>285</v>
      </c>
      <c r="E1020" s="256" t="s">
        <v>1592</v>
      </c>
      <c r="F1020" s="256">
        <v>1688</v>
      </c>
      <c r="G1020" s="256" t="s">
        <v>1056</v>
      </c>
      <c r="H1020" s="256" t="s">
        <v>537</v>
      </c>
      <c r="I1020" s="256" t="s">
        <v>535</v>
      </c>
      <c r="J1020" s="256">
        <v>221</v>
      </c>
      <c r="K1020" s="329">
        <v>44623</v>
      </c>
      <c r="L1020" s="256" t="s">
        <v>356</v>
      </c>
      <c r="M1020" s="256"/>
      <c r="N1020" s="257"/>
    </row>
    <row r="1021" spans="2:14" x14ac:dyDescent="0.25">
      <c r="B1021" s="333" t="str">
        <f>IF(D1021="","",D1021&amp;"-"&amp;(1+COUNTIF(D$33:D1020,D1021)))</f>
        <v>imeprezime-962</v>
      </c>
      <c r="D1021" s="255" t="s">
        <v>285</v>
      </c>
      <c r="E1021" s="256" t="s">
        <v>1592</v>
      </c>
      <c r="F1021" s="256">
        <v>1989</v>
      </c>
      <c r="G1021" s="256" t="s">
        <v>500</v>
      </c>
      <c r="H1021" s="256" t="s">
        <v>447</v>
      </c>
      <c r="I1021" s="256"/>
      <c r="J1021" s="256" t="s">
        <v>356</v>
      </c>
      <c r="K1021" s="256" t="s">
        <v>356</v>
      </c>
      <c r="L1021" s="256" t="s">
        <v>356</v>
      </c>
      <c r="M1021" s="256"/>
      <c r="N1021" s="257"/>
    </row>
    <row r="1022" spans="2:14" x14ac:dyDescent="0.25">
      <c r="B1022" s="333" t="str">
        <f>IF(D1022="","",D1022&amp;"-"&amp;(1+COUNTIF(D$33:D1021,D1022)))</f>
        <v>imeprezime-963</v>
      </c>
      <c r="D1022" s="255" t="s">
        <v>285</v>
      </c>
      <c r="E1022" s="256" t="s">
        <v>1592</v>
      </c>
      <c r="F1022" s="256">
        <v>1317</v>
      </c>
      <c r="G1022" s="256" t="s">
        <v>1593</v>
      </c>
      <c r="H1022" s="256" t="s">
        <v>368</v>
      </c>
      <c r="I1022" s="256"/>
      <c r="J1022" s="256" t="s">
        <v>356</v>
      </c>
      <c r="K1022" s="329" t="s">
        <v>356</v>
      </c>
      <c r="L1022" s="256" t="s">
        <v>356</v>
      </c>
      <c r="M1022" s="256"/>
      <c r="N1022" s="257"/>
    </row>
    <row r="1023" spans="2:14" x14ac:dyDescent="0.25">
      <c r="B1023" s="333" t="str">
        <f>IF(D1023="","",D1023&amp;"-"&amp;(1+COUNTIF(D$33:D1022,D1023)))</f>
        <v>imeprezime-964</v>
      </c>
      <c r="D1023" s="255" t="s">
        <v>285</v>
      </c>
      <c r="E1023" s="256" t="s">
        <v>1594</v>
      </c>
      <c r="F1023" s="256">
        <v>1581</v>
      </c>
      <c r="G1023" s="256" t="s">
        <v>1595</v>
      </c>
      <c r="H1023" s="256" t="s">
        <v>374</v>
      </c>
      <c r="I1023" s="256"/>
      <c r="J1023" s="256" t="s">
        <v>356</v>
      </c>
      <c r="K1023" s="329" t="s">
        <v>356</v>
      </c>
      <c r="L1023" s="256" t="s">
        <v>356</v>
      </c>
      <c r="M1023" s="256"/>
      <c r="N1023" s="257"/>
    </row>
    <row r="1024" spans="2:14" x14ac:dyDescent="0.25">
      <c r="B1024" s="333" t="str">
        <f>IF(D1024="","",D1024&amp;"-"&amp;(1+COUNTIF(D$33:D1023,D1024)))</f>
        <v>imeprezime-965</v>
      </c>
      <c r="D1024" s="255" t="s">
        <v>285</v>
      </c>
      <c r="E1024" s="256" t="s">
        <v>1594</v>
      </c>
      <c r="F1024" s="256">
        <v>1820</v>
      </c>
      <c r="G1024" s="256" t="s">
        <v>1101</v>
      </c>
      <c r="H1024" s="256" t="s">
        <v>447</v>
      </c>
      <c r="I1024" s="256"/>
      <c r="J1024" s="256" t="s">
        <v>356</v>
      </c>
      <c r="K1024" s="329" t="s">
        <v>356</v>
      </c>
      <c r="L1024" s="256" t="s">
        <v>356</v>
      </c>
      <c r="M1024" s="256"/>
      <c r="N1024" s="257"/>
    </row>
    <row r="1025" spans="2:14" x14ac:dyDescent="0.25">
      <c r="B1025" s="333" t="str">
        <f>IF(D1025="","",D1025&amp;"-"&amp;(1+COUNTIF(D$33:D1024,D1025)))</f>
        <v>imeprezime-966</v>
      </c>
      <c r="D1025" s="255" t="s">
        <v>285</v>
      </c>
      <c r="E1025" s="256" t="s">
        <v>1594</v>
      </c>
      <c r="F1025" s="256">
        <v>1898</v>
      </c>
      <c r="G1025" s="256" t="s">
        <v>1596</v>
      </c>
      <c r="H1025" s="256" t="s">
        <v>368</v>
      </c>
      <c r="I1025" s="256" t="s">
        <v>399</v>
      </c>
      <c r="J1025" s="256">
        <v>221</v>
      </c>
      <c r="K1025" s="329">
        <v>44692</v>
      </c>
      <c r="L1025" s="256" t="s">
        <v>356</v>
      </c>
      <c r="M1025" s="256"/>
      <c r="N1025" s="257"/>
    </row>
    <row r="1026" spans="2:14" ht="15" customHeight="1" x14ac:dyDescent="0.25">
      <c r="B1026" s="333" t="str">
        <f>IF(D1026="","",D1026&amp;"-"&amp;(1+COUNTIF(D$33:D1025,D1026)))</f>
        <v>imeprezime-967</v>
      </c>
      <c r="D1026" s="255" t="s">
        <v>285</v>
      </c>
      <c r="E1026" s="256" t="s">
        <v>1594</v>
      </c>
      <c r="F1026" s="256">
        <v>1642</v>
      </c>
      <c r="G1026" s="256" t="s">
        <v>760</v>
      </c>
      <c r="H1026" s="256" t="s">
        <v>420</v>
      </c>
      <c r="I1026" s="256" t="s">
        <v>381</v>
      </c>
      <c r="J1026" s="256">
        <v>221</v>
      </c>
      <c r="K1026" s="329">
        <v>44642</v>
      </c>
      <c r="L1026" s="256" t="s">
        <v>356</v>
      </c>
      <c r="M1026" s="256"/>
      <c r="N1026" s="257"/>
    </row>
    <row r="1027" spans="2:14" x14ac:dyDescent="0.25">
      <c r="B1027" s="333" t="str">
        <f>IF(D1027="","",D1027&amp;"-"&amp;(1+COUNTIF(D$33:D1026,D1027)))</f>
        <v>imeprezime-968</v>
      </c>
      <c r="D1027" s="255" t="s">
        <v>285</v>
      </c>
      <c r="E1027" s="256" t="s">
        <v>1594</v>
      </c>
      <c r="F1027" s="256">
        <v>2001</v>
      </c>
      <c r="G1027" s="256" t="s">
        <v>623</v>
      </c>
      <c r="H1027" s="256" t="s">
        <v>374</v>
      </c>
      <c r="I1027" s="256" t="s">
        <v>399</v>
      </c>
      <c r="J1027" s="256">
        <v>221</v>
      </c>
      <c r="K1027" s="329">
        <v>44843</v>
      </c>
      <c r="L1027" s="256" t="s">
        <v>356</v>
      </c>
      <c r="M1027" s="256"/>
      <c r="N1027" s="257"/>
    </row>
    <row r="1028" spans="2:14" x14ac:dyDescent="0.25">
      <c r="B1028" s="333" t="str">
        <f>IF(D1028="","",D1028&amp;"-"&amp;(1+COUNTIF(D$33:D1027,D1028)))</f>
        <v>imeprezime-969</v>
      </c>
      <c r="D1028" s="255" t="s">
        <v>285</v>
      </c>
      <c r="E1028" s="256" t="s">
        <v>1594</v>
      </c>
      <c r="F1028" s="256">
        <v>2386</v>
      </c>
      <c r="G1028" s="256" t="s">
        <v>1597</v>
      </c>
      <c r="H1028" s="256" t="s">
        <v>1140</v>
      </c>
      <c r="I1028" s="256"/>
      <c r="J1028" s="256" t="s">
        <v>356</v>
      </c>
      <c r="K1028" s="256" t="s">
        <v>356</v>
      </c>
      <c r="L1028" s="256" t="s">
        <v>356</v>
      </c>
      <c r="M1028" s="256"/>
      <c r="N1028" s="257"/>
    </row>
    <row r="1029" spans="2:14" x14ac:dyDescent="0.25">
      <c r="B1029" s="333" t="str">
        <f>IF(D1029="","",D1029&amp;"-"&amp;(1+COUNTIF(D$33:D1028,D1029)))</f>
        <v>imeprezime-970</v>
      </c>
      <c r="D1029" s="255" t="s">
        <v>285</v>
      </c>
      <c r="E1029" s="256" t="s">
        <v>1594</v>
      </c>
      <c r="F1029" s="256">
        <v>2238</v>
      </c>
      <c r="G1029" s="256" t="s">
        <v>614</v>
      </c>
      <c r="H1029" s="256" t="s">
        <v>368</v>
      </c>
      <c r="I1029" s="256" t="s">
        <v>399</v>
      </c>
      <c r="J1029" s="256">
        <v>221</v>
      </c>
      <c r="K1029" s="329">
        <v>44692</v>
      </c>
      <c r="L1029" s="256" t="s">
        <v>356</v>
      </c>
      <c r="M1029" s="256"/>
      <c r="N1029" s="257"/>
    </row>
    <row r="1030" spans="2:14" x14ac:dyDescent="0.25">
      <c r="B1030" s="333" t="str">
        <f>IF(D1030="","",D1030&amp;"-"&amp;(1+COUNTIF(D$33:D1029,D1030)))</f>
        <v>imeprezime-971</v>
      </c>
      <c r="D1030" s="255" t="s">
        <v>285</v>
      </c>
      <c r="E1030" s="256" t="s">
        <v>1594</v>
      </c>
      <c r="F1030" s="256">
        <v>1738</v>
      </c>
      <c r="G1030" s="256" t="s">
        <v>1598</v>
      </c>
      <c r="H1030" s="256" t="s">
        <v>420</v>
      </c>
      <c r="I1030" s="256"/>
      <c r="J1030" s="256" t="s">
        <v>356</v>
      </c>
      <c r="K1030" s="329" t="s">
        <v>356</v>
      </c>
      <c r="L1030" s="256" t="s">
        <v>356</v>
      </c>
      <c r="M1030" s="256"/>
      <c r="N1030" s="257"/>
    </row>
    <row r="1031" spans="2:14" x14ac:dyDescent="0.25">
      <c r="B1031" s="333" t="str">
        <f>IF(D1031="","",D1031&amp;"-"&amp;(1+COUNTIF(D$33:D1030,D1031)))</f>
        <v>imeprezime-972</v>
      </c>
      <c r="D1031" s="255" t="s">
        <v>285</v>
      </c>
      <c r="E1031" s="256" t="s">
        <v>1594</v>
      </c>
      <c r="F1031" s="256">
        <v>1540</v>
      </c>
      <c r="G1031" s="256" t="s">
        <v>662</v>
      </c>
      <c r="H1031" s="256" t="s">
        <v>424</v>
      </c>
      <c r="I1031" s="256" t="s">
        <v>636</v>
      </c>
      <c r="J1031" s="256">
        <v>221</v>
      </c>
      <c r="K1031" s="329">
        <v>44625</v>
      </c>
      <c r="L1031" s="256" t="s">
        <v>356</v>
      </c>
      <c r="M1031" s="256"/>
      <c r="N1031" s="257"/>
    </row>
    <row r="1032" spans="2:14" x14ac:dyDescent="0.25">
      <c r="B1032" s="333" t="str">
        <f>IF(D1032="","",D1032&amp;"-"&amp;(1+COUNTIF(D$33:D1031,D1032)))</f>
        <v>imeprezime-973</v>
      </c>
      <c r="D1032" s="255" t="s">
        <v>285</v>
      </c>
      <c r="E1032" s="256" t="s">
        <v>1594</v>
      </c>
      <c r="F1032" s="256">
        <v>1327</v>
      </c>
      <c r="G1032" s="256" t="s">
        <v>1599</v>
      </c>
      <c r="H1032" s="256" t="s">
        <v>447</v>
      </c>
      <c r="I1032" s="256"/>
      <c r="J1032" s="256" t="s">
        <v>356</v>
      </c>
      <c r="K1032" s="329" t="s">
        <v>356</v>
      </c>
      <c r="L1032" s="256" t="s">
        <v>356</v>
      </c>
      <c r="M1032" s="256"/>
      <c r="N1032" s="257"/>
    </row>
    <row r="1033" spans="2:14" ht="15" customHeight="1" x14ac:dyDescent="0.25">
      <c r="B1033" s="333" t="str">
        <f>IF(D1033="","",D1033&amp;"-"&amp;(1+COUNTIF(D$33:D1032,D1033)))</f>
        <v>imeprezime-974</v>
      </c>
      <c r="D1033" s="255" t="s">
        <v>285</v>
      </c>
      <c r="E1033" s="256" t="s">
        <v>1594</v>
      </c>
      <c r="F1033" s="256">
        <v>1933</v>
      </c>
      <c r="G1033" s="256" t="s">
        <v>453</v>
      </c>
      <c r="H1033" s="256" t="s">
        <v>362</v>
      </c>
      <c r="I1033" s="256"/>
      <c r="J1033" s="256" t="s">
        <v>356</v>
      </c>
      <c r="K1033" s="256" t="s">
        <v>356</v>
      </c>
      <c r="L1033" s="256" t="s">
        <v>356</v>
      </c>
      <c r="M1033" s="256"/>
      <c r="N1033" s="257"/>
    </row>
    <row r="1034" spans="2:14" x14ac:dyDescent="0.25">
      <c r="B1034" s="333" t="str">
        <f>IF(D1034="","",D1034&amp;"-"&amp;(1+COUNTIF(D$33:D1033,D1034)))</f>
        <v>imeprezime-975</v>
      </c>
      <c r="D1034" s="255" t="s">
        <v>285</v>
      </c>
      <c r="E1034" s="256" t="s">
        <v>1600</v>
      </c>
      <c r="F1034" s="256">
        <v>1896</v>
      </c>
      <c r="G1034" s="256" t="s">
        <v>1601</v>
      </c>
      <c r="H1034" s="256" t="s">
        <v>368</v>
      </c>
      <c r="I1034" s="256" t="s">
        <v>375</v>
      </c>
      <c r="J1034" s="256">
        <v>221</v>
      </c>
      <c r="K1034" s="329">
        <v>44636</v>
      </c>
      <c r="L1034" s="256" t="s">
        <v>356</v>
      </c>
      <c r="M1034" s="256"/>
      <c r="N1034" s="257"/>
    </row>
    <row r="1035" spans="2:14" x14ac:dyDescent="0.25">
      <c r="B1035" s="333" t="str">
        <f>IF(D1035="","",D1035&amp;"-"&amp;(1+COUNTIF(D$33:D1034,D1035)))</f>
        <v>imeprezime-976</v>
      </c>
      <c r="D1035" s="255" t="s">
        <v>285</v>
      </c>
      <c r="E1035" s="256" t="s">
        <v>1600</v>
      </c>
      <c r="F1035" s="256">
        <v>1466</v>
      </c>
      <c r="G1035" s="256" t="s">
        <v>764</v>
      </c>
      <c r="H1035" s="256" t="s">
        <v>412</v>
      </c>
      <c r="I1035" s="256" t="s">
        <v>425</v>
      </c>
      <c r="J1035" s="256">
        <v>221</v>
      </c>
      <c r="K1035" s="329">
        <v>44670</v>
      </c>
      <c r="L1035" s="256" t="s">
        <v>356</v>
      </c>
      <c r="M1035" s="256"/>
      <c r="N1035" s="257"/>
    </row>
    <row r="1036" spans="2:14" x14ac:dyDescent="0.25">
      <c r="B1036" s="333" t="str">
        <f>IF(D1036="","",D1036&amp;"-"&amp;(1+COUNTIF(D$33:D1035,D1036)))</f>
        <v>imeprezime-977</v>
      </c>
      <c r="D1036" s="255" t="s">
        <v>285</v>
      </c>
      <c r="E1036" s="256" t="s">
        <v>1600</v>
      </c>
      <c r="F1036" s="256">
        <v>1680</v>
      </c>
      <c r="G1036" s="256" t="s">
        <v>1056</v>
      </c>
      <c r="H1036" s="256" t="s">
        <v>537</v>
      </c>
      <c r="I1036" s="256" t="s">
        <v>394</v>
      </c>
      <c r="J1036" s="256">
        <v>221</v>
      </c>
      <c r="K1036" s="329">
        <v>44623</v>
      </c>
      <c r="L1036" s="256" t="s">
        <v>356</v>
      </c>
      <c r="M1036" s="256"/>
      <c r="N1036" s="257"/>
    </row>
    <row r="1037" spans="2:14" x14ac:dyDescent="0.25">
      <c r="B1037" s="333" t="str">
        <f>IF(D1037="","",D1037&amp;"-"&amp;(1+COUNTIF(D$33:D1036,D1037)))</f>
        <v>imeprezime-978</v>
      </c>
      <c r="D1037" s="255" t="s">
        <v>285</v>
      </c>
      <c r="E1037" s="256" t="s">
        <v>1600</v>
      </c>
      <c r="F1037" s="256">
        <v>1526</v>
      </c>
      <c r="G1037" s="256" t="s">
        <v>364</v>
      </c>
      <c r="H1037" s="256" t="s">
        <v>365</v>
      </c>
      <c r="I1037" s="256" t="s">
        <v>425</v>
      </c>
      <c r="J1037" s="256">
        <v>221</v>
      </c>
      <c r="K1037" s="329">
        <v>44626</v>
      </c>
      <c r="L1037" s="256" t="s">
        <v>356</v>
      </c>
      <c r="M1037" s="256"/>
      <c r="N1037" s="257"/>
    </row>
    <row r="1038" spans="2:14" x14ac:dyDescent="0.25">
      <c r="B1038" s="333" t="str">
        <f>IF(D1038="","",D1038&amp;"-"&amp;(1+COUNTIF(D$33:D1037,D1038)))</f>
        <v>imeprezime-979</v>
      </c>
      <c r="D1038" s="255" t="s">
        <v>285</v>
      </c>
      <c r="E1038" s="256" t="s">
        <v>1602</v>
      </c>
      <c r="F1038" s="256">
        <v>2349</v>
      </c>
      <c r="G1038" s="256" t="s">
        <v>1603</v>
      </c>
      <c r="H1038" s="256" t="s">
        <v>1604</v>
      </c>
      <c r="I1038" s="256"/>
      <c r="J1038" s="256" t="s">
        <v>356</v>
      </c>
      <c r="K1038" s="329" t="s">
        <v>356</v>
      </c>
      <c r="L1038" s="256" t="s">
        <v>356</v>
      </c>
      <c r="M1038" s="256"/>
      <c r="N1038" s="257"/>
    </row>
    <row r="1039" spans="2:14" x14ac:dyDescent="0.25">
      <c r="B1039" s="333" t="str">
        <f>IF(D1039="","",D1039&amp;"-"&amp;(1+COUNTIF(D$33:D1038,D1039)))</f>
        <v>imeprezime-980</v>
      </c>
      <c r="D1039" s="255" t="s">
        <v>285</v>
      </c>
      <c r="E1039" s="256" t="s">
        <v>1602</v>
      </c>
      <c r="F1039" s="256">
        <v>2085</v>
      </c>
      <c r="G1039" s="256" t="s">
        <v>506</v>
      </c>
      <c r="H1039" s="256" t="s">
        <v>507</v>
      </c>
      <c r="I1039" s="256"/>
      <c r="J1039" s="256" t="s">
        <v>356</v>
      </c>
      <c r="K1039" s="329" t="s">
        <v>356</v>
      </c>
      <c r="L1039" s="256" t="s">
        <v>356</v>
      </c>
      <c r="M1039" s="256"/>
      <c r="N1039" s="257"/>
    </row>
    <row r="1040" spans="2:14" ht="15" customHeight="1" x14ac:dyDescent="0.25">
      <c r="B1040" s="333" t="str">
        <f>IF(D1040="","",D1040&amp;"-"&amp;(1+COUNTIF(D$33:D1039,D1040)))</f>
        <v>imeprezime-981</v>
      </c>
      <c r="D1040" s="255" t="s">
        <v>285</v>
      </c>
      <c r="E1040" s="256" t="s">
        <v>1605</v>
      </c>
      <c r="F1040" s="256">
        <v>2311</v>
      </c>
      <c r="G1040" s="256" t="s">
        <v>657</v>
      </c>
      <c r="H1040" s="256" t="s">
        <v>567</v>
      </c>
      <c r="I1040" s="256"/>
      <c r="J1040" s="256" t="s">
        <v>356</v>
      </c>
      <c r="K1040" s="256" t="s">
        <v>356</v>
      </c>
      <c r="L1040" s="256" t="s">
        <v>356</v>
      </c>
      <c r="M1040" s="256"/>
      <c r="N1040" s="257"/>
    </row>
    <row r="1041" spans="2:14" x14ac:dyDescent="0.25">
      <c r="B1041" s="333" t="str">
        <f>IF(D1041="","",D1041&amp;"-"&amp;(1+COUNTIF(D$33:D1040,D1041)))</f>
        <v>imeprezime-982</v>
      </c>
      <c r="D1041" s="255" t="s">
        <v>285</v>
      </c>
      <c r="E1041" s="256" t="s">
        <v>1606</v>
      </c>
      <c r="F1041" s="256">
        <v>1026</v>
      </c>
      <c r="G1041" s="256" t="s">
        <v>1607</v>
      </c>
      <c r="H1041" s="256" t="s">
        <v>368</v>
      </c>
      <c r="I1041" s="256"/>
      <c r="J1041" s="256" t="s">
        <v>356</v>
      </c>
      <c r="K1041" s="329" t="s">
        <v>356</v>
      </c>
      <c r="L1041" s="256" t="s">
        <v>356</v>
      </c>
      <c r="M1041" s="256"/>
      <c r="N1041" s="257"/>
    </row>
    <row r="1042" spans="2:14" x14ac:dyDescent="0.25">
      <c r="B1042" s="333" t="str">
        <f>IF(D1042="","",D1042&amp;"-"&amp;(1+COUNTIF(D$33:D1041,D1042)))</f>
        <v>imeprezime-983</v>
      </c>
      <c r="D1042" s="255" t="s">
        <v>285</v>
      </c>
      <c r="E1042" s="256" t="s">
        <v>1606</v>
      </c>
      <c r="F1042" s="256">
        <v>1863</v>
      </c>
      <c r="G1042" s="256" t="s">
        <v>1137</v>
      </c>
      <c r="H1042" s="256" t="s">
        <v>424</v>
      </c>
      <c r="I1042" s="256" t="s">
        <v>392</v>
      </c>
      <c r="J1042" s="256">
        <v>221</v>
      </c>
      <c r="K1042" s="329">
        <v>44625</v>
      </c>
      <c r="L1042" s="256" t="s">
        <v>356</v>
      </c>
      <c r="M1042" s="256"/>
      <c r="N1042" s="257"/>
    </row>
    <row r="1043" spans="2:14" x14ac:dyDescent="0.25">
      <c r="B1043" s="333" t="str">
        <f>IF(D1043="","",D1043&amp;"-"&amp;(1+COUNTIF(D$33:D1042,D1043)))</f>
        <v>imeprezime-984</v>
      </c>
      <c r="D1043" s="255" t="s">
        <v>285</v>
      </c>
      <c r="E1043" s="256" t="s">
        <v>1606</v>
      </c>
      <c r="F1043" s="256">
        <v>1243</v>
      </c>
      <c r="G1043" s="256" t="s">
        <v>1511</v>
      </c>
      <c r="H1043" s="256" t="s">
        <v>374</v>
      </c>
      <c r="I1043" s="256" t="s">
        <v>428</v>
      </c>
      <c r="J1043" s="256">
        <v>221</v>
      </c>
      <c r="K1043" s="329">
        <v>44627</v>
      </c>
      <c r="L1043" s="256" t="s">
        <v>356</v>
      </c>
      <c r="M1043" s="256"/>
      <c r="N1043" s="257"/>
    </row>
    <row r="1044" spans="2:14" x14ac:dyDescent="0.25">
      <c r="B1044" s="333" t="str">
        <f>IF(D1044="","",D1044&amp;"-"&amp;(1+COUNTIF(D$33:D1043,D1044)))</f>
        <v>imeprezime-985</v>
      </c>
      <c r="D1044" s="255" t="s">
        <v>285</v>
      </c>
      <c r="E1044" s="256" t="s">
        <v>1606</v>
      </c>
      <c r="F1044" s="256">
        <v>1759</v>
      </c>
      <c r="G1044" s="256" t="s">
        <v>1608</v>
      </c>
      <c r="H1044" s="256" t="s">
        <v>362</v>
      </c>
      <c r="I1044" s="256"/>
      <c r="J1044" s="256" t="s">
        <v>356</v>
      </c>
      <c r="K1044" s="329" t="s">
        <v>356</v>
      </c>
      <c r="L1044" s="256" t="s">
        <v>356</v>
      </c>
      <c r="M1044" s="256"/>
      <c r="N1044" s="257"/>
    </row>
    <row r="1045" spans="2:14" x14ac:dyDescent="0.25">
      <c r="B1045" s="333" t="str">
        <f>IF(D1045="","",D1045&amp;"-"&amp;(1+COUNTIF(D$33:D1044,D1045)))</f>
        <v>imeprezime-986</v>
      </c>
      <c r="D1045" s="255" t="s">
        <v>285</v>
      </c>
      <c r="E1045" s="256" t="s">
        <v>1609</v>
      </c>
      <c r="F1045" s="256">
        <v>1536</v>
      </c>
      <c r="G1045" s="256" t="s">
        <v>1610</v>
      </c>
      <c r="H1045" s="256" t="s">
        <v>368</v>
      </c>
      <c r="I1045" s="256" t="s">
        <v>399</v>
      </c>
      <c r="J1045" s="256">
        <v>221</v>
      </c>
      <c r="K1045" s="329">
        <v>44636</v>
      </c>
      <c r="L1045" s="256" t="s">
        <v>356</v>
      </c>
      <c r="M1045" s="256"/>
      <c r="N1045" s="257"/>
    </row>
    <row r="1046" spans="2:14" x14ac:dyDescent="0.25">
      <c r="B1046" s="333" t="str">
        <f>IF(D1046="","",D1046&amp;"-"&amp;(1+COUNTIF(D$33:D1045,D1046)))</f>
        <v>imeprezime-987</v>
      </c>
      <c r="D1046" s="255" t="s">
        <v>285</v>
      </c>
      <c r="E1046" s="256" t="s">
        <v>1609</v>
      </c>
      <c r="F1046" s="256">
        <v>1073</v>
      </c>
      <c r="G1046" s="256" t="s">
        <v>1611</v>
      </c>
      <c r="H1046" s="256" t="s">
        <v>362</v>
      </c>
      <c r="I1046" s="256" t="s">
        <v>904</v>
      </c>
      <c r="J1046" s="256">
        <v>221</v>
      </c>
      <c r="K1046" s="329">
        <v>44632</v>
      </c>
      <c r="L1046" s="256" t="s">
        <v>356</v>
      </c>
      <c r="M1046" s="256"/>
      <c r="N1046" s="257"/>
    </row>
    <row r="1047" spans="2:14" ht="15" customHeight="1" x14ac:dyDescent="0.25">
      <c r="B1047" s="333" t="str">
        <f>IF(D1047="","",D1047&amp;"-"&amp;(1+COUNTIF(D$33:D1046,D1047)))</f>
        <v>imeprezime-988</v>
      </c>
      <c r="D1047" s="255" t="s">
        <v>285</v>
      </c>
      <c r="E1047" s="256" t="s">
        <v>1612</v>
      </c>
      <c r="F1047" s="256">
        <v>1027</v>
      </c>
      <c r="G1047" s="256" t="s">
        <v>1247</v>
      </c>
      <c r="H1047" s="256" t="s">
        <v>368</v>
      </c>
      <c r="I1047" s="256"/>
      <c r="J1047" s="256" t="s">
        <v>356</v>
      </c>
      <c r="K1047" s="256" t="s">
        <v>356</v>
      </c>
      <c r="L1047" s="256" t="s">
        <v>356</v>
      </c>
      <c r="M1047" s="256"/>
      <c r="N1047" s="257"/>
    </row>
    <row r="1048" spans="2:14" x14ac:dyDescent="0.25">
      <c r="B1048" s="333" t="str">
        <f>IF(D1048="","",D1048&amp;"-"&amp;(1+COUNTIF(D$33:D1047,D1048)))</f>
        <v>imeprezime-989</v>
      </c>
      <c r="D1048" s="255" t="s">
        <v>285</v>
      </c>
      <c r="E1048" s="256" t="s">
        <v>1613</v>
      </c>
      <c r="F1048" s="256">
        <v>1191</v>
      </c>
      <c r="G1048" s="256" t="s">
        <v>1560</v>
      </c>
      <c r="H1048" s="256" t="s">
        <v>368</v>
      </c>
      <c r="I1048" s="256" t="s">
        <v>535</v>
      </c>
      <c r="J1048" s="256">
        <v>221</v>
      </c>
      <c r="K1048" s="329">
        <v>44636</v>
      </c>
      <c r="L1048" s="256" t="s">
        <v>356</v>
      </c>
      <c r="M1048" s="256"/>
      <c r="N1048" s="257"/>
    </row>
    <row r="1049" spans="2:14" x14ac:dyDescent="0.25">
      <c r="B1049" s="333" t="str">
        <f>IF(D1049="","",D1049&amp;"-"&amp;(1+COUNTIF(D$33:D1048,D1049)))</f>
        <v>imeprezime-990</v>
      </c>
      <c r="D1049" s="255" t="s">
        <v>285</v>
      </c>
      <c r="E1049" s="256" t="s">
        <v>1613</v>
      </c>
      <c r="F1049" s="256">
        <v>1308</v>
      </c>
      <c r="G1049" s="256" t="s">
        <v>1614</v>
      </c>
      <c r="H1049" s="256" t="s">
        <v>447</v>
      </c>
      <c r="I1049" s="256"/>
      <c r="J1049" s="256" t="s">
        <v>356</v>
      </c>
      <c r="K1049" s="256" t="s">
        <v>356</v>
      </c>
      <c r="L1049" s="256" t="s">
        <v>356</v>
      </c>
      <c r="M1049" s="256"/>
      <c r="N1049" s="257"/>
    </row>
    <row r="1050" spans="2:14" x14ac:dyDescent="0.25">
      <c r="B1050" s="333" t="str">
        <f>IF(D1050="","",D1050&amp;"-"&amp;(1+COUNTIF(D$33:D1049,D1050)))</f>
        <v>imeprezime-991</v>
      </c>
      <c r="D1050" s="255" t="s">
        <v>285</v>
      </c>
      <c r="E1050" s="256" t="s">
        <v>1613</v>
      </c>
      <c r="F1050" s="256">
        <v>1173</v>
      </c>
      <c r="G1050" s="256" t="s">
        <v>1615</v>
      </c>
      <c r="H1050" s="256" t="s">
        <v>365</v>
      </c>
      <c r="I1050" s="256" t="s">
        <v>904</v>
      </c>
      <c r="J1050" s="256">
        <v>221</v>
      </c>
      <c r="K1050" s="329">
        <v>44626</v>
      </c>
      <c r="L1050" s="256" t="s">
        <v>356</v>
      </c>
      <c r="M1050" s="256"/>
      <c r="N1050" s="257"/>
    </row>
    <row r="1051" spans="2:14" x14ac:dyDescent="0.25">
      <c r="B1051" s="333" t="str">
        <f>IF(D1051="","",D1051&amp;"-"&amp;(1+COUNTIF(D$33:D1050,D1051)))</f>
        <v>imeprezime-992</v>
      </c>
      <c r="D1051" s="255" t="s">
        <v>285</v>
      </c>
      <c r="E1051" s="256" t="s">
        <v>1613</v>
      </c>
      <c r="F1051" s="256">
        <v>1756</v>
      </c>
      <c r="G1051" s="256" t="s">
        <v>1616</v>
      </c>
      <c r="H1051" s="256" t="s">
        <v>362</v>
      </c>
      <c r="I1051" s="256"/>
      <c r="J1051" s="256" t="s">
        <v>356</v>
      </c>
      <c r="K1051" s="329" t="s">
        <v>356</v>
      </c>
      <c r="L1051" s="256" t="s">
        <v>356</v>
      </c>
      <c r="M1051" s="256"/>
      <c r="N1051" s="257"/>
    </row>
    <row r="1052" spans="2:14" x14ac:dyDescent="0.25">
      <c r="B1052" s="333" t="str">
        <f>IF(D1052="","",D1052&amp;"-"&amp;(1+COUNTIF(D$33:D1051,D1052)))</f>
        <v>imeprezime-993</v>
      </c>
      <c r="D1052" s="255" t="s">
        <v>285</v>
      </c>
      <c r="E1052" s="256" t="s">
        <v>1617</v>
      </c>
      <c r="F1052" s="256">
        <v>1292</v>
      </c>
      <c r="G1052" s="256" t="s">
        <v>1618</v>
      </c>
      <c r="H1052" s="256" t="s">
        <v>424</v>
      </c>
      <c r="I1052" s="256" t="s">
        <v>430</v>
      </c>
      <c r="J1052" s="256">
        <v>221</v>
      </c>
      <c r="K1052" s="329">
        <v>44625</v>
      </c>
      <c r="L1052" s="256" t="s">
        <v>356</v>
      </c>
      <c r="M1052" s="256"/>
      <c r="N1052" s="257"/>
    </row>
    <row r="1053" spans="2:14" x14ac:dyDescent="0.25">
      <c r="B1053" s="333" t="str">
        <f>IF(D1053="","",D1053&amp;"-"&amp;(1+COUNTIF(D$33:D1052,D1053)))</f>
        <v>imeprezime-994</v>
      </c>
      <c r="D1053" s="255" t="s">
        <v>285</v>
      </c>
      <c r="E1053" s="256" t="s">
        <v>1619</v>
      </c>
      <c r="F1053" s="256">
        <v>2352</v>
      </c>
      <c r="G1053" s="256" t="s">
        <v>1620</v>
      </c>
      <c r="H1053" s="256" t="s">
        <v>1303</v>
      </c>
      <c r="I1053" s="256"/>
      <c r="J1053" s="256" t="s">
        <v>356</v>
      </c>
      <c r="K1053" s="329" t="s">
        <v>356</v>
      </c>
      <c r="L1053" s="256" t="s">
        <v>356</v>
      </c>
      <c r="M1053" s="256"/>
      <c r="N1053" s="257"/>
    </row>
    <row r="1054" spans="2:14" ht="15" customHeight="1" x14ac:dyDescent="0.25">
      <c r="B1054" s="333" t="str">
        <f>IF(D1054="","",D1054&amp;"-"&amp;(1+COUNTIF(D$33:D1053,D1054)))</f>
        <v>imeprezime-995</v>
      </c>
      <c r="D1054" s="255" t="s">
        <v>285</v>
      </c>
      <c r="E1054" s="256" t="s">
        <v>1621</v>
      </c>
      <c r="F1054" s="256">
        <v>2348</v>
      </c>
      <c r="G1054" s="256" t="s">
        <v>1622</v>
      </c>
      <c r="H1054" s="256" t="s">
        <v>1009</v>
      </c>
      <c r="I1054" s="256"/>
      <c r="J1054" s="256" t="s">
        <v>356</v>
      </c>
      <c r="K1054" s="256" t="s">
        <v>356</v>
      </c>
      <c r="L1054" s="256" t="s">
        <v>356</v>
      </c>
      <c r="M1054" s="256"/>
      <c r="N1054" s="257"/>
    </row>
    <row r="1055" spans="2:14" x14ac:dyDescent="0.25">
      <c r="B1055" s="333" t="str">
        <f>IF(D1055="","",D1055&amp;"-"&amp;(1+COUNTIF(D$33:D1054,D1055)))</f>
        <v>imeprezime-996</v>
      </c>
      <c r="D1055" s="255" t="s">
        <v>285</v>
      </c>
      <c r="E1055" s="256" t="s">
        <v>1623</v>
      </c>
      <c r="F1055" s="256">
        <v>1071</v>
      </c>
      <c r="G1055" s="256" t="s">
        <v>1624</v>
      </c>
      <c r="H1055" s="256" t="s">
        <v>368</v>
      </c>
      <c r="I1055" s="256" t="s">
        <v>636</v>
      </c>
      <c r="J1055" s="256">
        <v>221</v>
      </c>
      <c r="K1055" s="329">
        <v>44636</v>
      </c>
      <c r="L1055" s="256" t="s">
        <v>356</v>
      </c>
      <c r="M1055" s="256"/>
      <c r="N1055" s="257"/>
    </row>
    <row r="1056" spans="2:14" x14ac:dyDescent="0.25">
      <c r="B1056" s="333" t="str">
        <f>IF(D1056="","",D1056&amp;"-"&amp;(1+COUNTIF(D$33:D1055,D1056)))</f>
        <v>imeprezime-997</v>
      </c>
      <c r="D1056" s="255" t="s">
        <v>285</v>
      </c>
      <c r="E1056" s="256" t="s">
        <v>1625</v>
      </c>
      <c r="F1056" s="256">
        <v>2123</v>
      </c>
      <c r="G1056" s="256" t="s">
        <v>568</v>
      </c>
      <c r="H1056" s="256" t="s">
        <v>355</v>
      </c>
      <c r="I1056" s="256"/>
      <c r="J1056" s="256" t="s">
        <v>356</v>
      </c>
      <c r="K1056" s="256" t="s">
        <v>356</v>
      </c>
      <c r="L1056" s="256" t="s">
        <v>356</v>
      </c>
      <c r="M1056" s="256"/>
      <c r="N1056" s="257"/>
    </row>
    <row r="1057" spans="2:14" x14ac:dyDescent="0.25">
      <c r="B1057" s="333" t="str">
        <f>IF(D1057="","",D1057&amp;"-"&amp;(1+COUNTIF(D$33:D1056,D1057)))</f>
        <v>imeprezime-998</v>
      </c>
      <c r="D1057" s="255" t="s">
        <v>285</v>
      </c>
      <c r="E1057" s="256" t="s">
        <v>1625</v>
      </c>
      <c r="F1057" s="256">
        <v>1212</v>
      </c>
      <c r="G1057" s="256" t="s">
        <v>1626</v>
      </c>
      <c r="H1057" s="256" t="s">
        <v>374</v>
      </c>
      <c r="I1057" s="256" t="s">
        <v>375</v>
      </c>
      <c r="J1057" s="256">
        <v>221</v>
      </c>
      <c r="K1057" s="329">
        <v>44627</v>
      </c>
      <c r="L1057" s="256" t="s">
        <v>356</v>
      </c>
      <c r="M1057" s="256"/>
      <c r="N1057" s="257"/>
    </row>
    <row r="1058" spans="2:14" x14ac:dyDescent="0.25">
      <c r="B1058" s="333" t="str">
        <f>IF(D1058="","",D1058&amp;"-"&amp;(1+COUNTIF(D$33:D1057,D1058)))</f>
        <v>imeprezime-999</v>
      </c>
      <c r="D1058" s="255" t="s">
        <v>285</v>
      </c>
      <c r="E1058" s="256" t="s">
        <v>1625</v>
      </c>
      <c r="F1058" s="256">
        <v>1465</v>
      </c>
      <c r="G1058" s="256" t="s">
        <v>1627</v>
      </c>
      <c r="H1058" s="256" t="s">
        <v>374</v>
      </c>
      <c r="I1058" s="256" t="s">
        <v>430</v>
      </c>
      <c r="J1058" s="256">
        <v>221</v>
      </c>
      <c r="K1058" s="329">
        <v>44627</v>
      </c>
      <c r="L1058" s="256" t="s">
        <v>356</v>
      </c>
      <c r="M1058" s="256"/>
      <c r="N1058" s="257"/>
    </row>
    <row r="1059" spans="2:14" x14ac:dyDescent="0.25">
      <c r="B1059" s="333" t="str">
        <f>IF(D1059="","",D1059&amp;"-"&amp;(1+COUNTIF(D$33:D1058,D1059)))</f>
        <v>imeprezime-1000</v>
      </c>
      <c r="D1059" s="255" t="s">
        <v>285</v>
      </c>
      <c r="E1059" s="256" t="s">
        <v>1625</v>
      </c>
      <c r="F1059" s="256">
        <v>1912</v>
      </c>
      <c r="G1059" s="256" t="s">
        <v>1628</v>
      </c>
      <c r="H1059" s="256" t="s">
        <v>368</v>
      </c>
      <c r="I1059" s="256" t="s">
        <v>425</v>
      </c>
      <c r="J1059" s="256">
        <v>221</v>
      </c>
      <c r="K1059" s="329">
        <v>44636</v>
      </c>
      <c r="L1059" s="256" t="s">
        <v>356</v>
      </c>
      <c r="M1059" s="256"/>
      <c r="N1059" s="257"/>
    </row>
    <row r="1060" spans="2:14" x14ac:dyDescent="0.25">
      <c r="B1060" s="333" t="str">
        <f>IF(D1060="","",D1060&amp;"-"&amp;(1+COUNTIF(D$33:D1059,D1060)))</f>
        <v>imeprezime-1001</v>
      </c>
      <c r="D1060" s="255" t="s">
        <v>285</v>
      </c>
      <c r="E1060" s="256" t="s">
        <v>1629</v>
      </c>
      <c r="F1060" s="256">
        <v>1978</v>
      </c>
      <c r="G1060" s="256" t="s">
        <v>867</v>
      </c>
      <c r="H1060" s="256" t="s">
        <v>424</v>
      </c>
      <c r="I1060" s="256"/>
      <c r="J1060" s="256" t="s">
        <v>356</v>
      </c>
      <c r="K1060" s="329" t="s">
        <v>356</v>
      </c>
      <c r="L1060" s="256" t="s">
        <v>356</v>
      </c>
      <c r="M1060" s="256"/>
      <c r="N1060" s="257"/>
    </row>
    <row r="1061" spans="2:14" ht="15" customHeight="1" x14ac:dyDescent="0.25">
      <c r="B1061" s="333" t="str">
        <f>IF(D1061="","",D1061&amp;"-"&amp;(1+COUNTIF(D$33:D1060,D1061)))</f>
        <v>imeprezime-1002</v>
      </c>
      <c r="D1061" s="255" t="s">
        <v>285</v>
      </c>
      <c r="E1061" s="256" t="s">
        <v>1629</v>
      </c>
      <c r="F1061" s="256">
        <v>1028</v>
      </c>
      <c r="G1061" s="256" t="s">
        <v>1630</v>
      </c>
      <c r="H1061" s="256" t="s">
        <v>368</v>
      </c>
      <c r="I1061" s="256" t="s">
        <v>653</v>
      </c>
      <c r="J1061" s="256">
        <v>221</v>
      </c>
      <c r="K1061" s="329">
        <v>44636</v>
      </c>
      <c r="L1061" s="256" t="s">
        <v>356</v>
      </c>
      <c r="M1061" s="256"/>
      <c r="N1061" s="257"/>
    </row>
    <row r="1062" spans="2:14" x14ac:dyDescent="0.25">
      <c r="B1062" s="333" t="str">
        <f>IF(D1062="","",D1062&amp;"-"&amp;(1+COUNTIF(D$33:D1061,D1062)))</f>
        <v>imeprezime-1003</v>
      </c>
      <c r="D1062" s="255" t="s">
        <v>285</v>
      </c>
      <c r="E1062" s="256" t="s">
        <v>1631</v>
      </c>
      <c r="F1062" s="256">
        <v>2378</v>
      </c>
      <c r="G1062" s="256" t="s">
        <v>1632</v>
      </c>
      <c r="H1062" s="256" t="s">
        <v>1633</v>
      </c>
      <c r="I1062" s="256"/>
      <c r="J1062" s="256" t="s">
        <v>356</v>
      </c>
      <c r="K1062" s="256" t="s">
        <v>356</v>
      </c>
      <c r="L1062" s="256" t="s">
        <v>356</v>
      </c>
      <c r="M1062" s="256"/>
      <c r="N1062" s="257"/>
    </row>
    <row r="1063" spans="2:14" x14ac:dyDescent="0.25">
      <c r="B1063" s="333" t="str">
        <f>IF(D1063="","",D1063&amp;"-"&amp;(1+COUNTIF(D$33:D1062,D1063)))</f>
        <v>imeprezime-1004</v>
      </c>
      <c r="D1063" s="255" t="s">
        <v>285</v>
      </c>
      <c r="E1063" s="256" t="s">
        <v>1634</v>
      </c>
      <c r="F1063" s="256">
        <v>2110</v>
      </c>
      <c r="G1063" s="256" t="s">
        <v>748</v>
      </c>
      <c r="H1063" s="256" t="s">
        <v>749</v>
      </c>
      <c r="I1063" s="256"/>
      <c r="J1063" s="256" t="s">
        <v>356</v>
      </c>
      <c r="K1063" s="329" t="s">
        <v>356</v>
      </c>
      <c r="L1063" s="256" t="s">
        <v>356</v>
      </c>
      <c r="M1063" s="256"/>
      <c r="N1063" s="257"/>
    </row>
    <row r="1064" spans="2:14" x14ac:dyDescent="0.25">
      <c r="B1064" s="333" t="str">
        <f>IF(D1064="","",D1064&amp;"-"&amp;(1+COUNTIF(D$33:D1063,D1064)))</f>
        <v>imeprezime-1005</v>
      </c>
      <c r="D1064" s="255" t="s">
        <v>285</v>
      </c>
      <c r="E1064" s="256" t="s">
        <v>1635</v>
      </c>
      <c r="F1064" s="256">
        <v>1116</v>
      </c>
      <c r="G1064" s="256" t="s">
        <v>1636</v>
      </c>
      <c r="H1064" s="256" t="s">
        <v>362</v>
      </c>
      <c r="I1064" s="256"/>
      <c r="J1064" s="256" t="s">
        <v>356</v>
      </c>
      <c r="K1064" s="329" t="s">
        <v>356</v>
      </c>
      <c r="L1064" s="256" t="s">
        <v>356</v>
      </c>
      <c r="M1064" s="256"/>
      <c r="N1064" s="257"/>
    </row>
    <row r="1065" spans="2:14" x14ac:dyDescent="0.25">
      <c r="B1065" s="333" t="str">
        <f>IF(D1065="","",D1065&amp;"-"&amp;(1+COUNTIF(D$33:D1064,D1065)))</f>
        <v>imeprezime-1006</v>
      </c>
      <c r="D1065" s="255" t="s">
        <v>285</v>
      </c>
      <c r="E1065" s="256" t="s">
        <v>1637</v>
      </c>
      <c r="F1065" s="256">
        <v>2384</v>
      </c>
      <c r="G1065" s="256" t="s">
        <v>657</v>
      </c>
      <c r="H1065" s="256" t="s">
        <v>567</v>
      </c>
      <c r="I1065" s="256"/>
      <c r="J1065" s="256" t="s">
        <v>356</v>
      </c>
      <c r="K1065" s="256" t="s">
        <v>356</v>
      </c>
      <c r="L1065" s="256" t="s">
        <v>356</v>
      </c>
      <c r="M1065" s="256"/>
      <c r="N1065" s="257"/>
    </row>
    <row r="1066" spans="2:14" x14ac:dyDescent="0.25">
      <c r="B1066" s="333" t="str">
        <f>IF(D1066="","",D1066&amp;"-"&amp;(1+COUNTIF(D$33:D1065,D1066)))</f>
        <v>imeprezime-1007</v>
      </c>
      <c r="D1066" s="255" t="s">
        <v>285</v>
      </c>
      <c r="E1066" s="256" t="s">
        <v>1638</v>
      </c>
      <c r="F1066" s="256">
        <v>1753</v>
      </c>
      <c r="G1066" s="256" t="s">
        <v>571</v>
      </c>
      <c r="H1066" s="256" t="s">
        <v>374</v>
      </c>
      <c r="I1066" s="256"/>
      <c r="J1066" s="256" t="s">
        <v>356</v>
      </c>
      <c r="K1066" s="329" t="s">
        <v>356</v>
      </c>
      <c r="L1066" s="256" t="s">
        <v>356</v>
      </c>
      <c r="M1066" s="256"/>
      <c r="N1066" s="257"/>
    </row>
    <row r="1067" spans="2:14" x14ac:dyDescent="0.25">
      <c r="B1067" s="333" t="str">
        <f>IF(D1067="","",D1067&amp;"-"&amp;(1+COUNTIF(D$33:D1066,D1067)))</f>
        <v>imeprezime-1008</v>
      </c>
      <c r="D1067" s="255" t="s">
        <v>285</v>
      </c>
      <c r="E1067" s="256" t="s">
        <v>1638</v>
      </c>
      <c r="F1067" s="256">
        <v>1047</v>
      </c>
      <c r="G1067" s="256" t="s">
        <v>812</v>
      </c>
      <c r="H1067" s="256" t="s">
        <v>368</v>
      </c>
      <c r="I1067" s="256" t="s">
        <v>428</v>
      </c>
      <c r="J1067" s="256">
        <v>221</v>
      </c>
      <c r="K1067" s="329">
        <v>44636</v>
      </c>
      <c r="L1067" s="256" t="s">
        <v>356</v>
      </c>
      <c r="M1067" s="256"/>
      <c r="N1067" s="257"/>
    </row>
    <row r="1068" spans="2:14" ht="15" customHeight="1" x14ac:dyDescent="0.25">
      <c r="B1068" s="333" t="str">
        <f>IF(D1068="","",D1068&amp;"-"&amp;(1+COUNTIF(D$33:D1067,D1068)))</f>
        <v>imeprezime-1009</v>
      </c>
      <c r="D1068" s="255" t="s">
        <v>285</v>
      </c>
      <c r="E1068" s="256" t="s">
        <v>1639</v>
      </c>
      <c r="F1068" s="256">
        <v>2416</v>
      </c>
      <c r="G1068" s="256" t="s">
        <v>1440</v>
      </c>
      <c r="H1068" s="256" t="s">
        <v>668</v>
      </c>
      <c r="I1068" s="256"/>
      <c r="J1068" s="256" t="s">
        <v>356</v>
      </c>
      <c r="K1068" s="256" t="s">
        <v>356</v>
      </c>
      <c r="L1068" s="256" t="s">
        <v>356</v>
      </c>
      <c r="M1068" s="256"/>
      <c r="N1068" s="257"/>
    </row>
    <row r="1069" spans="2:14" x14ac:dyDescent="0.25">
      <c r="B1069" s="333" t="str">
        <f>IF(D1069="","",D1069&amp;"-"&amp;(1+COUNTIF(D$33:D1068,D1069)))</f>
        <v>imeprezime-1010</v>
      </c>
      <c r="D1069" s="255" t="s">
        <v>285</v>
      </c>
      <c r="E1069" s="256" t="s">
        <v>1640</v>
      </c>
      <c r="F1069" s="256">
        <v>2334</v>
      </c>
      <c r="G1069" s="256" t="s">
        <v>1641</v>
      </c>
      <c r="H1069" s="256" t="s">
        <v>1443</v>
      </c>
      <c r="I1069" s="256"/>
      <c r="J1069" s="256" t="s">
        <v>356</v>
      </c>
      <c r="K1069" s="329" t="s">
        <v>356</v>
      </c>
      <c r="L1069" s="256" t="s">
        <v>356</v>
      </c>
      <c r="M1069" s="256"/>
      <c r="N1069" s="257"/>
    </row>
    <row r="1070" spans="2:14" x14ac:dyDescent="0.25">
      <c r="B1070" s="333" t="str">
        <f>IF(D1070="","",D1070&amp;"-"&amp;(1+COUNTIF(D$33:D1069,D1070)))</f>
        <v>imeprezime-1011</v>
      </c>
      <c r="D1070" s="255" t="s">
        <v>285</v>
      </c>
      <c r="E1070" s="256" t="s">
        <v>1642</v>
      </c>
      <c r="F1070" s="256">
        <v>1831</v>
      </c>
      <c r="G1070" s="256" t="s">
        <v>1111</v>
      </c>
      <c r="H1070" s="256" t="s">
        <v>438</v>
      </c>
      <c r="I1070" s="256" t="s">
        <v>375</v>
      </c>
      <c r="J1070" s="256">
        <v>221</v>
      </c>
      <c r="K1070" s="329">
        <v>44809</v>
      </c>
      <c r="L1070" s="256" t="s">
        <v>356</v>
      </c>
      <c r="M1070" s="256"/>
      <c r="N1070" s="257"/>
    </row>
    <row r="1071" spans="2:14" x14ac:dyDescent="0.25">
      <c r="B1071" s="333" t="str">
        <f>IF(D1071="","",D1071&amp;"-"&amp;(1+COUNTIF(D$33:D1070,D1071)))</f>
        <v>imeprezime-1012</v>
      </c>
      <c r="D1071" s="255" t="s">
        <v>285</v>
      </c>
      <c r="E1071" s="256" t="s">
        <v>1642</v>
      </c>
      <c r="F1071" s="256">
        <v>1918</v>
      </c>
      <c r="G1071" s="256" t="s">
        <v>1643</v>
      </c>
      <c r="H1071" s="256" t="s">
        <v>368</v>
      </c>
      <c r="I1071" s="256"/>
      <c r="J1071" s="256" t="s">
        <v>356</v>
      </c>
      <c r="K1071" s="329" t="s">
        <v>356</v>
      </c>
      <c r="L1071" s="256" t="s">
        <v>356</v>
      </c>
      <c r="M1071" s="256"/>
      <c r="N1071" s="257"/>
    </row>
    <row r="1072" spans="2:14" x14ac:dyDescent="0.25">
      <c r="B1072" s="333" t="str">
        <f>IF(D1072="","",D1072&amp;"-"&amp;(1+COUNTIF(D$33:D1071,D1072)))</f>
        <v>imeprezime-1013</v>
      </c>
      <c r="D1072" s="255" t="s">
        <v>285</v>
      </c>
      <c r="E1072" s="256" t="s">
        <v>1644</v>
      </c>
      <c r="F1072" s="256">
        <v>1169</v>
      </c>
      <c r="G1072" s="256" t="s">
        <v>1645</v>
      </c>
      <c r="H1072" s="256" t="s">
        <v>424</v>
      </c>
      <c r="I1072" s="256" t="s">
        <v>904</v>
      </c>
      <c r="J1072" s="256">
        <v>221</v>
      </c>
      <c r="K1072" s="329">
        <v>44625</v>
      </c>
      <c r="L1072" s="256" t="s">
        <v>356</v>
      </c>
      <c r="M1072" s="256"/>
      <c r="N1072" s="257"/>
    </row>
    <row r="1073" spans="2:14" x14ac:dyDescent="0.25">
      <c r="B1073" s="333" t="str">
        <f>IF(D1073="","",D1073&amp;"-"&amp;(1+COUNTIF(D$33:D1072,D1073)))</f>
        <v>imeprezime-1014</v>
      </c>
      <c r="D1073" s="255" t="s">
        <v>285</v>
      </c>
      <c r="E1073" s="256" t="s">
        <v>1644</v>
      </c>
      <c r="F1073" s="256">
        <v>1444</v>
      </c>
      <c r="G1073" s="256" t="s">
        <v>1646</v>
      </c>
      <c r="H1073" s="256" t="s">
        <v>368</v>
      </c>
      <c r="I1073" s="256"/>
      <c r="J1073" s="256" t="s">
        <v>356</v>
      </c>
      <c r="K1073" s="329" t="s">
        <v>356</v>
      </c>
      <c r="L1073" s="256" t="s">
        <v>356</v>
      </c>
      <c r="M1073" s="256"/>
      <c r="N1073" s="257"/>
    </row>
    <row r="1074" spans="2:14" x14ac:dyDescent="0.25">
      <c r="B1074" s="333" t="str">
        <f>IF(D1074="","",D1074&amp;"-"&amp;(1+COUNTIF(D$33:D1073,D1074)))</f>
        <v>imeprezime-1015</v>
      </c>
      <c r="D1074" s="255" t="s">
        <v>285</v>
      </c>
      <c r="E1074" s="256" t="s">
        <v>1647</v>
      </c>
      <c r="F1074" s="256">
        <v>2021</v>
      </c>
      <c r="G1074" s="256" t="s">
        <v>1648</v>
      </c>
      <c r="H1074" s="256" t="s">
        <v>365</v>
      </c>
      <c r="I1074" s="256"/>
      <c r="J1074" s="256" t="s">
        <v>356</v>
      </c>
      <c r="K1074" s="329" t="s">
        <v>356</v>
      </c>
      <c r="L1074" s="256" t="s">
        <v>356</v>
      </c>
      <c r="M1074" s="256"/>
      <c r="N1074" s="257"/>
    </row>
    <row r="1075" spans="2:14" ht="15" customHeight="1" x14ac:dyDescent="0.25">
      <c r="B1075" s="333" t="str">
        <f>IF(D1075="","",D1075&amp;"-"&amp;(1+COUNTIF(D$33:D1074,D1075)))</f>
        <v>imeprezime-1016</v>
      </c>
      <c r="D1075" s="255" t="s">
        <v>285</v>
      </c>
      <c r="E1075" s="256" t="s">
        <v>1649</v>
      </c>
      <c r="F1075" s="256">
        <v>1723</v>
      </c>
      <c r="G1075" s="256" t="s">
        <v>1650</v>
      </c>
      <c r="H1075" s="256" t="s">
        <v>368</v>
      </c>
      <c r="I1075" s="256"/>
      <c r="J1075" s="256" t="s">
        <v>356</v>
      </c>
      <c r="K1075" s="329" t="s">
        <v>356</v>
      </c>
      <c r="L1075" s="256" t="s">
        <v>356</v>
      </c>
      <c r="M1075" s="256"/>
      <c r="N1075" s="257"/>
    </row>
    <row r="1076" spans="2:14" x14ac:dyDescent="0.25">
      <c r="B1076" s="333" t="str">
        <f>IF(D1076="","",D1076&amp;"-"&amp;(1+COUNTIF(D$33:D1075,D1076)))</f>
        <v>imeprezime-1017</v>
      </c>
      <c r="D1076" s="255" t="s">
        <v>285</v>
      </c>
      <c r="E1076" s="256" t="s">
        <v>1651</v>
      </c>
      <c r="F1076" s="256">
        <v>2242</v>
      </c>
      <c r="G1076" s="256" t="s">
        <v>1652</v>
      </c>
      <c r="H1076" s="256" t="s">
        <v>362</v>
      </c>
      <c r="I1076" s="256"/>
      <c r="J1076" s="256" t="s">
        <v>356</v>
      </c>
      <c r="K1076" s="329" t="s">
        <v>356</v>
      </c>
      <c r="L1076" s="256" t="s">
        <v>356</v>
      </c>
      <c r="M1076" s="256"/>
      <c r="N1076" s="257"/>
    </row>
    <row r="1077" spans="2:14" x14ac:dyDescent="0.25">
      <c r="B1077" s="333" t="str">
        <f>IF(D1077="","",D1077&amp;"-"&amp;(1+COUNTIF(D$33:D1076,D1077)))</f>
        <v>imeprezime-1018</v>
      </c>
      <c r="D1077" s="255" t="s">
        <v>285</v>
      </c>
      <c r="E1077" s="256" t="s">
        <v>1651</v>
      </c>
      <c r="F1077" s="256">
        <v>1508</v>
      </c>
      <c r="G1077" s="256" t="s">
        <v>1653</v>
      </c>
      <c r="H1077" s="256" t="s">
        <v>368</v>
      </c>
      <c r="I1077" s="256" t="s">
        <v>375</v>
      </c>
      <c r="J1077" s="256">
        <v>221</v>
      </c>
      <c r="K1077" s="329">
        <v>44636</v>
      </c>
      <c r="L1077" s="256" t="s">
        <v>356</v>
      </c>
      <c r="M1077" s="256"/>
      <c r="N1077" s="257"/>
    </row>
    <row r="1078" spans="2:14" x14ac:dyDescent="0.25">
      <c r="B1078" s="333" t="str">
        <f>IF(D1078="","",D1078&amp;"-"&amp;(1+COUNTIF(D$33:D1077,D1078)))</f>
        <v>imeprezime-1019</v>
      </c>
      <c r="D1078" s="255" t="s">
        <v>285</v>
      </c>
      <c r="E1078" s="256" t="s">
        <v>1651</v>
      </c>
      <c r="F1078" s="256">
        <v>1431</v>
      </c>
      <c r="G1078" s="256" t="s">
        <v>688</v>
      </c>
      <c r="H1078" s="256" t="s">
        <v>368</v>
      </c>
      <c r="I1078" s="256" t="s">
        <v>392</v>
      </c>
      <c r="J1078" s="256">
        <v>221</v>
      </c>
      <c r="K1078" s="329">
        <v>44636</v>
      </c>
      <c r="L1078" s="256" t="s">
        <v>356</v>
      </c>
      <c r="M1078" s="256"/>
      <c r="N1078" s="257"/>
    </row>
    <row r="1079" spans="2:14" x14ac:dyDescent="0.25">
      <c r="B1079" s="333" t="str">
        <f>IF(D1079="","",D1079&amp;"-"&amp;(1+COUNTIF(D$33:D1078,D1079)))</f>
        <v>imeprezime-1020</v>
      </c>
      <c r="D1079" s="255" t="s">
        <v>285</v>
      </c>
      <c r="E1079" s="256" t="s">
        <v>1651</v>
      </c>
      <c r="F1079" s="256">
        <v>1552</v>
      </c>
      <c r="G1079" s="256" t="s">
        <v>1296</v>
      </c>
      <c r="H1079" s="256" t="s">
        <v>368</v>
      </c>
      <c r="I1079" s="256" t="s">
        <v>394</v>
      </c>
      <c r="J1079" s="256">
        <v>221</v>
      </c>
      <c r="K1079" s="329">
        <v>44636</v>
      </c>
      <c r="L1079" s="256" t="s">
        <v>356</v>
      </c>
      <c r="M1079" s="256"/>
      <c r="N1079" s="257"/>
    </row>
    <row r="1080" spans="2:14" x14ac:dyDescent="0.25">
      <c r="B1080" s="333" t="str">
        <f>IF(D1080="","",D1080&amp;"-"&amp;(1+COUNTIF(D$33:D1079,D1080)))</f>
        <v>imeprezime-1021</v>
      </c>
      <c r="D1080" s="255" t="s">
        <v>285</v>
      </c>
      <c r="E1080" s="256" t="s">
        <v>1654</v>
      </c>
      <c r="F1080" s="256">
        <v>2329</v>
      </c>
      <c r="G1080" s="256" t="s">
        <v>1655</v>
      </c>
      <c r="H1080" s="256" t="s">
        <v>1656</v>
      </c>
      <c r="I1080" s="256"/>
      <c r="J1080" s="256" t="s">
        <v>356</v>
      </c>
      <c r="K1080" s="329" t="s">
        <v>356</v>
      </c>
      <c r="L1080" s="256" t="s">
        <v>356</v>
      </c>
      <c r="M1080" s="256"/>
      <c r="N1080" s="257"/>
    </row>
    <row r="1081" spans="2:14" x14ac:dyDescent="0.25">
      <c r="B1081" s="333" t="str">
        <f>IF(D1081="","",D1081&amp;"-"&amp;(1+COUNTIF(D$33:D1080,D1081)))</f>
        <v>imeprezime-1022</v>
      </c>
      <c r="D1081" s="255" t="s">
        <v>285</v>
      </c>
      <c r="E1081" s="256" t="s">
        <v>1657</v>
      </c>
      <c r="F1081" s="256">
        <v>2014</v>
      </c>
      <c r="G1081" s="256" t="s">
        <v>1658</v>
      </c>
      <c r="H1081" s="256"/>
      <c r="I1081" s="256"/>
      <c r="J1081" s="256" t="s">
        <v>356</v>
      </c>
      <c r="K1081" s="329" t="s">
        <v>356</v>
      </c>
      <c r="L1081" s="256" t="s">
        <v>356</v>
      </c>
      <c r="M1081" s="256"/>
      <c r="N1081" s="257"/>
    </row>
    <row r="1082" spans="2:14" ht="15" customHeight="1" x14ac:dyDescent="0.25">
      <c r="B1082" s="333" t="str">
        <f>IF(D1082="","",D1082&amp;"-"&amp;(1+COUNTIF(D$33:D1081,D1082)))</f>
        <v>imeprezime-1023</v>
      </c>
      <c r="D1082" s="255" t="s">
        <v>285</v>
      </c>
      <c r="E1082" s="256" t="s">
        <v>1659</v>
      </c>
      <c r="F1082" s="256">
        <v>2415</v>
      </c>
      <c r="G1082" s="256" t="s">
        <v>1660</v>
      </c>
      <c r="H1082" s="256" t="s">
        <v>731</v>
      </c>
      <c r="I1082" s="256"/>
      <c r="J1082" s="256" t="s">
        <v>356</v>
      </c>
      <c r="K1082" s="256" t="s">
        <v>356</v>
      </c>
      <c r="L1082" s="256" t="s">
        <v>356</v>
      </c>
      <c r="M1082" s="256"/>
      <c r="N1082" s="257"/>
    </row>
    <row r="1083" spans="2:14" x14ac:dyDescent="0.25">
      <c r="B1083" s="333" t="str">
        <f>IF(D1083="","",D1083&amp;"-"&amp;(1+COUNTIF(D$33:D1082,D1083)))</f>
        <v>imeprezime-1024</v>
      </c>
      <c r="D1083" s="255" t="s">
        <v>285</v>
      </c>
      <c r="E1083" s="256" t="s">
        <v>1661</v>
      </c>
      <c r="F1083" s="256">
        <v>1678</v>
      </c>
      <c r="G1083" s="256" t="s">
        <v>1540</v>
      </c>
      <c r="H1083" s="256" t="s">
        <v>412</v>
      </c>
      <c r="I1083" s="256"/>
      <c r="J1083" s="256" t="s">
        <v>356</v>
      </c>
      <c r="K1083" s="256" t="s">
        <v>356</v>
      </c>
      <c r="L1083" s="256" t="s">
        <v>356</v>
      </c>
      <c r="M1083" s="256"/>
      <c r="N1083" s="257"/>
    </row>
    <row r="1084" spans="2:14" x14ac:dyDescent="0.25">
      <c r="B1084" s="333" t="str">
        <f>IF(D1084="","",D1084&amp;"-"&amp;(1+COUNTIF(D$33:D1083,D1084)))</f>
        <v>imeprezime-1025</v>
      </c>
      <c r="D1084" s="255" t="s">
        <v>285</v>
      </c>
      <c r="E1084" s="256" t="s">
        <v>1661</v>
      </c>
      <c r="F1084" s="256">
        <v>1379</v>
      </c>
      <c r="G1084" s="256" t="s">
        <v>1662</v>
      </c>
      <c r="H1084" s="256" t="s">
        <v>362</v>
      </c>
      <c r="I1084" s="256"/>
      <c r="J1084" s="256" t="s">
        <v>356</v>
      </c>
      <c r="K1084" s="329" t="s">
        <v>356</v>
      </c>
      <c r="L1084" s="256" t="s">
        <v>356</v>
      </c>
      <c r="M1084" s="256"/>
      <c r="N1084" s="257"/>
    </row>
    <row r="1085" spans="2:14" x14ac:dyDescent="0.25">
      <c r="B1085" s="333" t="str">
        <f>IF(D1085="","",D1085&amp;"-"&amp;(1+COUNTIF(D$33:D1084,D1085)))</f>
        <v>imeprezime-1026</v>
      </c>
      <c r="D1085" s="255" t="s">
        <v>285</v>
      </c>
      <c r="E1085" s="256" t="s">
        <v>1661</v>
      </c>
      <c r="F1085" s="256">
        <v>1873</v>
      </c>
      <c r="G1085" s="256" t="s">
        <v>1663</v>
      </c>
      <c r="H1085" s="256" t="s">
        <v>365</v>
      </c>
      <c r="I1085" s="256" t="s">
        <v>653</v>
      </c>
      <c r="J1085" s="256">
        <v>221</v>
      </c>
      <c r="K1085" s="329">
        <v>44626</v>
      </c>
      <c r="L1085" s="256" t="s">
        <v>356</v>
      </c>
      <c r="M1085" s="256"/>
      <c r="N1085" s="257"/>
    </row>
    <row r="1086" spans="2:14" x14ac:dyDescent="0.25">
      <c r="B1086" s="333" t="str">
        <f>IF(D1086="","",D1086&amp;"-"&amp;(1+COUNTIF(D$33:D1085,D1086)))</f>
        <v>imeprezime-1027</v>
      </c>
      <c r="D1086" s="255" t="s">
        <v>285</v>
      </c>
      <c r="E1086" s="256" t="s">
        <v>1661</v>
      </c>
      <c r="F1086" s="256">
        <v>1257</v>
      </c>
      <c r="G1086" s="256" t="s">
        <v>1664</v>
      </c>
      <c r="H1086" s="256" t="s">
        <v>383</v>
      </c>
      <c r="I1086" s="256" t="s">
        <v>645</v>
      </c>
      <c r="J1086" s="256">
        <v>221</v>
      </c>
      <c r="K1086" s="329">
        <v>44625</v>
      </c>
      <c r="L1086" s="256" t="s">
        <v>356</v>
      </c>
      <c r="M1086" s="256"/>
      <c r="N1086" s="257"/>
    </row>
    <row r="1087" spans="2:14" x14ac:dyDescent="0.25">
      <c r="B1087" s="333" t="str">
        <f>IF(D1087="","",D1087&amp;"-"&amp;(1+COUNTIF(D$33:D1086,D1087)))</f>
        <v>imeprezime-1028</v>
      </c>
      <c r="D1087" s="255" t="s">
        <v>285</v>
      </c>
      <c r="E1087" s="256" t="s">
        <v>1661</v>
      </c>
      <c r="F1087" s="256">
        <v>1321</v>
      </c>
      <c r="G1087" s="256" t="s">
        <v>979</v>
      </c>
      <c r="H1087" s="256" t="s">
        <v>383</v>
      </c>
      <c r="I1087" s="256" t="s">
        <v>363</v>
      </c>
      <c r="J1087" s="256">
        <v>221</v>
      </c>
      <c r="K1087" s="329">
        <v>44625</v>
      </c>
      <c r="L1087" s="256" t="s">
        <v>356</v>
      </c>
      <c r="M1087" s="256"/>
      <c r="N1087" s="257"/>
    </row>
    <row r="1088" spans="2:14" x14ac:dyDescent="0.25">
      <c r="B1088" s="333" t="str">
        <f>IF(D1088="","",D1088&amp;"-"&amp;(1+COUNTIF(D$33:D1087,D1088)))</f>
        <v>imeprezime-1029</v>
      </c>
      <c r="D1088" s="255" t="s">
        <v>285</v>
      </c>
      <c r="E1088" s="256" t="s">
        <v>1661</v>
      </c>
      <c r="F1088" s="256">
        <v>1418</v>
      </c>
      <c r="G1088" s="256" t="s">
        <v>423</v>
      </c>
      <c r="H1088" s="256" t="s">
        <v>383</v>
      </c>
      <c r="I1088" s="256" t="s">
        <v>636</v>
      </c>
      <c r="J1088" s="256">
        <v>221</v>
      </c>
      <c r="K1088" s="329">
        <v>44625</v>
      </c>
      <c r="L1088" s="256" t="s">
        <v>356</v>
      </c>
      <c r="M1088" s="256"/>
      <c r="N1088" s="257"/>
    </row>
    <row r="1089" spans="2:14" ht="15" customHeight="1" x14ac:dyDescent="0.25">
      <c r="B1089" s="333" t="str">
        <f>IF(D1089="","",D1089&amp;"-"&amp;(1+COUNTIF(D$33:D1088,D1089)))</f>
        <v>imeprezime-1030</v>
      </c>
      <c r="D1089" s="255" t="s">
        <v>285</v>
      </c>
      <c r="E1089" s="256" t="s">
        <v>1661</v>
      </c>
      <c r="F1089" s="256">
        <v>2009</v>
      </c>
      <c r="G1089" s="256" t="s">
        <v>1072</v>
      </c>
      <c r="H1089" s="256" t="s">
        <v>412</v>
      </c>
      <c r="I1089" s="256"/>
      <c r="J1089" s="256" t="s">
        <v>356</v>
      </c>
      <c r="K1089" s="329" t="s">
        <v>356</v>
      </c>
      <c r="L1089" s="256" t="s">
        <v>356</v>
      </c>
      <c r="M1089" s="256"/>
      <c r="N1089" s="257"/>
    </row>
    <row r="1090" spans="2:14" x14ac:dyDescent="0.25">
      <c r="B1090" s="333" t="str">
        <f>IF(D1090="","",D1090&amp;"-"&amp;(1+COUNTIF(D$33:D1089,D1090)))</f>
        <v>imeprezime-1031</v>
      </c>
      <c r="D1090" s="255" t="s">
        <v>285</v>
      </c>
      <c r="E1090" s="256" t="s">
        <v>1661</v>
      </c>
      <c r="F1090" s="256">
        <v>1283</v>
      </c>
      <c r="G1090" s="256" t="s">
        <v>841</v>
      </c>
      <c r="H1090" s="256" t="s">
        <v>368</v>
      </c>
      <c r="I1090" s="256" t="s">
        <v>904</v>
      </c>
      <c r="J1090" s="256">
        <v>221</v>
      </c>
      <c r="K1090" s="329">
        <v>44636</v>
      </c>
      <c r="L1090" s="256" t="s">
        <v>356</v>
      </c>
      <c r="M1090" s="256"/>
      <c r="N1090" s="257"/>
    </row>
    <row r="1091" spans="2:14" x14ac:dyDescent="0.25">
      <c r="B1091" s="333" t="str">
        <f>IF(D1091="","",D1091&amp;"-"&amp;(1+COUNTIF(D$33:D1090,D1091)))</f>
        <v>imeprezime-1032</v>
      </c>
      <c r="D1091" s="255" t="s">
        <v>285</v>
      </c>
      <c r="E1091" s="256" t="s">
        <v>1661</v>
      </c>
      <c r="F1091" s="256">
        <v>1303</v>
      </c>
      <c r="G1091" s="256" t="s">
        <v>1155</v>
      </c>
      <c r="H1091" s="256" t="s">
        <v>487</v>
      </c>
      <c r="I1091" s="256" t="s">
        <v>399</v>
      </c>
      <c r="J1091" s="256">
        <v>221</v>
      </c>
      <c r="K1091" s="329">
        <v>44645</v>
      </c>
      <c r="L1091" s="256" t="s">
        <v>356</v>
      </c>
      <c r="M1091" s="256"/>
      <c r="N1091" s="257"/>
    </row>
    <row r="1092" spans="2:14" x14ac:dyDescent="0.25">
      <c r="B1092" s="333" t="str">
        <f>IF(D1092="","",D1092&amp;"-"&amp;(1+COUNTIF(D$33:D1091,D1092)))</f>
        <v>imeprezime-1033</v>
      </c>
      <c r="D1092" s="255" t="s">
        <v>285</v>
      </c>
      <c r="E1092" s="256" t="s">
        <v>1661</v>
      </c>
      <c r="F1092" s="256">
        <v>1689</v>
      </c>
      <c r="G1092" s="256" t="s">
        <v>1056</v>
      </c>
      <c r="H1092" s="256" t="s">
        <v>537</v>
      </c>
      <c r="I1092" s="256" t="s">
        <v>381</v>
      </c>
      <c r="J1092" s="256">
        <v>221</v>
      </c>
      <c r="K1092" s="329">
        <v>44623</v>
      </c>
      <c r="L1092" s="256" t="s">
        <v>356</v>
      </c>
      <c r="M1092" s="256"/>
      <c r="N1092" s="257"/>
    </row>
    <row r="1093" spans="2:14" x14ac:dyDescent="0.25">
      <c r="B1093" s="333" t="str">
        <f>IF(D1093="","",D1093&amp;"-"&amp;(1+COUNTIF(D$33:D1092,D1093)))</f>
        <v>imeprezime-1034</v>
      </c>
      <c r="D1093" s="255" t="s">
        <v>285</v>
      </c>
      <c r="E1093" s="256" t="s">
        <v>1661</v>
      </c>
      <c r="F1093" s="256">
        <v>1524</v>
      </c>
      <c r="G1093" s="256" t="s">
        <v>1665</v>
      </c>
      <c r="H1093" s="256" t="s">
        <v>368</v>
      </c>
      <c r="I1093" s="256"/>
      <c r="J1093" s="256" t="s">
        <v>356</v>
      </c>
      <c r="K1093" s="256" t="s">
        <v>356</v>
      </c>
      <c r="L1093" s="256" t="s">
        <v>356</v>
      </c>
      <c r="M1093" s="256"/>
      <c r="N1093" s="257"/>
    </row>
    <row r="1094" spans="2:14" x14ac:dyDescent="0.25">
      <c r="B1094" s="333" t="str">
        <f>IF(D1094="","",D1094&amp;"-"&amp;(1+COUNTIF(D$33:D1093,D1094)))</f>
        <v>imeprezime-1035</v>
      </c>
      <c r="D1094" s="255" t="s">
        <v>285</v>
      </c>
      <c r="E1094" s="256" t="s">
        <v>1666</v>
      </c>
      <c r="F1094" s="256">
        <v>2090</v>
      </c>
      <c r="G1094" s="256" t="s">
        <v>354</v>
      </c>
      <c r="H1094" s="256" t="s">
        <v>355</v>
      </c>
      <c r="I1094" s="256"/>
      <c r="J1094" s="256" t="s">
        <v>356</v>
      </c>
      <c r="K1094" s="256" t="s">
        <v>356</v>
      </c>
      <c r="L1094" s="256" t="s">
        <v>356</v>
      </c>
      <c r="M1094" s="256"/>
      <c r="N1094" s="257"/>
    </row>
    <row r="1095" spans="2:14" x14ac:dyDescent="0.25">
      <c r="B1095" s="333" t="str">
        <f>IF(D1095="","",D1095&amp;"-"&amp;(1+COUNTIF(D$33:D1094,D1095)))</f>
        <v>imeprezime-1036</v>
      </c>
      <c r="D1095" s="255" t="s">
        <v>285</v>
      </c>
      <c r="E1095" s="256" t="s">
        <v>1667</v>
      </c>
      <c r="F1095" s="256">
        <v>2433</v>
      </c>
      <c r="G1095" s="256" t="s">
        <v>1456</v>
      </c>
      <c r="H1095" s="256" t="s">
        <v>631</v>
      </c>
      <c r="I1095" s="256"/>
      <c r="J1095" s="256" t="s">
        <v>356</v>
      </c>
      <c r="K1095" s="256" t="s">
        <v>356</v>
      </c>
      <c r="L1095" s="256" t="s">
        <v>356</v>
      </c>
      <c r="M1095" s="256"/>
      <c r="N1095" s="257"/>
    </row>
    <row r="1096" spans="2:14" ht="15" customHeight="1" x14ac:dyDescent="0.25">
      <c r="B1096" s="333" t="str">
        <f>IF(D1096="","",D1096&amp;"-"&amp;(1+COUNTIF(D$33:D1095,D1096)))</f>
        <v>imeprezime-1037</v>
      </c>
      <c r="D1096" s="255" t="s">
        <v>285</v>
      </c>
      <c r="E1096" s="256" t="s">
        <v>1667</v>
      </c>
      <c r="F1096" s="256">
        <v>2363</v>
      </c>
      <c r="G1096" s="256" t="s">
        <v>1668</v>
      </c>
      <c r="H1096" s="256" t="s">
        <v>1669</v>
      </c>
      <c r="I1096" s="256"/>
      <c r="J1096" s="256" t="s">
        <v>356</v>
      </c>
      <c r="K1096" s="329" t="s">
        <v>356</v>
      </c>
      <c r="L1096" s="256" t="s">
        <v>356</v>
      </c>
      <c r="M1096" s="256"/>
      <c r="N1096" s="257"/>
    </row>
    <row r="1097" spans="2:14" x14ac:dyDescent="0.25">
      <c r="B1097" s="333" t="str">
        <f>IF(D1097="","",D1097&amp;"-"&amp;(1+COUNTIF(D$33:D1096,D1097)))</f>
        <v>imeprezime-1038</v>
      </c>
      <c r="D1097" s="255" t="s">
        <v>285</v>
      </c>
      <c r="E1097" s="256" t="s">
        <v>1670</v>
      </c>
      <c r="F1097" s="256">
        <v>1992</v>
      </c>
      <c r="G1097" s="256" t="s">
        <v>1671</v>
      </c>
      <c r="H1097" s="256" t="s">
        <v>470</v>
      </c>
      <c r="I1097" s="256"/>
      <c r="J1097" s="256" t="s">
        <v>356</v>
      </c>
      <c r="K1097" s="329" t="s">
        <v>356</v>
      </c>
      <c r="L1097" s="256" t="s">
        <v>356</v>
      </c>
      <c r="M1097" s="256"/>
      <c r="N1097" s="257"/>
    </row>
    <row r="1098" spans="2:14" x14ac:dyDescent="0.25">
      <c r="B1098" s="333" t="str">
        <f>IF(D1098="","",D1098&amp;"-"&amp;(1+COUNTIF(D$33:D1097,D1098)))</f>
        <v>imeprezime-1039</v>
      </c>
      <c r="D1098" s="255" t="s">
        <v>285</v>
      </c>
      <c r="E1098" s="256" t="s">
        <v>1672</v>
      </c>
      <c r="F1098" s="256">
        <v>1895</v>
      </c>
      <c r="G1098" s="256" t="s">
        <v>1031</v>
      </c>
      <c r="H1098" s="256" t="s">
        <v>368</v>
      </c>
      <c r="I1098" s="256" t="s">
        <v>375</v>
      </c>
      <c r="J1098" s="256">
        <v>221</v>
      </c>
      <c r="K1098" s="329">
        <v>44636</v>
      </c>
      <c r="L1098" s="256" t="s">
        <v>356</v>
      </c>
      <c r="M1098" s="256"/>
      <c r="N1098" s="257"/>
    </row>
    <row r="1099" spans="2:14" x14ac:dyDescent="0.25">
      <c r="B1099" s="333" t="str">
        <f>IF(D1099="","",D1099&amp;"-"&amp;(1+COUNTIF(D$33:D1098,D1099)))</f>
        <v>imeprezime-1040</v>
      </c>
      <c r="D1099" s="255" t="s">
        <v>285</v>
      </c>
      <c r="E1099" s="256" t="s">
        <v>1672</v>
      </c>
      <c r="F1099" s="256">
        <v>1255</v>
      </c>
      <c r="G1099" s="256" t="s">
        <v>1673</v>
      </c>
      <c r="H1099" s="256" t="s">
        <v>368</v>
      </c>
      <c r="I1099" s="256" t="s">
        <v>375</v>
      </c>
      <c r="J1099" s="256">
        <v>221</v>
      </c>
      <c r="K1099" s="329">
        <v>44636</v>
      </c>
      <c r="L1099" s="256" t="s">
        <v>356</v>
      </c>
      <c r="M1099" s="256"/>
      <c r="N1099" s="257"/>
    </row>
    <row r="1100" spans="2:14" x14ac:dyDescent="0.25">
      <c r="B1100" s="333" t="str">
        <f>IF(D1100="","",D1100&amp;"-"&amp;(1+COUNTIF(D$33:D1099,D1100)))</f>
        <v>imeprezime-1041</v>
      </c>
      <c r="D1100" s="255" t="s">
        <v>285</v>
      </c>
      <c r="E1100" s="256" t="s">
        <v>1672</v>
      </c>
      <c r="F1100" s="256">
        <v>1101</v>
      </c>
      <c r="G1100" s="256" t="s">
        <v>1674</v>
      </c>
      <c r="H1100" s="256" t="s">
        <v>365</v>
      </c>
      <c r="I1100" s="256" t="s">
        <v>504</v>
      </c>
      <c r="J1100" s="256">
        <v>221</v>
      </c>
      <c r="K1100" s="329">
        <v>44626</v>
      </c>
      <c r="L1100" s="256" t="s">
        <v>356</v>
      </c>
      <c r="M1100" s="256"/>
      <c r="N1100" s="257"/>
    </row>
    <row r="1101" spans="2:14" x14ac:dyDescent="0.25">
      <c r="B1101" s="333" t="str">
        <f>IF(D1101="","",D1101&amp;"-"&amp;(1+COUNTIF(D$33:D1100,D1101)))</f>
        <v>imeprezime-1042</v>
      </c>
      <c r="D1101" s="255" t="s">
        <v>285</v>
      </c>
      <c r="E1101" s="256" t="s">
        <v>1672</v>
      </c>
      <c r="F1101" s="256">
        <v>1893</v>
      </c>
      <c r="G1101" s="256" t="s">
        <v>1114</v>
      </c>
      <c r="H1101" s="256" t="s">
        <v>368</v>
      </c>
      <c r="I1101" s="256" t="s">
        <v>504</v>
      </c>
      <c r="J1101" s="256">
        <v>221</v>
      </c>
      <c r="K1101" s="329">
        <v>44636</v>
      </c>
      <c r="L1101" s="256" t="s">
        <v>356</v>
      </c>
      <c r="M1101" s="256"/>
      <c r="N1101" s="257"/>
    </row>
    <row r="1102" spans="2:14" x14ac:dyDescent="0.25">
      <c r="B1102" s="333" t="str">
        <f>IF(D1102="","",D1102&amp;"-"&amp;(1+COUNTIF(D$33:D1101,D1102)))</f>
        <v>imeprezime-1043</v>
      </c>
      <c r="D1102" s="255" t="s">
        <v>285</v>
      </c>
      <c r="E1102" s="256" t="s">
        <v>1672</v>
      </c>
      <c r="F1102" s="256">
        <v>1241</v>
      </c>
      <c r="G1102" s="256" t="s">
        <v>1675</v>
      </c>
      <c r="H1102" s="256" t="s">
        <v>362</v>
      </c>
      <c r="I1102" s="256" t="s">
        <v>425</v>
      </c>
      <c r="J1102" s="256">
        <v>221</v>
      </c>
      <c r="K1102" s="329">
        <v>44632</v>
      </c>
      <c r="L1102" s="256" t="s">
        <v>356</v>
      </c>
      <c r="M1102" s="256"/>
      <c r="N1102" s="257"/>
    </row>
    <row r="1103" spans="2:14" ht="15" customHeight="1" x14ac:dyDescent="0.25">
      <c r="B1103" s="333" t="str">
        <f>IF(D1103="","",D1103&amp;"-"&amp;(1+COUNTIF(D$33:D1102,D1103)))</f>
        <v>imeprezime-1044</v>
      </c>
      <c r="D1103" s="255" t="s">
        <v>285</v>
      </c>
      <c r="E1103" s="256" t="s">
        <v>1672</v>
      </c>
      <c r="F1103" s="256">
        <v>1527</v>
      </c>
      <c r="G1103" s="256" t="s">
        <v>1614</v>
      </c>
      <c r="H1103" s="256" t="s">
        <v>447</v>
      </c>
      <c r="I1103" s="256"/>
      <c r="J1103" s="256" t="s">
        <v>356</v>
      </c>
      <c r="K1103" s="329" t="s">
        <v>356</v>
      </c>
      <c r="L1103" s="256" t="s">
        <v>356</v>
      </c>
      <c r="M1103" s="256"/>
      <c r="N1103" s="257"/>
    </row>
    <row r="1104" spans="2:14" x14ac:dyDescent="0.25">
      <c r="B1104" s="333" t="str">
        <f>IF(D1104="","",D1104&amp;"-"&amp;(1+COUNTIF(D$33:D1103,D1104)))</f>
        <v>imeprezime-1045</v>
      </c>
      <c r="D1104" s="255" t="s">
        <v>285</v>
      </c>
      <c r="E1104" s="256" t="s">
        <v>1672</v>
      </c>
      <c r="F1104" s="256">
        <v>1801</v>
      </c>
      <c r="G1104" s="256" t="s">
        <v>367</v>
      </c>
      <c r="H1104" s="256" t="s">
        <v>368</v>
      </c>
      <c r="I1104" s="256" t="s">
        <v>375</v>
      </c>
      <c r="J1104" s="256">
        <v>221</v>
      </c>
      <c r="K1104" s="329">
        <v>44636</v>
      </c>
      <c r="L1104" s="256" t="s">
        <v>356</v>
      </c>
      <c r="M1104" s="256"/>
      <c r="N1104" s="257"/>
    </row>
    <row r="1105" spans="2:14" x14ac:dyDescent="0.25">
      <c r="B1105" s="333" t="str">
        <f>IF(D1105="","",D1105&amp;"-"&amp;(1+COUNTIF(D$33:D1104,D1105)))</f>
        <v>imeprezime-1046</v>
      </c>
      <c r="D1105" s="255" t="s">
        <v>285</v>
      </c>
      <c r="E1105" s="256" t="s">
        <v>1672</v>
      </c>
      <c r="F1105" s="256">
        <v>1029</v>
      </c>
      <c r="G1105" s="256" t="s">
        <v>1676</v>
      </c>
      <c r="H1105" s="256" t="s">
        <v>368</v>
      </c>
      <c r="I1105" s="256"/>
      <c r="J1105" s="256" t="s">
        <v>356</v>
      </c>
      <c r="K1105" s="329" t="s">
        <v>356</v>
      </c>
      <c r="L1105" s="256" t="s">
        <v>356</v>
      </c>
      <c r="M1105" s="256"/>
      <c r="N1105" s="257"/>
    </row>
    <row r="1106" spans="2:14" x14ac:dyDescent="0.25">
      <c r="B1106" s="333" t="str">
        <f>IF(D1106="","",D1106&amp;"-"&amp;(1+COUNTIF(D$33:D1105,D1106)))</f>
        <v>imeprezime-1047</v>
      </c>
      <c r="D1106" s="255" t="s">
        <v>285</v>
      </c>
      <c r="E1106" s="256" t="s">
        <v>1672</v>
      </c>
      <c r="F1106" s="256">
        <v>1438</v>
      </c>
      <c r="G1106" s="256" t="s">
        <v>432</v>
      </c>
      <c r="H1106" s="256" t="s">
        <v>374</v>
      </c>
      <c r="I1106" s="256" t="s">
        <v>428</v>
      </c>
      <c r="J1106" s="256">
        <v>221</v>
      </c>
      <c r="K1106" s="329">
        <v>44627</v>
      </c>
      <c r="L1106" s="256" t="s">
        <v>356</v>
      </c>
      <c r="M1106" s="256"/>
      <c r="N1106" s="257"/>
    </row>
    <row r="1107" spans="2:14" x14ac:dyDescent="0.25">
      <c r="B1107" s="333" t="str">
        <f>IF(D1107="","",D1107&amp;"-"&amp;(1+COUNTIF(D$33:D1106,D1107)))</f>
        <v>imeprezime-1048</v>
      </c>
      <c r="D1107" s="255" t="s">
        <v>285</v>
      </c>
      <c r="E1107" s="256" t="s">
        <v>1672</v>
      </c>
      <c r="F1107" s="256">
        <v>1140</v>
      </c>
      <c r="G1107" s="256" t="s">
        <v>1677</v>
      </c>
      <c r="H1107" s="256" t="s">
        <v>412</v>
      </c>
      <c r="I1107" s="256" t="s">
        <v>375</v>
      </c>
      <c r="J1107" s="256">
        <v>221</v>
      </c>
      <c r="K1107" s="329">
        <v>44645</v>
      </c>
      <c r="L1107" s="256" t="s">
        <v>356</v>
      </c>
      <c r="M1107" s="256"/>
      <c r="N1107" s="257"/>
    </row>
    <row r="1108" spans="2:14" x14ac:dyDescent="0.25">
      <c r="B1108" s="333" t="str">
        <f>IF(D1108="","",D1108&amp;"-"&amp;(1+COUNTIF(D$33:D1107,D1108)))</f>
        <v>imeprezime-1049</v>
      </c>
      <c r="D1108" s="255" t="s">
        <v>285</v>
      </c>
      <c r="E1108" s="256" t="s">
        <v>1678</v>
      </c>
      <c r="F1108" s="256">
        <v>1595</v>
      </c>
      <c r="G1108" s="256" t="s">
        <v>819</v>
      </c>
      <c r="H1108" s="256" t="s">
        <v>424</v>
      </c>
      <c r="I1108" s="256"/>
      <c r="J1108" s="256" t="s">
        <v>356</v>
      </c>
      <c r="K1108" s="256" t="s">
        <v>356</v>
      </c>
      <c r="L1108" s="256" t="s">
        <v>356</v>
      </c>
      <c r="M1108" s="256"/>
      <c r="N1108" s="257"/>
    </row>
    <row r="1109" spans="2:14" x14ac:dyDescent="0.25">
      <c r="B1109" s="333" t="str">
        <f>IF(D1109="","",D1109&amp;"-"&amp;(1+COUNTIF(D$33:D1108,D1109)))</f>
        <v>imeprezime-1050</v>
      </c>
      <c r="D1109" s="255" t="s">
        <v>285</v>
      </c>
      <c r="E1109" s="256" t="s">
        <v>1678</v>
      </c>
      <c r="F1109" s="256">
        <v>1437</v>
      </c>
      <c r="G1109" s="256" t="s">
        <v>695</v>
      </c>
      <c r="H1109" s="256" t="s">
        <v>374</v>
      </c>
      <c r="I1109" s="256" t="s">
        <v>375</v>
      </c>
      <c r="J1109" s="256">
        <v>221</v>
      </c>
      <c r="K1109" s="329">
        <v>44627</v>
      </c>
      <c r="L1109" s="256" t="s">
        <v>356</v>
      </c>
      <c r="M1109" s="256"/>
      <c r="N1109" s="257"/>
    </row>
    <row r="1110" spans="2:14" ht="15" customHeight="1" x14ac:dyDescent="0.25">
      <c r="B1110" s="333" t="str">
        <f>IF(D1110="","",D1110&amp;"-"&amp;(1+COUNTIF(D$33:D1109,D1110)))</f>
        <v>imeprezime-1051</v>
      </c>
      <c r="D1110" s="255" t="s">
        <v>285</v>
      </c>
      <c r="E1110" s="256" t="s">
        <v>1679</v>
      </c>
      <c r="F1110" s="256">
        <v>2283</v>
      </c>
      <c r="G1110" s="256" t="s">
        <v>1680</v>
      </c>
      <c r="H1110" s="256"/>
      <c r="I1110" s="256"/>
      <c r="J1110" s="256" t="s">
        <v>356</v>
      </c>
      <c r="K1110" s="329" t="s">
        <v>356</v>
      </c>
      <c r="L1110" s="256" t="s">
        <v>356</v>
      </c>
      <c r="M1110" s="256"/>
      <c r="N1110" s="257"/>
    </row>
    <row r="1111" spans="2:14" x14ac:dyDescent="0.25">
      <c r="B1111" s="333" t="str">
        <f>IF(D1111="","",D1111&amp;"-"&amp;(1+COUNTIF(D$33:D1110,D1111)))</f>
        <v>imeprezime-1052</v>
      </c>
      <c r="D1111" s="255" t="s">
        <v>285</v>
      </c>
      <c r="E1111" s="256" t="s">
        <v>1681</v>
      </c>
      <c r="F1111" s="256">
        <v>2049</v>
      </c>
      <c r="G1111" s="256" t="s">
        <v>1285</v>
      </c>
      <c r="H1111" s="256"/>
      <c r="I1111" s="256"/>
      <c r="J1111" s="256" t="s">
        <v>356</v>
      </c>
      <c r="K1111" s="329" t="s">
        <v>356</v>
      </c>
      <c r="L1111" s="256" t="s">
        <v>356</v>
      </c>
      <c r="M1111" s="256"/>
      <c r="N1111" s="257"/>
    </row>
    <row r="1112" spans="2:14" x14ac:dyDescent="0.25">
      <c r="B1112" s="333" t="str">
        <f>IF(D1112="","",D1112&amp;"-"&amp;(1+COUNTIF(D$33:D1111,D1112)))</f>
        <v>imeprezime-1053</v>
      </c>
      <c r="D1112" s="255" t="s">
        <v>285</v>
      </c>
      <c r="E1112" s="256" t="s">
        <v>1682</v>
      </c>
      <c r="F1112" s="256">
        <v>2204</v>
      </c>
      <c r="G1112" s="256" t="s">
        <v>1285</v>
      </c>
      <c r="H1112" s="256" t="s">
        <v>424</v>
      </c>
      <c r="I1112" s="256" t="s">
        <v>636</v>
      </c>
      <c r="J1112" s="256">
        <v>221</v>
      </c>
      <c r="K1112" s="329">
        <v>44625</v>
      </c>
      <c r="L1112" s="256" t="s">
        <v>356</v>
      </c>
      <c r="M1112" s="256"/>
      <c r="N1112" s="257"/>
    </row>
    <row r="1113" spans="2:14" x14ac:dyDescent="0.25">
      <c r="B1113" s="333" t="str">
        <f>IF(D1113="","",D1113&amp;"-"&amp;(1+COUNTIF(D$33:D1112,D1113)))</f>
        <v>imeprezime-1054</v>
      </c>
      <c r="D1113" s="255" t="s">
        <v>285</v>
      </c>
      <c r="E1113" s="256" t="s">
        <v>1683</v>
      </c>
      <c r="F1113" s="256">
        <v>1936</v>
      </c>
      <c r="G1113" s="256" t="s">
        <v>1057</v>
      </c>
      <c r="H1113" s="256" t="s">
        <v>362</v>
      </c>
      <c r="I1113" s="256" t="s">
        <v>381</v>
      </c>
      <c r="J1113" s="256">
        <v>221</v>
      </c>
      <c r="K1113" s="329">
        <v>44632</v>
      </c>
      <c r="L1113" s="256" t="s">
        <v>356</v>
      </c>
      <c r="M1113" s="256"/>
      <c r="N1113" s="257"/>
    </row>
    <row r="1114" spans="2:14" x14ac:dyDescent="0.25">
      <c r="B1114" s="333" t="str">
        <f>IF(D1114="","",D1114&amp;"-"&amp;(1+COUNTIF(D$33:D1113,D1114)))</f>
        <v>imeprezime-1055</v>
      </c>
      <c r="D1114" s="255" t="s">
        <v>285</v>
      </c>
      <c r="E1114" s="256" t="s">
        <v>1683</v>
      </c>
      <c r="F1114" s="256">
        <v>1628</v>
      </c>
      <c r="G1114" s="256" t="s">
        <v>1143</v>
      </c>
      <c r="H1114" s="256" t="s">
        <v>362</v>
      </c>
      <c r="I1114" s="256"/>
      <c r="J1114" s="256" t="s">
        <v>356</v>
      </c>
      <c r="K1114" s="329" t="s">
        <v>356</v>
      </c>
      <c r="L1114" s="256" t="s">
        <v>356</v>
      </c>
      <c r="M1114" s="256"/>
      <c r="N1114" s="257"/>
    </row>
    <row r="1115" spans="2:14" x14ac:dyDescent="0.25">
      <c r="B1115" s="333" t="str">
        <f>IF(D1115="","",D1115&amp;"-"&amp;(1+COUNTIF(D$33:D1114,D1115)))</f>
        <v>imeprezime-1056</v>
      </c>
      <c r="D1115" s="255" t="s">
        <v>285</v>
      </c>
      <c r="E1115" s="256" t="s">
        <v>1683</v>
      </c>
      <c r="F1115" s="256">
        <v>1274</v>
      </c>
      <c r="G1115" s="256" t="s">
        <v>1684</v>
      </c>
      <c r="H1115" s="256" t="s">
        <v>362</v>
      </c>
      <c r="I1115" s="256" t="s">
        <v>645</v>
      </c>
      <c r="J1115" s="256">
        <v>221</v>
      </c>
      <c r="K1115" s="329">
        <v>44632</v>
      </c>
      <c r="L1115" s="256" t="s">
        <v>356</v>
      </c>
      <c r="M1115" s="256"/>
      <c r="N1115" s="257"/>
    </row>
    <row r="1116" spans="2:14" x14ac:dyDescent="0.25">
      <c r="B1116" s="333" t="str">
        <f>IF(D1116="","",D1116&amp;"-"&amp;(1+COUNTIF(D$33:D1115,D1116)))</f>
        <v>imeprezime-1057</v>
      </c>
      <c r="D1116" s="255" t="s">
        <v>285</v>
      </c>
      <c r="E1116" s="256" t="s">
        <v>1683</v>
      </c>
      <c r="F1116" s="256">
        <v>1064</v>
      </c>
      <c r="G1116" s="256" t="s">
        <v>1138</v>
      </c>
      <c r="H1116" s="256" t="s">
        <v>447</v>
      </c>
      <c r="I1116" s="256" t="s">
        <v>381</v>
      </c>
      <c r="J1116" s="256">
        <v>221</v>
      </c>
      <c r="K1116" s="329">
        <v>44642</v>
      </c>
      <c r="L1116" s="256" t="s">
        <v>356</v>
      </c>
      <c r="M1116" s="256"/>
      <c r="N1116" s="257"/>
    </row>
    <row r="1117" spans="2:14" ht="15" customHeight="1" x14ac:dyDescent="0.25">
      <c r="B1117" s="333" t="str">
        <f>IF(D1117="","",D1117&amp;"-"&amp;(1+COUNTIF(D$33:D1116,D1117)))</f>
        <v>imeprezime-1058</v>
      </c>
      <c r="D1117" s="255" t="s">
        <v>285</v>
      </c>
      <c r="E1117" s="256" t="s">
        <v>1685</v>
      </c>
      <c r="F1117" s="256">
        <v>1520</v>
      </c>
      <c r="G1117" s="256" t="s">
        <v>1686</v>
      </c>
      <c r="H1117" s="256" t="s">
        <v>383</v>
      </c>
      <c r="I1117" s="256" t="s">
        <v>381</v>
      </c>
      <c r="J1117" s="256">
        <v>221</v>
      </c>
      <c r="K1117" s="329">
        <v>44625</v>
      </c>
      <c r="L1117" s="256" t="s">
        <v>356</v>
      </c>
      <c r="M1117" s="256"/>
      <c r="N1117" s="257"/>
    </row>
    <row r="1118" spans="2:14" x14ac:dyDescent="0.25">
      <c r="B1118" s="333" t="str">
        <f>IF(D1118="","",D1118&amp;"-"&amp;(1+COUNTIF(D$33:D1117,D1118)))</f>
        <v>imeprezime-1059</v>
      </c>
      <c r="D1118" s="255" t="s">
        <v>285</v>
      </c>
      <c r="E1118" s="256" t="s">
        <v>1687</v>
      </c>
      <c r="F1118" s="256">
        <v>2420</v>
      </c>
      <c r="G1118" s="256" t="s">
        <v>1688</v>
      </c>
      <c r="H1118" s="256" t="s">
        <v>1689</v>
      </c>
      <c r="I1118" s="256"/>
      <c r="J1118" s="256" t="s">
        <v>356</v>
      </c>
      <c r="K1118" s="256" t="s">
        <v>356</v>
      </c>
      <c r="L1118" s="256" t="s">
        <v>356</v>
      </c>
      <c r="M1118" s="256"/>
      <c r="N1118" s="257"/>
    </row>
    <row r="1119" spans="2:14" x14ac:dyDescent="0.25">
      <c r="B1119" s="333" t="str">
        <f>IF(D1119="","",D1119&amp;"-"&amp;(1+COUNTIF(D$33:D1118,D1119)))</f>
        <v>imeprezime-1060</v>
      </c>
      <c r="D1119" s="255" t="s">
        <v>285</v>
      </c>
      <c r="E1119" s="256" t="s">
        <v>1690</v>
      </c>
      <c r="F1119" s="256">
        <v>1060</v>
      </c>
      <c r="G1119" s="256" t="s">
        <v>1691</v>
      </c>
      <c r="H1119" s="256" t="s">
        <v>383</v>
      </c>
      <c r="I1119" s="256" t="s">
        <v>1083</v>
      </c>
      <c r="J1119" s="256">
        <v>221</v>
      </c>
      <c r="K1119" s="329">
        <v>44625</v>
      </c>
      <c r="L1119" s="256" t="s">
        <v>356</v>
      </c>
      <c r="M1119" s="256"/>
      <c r="N1119" s="257"/>
    </row>
    <row r="1120" spans="2:14" x14ac:dyDescent="0.25">
      <c r="B1120" s="333" t="str">
        <f>IF(D1120="","",D1120&amp;"-"&amp;(1+COUNTIF(D$33:D1119,D1120)))</f>
        <v>imeprezime-1061</v>
      </c>
      <c r="D1120" s="255" t="s">
        <v>285</v>
      </c>
      <c r="E1120" s="256" t="s">
        <v>1692</v>
      </c>
      <c r="F1120" s="256">
        <v>2039</v>
      </c>
      <c r="G1120" s="256" t="s">
        <v>1693</v>
      </c>
      <c r="H1120" s="256" t="s">
        <v>424</v>
      </c>
      <c r="I1120" s="256" t="s">
        <v>645</v>
      </c>
      <c r="J1120" s="256">
        <v>221</v>
      </c>
      <c r="K1120" s="329">
        <v>44625</v>
      </c>
      <c r="L1120" s="256" t="s">
        <v>356</v>
      </c>
      <c r="M1120" s="256"/>
      <c r="N1120" s="257"/>
    </row>
    <row r="1121" spans="2:14" x14ac:dyDescent="0.25">
      <c r="B1121" s="333" t="str">
        <f>IF(D1121="","",D1121&amp;"-"&amp;(1+COUNTIF(D$33:D1120,D1121)))</f>
        <v>imeprezime-1062</v>
      </c>
      <c r="D1121" s="255" t="s">
        <v>285</v>
      </c>
      <c r="E1121" s="256" t="s">
        <v>1694</v>
      </c>
      <c r="F1121" s="256">
        <v>2097</v>
      </c>
      <c r="G1121" s="256" t="s">
        <v>983</v>
      </c>
      <c r="H1121" s="256" t="s">
        <v>984</v>
      </c>
      <c r="I1121" s="256"/>
      <c r="J1121" s="256" t="s">
        <v>356</v>
      </c>
      <c r="K1121" s="256" t="s">
        <v>356</v>
      </c>
      <c r="L1121" s="256" t="s">
        <v>356</v>
      </c>
      <c r="M1121" s="256"/>
      <c r="N1121" s="257"/>
    </row>
    <row r="1122" spans="2:14" x14ac:dyDescent="0.25">
      <c r="B1122" s="333" t="str">
        <f>IF(D1122="","",D1122&amp;"-"&amp;(1+COUNTIF(D$33:D1121,D1122)))</f>
        <v>imeprezime-1063</v>
      </c>
      <c r="D1122" s="255" t="s">
        <v>285</v>
      </c>
      <c r="E1122" s="256" t="s">
        <v>1695</v>
      </c>
      <c r="F1122" s="256">
        <v>2108</v>
      </c>
      <c r="G1122" s="256" t="s">
        <v>1696</v>
      </c>
      <c r="H1122" s="256" t="s">
        <v>962</v>
      </c>
      <c r="I1122" s="256"/>
      <c r="J1122" s="256" t="s">
        <v>356</v>
      </c>
      <c r="K1122" s="329" t="s">
        <v>356</v>
      </c>
      <c r="L1122" s="256" t="s">
        <v>356</v>
      </c>
      <c r="M1122" s="256"/>
      <c r="N1122" s="257"/>
    </row>
    <row r="1123" spans="2:14" x14ac:dyDescent="0.25">
      <c r="B1123" s="333" t="str">
        <f>IF(D1123="","",D1123&amp;"-"&amp;(1+COUNTIF(D$33:D1122,D1123)))</f>
        <v>imeprezime-1064</v>
      </c>
      <c r="D1123" s="255" t="s">
        <v>285</v>
      </c>
      <c r="E1123" s="256" t="s">
        <v>1697</v>
      </c>
      <c r="F1123" s="256">
        <v>1122</v>
      </c>
      <c r="G1123" s="256" t="s">
        <v>1698</v>
      </c>
      <c r="H1123" s="256" t="s">
        <v>447</v>
      </c>
      <c r="I1123" s="256"/>
      <c r="J1123" s="256" t="s">
        <v>356</v>
      </c>
      <c r="K1123" s="256" t="s">
        <v>356</v>
      </c>
      <c r="L1123" s="256" t="s">
        <v>356</v>
      </c>
      <c r="M1123" s="256"/>
      <c r="N1123" s="257"/>
    </row>
    <row r="1124" spans="2:14" ht="15" customHeight="1" x14ac:dyDescent="0.25">
      <c r="B1124" s="333" t="str">
        <f>IF(D1124="","",D1124&amp;"-"&amp;(1+COUNTIF(D$33:D1123,D1124)))</f>
        <v>imeprezime-1065</v>
      </c>
      <c r="D1124" s="255" t="s">
        <v>285</v>
      </c>
      <c r="E1124" s="256" t="s">
        <v>1699</v>
      </c>
      <c r="F1124" s="256">
        <v>1226</v>
      </c>
      <c r="G1124" s="256" t="s">
        <v>1127</v>
      </c>
      <c r="H1124" s="256" t="s">
        <v>487</v>
      </c>
      <c r="I1124" s="256" t="s">
        <v>375</v>
      </c>
      <c r="J1124" s="256">
        <v>221</v>
      </c>
      <c r="K1124" s="329">
        <v>44645</v>
      </c>
      <c r="L1124" s="256" t="s">
        <v>356</v>
      </c>
      <c r="M1124" s="256"/>
      <c r="N1124" s="257"/>
    </row>
    <row r="1125" spans="2:14" x14ac:dyDescent="0.25">
      <c r="B1125" s="333" t="str">
        <f>IF(D1125="","",D1125&amp;"-"&amp;(1+COUNTIF(D$33:D1124,D1125)))</f>
        <v>imeprezime-1066</v>
      </c>
      <c r="D1125" s="255" t="s">
        <v>285</v>
      </c>
      <c r="E1125" s="256" t="s">
        <v>1699</v>
      </c>
      <c r="F1125" s="256">
        <v>1245</v>
      </c>
      <c r="G1125" s="256" t="s">
        <v>602</v>
      </c>
      <c r="H1125" s="256" t="s">
        <v>362</v>
      </c>
      <c r="I1125" s="256"/>
      <c r="J1125" s="256" t="s">
        <v>356</v>
      </c>
      <c r="K1125" s="256" t="s">
        <v>356</v>
      </c>
      <c r="L1125" s="256" t="s">
        <v>356</v>
      </c>
      <c r="M1125" s="256"/>
      <c r="N1125" s="257"/>
    </row>
    <row r="1126" spans="2:14" x14ac:dyDescent="0.25">
      <c r="B1126" s="333" t="str">
        <f>IF(D1126="","",D1126&amp;"-"&amp;(1+COUNTIF(D$33:D1125,D1126)))</f>
        <v>imeprezime-1067</v>
      </c>
      <c r="D1126" s="255" t="s">
        <v>285</v>
      </c>
      <c r="E1126" s="256" t="s">
        <v>1700</v>
      </c>
      <c r="F1126" s="256">
        <v>2377</v>
      </c>
      <c r="G1126" s="256" t="s">
        <v>1701</v>
      </c>
      <c r="H1126" s="256" t="s">
        <v>660</v>
      </c>
      <c r="I1126" s="256"/>
      <c r="J1126" s="256" t="s">
        <v>356</v>
      </c>
      <c r="K1126" s="329" t="s">
        <v>356</v>
      </c>
      <c r="L1126" s="256" t="s">
        <v>356</v>
      </c>
      <c r="M1126" s="256"/>
      <c r="N1126" s="257"/>
    </row>
    <row r="1127" spans="2:14" x14ac:dyDescent="0.25">
      <c r="B1127" s="333" t="str">
        <f>IF(D1127="","",D1127&amp;"-"&amp;(1+COUNTIF(D$33:D1126,D1127)))</f>
        <v>imeprezime-1068</v>
      </c>
      <c r="D1127" s="255" t="s">
        <v>285</v>
      </c>
      <c r="E1127" s="256" t="s">
        <v>1702</v>
      </c>
      <c r="F1127" s="256">
        <v>2408</v>
      </c>
      <c r="G1127" s="256" t="s">
        <v>1482</v>
      </c>
      <c r="H1127" s="256" t="s">
        <v>1483</v>
      </c>
      <c r="I1127" s="256"/>
      <c r="J1127" s="256" t="s">
        <v>356</v>
      </c>
      <c r="K1127" s="329" t="s">
        <v>356</v>
      </c>
      <c r="L1127" s="256" t="s">
        <v>356</v>
      </c>
      <c r="M1127" s="256"/>
      <c r="N1127" s="257"/>
    </row>
    <row r="1128" spans="2:14" x14ac:dyDescent="0.25">
      <c r="B1128" s="333" t="str">
        <f>IF(D1128="","",D1128&amp;"-"&amp;(1+COUNTIF(D$33:D1127,D1128)))</f>
        <v>imeprezime-1069</v>
      </c>
      <c r="D1128" s="255" t="s">
        <v>285</v>
      </c>
      <c r="E1128" s="256" t="s">
        <v>1703</v>
      </c>
      <c r="F1128" s="256">
        <v>2361</v>
      </c>
      <c r="G1128" s="256" t="s">
        <v>1704</v>
      </c>
      <c r="H1128" s="256" t="s">
        <v>838</v>
      </c>
      <c r="I1128" s="256"/>
      <c r="J1128" s="256" t="s">
        <v>356</v>
      </c>
      <c r="K1128" s="329" t="s">
        <v>356</v>
      </c>
      <c r="L1128" s="256" t="s">
        <v>356</v>
      </c>
      <c r="M1128" s="256"/>
      <c r="N1128" s="257"/>
    </row>
    <row r="1129" spans="2:14" x14ac:dyDescent="0.25">
      <c r="B1129" s="333" t="str">
        <f>IF(D1129="","",D1129&amp;"-"&amp;(1+COUNTIF(D$33:D1128,D1129)))</f>
        <v>imeprezime-1070</v>
      </c>
      <c r="D1129" s="255" t="s">
        <v>285</v>
      </c>
      <c r="E1129" s="256" t="s">
        <v>1705</v>
      </c>
      <c r="F1129" s="256">
        <v>1991</v>
      </c>
      <c r="G1129" s="256" t="s">
        <v>1706</v>
      </c>
      <c r="H1129" s="256" t="s">
        <v>470</v>
      </c>
      <c r="I1129" s="256"/>
      <c r="J1129" s="256" t="s">
        <v>356</v>
      </c>
      <c r="K1129" s="256" t="s">
        <v>356</v>
      </c>
      <c r="L1129" s="256" t="s">
        <v>356</v>
      </c>
      <c r="M1129" s="256"/>
      <c r="N1129" s="257"/>
    </row>
    <row r="1130" spans="2:14" x14ac:dyDescent="0.25">
      <c r="B1130" s="333" t="str">
        <f>IF(D1130="","",D1130&amp;"-"&amp;(1+COUNTIF(D$33:D1129,D1130)))</f>
        <v>imeprezime-1071</v>
      </c>
      <c r="D1130" s="255" t="s">
        <v>285</v>
      </c>
      <c r="E1130" s="256" t="s">
        <v>1707</v>
      </c>
      <c r="F1130" s="256">
        <v>2129</v>
      </c>
      <c r="G1130" s="256" t="s">
        <v>1708</v>
      </c>
      <c r="H1130" s="256" t="s">
        <v>553</v>
      </c>
      <c r="I1130" s="256"/>
      <c r="J1130" s="256" t="s">
        <v>356</v>
      </c>
      <c r="K1130" s="329" t="s">
        <v>356</v>
      </c>
      <c r="L1130" s="256" t="s">
        <v>356</v>
      </c>
      <c r="M1130" s="256"/>
      <c r="N1130" s="257"/>
    </row>
    <row r="1131" spans="2:14" ht="15" customHeight="1" x14ac:dyDescent="0.25">
      <c r="B1131" s="333" t="str">
        <f>IF(D1131="","",D1131&amp;"-"&amp;(1+COUNTIF(D$33:D1130,D1131)))</f>
        <v>imeprezime-1072</v>
      </c>
      <c r="D1131" s="255" t="s">
        <v>285</v>
      </c>
      <c r="E1131" s="256" t="s">
        <v>1709</v>
      </c>
      <c r="F1131" s="256">
        <v>2099</v>
      </c>
      <c r="G1131" s="256" t="s">
        <v>1710</v>
      </c>
      <c r="H1131" s="256" t="s">
        <v>1711</v>
      </c>
      <c r="I1131" s="256"/>
      <c r="J1131" s="256" t="s">
        <v>356</v>
      </c>
      <c r="K1131" s="329" t="s">
        <v>356</v>
      </c>
      <c r="L1131" s="256" t="s">
        <v>356</v>
      </c>
      <c r="M1131" s="256"/>
      <c r="N1131" s="257"/>
    </row>
    <row r="1132" spans="2:14" x14ac:dyDescent="0.25">
      <c r="B1132" s="333" t="str">
        <f>IF(D1132="","",D1132&amp;"-"&amp;(1+COUNTIF(D$33:D1131,D1132)))</f>
        <v>imeprezime-1073</v>
      </c>
      <c r="D1132" s="255" t="s">
        <v>285</v>
      </c>
      <c r="E1132" s="256" t="s">
        <v>1712</v>
      </c>
      <c r="F1132" s="256">
        <v>1280</v>
      </c>
      <c r="G1132" s="256" t="s">
        <v>776</v>
      </c>
      <c r="H1132" s="256" t="s">
        <v>368</v>
      </c>
      <c r="I1132" s="256" t="s">
        <v>645</v>
      </c>
      <c r="J1132" s="256">
        <v>221</v>
      </c>
      <c r="K1132" s="329">
        <v>44636</v>
      </c>
      <c r="L1132" s="256" t="s">
        <v>356</v>
      </c>
      <c r="M1132" s="256"/>
      <c r="N1132" s="257"/>
    </row>
    <row r="1133" spans="2:14" x14ac:dyDescent="0.25">
      <c r="B1133" s="333" t="str">
        <f>IF(D1133="","",D1133&amp;"-"&amp;(1+COUNTIF(D$33:D1132,D1133)))</f>
        <v>imeprezime-1074</v>
      </c>
      <c r="D1133" s="255" t="s">
        <v>285</v>
      </c>
      <c r="E1133" s="256" t="s">
        <v>1712</v>
      </c>
      <c r="F1133" s="256">
        <v>1388</v>
      </c>
      <c r="G1133" s="256" t="s">
        <v>1237</v>
      </c>
      <c r="H1133" s="256" t="s">
        <v>374</v>
      </c>
      <c r="I1133" s="256" t="s">
        <v>645</v>
      </c>
      <c r="J1133" s="256">
        <v>221</v>
      </c>
      <c r="K1133" s="329">
        <v>44627</v>
      </c>
      <c r="L1133" s="256" t="s">
        <v>356</v>
      </c>
      <c r="M1133" s="256"/>
      <c r="N1133" s="257"/>
    </row>
    <row r="1134" spans="2:14" x14ac:dyDescent="0.25">
      <c r="B1134" s="333" t="str">
        <f>IF(D1134="","",D1134&amp;"-"&amp;(1+COUNTIF(D$33:D1133,D1134)))</f>
        <v>imeprezime-1075</v>
      </c>
      <c r="D1134" s="255" t="s">
        <v>285</v>
      </c>
      <c r="E1134" s="256" t="s">
        <v>1712</v>
      </c>
      <c r="F1134" s="256">
        <v>1453</v>
      </c>
      <c r="G1134" s="256" t="s">
        <v>1713</v>
      </c>
      <c r="H1134" s="256" t="s">
        <v>412</v>
      </c>
      <c r="I1134" s="256" t="s">
        <v>381</v>
      </c>
      <c r="J1134" s="256">
        <v>221</v>
      </c>
      <c r="K1134" s="329">
        <v>44645</v>
      </c>
      <c r="L1134" s="256" t="s">
        <v>356</v>
      </c>
      <c r="M1134" s="256"/>
      <c r="N1134" s="257"/>
    </row>
    <row r="1135" spans="2:14" x14ac:dyDescent="0.25">
      <c r="B1135" s="333" t="str">
        <f>IF(D1135="","",D1135&amp;"-"&amp;(1+COUNTIF(D$33:D1134,D1135)))</f>
        <v>imeprezime-1076</v>
      </c>
      <c r="D1135" s="255" t="s">
        <v>285</v>
      </c>
      <c r="E1135" s="256" t="s">
        <v>1712</v>
      </c>
      <c r="F1135" s="256">
        <v>1475</v>
      </c>
      <c r="G1135" s="256" t="s">
        <v>979</v>
      </c>
      <c r="H1135" s="256" t="s">
        <v>383</v>
      </c>
      <c r="I1135" s="256" t="s">
        <v>381</v>
      </c>
      <c r="J1135" s="256">
        <v>221</v>
      </c>
      <c r="K1135" s="329">
        <v>44625</v>
      </c>
      <c r="L1135" s="256" t="s">
        <v>356</v>
      </c>
      <c r="M1135" s="256"/>
      <c r="N1135" s="257"/>
    </row>
    <row r="1136" spans="2:14" x14ac:dyDescent="0.25">
      <c r="B1136" s="333" t="str">
        <f>IF(D1136="","",D1136&amp;"-"&amp;(1+COUNTIF(D$33:D1135,D1136)))</f>
        <v>imeprezime-1077</v>
      </c>
      <c r="D1136" s="255" t="s">
        <v>285</v>
      </c>
      <c r="E1136" s="256" t="s">
        <v>1712</v>
      </c>
      <c r="F1136" s="256">
        <v>2375</v>
      </c>
      <c r="G1136" s="256" t="s">
        <v>1240</v>
      </c>
      <c r="H1136" s="256" t="s">
        <v>355</v>
      </c>
      <c r="I1136" s="256"/>
      <c r="J1136" s="256" t="s">
        <v>356</v>
      </c>
      <c r="K1136" s="329" t="s">
        <v>356</v>
      </c>
      <c r="L1136" s="256" t="s">
        <v>356</v>
      </c>
      <c r="M1136" s="256"/>
      <c r="N1136" s="257"/>
    </row>
    <row r="1137" spans="2:14" x14ac:dyDescent="0.25">
      <c r="B1137" s="333" t="str">
        <f>IF(D1137="","",D1137&amp;"-"&amp;(1+COUNTIF(D$33:D1136,D1137)))</f>
        <v>imeprezime-1078</v>
      </c>
      <c r="D1137" s="255" t="s">
        <v>285</v>
      </c>
      <c r="E1137" s="256" t="s">
        <v>1712</v>
      </c>
      <c r="F1137" s="256">
        <v>2332</v>
      </c>
      <c r="G1137" s="256" t="s">
        <v>590</v>
      </c>
      <c r="H1137" s="256" t="s">
        <v>591</v>
      </c>
      <c r="I1137" s="256"/>
      <c r="J1137" s="256" t="s">
        <v>356</v>
      </c>
      <c r="K1137" s="329" t="s">
        <v>356</v>
      </c>
      <c r="L1137" s="256" t="s">
        <v>356</v>
      </c>
      <c r="M1137" s="256"/>
      <c r="N1137" s="257"/>
    </row>
    <row r="1138" spans="2:14" ht="15" customHeight="1" x14ac:dyDescent="0.25">
      <c r="B1138" s="333" t="str">
        <f>IF(D1138="","",D1138&amp;"-"&amp;(1+COUNTIF(D$33:D1137,D1138)))</f>
        <v>imeprezime-1079</v>
      </c>
      <c r="D1138" s="255" t="s">
        <v>285</v>
      </c>
      <c r="E1138" s="256" t="s">
        <v>1712</v>
      </c>
      <c r="F1138" s="256">
        <v>1903</v>
      </c>
      <c r="G1138" s="256" t="s">
        <v>1714</v>
      </c>
      <c r="H1138" s="256" t="s">
        <v>368</v>
      </c>
      <c r="I1138" s="256" t="s">
        <v>381</v>
      </c>
      <c r="J1138" s="256">
        <v>221</v>
      </c>
      <c r="K1138" s="329">
        <v>44636</v>
      </c>
      <c r="L1138" s="256" t="s">
        <v>356</v>
      </c>
      <c r="M1138" s="256"/>
      <c r="N1138" s="257"/>
    </row>
    <row r="1139" spans="2:14" x14ac:dyDescent="0.25">
      <c r="B1139" s="333" t="str">
        <f>IF(D1139="","",D1139&amp;"-"&amp;(1+COUNTIF(D$33:D1138,D1139)))</f>
        <v>imeprezime-1080</v>
      </c>
      <c r="D1139" s="255" t="s">
        <v>285</v>
      </c>
      <c r="E1139" s="256" t="s">
        <v>1712</v>
      </c>
      <c r="F1139" s="256">
        <v>2362</v>
      </c>
      <c r="G1139" s="256" t="s">
        <v>1715</v>
      </c>
      <c r="H1139" s="256" t="s">
        <v>1716</v>
      </c>
      <c r="I1139" s="256"/>
      <c r="J1139" s="256" t="s">
        <v>356</v>
      </c>
      <c r="K1139" s="329" t="s">
        <v>356</v>
      </c>
      <c r="L1139" s="256" t="s">
        <v>356</v>
      </c>
      <c r="M1139" s="256"/>
      <c r="N1139" s="257"/>
    </row>
    <row r="1140" spans="2:14" x14ac:dyDescent="0.25">
      <c r="B1140" s="333" t="str">
        <f>IF(D1140="","",D1140&amp;"-"&amp;(1+COUNTIF(D$33:D1139,D1140)))</f>
        <v>imeprezime-1081</v>
      </c>
      <c r="D1140" s="255" t="s">
        <v>285</v>
      </c>
      <c r="E1140" s="256" t="s">
        <v>1712</v>
      </c>
      <c r="F1140" s="256">
        <v>1196</v>
      </c>
      <c r="G1140" s="256" t="s">
        <v>1717</v>
      </c>
      <c r="H1140" s="256" t="s">
        <v>447</v>
      </c>
      <c r="I1140" s="256"/>
      <c r="J1140" s="256" t="s">
        <v>356</v>
      </c>
      <c r="K1140" s="329" t="s">
        <v>356</v>
      </c>
      <c r="L1140" s="256" t="s">
        <v>356</v>
      </c>
      <c r="M1140" s="256"/>
      <c r="N1140" s="257"/>
    </row>
    <row r="1141" spans="2:14" x14ac:dyDescent="0.25">
      <c r="B1141" s="333" t="str">
        <f>IF(D1141="","",D1141&amp;"-"&amp;(1+COUNTIF(D$33:D1140,D1141)))</f>
        <v>imeprezime-1082</v>
      </c>
      <c r="D1141" s="255" t="s">
        <v>285</v>
      </c>
      <c r="E1141" s="256" t="s">
        <v>1712</v>
      </c>
      <c r="F1141" s="256">
        <v>1821</v>
      </c>
      <c r="G1141" s="256" t="s">
        <v>1101</v>
      </c>
      <c r="H1141" s="256" t="s">
        <v>447</v>
      </c>
      <c r="I1141" s="256"/>
      <c r="J1141" s="256" t="s">
        <v>356</v>
      </c>
      <c r="K1141" s="329" t="s">
        <v>356</v>
      </c>
      <c r="L1141" s="256" t="s">
        <v>356</v>
      </c>
      <c r="M1141" s="256"/>
      <c r="N1141" s="257"/>
    </row>
    <row r="1142" spans="2:14" x14ac:dyDescent="0.25">
      <c r="B1142" s="333" t="str">
        <f>IF(D1142="","",D1142&amp;"-"&amp;(1+COUNTIF(D$33:D1141,D1142)))</f>
        <v>imeprezime-1083</v>
      </c>
      <c r="D1142" s="255" t="s">
        <v>285</v>
      </c>
      <c r="E1142" s="256" t="s">
        <v>1712</v>
      </c>
      <c r="F1142" s="256">
        <v>1778</v>
      </c>
      <c r="G1142" s="256" t="s">
        <v>887</v>
      </c>
      <c r="H1142" s="256" t="s">
        <v>424</v>
      </c>
      <c r="I1142" s="256"/>
      <c r="J1142" s="256" t="s">
        <v>356</v>
      </c>
      <c r="K1142" s="329" t="s">
        <v>356</v>
      </c>
      <c r="L1142" s="256" t="s">
        <v>356</v>
      </c>
      <c r="M1142" s="256"/>
      <c r="N1142" s="257"/>
    </row>
    <row r="1143" spans="2:14" x14ac:dyDescent="0.25">
      <c r="B1143" s="333" t="str">
        <f>IF(D1143="","",D1143&amp;"-"&amp;(1+COUNTIF(D$33:D1142,D1143)))</f>
        <v>imeprezime-1084</v>
      </c>
      <c r="D1143" s="255" t="s">
        <v>285</v>
      </c>
      <c r="E1143" s="256" t="s">
        <v>1718</v>
      </c>
      <c r="F1143" s="256">
        <v>1724</v>
      </c>
      <c r="G1143" s="256" t="s">
        <v>1719</v>
      </c>
      <c r="H1143" s="256" t="s">
        <v>368</v>
      </c>
      <c r="I1143" s="256"/>
      <c r="J1143" s="256" t="s">
        <v>356</v>
      </c>
      <c r="K1143" s="256" t="s">
        <v>356</v>
      </c>
      <c r="L1143" s="256" t="s">
        <v>356</v>
      </c>
      <c r="M1143" s="256"/>
      <c r="N1143" s="257"/>
    </row>
    <row r="1144" spans="2:14" x14ac:dyDescent="0.25">
      <c r="B1144" s="333" t="str">
        <f>IF(D1144="","",D1144&amp;"-"&amp;(1+COUNTIF(D$33:D1143,D1144)))</f>
        <v>imeprezime-1085</v>
      </c>
      <c r="D1144" s="255" t="s">
        <v>285</v>
      </c>
      <c r="E1144" s="256" t="s">
        <v>1720</v>
      </c>
      <c r="F1144" s="256">
        <v>2330</v>
      </c>
      <c r="G1144" s="256" t="s">
        <v>1721</v>
      </c>
      <c r="H1144" s="256" t="s">
        <v>379</v>
      </c>
      <c r="I1144" s="256"/>
      <c r="J1144" s="256" t="s">
        <v>356</v>
      </c>
      <c r="K1144" s="256" t="s">
        <v>356</v>
      </c>
      <c r="L1144" s="256" t="s">
        <v>356</v>
      </c>
      <c r="M1144" s="256"/>
      <c r="N1144" s="257"/>
    </row>
    <row r="1145" spans="2:14" ht="15" customHeight="1" x14ac:dyDescent="0.25">
      <c r="B1145" s="333" t="str">
        <f>IF(D1145="","",D1145&amp;"-"&amp;(1+COUNTIF(D$33:D1144,D1145)))</f>
        <v>imeprezime-1086</v>
      </c>
      <c r="D1145" s="255" t="s">
        <v>285</v>
      </c>
      <c r="E1145" s="256" t="s">
        <v>1722</v>
      </c>
      <c r="F1145" s="256">
        <v>1722</v>
      </c>
      <c r="G1145" s="256" t="s">
        <v>1449</v>
      </c>
      <c r="H1145" s="256" t="s">
        <v>368</v>
      </c>
      <c r="I1145" s="256"/>
      <c r="J1145" s="256" t="s">
        <v>356</v>
      </c>
      <c r="K1145" s="329" t="s">
        <v>356</v>
      </c>
      <c r="L1145" s="256" t="s">
        <v>356</v>
      </c>
      <c r="M1145" s="256"/>
      <c r="N1145" s="257"/>
    </row>
    <row r="1146" spans="2:14" x14ac:dyDescent="0.25">
      <c r="B1146" s="333" t="str">
        <f>IF(D1146="","",D1146&amp;"-"&amp;(1+COUNTIF(D$33:D1145,D1146)))</f>
        <v>imeprezime-1087</v>
      </c>
      <c r="D1146" s="255" t="s">
        <v>285</v>
      </c>
      <c r="E1146" s="256" t="s">
        <v>1723</v>
      </c>
      <c r="F1146" s="256">
        <v>2058</v>
      </c>
      <c r="G1146" s="256" t="s">
        <v>979</v>
      </c>
      <c r="H1146" s="256" t="s">
        <v>383</v>
      </c>
      <c r="I1146" s="256" t="s">
        <v>653</v>
      </c>
      <c r="J1146" s="256">
        <v>221</v>
      </c>
      <c r="K1146" s="329">
        <v>44626</v>
      </c>
      <c r="L1146" s="256" t="s">
        <v>356</v>
      </c>
      <c r="M1146" s="256"/>
      <c r="N1146" s="257"/>
    </row>
    <row r="1147" spans="2:14" x14ac:dyDescent="0.25">
      <c r="B1147" s="333" t="str">
        <f>IF(D1147="","",D1147&amp;"-"&amp;(1+COUNTIF(D$33:D1146,D1147)))</f>
        <v>imeprezime-1088</v>
      </c>
      <c r="D1147" s="255" t="s">
        <v>285</v>
      </c>
      <c r="E1147" s="256" t="s">
        <v>1723</v>
      </c>
      <c r="F1147" s="256">
        <v>1091</v>
      </c>
      <c r="G1147" s="256" t="s">
        <v>489</v>
      </c>
      <c r="H1147" s="256" t="s">
        <v>383</v>
      </c>
      <c r="I1147" s="256" t="s">
        <v>653</v>
      </c>
      <c r="J1147" s="256">
        <v>221</v>
      </c>
      <c r="K1147" s="329">
        <v>44625</v>
      </c>
      <c r="L1147" s="256" t="s">
        <v>356</v>
      </c>
      <c r="M1147" s="256"/>
      <c r="N1147" s="257"/>
    </row>
    <row r="1148" spans="2:14" x14ac:dyDescent="0.25">
      <c r="B1148" s="333" t="str">
        <f>IF(D1148="","",D1148&amp;"-"&amp;(1+COUNTIF(D$33:D1147,D1148)))</f>
        <v>imeprezime-1089</v>
      </c>
      <c r="D1148" s="255" t="s">
        <v>285</v>
      </c>
      <c r="E1148" s="256" t="s">
        <v>1723</v>
      </c>
      <c r="F1148" s="256">
        <v>1706</v>
      </c>
      <c r="G1148" s="256" t="s">
        <v>539</v>
      </c>
      <c r="H1148" s="256" t="s">
        <v>368</v>
      </c>
      <c r="I1148" s="256"/>
      <c r="J1148" s="256" t="s">
        <v>356</v>
      </c>
      <c r="K1148" s="329" t="s">
        <v>356</v>
      </c>
      <c r="L1148" s="256" t="s">
        <v>356</v>
      </c>
      <c r="M1148" s="256"/>
      <c r="N1148" s="257"/>
    </row>
    <row r="1149" spans="2:14" x14ac:dyDescent="0.25">
      <c r="B1149" s="333" t="str">
        <f>IF(D1149="","",D1149&amp;"-"&amp;(1+COUNTIF(D$33:D1148,D1149)))</f>
        <v>imeprezime-1090</v>
      </c>
      <c r="D1149" s="255" t="s">
        <v>285</v>
      </c>
      <c r="E1149" s="256" t="s">
        <v>1723</v>
      </c>
      <c r="F1149" s="256">
        <v>1575</v>
      </c>
      <c r="G1149" s="256" t="s">
        <v>1724</v>
      </c>
      <c r="H1149" s="256" t="s">
        <v>424</v>
      </c>
      <c r="I1149" s="256"/>
      <c r="J1149" s="256" t="s">
        <v>356</v>
      </c>
      <c r="K1149" s="329" t="s">
        <v>356</v>
      </c>
      <c r="L1149" s="256" t="s">
        <v>356</v>
      </c>
      <c r="M1149" s="256"/>
      <c r="N1149" s="257"/>
    </row>
    <row r="1150" spans="2:14" x14ac:dyDescent="0.25">
      <c r="B1150" s="333" t="str">
        <f>IF(D1150="","",D1150&amp;"-"&amp;(1+COUNTIF(D$33:D1149,D1150)))</f>
        <v>imeprezime-1091</v>
      </c>
      <c r="D1150" s="255" t="s">
        <v>285</v>
      </c>
      <c r="E1150" s="256" t="s">
        <v>1723</v>
      </c>
      <c r="F1150" s="256">
        <v>2227</v>
      </c>
      <c r="G1150" s="256" t="s">
        <v>1725</v>
      </c>
      <c r="H1150" s="256" t="s">
        <v>368</v>
      </c>
      <c r="I1150" s="256" t="s">
        <v>904</v>
      </c>
      <c r="J1150" s="256">
        <v>221</v>
      </c>
      <c r="K1150" s="329">
        <v>44667</v>
      </c>
      <c r="L1150" s="256" t="s">
        <v>356</v>
      </c>
      <c r="M1150" s="256"/>
      <c r="N1150" s="257"/>
    </row>
    <row r="1151" spans="2:14" x14ac:dyDescent="0.25">
      <c r="B1151" s="333" t="str">
        <f>IF(D1151="","",D1151&amp;"-"&amp;(1+COUNTIF(D$33:D1150,D1151)))</f>
        <v>imeprezime-1092</v>
      </c>
      <c r="D1151" s="255" t="s">
        <v>285</v>
      </c>
      <c r="E1151" s="256" t="s">
        <v>1723</v>
      </c>
      <c r="F1151" s="256">
        <v>1449</v>
      </c>
      <c r="G1151" s="256" t="s">
        <v>588</v>
      </c>
      <c r="H1151" s="256" t="s">
        <v>374</v>
      </c>
      <c r="I1151" s="256" t="s">
        <v>399</v>
      </c>
      <c r="J1151" s="256">
        <v>221</v>
      </c>
      <c r="K1151" s="329">
        <v>44627</v>
      </c>
      <c r="L1151" s="256" t="s">
        <v>356</v>
      </c>
      <c r="M1151" s="256"/>
      <c r="N1151" s="257"/>
    </row>
    <row r="1152" spans="2:14" ht="15" customHeight="1" x14ac:dyDescent="0.25">
      <c r="B1152" s="333" t="str">
        <f>IF(D1152="","",D1152&amp;"-"&amp;(1+COUNTIF(D$33:D1151,D1152)))</f>
        <v>imeprezime-1093</v>
      </c>
      <c r="D1152" s="255" t="s">
        <v>285</v>
      </c>
      <c r="E1152" s="256" t="s">
        <v>1726</v>
      </c>
      <c r="F1152" s="256">
        <v>2086</v>
      </c>
      <c r="G1152" s="256" t="s">
        <v>1727</v>
      </c>
      <c r="H1152" s="256" t="s">
        <v>948</v>
      </c>
      <c r="I1152" s="256"/>
      <c r="J1152" s="256" t="s">
        <v>356</v>
      </c>
      <c r="K1152" s="256" t="s">
        <v>356</v>
      </c>
      <c r="L1152" s="256" t="s">
        <v>356</v>
      </c>
      <c r="M1152" s="256"/>
      <c r="N1152" s="257"/>
    </row>
    <row r="1153" spans="2:14" x14ac:dyDescent="0.25">
      <c r="B1153" s="333" t="str">
        <f>IF(D1153="","",D1153&amp;"-"&amp;(1+COUNTIF(D$33:D1152,D1153)))</f>
        <v>imeprezime-1094</v>
      </c>
      <c r="D1153" s="255" t="s">
        <v>285</v>
      </c>
      <c r="E1153" s="256" t="s">
        <v>1728</v>
      </c>
      <c r="F1153" s="256">
        <v>2076</v>
      </c>
      <c r="G1153" s="256" t="s">
        <v>1729</v>
      </c>
      <c r="H1153" s="256" t="s">
        <v>617</v>
      </c>
      <c r="I1153" s="256"/>
      <c r="J1153" s="256" t="s">
        <v>356</v>
      </c>
      <c r="K1153" s="329" t="s">
        <v>356</v>
      </c>
      <c r="L1153" s="256" t="s">
        <v>356</v>
      </c>
      <c r="M1153" s="256"/>
      <c r="N1153" s="257"/>
    </row>
    <row r="1154" spans="2:14" x14ac:dyDescent="0.25">
      <c r="B1154" s="333" t="str">
        <f>IF(D1154="","",D1154&amp;"-"&amp;(1+COUNTIF(D$33:D1153,D1154)))</f>
        <v>imeprezime-1095</v>
      </c>
      <c r="D1154" s="255" t="s">
        <v>285</v>
      </c>
      <c r="E1154" s="256" t="s">
        <v>1728</v>
      </c>
      <c r="F1154" s="256">
        <v>1625</v>
      </c>
      <c r="G1154" s="256" t="s">
        <v>1436</v>
      </c>
      <c r="H1154" s="256" t="s">
        <v>362</v>
      </c>
      <c r="I1154" s="256"/>
      <c r="J1154" s="256" t="s">
        <v>356</v>
      </c>
      <c r="K1154" s="329" t="s">
        <v>356</v>
      </c>
      <c r="L1154" s="256" t="s">
        <v>356</v>
      </c>
      <c r="M1154" s="256"/>
      <c r="N1154" s="257"/>
    </row>
    <row r="1155" spans="2:14" x14ac:dyDescent="0.25">
      <c r="B1155" s="333" t="str">
        <f>IF(D1155="","",D1155&amp;"-"&amp;(1+COUNTIF(D$33:D1154,D1155)))</f>
        <v>imeprezime-1096</v>
      </c>
      <c r="D1155" s="255" t="s">
        <v>285</v>
      </c>
      <c r="E1155" s="256" t="s">
        <v>1730</v>
      </c>
      <c r="F1155" s="256">
        <v>1725</v>
      </c>
      <c r="G1155" s="256" t="s">
        <v>847</v>
      </c>
      <c r="H1155" s="256" t="s">
        <v>368</v>
      </c>
      <c r="I1155" s="256"/>
      <c r="J1155" s="256" t="s">
        <v>356</v>
      </c>
      <c r="K1155" s="329" t="s">
        <v>356</v>
      </c>
      <c r="L1155" s="256" t="s">
        <v>356</v>
      </c>
      <c r="M1155" s="256"/>
      <c r="N1155" s="257"/>
    </row>
    <row r="1156" spans="2:14" x14ac:dyDescent="0.25">
      <c r="B1156" s="333" t="str">
        <f>IF(D1156="","",D1156&amp;"-"&amp;(1+COUNTIF(D$33:D1155,D1156)))</f>
        <v>imeprezime-1097</v>
      </c>
      <c r="D1156" s="255" t="s">
        <v>285</v>
      </c>
      <c r="E1156" s="256" t="s">
        <v>1731</v>
      </c>
      <c r="F1156" s="256">
        <v>2421</v>
      </c>
      <c r="G1156" s="256" t="s">
        <v>1732</v>
      </c>
      <c r="H1156" s="256" t="s">
        <v>1303</v>
      </c>
      <c r="I1156" s="256"/>
      <c r="J1156" s="256" t="s">
        <v>356</v>
      </c>
      <c r="K1156" s="329" t="s">
        <v>356</v>
      </c>
      <c r="L1156" s="256" t="s">
        <v>356</v>
      </c>
      <c r="M1156" s="256"/>
      <c r="N1156" s="257"/>
    </row>
    <row r="1157" spans="2:14" x14ac:dyDescent="0.25">
      <c r="B1157" s="333" t="str">
        <f>IF(D1157="","",D1157&amp;"-"&amp;(1+COUNTIF(D$33:D1156,D1157)))</f>
        <v>imeprezime-1098</v>
      </c>
      <c r="D1157" s="255" t="s">
        <v>285</v>
      </c>
      <c r="E1157" s="256" t="s">
        <v>1733</v>
      </c>
      <c r="F1157" s="256">
        <v>1792</v>
      </c>
      <c r="G1157" s="256" t="s">
        <v>1059</v>
      </c>
      <c r="H1157" s="256" t="s">
        <v>374</v>
      </c>
      <c r="I1157" s="256"/>
      <c r="J1157" s="256" t="s">
        <v>356</v>
      </c>
      <c r="K1157" s="329" t="s">
        <v>356</v>
      </c>
      <c r="L1157" s="256" t="s">
        <v>356</v>
      </c>
      <c r="M1157" s="256"/>
      <c r="N1157" s="257"/>
    </row>
    <row r="1158" spans="2:14" x14ac:dyDescent="0.25">
      <c r="B1158" s="333" t="str">
        <f>IF(D1158="","",D1158&amp;"-"&amp;(1+COUNTIF(D$33:D1157,D1158)))</f>
        <v>imeprezime-1099</v>
      </c>
      <c r="D1158" s="255" t="s">
        <v>285</v>
      </c>
      <c r="E1158" s="256" t="s">
        <v>1734</v>
      </c>
      <c r="F1158" s="256">
        <v>1322</v>
      </c>
      <c r="G1158" s="256" t="s">
        <v>812</v>
      </c>
      <c r="H1158" s="256" t="s">
        <v>368</v>
      </c>
      <c r="I1158" s="256" t="s">
        <v>425</v>
      </c>
      <c r="J1158" s="256">
        <v>221</v>
      </c>
      <c r="K1158" s="329">
        <v>44636</v>
      </c>
      <c r="L1158" s="256" t="s">
        <v>356</v>
      </c>
      <c r="M1158" s="256"/>
      <c r="N1158" s="257"/>
    </row>
    <row r="1159" spans="2:14" ht="15" customHeight="1" x14ac:dyDescent="0.25">
      <c r="B1159" s="333" t="str">
        <f>IF(D1159="","",D1159&amp;"-"&amp;(1+COUNTIF(D$33:D1158,D1159)))</f>
        <v>imeprezime-1100</v>
      </c>
      <c r="D1159" s="255" t="s">
        <v>285</v>
      </c>
      <c r="E1159" s="256" t="s">
        <v>1734</v>
      </c>
      <c r="F1159" s="256">
        <v>1381</v>
      </c>
      <c r="G1159" s="256" t="s">
        <v>1735</v>
      </c>
      <c r="H1159" s="256" t="s">
        <v>365</v>
      </c>
      <c r="I1159" s="256" t="s">
        <v>425</v>
      </c>
      <c r="J1159" s="256">
        <v>221</v>
      </c>
      <c r="K1159" s="329">
        <v>44626</v>
      </c>
      <c r="L1159" s="256" t="s">
        <v>356</v>
      </c>
      <c r="M1159" s="256"/>
      <c r="N1159" s="257"/>
    </row>
    <row r="1160" spans="2:14" x14ac:dyDescent="0.25">
      <c r="B1160" s="333" t="str">
        <f>IF(D1160="","",D1160&amp;"-"&amp;(1+COUNTIF(D$33:D1159,D1160)))</f>
        <v>imeprezime-1101</v>
      </c>
      <c r="D1160" s="255" t="s">
        <v>285</v>
      </c>
      <c r="E1160" s="256" t="s">
        <v>1736</v>
      </c>
      <c r="F1160" s="256">
        <v>2133</v>
      </c>
      <c r="G1160" s="256" t="s">
        <v>1737</v>
      </c>
      <c r="H1160" s="256" t="s">
        <v>553</v>
      </c>
      <c r="I1160" s="256"/>
      <c r="J1160" s="256" t="s">
        <v>356</v>
      </c>
      <c r="K1160" s="256" t="s">
        <v>356</v>
      </c>
      <c r="L1160" s="256" t="s">
        <v>356</v>
      </c>
      <c r="M1160" s="256"/>
      <c r="N1160" s="257"/>
    </row>
    <row r="1161" spans="2:14" x14ac:dyDescent="0.25">
      <c r="B1161" s="333" t="str">
        <f>IF(D1161="","",D1161&amp;"-"&amp;(1+COUNTIF(D$33:D1160,D1161)))</f>
        <v>imeprezime-1102</v>
      </c>
      <c r="D1161" s="255" t="s">
        <v>285</v>
      </c>
      <c r="E1161" s="256" t="s">
        <v>1738</v>
      </c>
      <c r="F1161" s="256">
        <v>2401</v>
      </c>
      <c r="G1161" s="256" t="s">
        <v>1739</v>
      </c>
      <c r="H1161" s="256" t="s">
        <v>1740</v>
      </c>
      <c r="I1161" s="256"/>
      <c r="J1161" s="256" t="s">
        <v>356</v>
      </c>
      <c r="K1161" s="329" t="s">
        <v>356</v>
      </c>
      <c r="L1161" s="256" t="s">
        <v>356</v>
      </c>
      <c r="M1161" s="256"/>
      <c r="N1161" s="257"/>
    </row>
    <row r="1162" spans="2:14" x14ac:dyDescent="0.25">
      <c r="B1162" s="333" t="str">
        <f>IF(D1162="","",D1162&amp;"-"&amp;(1+COUNTIF(D$33:D1161,D1162)))</f>
        <v>imeprezime-1103</v>
      </c>
      <c r="D1162" s="255" t="s">
        <v>285</v>
      </c>
      <c r="E1162" s="256" t="s">
        <v>1741</v>
      </c>
      <c r="F1162" s="256">
        <v>2248</v>
      </c>
      <c r="G1162" s="256" t="s">
        <v>1742</v>
      </c>
      <c r="H1162" s="256"/>
      <c r="I1162" s="256"/>
      <c r="J1162" s="256" t="s">
        <v>356</v>
      </c>
      <c r="K1162" s="256" t="s">
        <v>356</v>
      </c>
      <c r="L1162" s="256" t="s">
        <v>356</v>
      </c>
      <c r="M1162" s="256"/>
      <c r="N1162" s="257"/>
    </row>
    <row r="1163" spans="2:14" x14ac:dyDescent="0.25">
      <c r="B1163" s="333" t="str">
        <f>IF(D1163="","",D1163&amp;"-"&amp;(1+COUNTIF(D$33:D1162,D1163)))</f>
        <v>imeprezime-1104</v>
      </c>
      <c r="D1163" s="255" t="s">
        <v>285</v>
      </c>
      <c r="E1163" s="256" t="s">
        <v>1743</v>
      </c>
      <c r="F1163" s="256">
        <v>2091</v>
      </c>
      <c r="G1163" s="256" t="s">
        <v>674</v>
      </c>
      <c r="H1163" s="256" t="s">
        <v>560</v>
      </c>
      <c r="I1163" s="256"/>
      <c r="J1163" s="256" t="s">
        <v>356</v>
      </c>
      <c r="K1163" s="329" t="s">
        <v>356</v>
      </c>
      <c r="L1163" s="256" t="s">
        <v>356</v>
      </c>
      <c r="M1163" s="256"/>
      <c r="N1163" s="257"/>
    </row>
    <row r="1164" spans="2:14" x14ac:dyDescent="0.25">
      <c r="B1164" s="333" t="str">
        <f>IF(D1164="","",D1164&amp;"-"&amp;(1+COUNTIF(D$33:D1163,D1164)))</f>
        <v>imeprezime-1105</v>
      </c>
      <c r="D1164" s="255" t="s">
        <v>285</v>
      </c>
      <c r="E1164" s="256" t="s">
        <v>1744</v>
      </c>
      <c r="F1164" s="256">
        <v>1626</v>
      </c>
      <c r="G1164" s="256" t="s">
        <v>1745</v>
      </c>
      <c r="H1164" s="256" t="s">
        <v>365</v>
      </c>
      <c r="I1164" s="256" t="s">
        <v>363</v>
      </c>
      <c r="J1164" s="256">
        <v>221</v>
      </c>
      <c r="K1164" s="329">
        <v>44626</v>
      </c>
      <c r="L1164" s="256" t="s">
        <v>356</v>
      </c>
      <c r="M1164" s="256"/>
      <c r="N1164" s="257"/>
    </row>
    <row r="1165" spans="2:14" x14ac:dyDescent="0.25">
      <c r="B1165" s="333" t="str">
        <f>IF(D1165="","",D1165&amp;"-"&amp;(1+COUNTIF(D$33:D1164,D1165)))</f>
        <v>imeprezime-1106</v>
      </c>
      <c r="D1165" s="255" t="s">
        <v>285</v>
      </c>
      <c r="E1165" s="256" t="s">
        <v>1746</v>
      </c>
      <c r="F1165" s="256">
        <v>1368</v>
      </c>
      <c r="G1165" s="256" t="s">
        <v>1747</v>
      </c>
      <c r="H1165" s="256" t="s">
        <v>374</v>
      </c>
      <c r="I1165" s="256" t="s">
        <v>425</v>
      </c>
      <c r="J1165" s="256">
        <v>221</v>
      </c>
      <c r="K1165" s="329">
        <v>44627</v>
      </c>
      <c r="L1165" s="256" t="s">
        <v>356</v>
      </c>
      <c r="M1165" s="256"/>
      <c r="N1165" s="257"/>
    </row>
    <row r="1166" spans="2:14" ht="15" customHeight="1" x14ac:dyDescent="0.25">
      <c r="B1166" s="333" t="str">
        <f>IF(D1166="","",D1166&amp;"-"&amp;(1+COUNTIF(D$33:D1165,D1166)))</f>
        <v>imeprezime-1107</v>
      </c>
      <c r="D1166" s="255" t="s">
        <v>285</v>
      </c>
      <c r="E1166" s="256" t="s">
        <v>1748</v>
      </c>
      <c r="F1166" s="256">
        <v>1938</v>
      </c>
      <c r="G1166" s="256" t="s">
        <v>1749</v>
      </c>
      <c r="H1166" s="256" t="s">
        <v>374</v>
      </c>
      <c r="I1166" s="256" t="s">
        <v>375</v>
      </c>
      <c r="J1166" s="256">
        <v>221</v>
      </c>
      <c r="K1166" s="329">
        <v>44627</v>
      </c>
      <c r="L1166" s="256" t="s">
        <v>356</v>
      </c>
      <c r="M1166" s="256"/>
      <c r="N1166" s="257"/>
    </row>
    <row r="1167" spans="2:14" x14ac:dyDescent="0.25">
      <c r="B1167" s="333" t="str">
        <f>IF(D1167="","",D1167&amp;"-"&amp;(1+COUNTIF(D$33:D1166,D1167)))</f>
        <v>imeprezime-1108</v>
      </c>
      <c r="D1167" s="255" t="s">
        <v>285</v>
      </c>
      <c r="E1167" s="256" t="s">
        <v>1748</v>
      </c>
      <c r="F1167" s="256">
        <v>1860</v>
      </c>
      <c r="G1167" s="256" t="s">
        <v>1750</v>
      </c>
      <c r="H1167" s="256" t="s">
        <v>424</v>
      </c>
      <c r="I1167" s="256" t="s">
        <v>394</v>
      </c>
      <c r="J1167" s="256">
        <v>221</v>
      </c>
      <c r="K1167" s="329">
        <v>44625</v>
      </c>
      <c r="L1167" s="256" t="s">
        <v>356</v>
      </c>
      <c r="M1167" s="256"/>
      <c r="N1167" s="257"/>
    </row>
    <row r="1168" spans="2:14" x14ac:dyDescent="0.25">
      <c r="B1168" s="333" t="str">
        <f>IF(D1168="","",D1168&amp;"-"&amp;(1+COUNTIF(D$33:D1167,D1168)))</f>
        <v>imeprezime-1109</v>
      </c>
      <c r="D1168" s="255" t="s">
        <v>285</v>
      </c>
      <c r="E1168" s="256" t="s">
        <v>1748</v>
      </c>
      <c r="F1168" s="256">
        <v>1964</v>
      </c>
      <c r="G1168" s="256" t="s">
        <v>1751</v>
      </c>
      <c r="H1168" s="256" t="s">
        <v>374</v>
      </c>
      <c r="I1168" s="256"/>
      <c r="J1168" s="256" t="s">
        <v>356</v>
      </c>
      <c r="K1168" s="329" t="s">
        <v>356</v>
      </c>
      <c r="L1168" s="256" t="s">
        <v>356</v>
      </c>
      <c r="M1168" s="256"/>
      <c r="N1168" s="257"/>
    </row>
    <row r="1169" spans="2:14" x14ac:dyDescent="0.25">
      <c r="B1169" s="333" t="str">
        <f>IF(D1169="","",D1169&amp;"-"&amp;(1+COUNTIF(D$33:D1168,D1169)))</f>
        <v>imeprezime-1110</v>
      </c>
      <c r="D1169" s="255" t="s">
        <v>285</v>
      </c>
      <c r="E1169" s="256" t="s">
        <v>1748</v>
      </c>
      <c r="F1169" s="256">
        <v>1476</v>
      </c>
      <c r="G1169" s="256" t="s">
        <v>1752</v>
      </c>
      <c r="H1169" s="256" t="s">
        <v>374</v>
      </c>
      <c r="I1169" s="256" t="s">
        <v>375</v>
      </c>
      <c r="J1169" s="256">
        <v>221</v>
      </c>
      <c r="K1169" s="329">
        <v>44627</v>
      </c>
      <c r="L1169" s="256" t="s">
        <v>356</v>
      </c>
      <c r="M1169" s="256"/>
      <c r="N1169" s="257"/>
    </row>
    <row r="1170" spans="2:14" x14ac:dyDescent="0.25">
      <c r="B1170" s="333" t="str">
        <f>IF(D1170="","",D1170&amp;"-"&amp;(1+COUNTIF(D$33:D1169,D1170)))</f>
        <v>imeprezime-1111</v>
      </c>
      <c r="D1170" s="255" t="s">
        <v>285</v>
      </c>
      <c r="E1170" s="256" t="s">
        <v>1748</v>
      </c>
      <c r="F1170" s="256">
        <v>1175</v>
      </c>
      <c r="G1170" s="256" t="s">
        <v>1753</v>
      </c>
      <c r="H1170" s="256" t="s">
        <v>374</v>
      </c>
      <c r="I1170" s="256" t="s">
        <v>425</v>
      </c>
      <c r="J1170" s="256">
        <v>221</v>
      </c>
      <c r="K1170" s="329">
        <v>44627</v>
      </c>
      <c r="L1170" s="256" t="s">
        <v>356</v>
      </c>
      <c r="M1170" s="256"/>
      <c r="N1170" s="257"/>
    </row>
    <row r="1171" spans="2:14" x14ac:dyDescent="0.25">
      <c r="B1171" s="333" t="str">
        <f>IF(D1171="","",D1171&amp;"-"&amp;(1+COUNTIF(D$33:D1170,D1171)))</f>
        <v>imeprezime-1112</v>
      </c>
      <c r="D1171" s="255" t="s">
        <v>285</v>
      </c>
      <c r="E1171" s="256" t="s">
        <v>1748</v>
      </c>
      <c r="F1171" s="256">
        <v>1614</v>
      </c>
      <c r="G1171" s="256" t="s">
        <v>1754</v>
      </c>
      <c r="H1171" s="256" t="s">
        <v>365</v>
      </c>
      <c r="I1171" s="256" t="s">
        <v>425</v>
      </c>
      <c r="J1171" s="256">
        <v>221</v>
      </c>
      <c r="K1171" s="329">
        <v>44626</v>
      </c>
      <c r="L1171" s="256" t="s">
        <v>356</v>
      </c>
      <c r="M1171" s="256"/>
      <c r="N1171" s="257"/>
    </row>
    <row r="1172" spans="2:14" x14ac:dyDescent="0.25">
      <c r="B1172" s="333" t="str">
        <f>IF(D1172="","",D1172&amp;"-"&amp;(1+COUNTIF(D$33:D1171,D1172)))</f>
        <v>imeprezime-1113</v>
      </c>
      <c r="D1172" s="255" t="s">
        <v>285</v>
      </c>
      <c r="E1172" s="256" t="s">
        <v>1755</v>
      </c>
      <c r="F1172" s="256">
        <v>2050</v>
      </c>
      <c r="G1172" s="256" t="s">
        <v>1663</v>
      </c>
      <c r="H1172" s="256" t="s">
        <v>365</v>
      </c>
      <c r="I1172" s="256"/>
      <c r="J1172" s="256" t="s">
        <v>356</v>
      </c>
      <c r="K1172" s="329" t="s">
        <v>356</v>
      </c>
      <c r="L1172" s="256" t="s">
        <v>356</v>
      </c>
      <c r="M1172" s="256"/>
      <c r="N1172" s="257"/>
    </row>
    <row r="1173" spans="2:14" ht="15" customHeight="1" x14ac:dyDescent="0.25">
      <c r="B1173" s="333" t="str">
        <f>IF(D1173="","",D1173&amp;"-"&amp;(1+COUNTIF(D$33:D1172,D1173)))</f>
        <v>imeprezime-1114</v>
      </c>
      <c r="D1173" s="255" t="s">
        <v>285</v>
      </c>
      <c r="E1173" s="256" t="s">
        <v>1755</v>
      </c>
      <c r="F1173" s="256">
        <v>1656</v>
      </c>
      <c r="G1173" s="256" t="s">
        <v>1756</v>
      </c>
      <c r="H1173" s="256" t="s">
        <v>383</v>
      </c>
      <c r="I1173" s="256"/>
      <c r="J1173" s="256" t="s">
        <v>356</v>
      </c>
      <c r="K1173" s="329" t="s">
        <v>356</v>
      </c>
      <c r="L1173" s="256" t="s">
        <v>356</v>
      </c>
      <c r="M1173" s="256"/>
      <c r="N1173" s="257"/>
    </row>
    <row r="1174" spans="2:14" x14ac:dyDescent="0.25">
      <c r="B1174" s="333" t="str">
        <f>IF(D1174="","",D1174&amp;"-"&amp;(1+COUNTIF(D$33:D1173,D1174)))</f>
        <v>imeprezime-1115</v>
      </c>
      <c r="D1174" s="255" t="s">
        <v>285</v>
      </c>
      <c r="E1174" s="256" t="s">
        <v>1755</v>
      </c>
      <c r="F1174" s="256">
        <v>1216</v>
      </c>
      <c r="G1174" s="256" t="s">
        <v>821</v>
      </c>
      <c r="H1174" s="256" t="s">
        <v>368</v>
      </c>
      <c r="I1174" s="256" t="s">
        <v>425</v>
      </c>
      <c r="J1174" s="256">
        <v>221</v>
      </c>
      <c r="K1174" s="329">
        <v>44636</v>
      </c>
      <c r="L1174" s="256" t="s">
        <v>356</v>
      </c>
      <c r="M1174" s="256"/>
      <c r="N1174" s="257"/>
    </row>
    <row r="1175" spans="2:14" x14ac:dyDescent="0.25">
      <c r="B1175" s="333" t="str">
        <f>IF(D1175="","",D1175&amp;"-"&amp;(1+COUNTIF(D$33:D1174,D1175)))</f>
        <v>imeprezime-1116</v>
      </c>
      <c r="D1175" s="255" t="s">
        <v>285</v>
      </c>
      <c r="E1175" s="256" t="s">
        <v>1755</v>
      </c>
      <c r="F1175" s="256">
        <v>1939</v>
      </c>
      <c r="G1175" s="256" t="s">
        <v>1509</v>
      </c>
      <c r="H1175" s="256" t="s">
        <v>412</v>
      </c>
      <c r="I1175" s="256" t="s">
        <v>413</v>
      </c>
      <c r="J1175" s="256">
        <v>221</v>
      </c>
      <c r="K1175" s="329">
        <v>44686</v>
      </c>
      <c r="L1175" s="256" t="s">
        <v>356</v>
      </c>
      <c r="M1175" s="256"/>
      <c r="N1175" s="257"/>
    </row>
    <row r="1176" spans="2:14" x14ac:dyDescent="0.25">
      <c r="B1176" s="333" t="str">
        <f>IF(D1176="","",D1176&amp;"-"&amp;(1+COUNTIF(D$33:D1175,D1176)))</f>
        <v>imeprezime-1117</v>
      </c>
      <c r="D1176" s="255" t="s">
        <v>285</v>
      </c>
      <c r="E1176" s="256" t="s">
        <v>1755</v>
      </c>
      <c r="F1176" s="256">
        <v>1340</v>
      </c>
      <c r="G1176" s="256" t="s">
        <v>1757</v>
      </c>
      <c r="H1176" s="256" t="s">
        <v>368</v>
      </c>
      <c r="I1176" s="256" t="s">
        <v>394</v>
      </c>
      <c r="J1176" s="256">
        <v>221</v>
      </c>
      <c r="K1176" s="329">
        <v>44636</v>
      </c>
      <c r="L1176" s="256" t="s">
        <v>356</v>
      </c>
      <c r="M1176" s="256"/>
      <c r="N1176" s="257"/>
    </row>
    <row r="1177" spans="2:14" x14ac:dyDescent="0.25">
      <c r="B1177" s="333" t="str">
        <f>IF(D1177="","",D1177&amp;"-"&amp;(1+COUNTIF(D$33:D1176,D1177)))</f>
        <v>imeprezime-1118</v>
      </c>
      <c r="D1177" s="255" t="s">
        <v>285</v>
      </c>
      <c r="E1177" s="256" t="s">
        <v>1755</v>
      </c>
      <c r="F1177" s="256">
        <v>1097</v>
      </c>
      <c r="G1177" s="256" t="s">
        <v>1758</v>
      </c>
      <c r="H1177" s="256" t="s">
        <v>362</v>
      </c>
      <c r="I1177" s="256" t="s">
        <v>394</v>
      </c>
      <c r="J1177" s="256">
        <v>221</v>
      </c>
      <c r="K1177" s="329">
        <v>44632</v>
      </c>
      <c r="L1177" s="256" t="s">
        <v>356</v>
      </c>
      <c r="M1177" s="256"/>
      <c r="N1177" s="257"/>
    </row>
    <row r="1178" spans="2:14" x14ac:dyDescent="0.25">
      <c r="B1178" s="333" t="str">
        <f>IF(D1178="","",D1178&amp;"-"&amp;(1+COUNTIF(D$33:D1177,D1178)))</f>
        <v>imeprezime-1119</v>
      </c>
      <c r="D1178" s="255" t="s">
        <v>285</v>
      </c>
      <c r="E1178" s="256" t="s">
        <v>1755</v>
      </c>
      <c r="F1178" s="256">
        <v>2234</v>
      </c>
      <c r="G1178" s="256" t="s">
        <v>744</v>
      </c>
      <c r="H1178" s="256" t="s">
        <v>374</v>
      </c>
      <c r="I1178" s="256" t="s">
        <v>375</v>
      </c>
      <c r="J1178" s="256">
        <v>221</v>
      </c>
      <c r="K1178" s="329">
        <v>44685</v>
      </c>
      <c r="L1178" s="256" t="s">
        <v>356</v>
      </c>
      <c r="M1178" s="256"/>
      <c r="N1178" s="257"/>
    </row>
    <row r="1179" spans="2:14" x14ac:dyDescent="0.25">
      <c r="B1179" s="333" t="str">
        <f>IF(D1179="","",D1179&amp;"-"&amp;(1+COUNTIF(D$33:D1178,D1179)))</f>
        <v>imeprezime-1120</v>
      </c>
      <c r="D1179" s="255" t="s">
        <v>285</v>
      </c>
      <c r="E1179" s="256" t="s">
        <v>1759</v>
      </c>
      <c r="F1179" s="256">
        <v>1307</v>
      </c>
      <c r="G1179" s="256" t="s">
        <v>1487</v>
      </c>
      <c r="H1179" s="256" t="s">
        <v>374</v>
      </c>
      <c r="I1179" s="256" t="s">
        <v>653</v>
      </c>
      <c r="J1179" s="256">
        <v>221</v>
      </c>
      <c r="K1179" s="329">
        <v>44627</v>
      </c>
      <c r="L1179" s="256" t="s">
        <v>356</v>
      </c>
      <c r="M1179" s="256"/>
      <c r="N1179" s="257"/>
    </row>
    <row r="1180" spans="2:14" ht="15" customHeight="1" x14ac:dyDescent="0.25">
      <c r="B1180" s="333" t="str">
        <f>IF(D1180="","",D1180&amp;"-"&amp;(1+COUNTIF(D$33:D1179,D1180)))</f>
        <v>imeprezime-1121</v>
      </c>
      <c r="D1180" s="255" t="s">
        <v>285</v>
      </c>
      <c r="E1180" s="256" t="s">
        <v>1760</v>
      </c>
      <c r="F1180" s="256">
        <v>2316</v>
      </c>
      <c r="G1180" s="256" t="s">
        <v>1761</v>
      </c>
      <c r="H1180" s="256" t="s">
        <v>379</v>
      </c>
      <c r="I1180" s="256"/>
      <c r="J1180" s="256" t="s">
        <v>356</v>
      </c>
      <c r="K1180" s="329" t="s">
        <v>356</v>
      </c>
      <c r="L1180" s="256" t="s">
        <v>356</v>
      </c>
      <c r="M1180" s="256"/>
      <c r="N1180" s="257"/>
    </row>
    <row r="1181" spans="2:14" x14ac:dyDescent="0.25">
      <c r="B1181" s="333" t="str">
        <f>IF(D1181="","",D1181&amp;"-"&amp;(1+COUNTIF(D$33:D1180,D1181)))</f>
        <v>imeprezime-1122</v>
      </c>
      <c r="D1181" s="255" t="s">
        <v>285</v>
      </c>
      <c r="E1181" s="256" t="s">
        <v>1762</v>
      </c>
      <c r="F1181" s="256">
        <v>1600</v>
      </c>
      <c r="G1181" s="256" t="s">
        <v>1667</v>
      </c>
      <c r="H1181" s="256" t="s">
        <v>420</v>
      </c>
      <c r="I1181" s="256"/>
      <c r="J1181" s="256" t="s">
        <v>356</v>
      </c>
      <c r="K1181" s="329" t="s">
        <v>356</v>
      </c>
      <c r="L1181" s="256" t="s">
        <v>356</v>
      </c>
      <c r="M1181" s="256"/>
      <c r="N1181" s="257"/>
    </row>
    <row r="1182" spans="2:14" x14ac:dyDescent="0.25">
      <c r="B1182" s="333" t="str">
        <f>IF(D1182="","",D1182&amp;"-"&amp;(1+COUNTIF(D$33:D1181,D1182)))</f>
        <v>imeprezime-1123</v>
      </c>
      <c r="D1182" s="255" t="s">
        <v>285</v>
      </c>
      <c r="E1182" s="256" t="s">
        <v>1762</v>
      </c>
      <c r="F1182" s="256">
        <v>2199</v>
      </c>
      <c r="G1182" s="256" t="s">
        <v>423</v>
      </c>
      <c r="H1182" s="256" t="s">
        <v>424</v>
      </c>
      <c r="I1182" s="256" t="s">
        <v>433</v>
      </c>
      <c r="J1182" s="256">
        <v>221</v>
      </c>
      <c r="K1182" s="329">
        <v>44625</v>
      </c>
      <c r="L1182" s="256" t="s">
        <v>356</v>
      </c>
      <c r="M1182" s="256"/>
      <c r="N1182" s="257"/>
    </row>
    <row r="1183" spans="2:14" x14ac:dyDescent="0.25">
      <c r="B1183" s="333" t="str">
        <f>IF(D1183="","",D1183&amp;"-"&amp;(1+COUNTIF(D$33:D1182,D1183)))</f>
        <v>imeprezime-1124</v>
      </c>
      <c r="D1183" s="255" t="s">
        <v>285</v>
      </c>
      <c r="E1183" s="256" t="s">
        <v>1762</v>
      </c>
      <c r="F1183" s="256">
        <v>1631</v>
      </c>
      <c r="G1183" s="256" t="s">
        <v>1343</v>
      </c>
      <c r="H1183" s="256" t="s">
        <v>420</v>
      </c>
      <c r="I1183" s="256" t="s">
        <v>430</v>
      </c>
      <c r="J1183" s="256">
        <v>221</v>
      </c>
      <c r="K1183" s="329">
        <v>44642</v>
      </c>
      <c r="L1183" s="256" t="s">
        <v>356</v>
      </c>
      <c r="M1183" s="256"/>
      <c r="N1183" s="257"/>
    </row>
    <row r="1184" spans="2:14" x14ac:dyDescent="0.25">
      <c r="B1184" s="333" t="str">
        <f>IF(D1184="","",D1184&amp;"-"&amp;(1+COUNTIF(D$33:D1183,D1184)))</f>
        <v>imeprezime-1125</v>
      </c>
      <c r="D1184" s="255" t="s">
        <v>285</v>
      </c>
      <c r="E1184" s="256" t="s">
        <v>1762</v>
      </c>
      <c r="F1184" s="256">
        <v>2057</v>
      </c>
      <c r="G1184" s="256" t="s">
        <v>1763</v>
      </c>
      <c r="H1184" s="256"/>
      <c r="I1184" s="256"/>
      <c r="J1184" s="256" t="s">
        <v>356</v>
      </c>
      <c r="K1184" s="329" t="s">
        <v>356</v>
      </c>
      <c r="L1184" s="256" t="s">
        <v>356</v>
      </c>
      <c r="M1184" s="256"/>
      <c r="N1184" s="257"/>
    </row>
    <row r="1185" spans="2:14" x14ac:dyDescent="0.25">
      <c r="B1185" s="333" t="str">
        <f>IF(D1185="","",D1185&amp;"-"&amp;(1+COUNTIF(D$33:D1184,D1185)))</f>
        <v>imeprezime-1126</v>
      </c>
      <c r="D1185" s="255" t="s">
        <v>285</v>
      </c>
      <c r="E1185" s="256" t="s">
        <v>1762</v>
      </c>
      <c r="F1185" s="256">
        <v>2388</v>
      </c>
      <c r="G1185" s="256" t="s">
        <v>1764</v>
      </c>
      <c r="H1185" s="256" t="s">
        <v>1765</v>
      </c>
      <c r="I1185" s="256"/>
      <c r="J1185" s="256" t="s">
        <v>356</v>
      </c>
      <c r="K1185" s="329" t="s">
        <v>356</v>
      </c>
      <c r="L1185" s="256" t="s">
        <v>356</v>
      </c>
      <c r="M1185" s="256"/>
      <c r="N1185" s="257"/>
    </row>
    <row r="1186" spans="2:14" x14ac:dyDescent="0.25">
      <c r="B1186" s="333" t="str">
        <f>IF(D1186="","",D1186&amp;"-"&amp;(1+COUNTIF(D$33:D1185,D1186)))</f>
        <v>imeprezime-1127</v>
      </c>
      <c r="D1186" s="255" t="s">
        <v>285</v>
      </c>
      <c r="E1186" s="256" t="s">
        <v>1762</v>
      </c>
      <c r="F1186" s="256">
        <v>1619</v>
      </c>
      <c r="G1186" s="256" t="s">
        <v>1766</v>
      </c>
      <c r="H1186" s="256" t="s">
        <v>362</v>
      </c>
      <c r="I1186" s="256"/>
      <c r="J1186" s="256" t="s">
        <v>356</v>
      </c>
      <c r="K1186" s="329" t="s">
        <v>356</v>
      </c>
      <c r="L1186" s="256" t="s">
        <v>356</v>
      </c>
      <c r="M1186" s="256"/>
      <c r="N1186" s="257"/>
    </row>
    <row r="1187" spans="2:14" ht="15" customHeight="1" x14ac:dyDescent="0.25">
      <c r="B1187" s="333" t="str">
        <f>IF(D1187="","",D1187&amp;"-"&amp;(1+COUNTIF(D$33:D1186,D1187)))</f>
        <v>imeprezime-1128</v>
      </c>
      <c r="D1187" s="255" t="s">
        <v>285</v>
      </c>
      <c r="E1187" s="256" t="s">
        <v>1767</v>
      </c>
      <c r="F1187" s="256">
        <v>2116</v>
      </c>
      <c r="G1187" s="256" t="s">
        <v>568</v>
      </c>
      <c r="H1187" s="256" t="s">
        <v>355</v>
      </c>
      <c r="I1187" s="256"/>
      <c r="J1187" s="256" t="s">
        <v>356</v>
      </c>
      <c r="K1187" s="329" t="s">
        <v>356</v>
      </c>
      <c r="L1187" s="256" t="s">
        <v>356</v>
      </c>
      <c r="M1187" s="256"/>
      <c r="N1187" s="257"/>
    </row>
    <row r="1188" spans="2:14" x14ac:dyDescent="0.25">
      <c r="B1188" s="333" t="str">
        <f>IF(D1188="","",D1188&amp;"-"&amp;(1+COUNTIF(D$33:D1187,D1188)))</f>
        <v>imeprezime-1129</v>
      </c>
      <c r="D1188" s="255" t="s">
        <v>285</v>
      </c>
      <c r="E1188" s="256" t="s">
        <v>1768</v>
      </c>
      <c r="F1188" s="256">
        <v>1357</v>
      </c>
      <c r="G1188" s="256" t="s">
        <v>1769</v>
      </c>
      <c r="H1188" s="256" t="s">
        <v>374</v>
      </c>
      <c r="I1188" s="256" t="s">
        <v>425</v>
      </c>
      <c r="J1188" s="256">
        <v>221</v>
      </c>
      <c r="K1188" s="329">
        <v>44627</v>
      </c>
      <c r="L1188" s="256" t="s">
        <v>356</v>
      </c>
      <c r="M1188" s="256"/>
      <c r="N1188" s="257"/>
    </row>
    <row r="1189" spans="2:14" x14ac:dyDescent="0.25">
      <c r="B1189" s="333" t="str">
        <f>IF(D1189="","",D1189&amp;"-"&amp;(1+COUNTIF(D$33:D1188,D1189)))</f>
        <v>imeprezime-1130</v>
      </c>
      <c r="D1189" s="255" t="s">
        <v>285</v>
      </c>
      <c r="E1189" s="256" t="s">
        <v>1768</v>
      </c>
      <c r="F1189" s="256">
        <v>1399</v>
      </c>
      <c r="G1189" s="256" t="s">
        <v>1313</v>
      </c>
      <c r="H1189" s="256" t="s">
        <v>447</v>
      </c>
      <c r="I1189" s="256" t="s">
        <v>467</v>
      </c>
      <c r="J1189" s="256">
        <v>221</v>
      </c>
      <c r="K1189" s="329">
        <v>44644</v>
      </c>
      <c r="L1189" s="256" t="s">
        <v>356</v>
      </c>
      <c r="M1189" s="256"/>
      <c r="N1189" s="257"/>
    </row>
    <row r="1190" spans="2:14" x14ac:dyDescent="0.25">
      <c r="B1190" s="333" t="str">
        <f>IF(D1190="","",D1190&amp;"-"&amp;(1+COUNTIF(D$33:D1189,D1190)))</f>
        <v>imeprezime-1131</v>
      </c>
      <c r="D1190" s="255" t="s">
        <v>285</v>
      </c>
      <c r="E1190" s="256" t="s">
        <v>1768</v>
      </c>
      <c r="F1190" s="256">
        <v>1109</v>
      </c>
      <c r="G1190" s="256" t="s">
        <v>1313</v>
      </c>
      <c r="H1190" s="256" t="s">
        <v>383</v>
      </c>
      <c r="I1190" s="256" t="s">
        <v>645</v>
      </c>
      <c r="J1190" s="256">
        <v>221</v>
      </c>
      <c r="K1190" s="329">
        <v>44625</v>
      </c>
      <c r="L1190" s="256" t="s">
        <v>356</v>
      </c>
      <c r="M1190" s="256"/>
      <c r="N1190" s="257"/>
    </row>
    <row r="1191" spans="2:14" x14ac:dyDescent="0.25">
      <c r="B1191" s="333" t="str">
        <f>IF(D1191="","",D1191&amp;"-"&amp;(1+COUNTIF(D$33:D1190,D1191)))</f>
        <v>imeprezime-1132</v>
      </c>
      <c r="D1191" s="255" t="s">
        <v>285</v>
      </c>
      <c r="E1191" s="256" t="s">
        <v>1770</v>
      </c>
      <c r="F1191" s="256">
        <v>2176</v>
      </c>
      <c r="G1191" s="256" t="s">
        <v>1205</v>
      </c>
      <c r="H1191" s="256" t="s">
        <v>368</v>
      </c>
      <c r="I1191" s="256" t="s">
        <v>375</v>
      </c>
      <c r="J1191" s="256">
        <v>221</v>
      </c>
      <c r="K1191" s="329">
        <v>44656</v>
      </c>
      <c r="L1191" s="256" t="s">
        <v>356</v>
      </c>
      <c r="M1191" s="256"/>
      <c r="N1191" s="257"/>
    </row>
    <row r="1192" spans="2:14" x14ac:dyDescent="0.25">
      <c r="B1192" s="333" t="str">
        <f>IF(D1192="","",D1192&amp;"-"&amp;(1+COUNTIF(D$33:D1191,D1192)))</f>
        <v>imeprezime-1133</v>
      </c>
      <c r="D1192" s="255" t="s">
        <v>285</v>
      </c>
      <c r="E1192" s="256" t="s">
        <v>1771</v>
      </c>
      <c r="F1192" s="256">
        <v>2203</v>
      </c>
      <c r="G1192" s="256" t="s">
        <v>1772</v>
      </c>
      <c r="H1192" s="256" t="s">
        <v>362</v>
      </c>
      <c r="I1192" s="256" t="s">
        <v>413</v>
      </c>
      <c r="J1192" s="256">
        <v>221</v>
      </c>
      <c r="K1192" s="329">
        <v>44632</v>
      </c>
      <c r="L1192" s="256" t="s">
        <v>356</v>
      </c>
      <c r="M1192" s="256"/>
      <c r="N1192" s="257"/>
    </row>
    <row r="1193" spans="2:14" x14ac:dyDescent="0.25">
      <c r="B1193" s="333" t="str">
        <f>IF(D1193="","",D1193&amp;"-"&amp;(1+COUNTIF(D$33:D1192,D1193)))</f>
        <v>imeprezime-1134</v>
      </c>
      <c r="D1193" s="255" t="s">
        <v>285</v>
      </c>
      <c r="E1193" s="256" t="s">
        <v>1773</v>
      </c>
      <c r="F1193" s="256">
        <v>2357</v>
      </c>
      <c r="G1193" s="256" t="s">
        <v>1774</v>
      </c>
      <c r="H1193" s="256" t="s">
        <v>940</v>
      </c>
      <c r="I1193" s="256"/>
      <c r="J1193" s="256" t="s">
        <v>356</v>
      </c>
      <c r="K1193" s="256" t="s">
        <v>356</v>
      </c>
      <c r="L1193" s="256" t="s">
        <v>356</v>
      </c>
      <c r="M1193" s="256"/>
      <c r="N1193" s="257"/>
    </row>
    <row r="1194" spans="2:14" ht="15" customHeight="1" x14ac:dyDescent="0.25">
      <c r="B1194" s="333" t="str">
        <f>IF(D1194="","",D1194&amp;"-"&amp;(1+COUNTIF(D$33:D1193,D1194)))</f>
        <v>imeprezime-1135</v>
      </c>
      <c r="D1194" s="255" t="s">
        <v>285</v>
      </c>
      <c r="E1194" s="256" t="s">
        <v>1775</v>
      </c>
      <c r="F1194" s="256">
        <v>2427</v>
      </c>
      <c r="G1194" s="256" t="s">
        <v>1704</v>
      </c>
      <c r="H1194" s="256" t="s">
        <v>838</v>
      </c>
      <c r="I1194" s="256"/>
      <c r="J1194" s="256" t="s">
        <v>356</v>
      </c>
      <c r="K1194" s="329" t="s">
        <v>356</v>
      </c>
      <c r="L1194" s="256" t="s">
        <v>356</v>
      </c>
      <c r="M1194" s="256"/>
      <c r="N1194" s="257"/>
    </row>
    <row r="1195" spans="2:14" x14ac:dyDescent="0.25">
      <c r="B1195" s="333" t="str">
        <f>IF(D1195="","",D1195&amp;"-"&amp;(1+COUNTIF(D$33:D1194,D1195)))</f>
        <v>imeprezime-1136</v>
      </c>
      <c r="D1195" s="255" t="s">
        <v>285</v>
      </c>
      <c r="E1195" s="256" t="s">
        <v>1776</v>
      </c>
      <c r="F1195" s="256">
        <v>2426</v>
      </c>
      <c r="G1195" s="256" t="s">
        <v>1777</v>
      </c>
      <c r="H1195" s="256" t="s">
        <v>1778</v>
      </c>
      <c r="I1195" s="256"/>
      <c r="J1195" s="256" t="s">
        <v>356</v>
      </c>
      <c r="K1195" s="329" t="s">
        <v>356</v>
      </c>
      <c r="L1195" s="256" t="s">
        <v>356</v>
      </c>
      <c r="M1195" s="256"/>
      <c r="N1195" s="257"/>
    </row>
    <row r="1196" spans="2:14" x14ac:dyDescent="0.25">
      <c r="B1196" s="333" t="str">
        <f>IF(D1196="","",D1196&amp;"-"&amp;(1+COUNTIF(D$33:D1195,D1196)))</f>
        <v>imeprezime-1137</v>
      </c>
      <c r="D1196" s="255" t="s">
        <v>285</v>
      </c>
      <c r="E1196" s="256" t="s">
        <v>1779</v>
      </c>
      <c r="F1196" s="256">
        <v>1731</v>
      </c>
      <c r="G1196" s="256" t="s">
        <v>1780</v>
      </c>
      <c r="H1196" s="256" t="s">
        <v>420</v>
      </c>
      <c r="I1196" s="256"/>
      <c r="J1196" s="256" t="s">
        <v>356</v>
      </c>
      <c r="K1196" s="329" t="s">
        <v>356</v>
      </c>
      <c r="L1196" s="256" t="s">
        <v>356</v>
      </c>
      <c r="M1196" s="256"/>
      <c r="N1196" s="257"/>
    </row>
    <row r="1197" spans="2:14" x14ac:dyDescent="0.25">
      <c r="B1197" s="333" t="str">
        <f>IF(D1197="","",D1197&amp;"-"&amp;(1+COUNTIF(D$33:D1196,D1197)))</f>
        <v>imeprezime-1138</v>
      </c>
      <c r="D1197" s="255" t="s">
        <v>285</v>
      </c>
      <c r="E1197" s="256" t="s">
        <v>1779</v>
      </c>
      <c r="F1197" s="256">
        <v>1030</v>
      </c>
      <c r="G1197" s="256" t="s">
        <v>1781</v>
      </c>
      <c r="H1197" s="256" t="s">
        <v>368</v>
      </c>
      <c r="I1197" s="256"/>
      <c r="J1197" s="256" t="s">
        <v>356</v>
      </c>
      <c r="K1197" s="329" t="s">
        <v>356</v>
      </c>
      <c r="L1197" s="256" t="s">
        <v>356</v>
      </c>
      <c r="M1197" s="256"/>
      <c r="N1197" s="257"/>
    </row>
    <row r="1198" spans="2:14" x14ac:dyDescent="0.25">
      <c r="B1198" s="333" t="str">
        <f>IF(D1198="","",D1198&amp;"-"&amp;(1+COUNTIF(D$33:D1197,D1198)))</f>
        <v>imeprezime-1139</v>
      </c>
      <c r="D1198" s="255" t="s">
        <v>285</v>
      </c>
      <c r="E1198" s="256" t="s">
        <v>1782</v>
      </c>
      <c r="F1198" s="256">
        <v>1787</v>
      </c>
      <c r="G1198" s="256" t="s">
        <v>1783</v>
      </c>
      <c r="H1198" s="256" t="s">
        <v>374</v>
      </c>
      <c r="I1198" s="256"/>
      <c r="J1198" s="256" t="s">
        <v>356</v>
      </c>
      <c r="K1198" s="329" t="s">
        <v>356</v>
      </c>
      <c r="L1198" s="256" t="s">
        <v>356</v>
      </c>
      <c r="M1198" s="256"/>
      <c r="N1198" s="257"/>
    </row>
    <row r="1199" spans="2:14" x14ac:dyDescent="0.25">
      <c r="B1199" s="333" t="str">
        <f>IF(D1199="","",D1199&amp;"-"&amp;(1+COUNTIF(D$33:D1198,D1199)))</f>
        <v>imeprezime-1140</v>
      </c>
      <c r="D1199" s="255" t="s">
        <v>285</v>
      </c>
      <c r="E1199" s="256" t="s">
        <v>1784</v>
      </c>
      <c r="F1199" s="256">
        <v>1582</v>
      </c>
      <c r="G1199" s="256" t="s">
        <v>1785</v>
      </c>
      <c r="H1199" s="256" t="s">
        <v>420</v>
      </c>
      <c r="I1199" s="256"/>
      <c r="J1199" s="256" t="s">
        <v>356</v>
      </c>
      <c r="K1199" s="329" t="s">
        <v>356</v>
      </c>
      <c r="L1199" s="256" t="s">
        <v>356</v>
      </c>
      <c r="M1199" s="256"/>
      <c r="N1199" s="257"/>
    </row>
    <row r="1200" spans="2:14" x14ac:dyDescent="0.25">
      <c r="B1200" s="333" t="str">
        <f>IF(D1200="","",D1200&amp;"-"&amp;(1+COUNTIF(D$33:D1199,D1200)))</f>
        <v>imeprezime-1141</v>
      </c>
      <c r="D1200" s="255" t="s">
        <v>285</v>
      </c>
      <c r="E1200" s="256" t="s">
        <v>448</v>
      </c>
      <c r="F1200" s="256">
        <v>2327</v>
      </c>
      <c r="G1200" s="256" t="s">
        <v>1786</v>
      </c>
      <c r="H1200" s="256" t="s">
        <v>368</v>
      </c>
      <c r="I1200" s="256"/>
      <c r="J1200" s="256" t="s">
        <v>356</v>
      </c>
      <c r="K1200" s="329" t="s">
        <v>356</v>
      </c>
      <c r="L1200" s="256" t="s">
        <v>356</v>
      </c>
      <c r="M1200" s="256"/>
      <c r="N1200" s="257"/>
    </row>
    <row r="1201" spans="2:14" ht="15" customHeight="1" x14ac:dyDescent="0.25">
      <c r="B1201" s="333" t="str">
        <f>IF(D1201="","",D1201&amp;"-"&amp;(1+COUNTIF(D$33:D1200,D1201)))</f>
        <v>imeprezime-1142</v>
      </c>
      <c r="D1201" s="255" t="s">
        <v>285</v>
      </c>
      <c r="E1201" s="256" t="s">
        <v>1787</v>
      </c>
      <c r="F1201" s="256">
        <v>1764</v>
      </c>
      <c r="G1201" s="256" t="s">
        <v>1788</v>
      </c>
      <c r="H1201" s="256" t="s">
        <v>487</v>
      </c>
      <c r="I1201" s="256"/>
      <c r="J1201" s="256" t="s">
        <v>356</v>
      </c>
      <c r="K1201" s="329" t="s">
        <v>356</v>
      </c>
      <c r="L1201" s="256" t="s">
        <v>356</v>
      </c>
      <c r="M1201" s="256"/>
      <c r="N1201" s="257"/>
    </row>
    <row r="1202" spans="2:14" x14ac:dyDescent="0.25">
      <c r="B1202" s="333" t="str">
        <f>IF(D1202="","",D1202&amp;"-"&amp;(1+COUNTIF(D$33:D1201,D1202)))</f>
        <v>imeprezime-1143</v>
      </c>
      <c r="D1202" s="255" t="s">
        <v>285</v>
      </c>
      <c r="E1202" s="256" t="s">
        <v>1787</v>
      </c>
      <c r="F1202" s="256">
        <v>1803</v>
      </c>
      <c r="G1202" s="256" t="s">
        <v>1789</v>
      </c>
      <c r="H1202" s="256" t="s">
        <v>368</v>
      </c>
      <c r="I1202" s="256"/>
      <c r="J1202" s="256" t="s">
        <v>356</v>
      </c>
      <c r="K1202" s="329" t="s">
        <v>356</v>
      </c>
      <c r="L1202" s="256" t="s">
        <v>356</v>
      </c>
      <c r="M1202" s="256"/>
      <c r="N1202" s="257"/>
    </row>
    <row r="1203" spans="2:14" x14ac:dyDescent="0.25">
      <c r="B1203" s="333" t="str">
        <f>IF(D1203="","",D1203&amp;"-"&amp;(1+COUNTIF(D$33:D1202,D1203)))</f>
        <v>imeprezime-1144</v>
      </c>
      <c r="D1203" s="255" t="s">
        <v>285</v>
      </c>
      <c r="E1203" s="256" t="s">
        <v>1787</v>
      </c>
      <c r="F1203" s="256">
        <v>2260</v>
      </c>
      <c r="G1203" s="256" t="s">
        <v>1790</v>
      </c>
      <c r="H1203" s="256" t="s">
        <v>374</v>
      </c>
      <c r="I1203" s="256"/>
      <c r="J1203" s="256" t="s">
        <v>356</v>
      </c>
      <c r="K1203" s="329" t="s">
        <v>356</v>
      </c>
      <c r="L1203" s="256" t="s">
        <v>356</v>
      </c>
      <c r="M1203" s="256"/>
      <c r="N1203" s="257"/>
    </row>
    <row r="1204" spans="2:14" x14ac:dyDescent="0.25">
      <c r="B1204" s="333" t="str">
        <f>IF(D1204="","",D1204&amp;"-"&amp;(1+COUNTIF(D$33:D1203,D1204)))</f>
        <v>imeprezime-1145</v>
      </c>
      <c r="D1204" s="255" t="s">
        <v>285</v>
      </c>
      <c r="E1204" s="256" t="s">
        <v>1791</v>
      </c>
      <c r="F1204" s="256">
        <v>1183</v>
      </c>
      <c r="G1204" s="256" t="s">
        <v>1033</v>
      </c>
      <c r="H1204" s="256" t="s">
        <v>368</v>
      </c>
      <c r="I1204" s="256" t="s">
        <v>381</v>
      </c>
      <c r="J1204" s="256">
        <v>221</v>
      </c>
      <c r="K1204" s="329">
        <v>44636</v>
      </c>
      <c r="L1204" s="256" t="s">
        <v>356</v>
      </c>
      <c r="M1204" s="256"/>
      <c r="N1204" s="257"/>
    </row>
    <row r="1205" spans="2:14" x14ac:dyDescent="0.25">
      <c r="B1205" s="333" t="str">
        <f>IF(D1205="","",D1205&amp;"-"&amp;(1+COUNTIF(D$33:D1204,D1205)))</f>
        <v>imeprezime-1146</v>
      </c>
      <c r="D1205" s="255" t="s">
        <v>285</v>
      </c>
      <c r="E1205" s="256" t="s">
        <v>1791</v>
      </c>
      <c r="F1205" s="256">
        <v>1310</v>
      </c>
      <c r="G1205" s="256" t="s">
        <v>1418</v>
      </c>
      <c r="H1205" s="256" t="s">
        <v>362</v>
      </c>
      <c r="I1205" s="256" t="s">
        <v>399</v>
      </c>
      <c r="J1205" s="256">
        <v>221</v>
      </c>
      <c r="K1205" s="329">
        <v>44632</v>
      </c>
      <c r="L1205" s="256" t="s">
        <v>356</v>
      </c>
      <c r="M1205" s="256"/>
      <c r="N1205" s="257"/>
    </row>
    <row r="1206" spans="2:14" x14ac:dyDescent="0.25">
      <c r="B1206" s="333" t="str">
        <f>IF(D1206="","",D1206&amp;"-"&amp;(1+COUNTIF(D$33:D1205,D1206)))</f>
        <v>imeprezime-1147</v>
      </c>
      <c r="D1206" s="255" t="s">
        <v>285</v>
      </c>
      <c r="E1206" s="256" t="s">
        <v>1791</v>
      </c>
      <c r="F1206" s="256">
        <v>1695</v>
      </c>
      <c r="G1206" s="256" t="s">
        <v>1792</v>
      </c>
      <c r="H1206" s="256" t="s">
        <v>368</v>
      </c>
      <c r="I1206" s="256"/>
      <c r="J1206" s="256" t="s">
        <v>356</v>
      </c>
      <c r="K1206" s="329" t="s">
        <v>356</v>
      </c>
      <c r="L1206" s="256" t="s">
        <v>356</v>
      </c>
      <c r="M1206" s="256"/>
      <c r="N1206" s="257"/>
    </row>
    <row r="1207" spans="2:14" x14ac:dyDescent="0.25">
      <c r="B1207" s="333" t="str">
        <f>IF(D1207="","",D1207&amp;"-"&amp;(1+COUNTIF(D$33:D1206,D1207)))</f>
        <v>imeprezime-1148</v>
      </c>
      <c r="D1207" s="255" t="s">
        <v>285</v>
      </c>
      <c r="E1207" s="256" t="s">
        <v>1791</v>
      </c>
      <c r="F1207" s="256">
        <v>1679</v>
      </c>
      <c r="G1207" s="256" t="s">
        <v>1793</v>
      </c>
      <c r="H1207" s="256" t="s">
        <v>412</v>
      </c>
      <c r="I1207" s="256"/>
      <c r="J1207" s="256" t="s">
        <v>356</v>
      </c>
      <c r="K1207" s="329" t="s">
        <v>356</v>
      </c>
      <c r="L1207" s="256" t="s">
        <v>356</v>
      </c>
      <c r="M1207" s="256"/>
      <c r="N1207" s="257"/>
    </row>
    <row r="1208" spans="2:14" ht="15" customHeight="1" x14ac:dyDescent="0.25">
      <c r="B1208" s="333" t="str">
        <f>IF(D1208="","",D1208&amp;"-"&amp;(1+COUNTIF(D$33:D1207,D1208)))</f>
        <v>imeprezime-1149</v>
      </c>
      <c r="D1208" s="255" t="s">
        <v>285</v>
      </c>
      <c r="E1208" s="256" t="s">
        <v>1794</v>
      </c>
      <c r="F1208" s="256">
        <v>1135</v>
      </c>
      <c r="G1208" s="256" t="s">
        <v>1795</v>
      </c>
      <c r="H1208" s="256" t="s">
        <v>374</v>
      </c>
      <c r="I1208" s="256" t="s">
        <v>425</v>
      </c>
      <c r="J1208" s="256">
        <v>221</v>
      </c>
      <c r="K1208" s="329">
        <v>44627</v>
      </c>
      <c r="L1208" s="256" t="s">
        <v>356</v>
      </c>
      <c r="M1208" s="256"/>
      <c r="N1208" s="257"/>
    </row>
    <row r="1209" spans="2:14" x14ac:dyDescent="0.25">
      <c r="B1209" s="333" t="str">
        <f>IF(D1209="","",D1209&amp;"-"&amp;(1+COUNTIF(D$33:D1208,D1209)))</f>
        <v>imeprezime-1150</v>
      </c>
      <c r="D1209" s="255" t="s">
        <v>285</v>
      </c>
      <c r="E1209" s="256" t="s">
        <v>1794</v>
      </c>
      <c r="F1209" s="256">
        <v>1670</v>
      </c>
      <c r="G1209" s="256" t="s">
        <v>1796</v>
      </c>
      <c r="H1209" s="256" t="s">
        <v>374</v>
      </c>
      <c r="I1209" s="256"/>
      <c r="J1209" s="256" t="s">
        <v>356</v>
      </c>
      <c r="K1209" s="329" t="s">
        <v>356</v>
      </c>
      <c r="L1209" s="256" t="s">
        <v>356</v>
      </c>
      <c r="M1209" s="256"/>
      <c r="N1209" s="257"/>
    </row>
    <row r="1210" spans="2:14" x14ac:dyDescent="0.25">
      <c r="B1210" s="333" t="str">
        <f>IF(D1210="","",D1210&amp;"-"&amp;(1+COUNTIF(D$33:D1209,D1210)))</f>
        <v>imeprezime-1151</v>
      </c>
      <c r="D1210" s="255" t="s">
        <v>285</v>
      </c>
      <c r="E1210" s="256" t="s">
        <v>1797</v>
      </c>
      <c r="F1210" s="256">
        <v>1957</v>
      </c>
      <c r="G1210" s="256" t="s">
        <v>1798</v>
      </c>
      <c r="H1210" s="256"/>
      <c r="I1210" s="256"/>
      <c r="J1210" s="256" t="s">
        <v>356</v>
      </c>
      <c r="K1210" s="329" t="s">
        <v>356</v>
      </c>
      <c r="L1210" s="256" t="s">
        <v>356</v>
      </c>
      <c r="M1210" s="256"/>
      <c r="N1210" s="257"/>
    </row>
    <row r="1211" spans="2:14" x14ac:dyDescent="0.25">
      <c r="B1211" s="333" t="str">
        <f>IF(D1211="","",D1211&amp;"-"&amp;(1+COUNTIF(D$33:D1210,D1211)))</f>
        <v>imeprezime-1152</v>
      </c>
      <c r="D1211" s="255" t="s">
        <v>285</v>
      </c>
      <c r="E1211" s="256" t="s">
        <v>1799</v>
      </c>
      <c r="F1211" s="256">
        <v>1077</v>
      </c>
      <c r="G1211" s="256" t="s">
        <v>411</v>
      </c>
      <c r="H1211" s="256" t="s">
        <v>412</v>
      </c>
      <c r="I1211" s="256" t="s">
        <v>645</v>
      </c>
      <c r="J1211" s="256">
        <v>221</v>
      </c>
      <c r="K1211" s="329">
        <v>44646</v>
      </c>
      <c r="L1211" s="256" t="s">
        <v>356</v>
      </c>
      <c r="M1211" s="256"/>
      <c r="N1211" s="257"/>
    </row>
    <row r="1212" spans="2:14" x14ac:dyDescent="0.25">
      <c r="B1212" s="333" t="str">
        <f>IF(D1212="","",D1212&amp;"-"&amp;(1+COUNTIF(D$33:D1211,D1212)))</f>
        <v>imeprezime-1153</v>
      </c>
      <c r="D1212" s="255" t="s">
        <v>285</v>
      </c>
      <c r="E1212" s="256" t="s">
        <v>1800</v>
      </c>
      <c r="F1212" s="256">
        <v>1809</v>
      </c>
      <c r="G1212" s="256" t="s">
        <v>1801</v>
      </c>
      <c r="H1212" s="256" t="s">
        <v>368</v>
      </c>
      <c r="I1212" s="256"/>
      <c r="J1212" s="256" t="s">
        <v>356</v>
      </c>
      <c r="K1212" s="329" t="s">
        <v>356</v>
      </c>
      <c r="L1212" s="256" t="s">
        <v>356</v>
      </c>
      <c r="M1212" s="256"/>
      <c r="N1212" s="257"/>
    </row>
    <row r="1213" spans="2:14" x14ac:dyDescent="0.25">
      <c r="B1213" s="333" t="str">
        <f>IF(D1213="","",D1213&amp;"-"&amp;(1+COUNTIF(D$33:D1212,D1213)))</f>
        <v>imeprezime-1154</v>
      </c>
      <c r="D1213" s="255" t="s">
        <v>285</v>
      </c>
      <c r="E1213" s="256" t="s">
        <v>1800</v>
      </c>
      <c r="F1213" s="256">
        <v>1384</v>
      </c>
      <c r="G1213" s="256" t="s">
        <v>804</v>
      </c>
      <c r="H1213" s="256" t="s">
        <v>447</v>
      </c>
      <c r="I1213" s="256" t="s">
        <v>394</v>
      </c>
      <c r="J1213" s="256">
        <v>221</v>
      </c>
      <c r="K1213" s="329">
        <v>44642</v>
      </c>
      <c r="L1213" s="256" t="s">
        <v>356</v>
      </c>
      <c r="M1213" s="256"/>
      <c r="N1213" s="257"/>
    </row>
    <row r="1214" spans="2:14" x14ac:dyDescent="0.25">
      <c r="B1214" s="333" t="str">
        <f>IF(D1214="","",D1214&amp;"-"&amp;(1+COUNTIF(D$33:D1213,D1214)))</f>
        <v>imeprezime-1155</v>
      </c>
      <c r="D1214" s="255" t="s">
        <v>285</v>
      </c>
      <c r="E1214" s="256" t="s">
        <v>1802</v>
      </c>
      <c r="F1214" s="256">
        <v>2004</v>
      </c>
      <c r="G1214" s="256" t="s">
        <v>646</v>
      </c>
      <c r="H1214" s="256" t="s">
        <v>368</v>
      </c>
      <c r="I1214" s="256"/>
      <c r="J1214" s="256" t="s">
        <v>356</v>
      </c>
      <c r="K1214" s="329" t="s">
        <v>356</v>
      </c>
      <c r="L1214" s="256" t="s">
        <v>356</v>
      </c>
      <c r="M1214" s="256"/>
      <c r="N1214" s="257"/>
    </row>
    <row r="1215" spans="2:14" ht="15" customHeight="1" x14ac:dyDescent="0.25">
      <c r="B1215" s="333" t="str">
        <f>IF(D1215="","",D1215&amp;"-"&amp;(1+COUNTIF(D$33:D1214,D1215)))</f>
        <v>imeprezime-1156</v>
      </c>
      <c r="D1215" s="255" t="s">
        <v>285</v>
      </c>
      <c r="E1215" s="256" t="s">
        <v>1802</v>
      </c>
      <c r="F1215" s="256">
        <v>2206</v>
      </c>
      <c r="G1215" s="256" t="s">
        <v>1803</v>
      </c>
      <c r="H1215" s="256" t="s">
        <v>424</v>
      </c>
      <c r="I1215" s="256" t="s">
        <v>425</v>
      </c>
      <c r="J1215" s="256">
        <v>221</v>
      </c>
      <c r="K1215" s="329">
        <v>44625</v>
      </c>
      <c r="L1215" s="256" t="s">
        <v>356</v>
      </c>
      <c r="M1215" s="256"/>
      <c r="N1215" s="257"/>
    </row>
    <row r="1216" spans="2:14" x14ac:dyDescent="0.25">
      <c r="B1216" s="333" t="str">
        <f>IF(D1216="","",D1216&amp;"-"&amp;(1+COUNTIF(D$33:D1215,D1216)))</f>
        <v>imeprezime-1157</v>
      </c>
      <c r="D1216" s="255" t="s">
        <v>285</v>
      </c>
      <c r="E1216" s="256" t="s">
        <v>1804</v>
      </c>
      <c r="F1216" s="256">
        <v>2391</v>
      </c>
      <c r="G1216" s="256" t="s">
        <v>1805</v>
      </c>
      <c r="H1216" s="256" t="s">
        <v>560</v>
      </c>
      <c r="I1216" s="256"/>
      <c r="J1216" s="256" t="s">
        <v>356</v>
      </c>
      <c r="K1216" s="329" t="s">
        <v>356</v>
      </c>
      <c r="L1216" s="256" t="s">
        <v>356</v>
      </c>
      <c r="M1216" s="256"/>
      <c r="N1216" s="257"/>
    </row>
    <row r="1217" spans="2:14" x14ac:dyDescent="0.25">
      <c r="B1217" s="333" t="str">
        <f>IF(D1217="","",D1217&amp;"-"&amp;(1+COUNTIF(D$33:D1216,D1217)))</f>
        <v>imeprezime-1158</v>
      </c>
      <c r="D1217" s="255" t="s">
        <v>285</v>
      </c>
      <c r="E1217" s="256" t="s">
        <v>1806</v>
      </c>
      <c r="F1217" s="256">
        <v>1053</v>
      </c>
      <c r="G1217" s="256" t="s">
        <v>1237</v>
      </c>
      <c r="H1217" s="256" t="s">
        <v>374</v>
      </c>
      <c r="I1217" s="256" t="s">
        <v>394</v>
      </c>
      <c r="J1217" s="256">
        <v>221</v>
      </c>
      <c r="K1217" s="329">
        <v>44627</v>
      </c>
      <c r="L1217" s="256" t="s">
        <v>356</v>
      </c>
      <c r="M1217" s="256"/>
      <c r="N1217" s="257"/>
    </row>
    <row r="1218" spans="2:14" x14ac:dyDescent="0.25">
      <c r="B1218" s="333" t="str">
        <f>IF(D1218="","",D1218&amp;"-"&amp;(1+COUNTIF(D$33:D1217,D1218)))</f>
        <v>imeprezime-1159</v>
      </c>
      <c r="D1218" s="255" t="s">
        <v>285</v>
      </c>
      <c r="E1218" s="256" t="s">
        <v>1807</v>
      </c>
      <c r="F1218" s="256">
        <v>1531</v>
      </c>
      <c r="G1218" s="256" t="s">
        <v>1808</v>
      </c>
      <c r="H1218" s="256" t="s">
        <v>362</v>
      </c>
      <c r="I1218" s="256" t="s">
        <v>543</v>
      </c>
      <c r="J1218" s="256">
        <v>221</v>
      </c>
      <c r="K1218" s="329">
        <v>44632</v>
      </c>
      <c r="L1218" s="256" t="s">
        <v>356</v>
      </c>
      <c r="M1218" s="256"/>
      <c r="N1218" s="257"/>
    </row>
    <row r="1219" spans="2:14" x14ac:dyDescent="0.25">
      <c r="B1219" s="333" t="str">
        <f>IF(D1219="","",D1219&amp;"-"&amp;(1+COUNTIF(D$33:D1218,D1219)))</f>
        <v>imeprezime-1160</v>
      </c>
      <c r="D1219" s="255" t="s">
        <v>285</v>
      </c>
      <c r="E1219" s="256" t="s">
        <v>1809</v>
      </c>
      <c r="F1219" s="256">
        <v>2344</v>
      </c>
      <c r="G1219" s="256" t="s">
        <v>1810</v>
      </c>
      <c r="H1219" s="256" t="s">
        <v>1811</v>
      </c>
      <c r="I1219" s="256"/>
      <c r="J1219" s="256" t="s">
        <v>356</v>
      </c>
      <c r="K1219" s="329" t="s">
        <v>356</v>
      </c>
      <c r="L1219" s="256" t="s">
        <v>356</v>
      </c>
      <c r="M1219" s="256"/>
      <c r="N1219" s="257"/>
    </row>
    <row r="1220" spans="2:14" x14ac:dyDescent="0.25">
      <c r="B1220" s="333" t="str">
        <f>IF(D1220="","",D1220&amp;"-"&amp;(1+COUNTIF(D$33:D1219,D1220)))</f>
        <v>imeprezime-1161</v>
      </c>
      <c r="D1220" s="255" t="s">
        <v>285</v>
      </c>
      <c r="E1220" s="256" t="s">
        <v>1812</v>
      </c>
      <c r="F1220" s="256">
        <v>1653</v>
      </c>
      <c r="G1220" s="256" t="s">
        <v>1667</v>
      </c>
      <c r="H1220" s="256" t="s">
        <v>420</v>
      </c>
      <c r="I1220" s="256"/>
      <c r="J1220" s="256" t="s">
        <v>356</v>
      </c>
      <c r="K1220" s="256" t="s">
        <v>356</v>
      </c>
      <c r="L1220" s="256" t="s">
        <v>356</v>
      </c>
      <c r="M1220" s="256"/>
      <c r="N1220" s="257"/>
    </row>
    <row r="1221" spans="2:14" x14ac:dyDescent="0.25">
      <c r="B1221" s="333" t="str">
        <f>IF(D1221="","",D1221&amp;"-"&amp;(1+COUNTIF(D$33:D1220,D1221)))</f>
        <v>imeprezime-1162</v>
      </c>
      <c r="D1221" s="255" t="s">
        <v>285</v>
      </c>
      <c r="E1221" s="256" t="s">
        <v>1813</v>
      </c>
      <c r="F1221" s="256">
        <v>2070</v>
      </c>
      <c r="G1221" s="256" t="s">
        <v>1446</v>
      </c>
      <c r="H1221" s="256" t="s">
        <v>1814</v>
      </c>
      <c r="I1221" s="256"/>
      <c r="J1221" s="256" t="s">
        <v>356</v>
      </c>
      <c r="K1221" s="329" t="s">
        <v>356</v>
      </c>
      <c r="L1221" s="256" t="s">
        <v>356</v>
      </c>
      <c r="M1221" s="256"/>
      <c r="N1221" s="257"/>
    </row>
    <row r="1222" spans="2:14" ht="15" customHeight="1" x14ac:dyDescent="0.25">
      <c r="B1222" s="333" t="str">
        <f>IF(D1222="","",D1222&amp;"-"&amp;(1+COUNTIF(D$33:D1221,D1222)))</f>
        <v>imeprezime-1163</v>
      </c>
      <c r="D1222" s="255" t="s">
        <v>285</v>
      </c>
      <c r="E1222" s="256" t="s">
        <v>1815</v>
      </c>
      <c r="F1222" s="256">
        <v>2318</v>
      </c>
      <c r="G1222" s="256" t="s">
        <v>1816</v>
      </c>
      <c r="H1222" s="256" t="s">
        <v>560</v>
      </c>
      <c r="I1222" s="256"/>
      <c r="J1222" s="256" t="s">
        <v>356</v>
      </c>
      <c r="K1222" s="256" t="s">
        <v>356</v>
      </c>
      <c r="L1222" s="256" t="s">
        <v>356</v>
      </c>
      <c r="M1222" s="256"/>
      <c r="N1222" s="257"/>
    </row>
    <row r="1223" spans="2:14" x14ac:dyDescent="0.25">
      <c r="B1223" s="333" t="str">
        <f>IF(D1223="","",D1223&amp;"-"&amp;(1+COUNTIF(D$33:D1222,D1223)))</f>
        <v>imeprezime-1164</v>
      </c>
      <c r="D1223" s="255" t="s">
        <v>285</v>
      </c>
      <c r="E1223" s="256" t="s">
        <v>1817</v>
      </c>
      <c r="F1223" s="256">
        <v>2346</v>
      </c>
      <c r="G1223" s="256" t="s">
        <v>1660</v>
      </c>
      <c r="H1223" s="256" t="s">
        <v>731</v>
      </c>
      <c r="I1223" s="256"/>
      <c r="J1223" s="256" t="s">
        <v>356</v>
      </c>
      <c r="K1223" s="329" t="s">
        <v>356</v>
      </c>
      <c r="L1223" s="256" t="s">
        <v>356</v>
      </c>
      <c r="M1223" s="256"/>
      <c r="N1223" s="257"/>
    </row>
    <row r="1224" spans="2:14" x14ac:dyDescent="0.25">
      <c r="B1224" s="333" t="str">
        <f>IF(D1224="","",D1224&amp;"-"&amp;(1+COUNTIF(D$33:D1223,D1224)))</f>
        <v>imeprezime-1165</v>
      </c>
      <c r="D1224" s="255" t="s">
        <v>285</v>
      </c>
      <c r="E1224" s="256" t="s">
        <v>1818</v>
      </c>
      <c r="F1224" s="256">
        <v>1741</v>
      </c>
      <c r="G1224" s="256" t="s">
        <v>1819</v>
      </c>
      <c r="H1224" s="256" t="s">
        <v>420</v>
      </c>
      <c r="I1224" s="256"/>
      <c r="J1224" s="256" t="s">
        <v>356</v>
      </c>
      <c r="K1224" s="256" t="s">
        <v>356</v>
      </c>
      <c r="L1224" s="256" t="s">
        <v>356</v>
      </c>
      <c r="M1224" s="256"/>
      <c r="N1224" s="257"/>
    </row>
    <row r="1225" spans="2:14" x14ac:dyDescent="0.25">
      <c r="B1225" s="333" t="str">
        <f>IF(D1225="","",D1225&amp;"-"&amp;(1+COUNTIF(D$33:D1224,D1225)))</f>
        <v>imeprezime-1166</v>
      </c>
      <c r="D1225" s="255" t="s">
        <v>285</v>
      </c>
      <c r="E1225" s="256" t="s">
        <v>1820</v>
      </c>
      <c r="F1225" s="256">
        <v>1335</v>
      </c>
      <c r="G1225" s="256" t="s">
        <v>1258</v>
      </c>
      <c r="H1225" s="256" t="s">
        <v>362</v>
      </c>
      <c r="I1225" s="256" t="s">
        <v>653</v>
      </c>
      <c r="J1225" s="256">
        <v>221</v>
      </c>
      <c r="K1225" s="329">
        <v>44632</v>
      </c>
      <c r="L1225" s="256" t="s">
        <v>356</v>
      </c>
      <c r="M1225" s="256"/>
      <c r="N1225" s="257"/>
    </row>
    <row r="1226" spans="2:14" x14ac:dyDescent="0.25">
      <c r="B1226" s="333" t="str">
        <f>IF(D1226="","",D1226&amp;"-"&amp;(1+COUNTIF(D$33:D1225,D1226)))</f>
        <v>imeprezime-1167</v>
      </c>
      <c r="D1226" s="255" t="s">
        <v>285</v>
      </c>
      <c r="E1226" s="256" t="s">
        <v>1820</v>
      </c>
      <c r="F1226" s="256">
        <v>2252</v>
      </c>
      <c r="G1226" s="256" t="s">
        <v>1821</v>
      </c>
      <c r="H1226" s="256" t="s">
        <v>374</v>
      </c>
      <c r="I1226" s="256"/>
      <c r="J1226" s="256" t="s">
        <v>356</v>
      </c>
      <c r="K1226" s="256" t="s">
        <v>356</v>
      </c>
      <c r="L1226" s="256" t="s">
        <v>356</v>
      </c>
      <c r="M1226" s="256"/>
      <c r="N1226" s="257"/>
    </row>
    <row r="1227" spans="2:14" x14ac:dyDescent="0.25">
      <c r="B1227" s="333" t="str">
        <f>IF(D1227="","",D1227&amp;"-"&amp;(1+COUNTIF(D$33:D1226,D1227)))</f>
        <v>imeprezime-1168</v>
      </c>
      <c r="D1227" s="255" t="s">
        <v>285</v>
      </c>
      <c r="E1227" s="256" t="s">
        <v>1820</v>
      </c>
      <c r="F1227" s="256">
        <v>1031</v>
      </c>
      <c r="G1227" s="256" t="s">
        <v>1341</v>
      </c>
      <c r="H1227" s="256" t="s">
        <v>368</v>
      </c>
      <c r="I1227" s="256"/>
      <c r="J1227" s="256" t="s">
        <v>356</v>
      </c>
      <c r="K1227" s="256" t="s">
        <v>356</v>
      </c>
      <c r="L1227" s="256" t="s">
        <v>356</v>
      </c>
      <c r="M1227" s="256"/>
      <c r="N1227" s="257"/>
    </row>
    <row r="1228" spans="2:14" x14ac:dyDescent="0.25">
      <c r="B1228" s="333" t="str">
        <f>IF(D1228="","",D1228&amp;"-"&amp;(1+COUNTIF(D$33:D1227,D1228)))</f>
        <v>imeprezime-1169</v>
      </c>
      <c r="D1228" s="255" t="s">
        <v>285</v>
      </c>
      <c r="E1228" s="256" t="s">
        <v>1820</v>
      </c>
      <c r="F1228" s="256">
        <v>1692</v>
      </c>
      <c r="G1228" s="256" t="s">
        <v>964</v>
      </c>
      <c r="H1228" s="256" t="s">
        <v>368</v>
      </c>
      <c r="I1228" s="256"/>
      <c r="J1228" s="256" t="s">
        <v>356</v>
      </c>
      <c r="K1228" s="329" t="s">
        <v>356</v>
      </c>
      <c r="L1228" s="256" t="s">
        <v>356</v>
      </c>
      <c r="M1228" s="256"/>
      <c r="N1228" s="257"/>
    </row>
    <row r="1229" spans="2:14" ht="15" customHeight="1" x14ac:dyDescent="0.25">
      <c r="B1229" s="333" t="str">
        <f>IF(D1229="","",D1229&amp;"-"&amp;(1+COUNTIF(D$33:D1228,D1229)))</f>
        <v>imeprezime-1170</v>
      </c>
      <c r="D1229" s="255" t="s">
        <v>285</v>
      </c>
      <c r="E1229" s="256" t="s">
        <v>1822</v>
      </c>
      <c r="F1229" s="256">
        <v>1032</v>
      </c>
      <c r="G1229" s="256" t="s">
        <v>1823</v>
      </c>
      <c r="H1229" s="256" t="s">
        <v>374</v>
      </c>
      <c r="I1229" s="256" t="s">
        <v>375</v>
      </c>
      <c r="J1229" s="256">
        <v>221</v>
      </c>
      <c r="K1229" s="329">
        <v>44627</v>
      </c>
      <c r="L1229" s="256" t="s">
        <v>356</v>
      </c>
      <c r="M1229" s="256"/>
      <c r="N1229" s="257"/>
    </row>
    <row r="1230" spans="2:14" x14ac:dyDescent="0.25">
      <c r="B1230" s="333" t="str">
        <f>IF(D1230="","",D1230&amp;"-"&amp;(1+COUNTIF(D$33:D1229,D1230)))</f>
        <v>imeprezime-1171</v>
      </c>
      <c r="D1230" s="255" t="s">
        <v>285</v>
      </c>
      <c r="E1230" s="256" t="s">
        <v>1824</v>
      </c>
      <c r="F1230" s="256">
        <v>2220</v>
      </c>
      <c r="G1230" s="256" t="s">
        <v>1825</v>
      </c>
      <c r="H1230" s="256" t="s">
        <v>368</v>
      </c>
      <c r="I1230" s="256" t="s">
        <v>653</v>
      </c>
      <c r="J1230" s="256">
        <v>221</v>
      </c>
      <c r="K1230" s="329">
        <v>44667</v>
      </c>
      <c r="L1230" s="256" t="s">
        <v>356</v>
      </c>
      <c r="M1230" s="256"/>
      <c r="N1230" s="257"/>
    </row>
    <row r="1231" spans="2:14" x14ac:dyDescent="0.25">
      <c r="B1231" s="333" t="str">
        <f>IF(D1231="","",D1231&amp;"-"&amp;(1+COUNTIF(D$33:D1230,D1231)))</f>
        <v>imeprezime-1172</v>
      </c>
      <c r="D1231" s="255" t="s">
        <v>285</v>
      </c>
      <c r="E1231" s="256" t="s">
        <v>1824</v>
      </c>
      <c r="F1231" s="256">
        <v>1736</v>
      </c>
      <c r="G1231" s="256" t="s">
        <v>1826</v>
      </c>
      <c r="H1231" s="256" t="s">
        <v>420</v>
      </c>
      <c r="I1231" s="256"/>
      <c r="J1231" s="256" t="s">
        <v>356</v>
      </c>
      <c r="K1231" s="329" t="s">
        <v>356</v>
      </c>
      <c r="L1231" s="256" t="s">
        <v>356</v>
      </c>
      <c r="M1231" s="256"/>
      <c r="N1231" s="257"/>
    </row>
    <row r="1232" spans="2:14" x14ac:dyDescent="0.25">
      <c r="B1232" s="333" t="str">
        <f>IF(D1232="","",D1232&amp;"-"&amp;(1+COUNTIF(D$33:D1231,D1232)))</f>
        <v>imeprezime-1173</v>
      </c>
      <c r="D1232" s="255" t="s">
        <v>285</v>
      </c>
      <c r="E1232" s="256" t="s">
        <v>1824</v>
      </c>
      <c r="F1232" s="256">
        <v>1571</v>
      </c>
      <c r="G1232" s="256" t="s">
        <v>1827</v>
      </c>
      <c r="H1232" s="256" t="s">
        <v>362</v>
      </c>
      <c r="I1232" s="256"/>
      <c r="J1232" s="256" t="s">
        <v>356</v>
      </c>
      <c r="K1232" s="256" t="s">
        <v>356</v>
      </c>
      <c r="L1232" s="256" t="s">
        <v>356</v>
      </c>
      <c r="M1232" s="256"/>
      <c r="N1232" s="257"/>
    </row>
    <row r="1233" spans="2:14" x14ac:dyDescent="0.25">
      <c r="B1233" s="333" t="str">
        <f>IF(D1233="","",D1233&amp;"-"&amp;(1+COUNTIF(D$33:D1232,D1233)))</f>
        <v>imeprezime-1174</v>
      </c>
      <c r="D1233" s="255" t="s">
        <v>285</v>
      </c>
      <c r="E1233" s="256" t="s">
        <v>1828</v>
      </c>
      <c r="F1233" s="256">
        <v>1660</v>
      </c>
      <c r="G1233" s="256" t="s">
        <v>1829</v>
      </c>
      <c r="H1233" s="256" t="s">
        <v>362</v>
      </c>
      <c r="I1233" s="256"/>
      <c r="J1233" s="256" t="s">
        <v>356</v>
      </c>
      <c r="K1233" s="256" t="s">
        <v>356</v>
      </c>
      <c r="L1233" s="256" t="s">
        <v>356</v>
      </c>
      <c r="M1233" s="256"/>
      <c r="N1233" s="257"/>
    </row>
    <row r="1234" spans="2:14" x14ac:dyDescent="0.25">
      <c r="B1234" s="333" t="str">
        <f>IF(D1234="","",D1234&amp;"-"&amp;(1+COUNTIF(D$33:D1233,D1234)))</f>
        <v>imeprezime-1175</v>
      </c>
      <c r="D1234" s="255" t="s">
        <v>285</v>
      </c>
      <c r="E1234" s="256" t="s">
        <v>1830</v>
      </c>
      <c r="F1234" s="256">
        <v>1131</v>
      </c>
      <c r="G1234" s="256" t="s">
        <v>779</v>
      </c>
      <c r="H1234" s="256" t="s">
        <v>362</v>
      </c>
      <c r="I1234" s="256"/>
      <c r="J1234" s="256" t="s">
        <v>356</v>
      </c>
      <c r="K1234" s="329" t="s">
        <v>356</v>
      </c>
      <c r="L1234" s="256" t="s">
        <v>356</v>
      </c>
      <c r="M1234" s="256"/>
      <c r="N1234" s="257"/>
    </row>
    <row r="1235" spans="2:14" x14ac:dyDescent="0.25">
      <c r="B1235" s="333" t="str">
        <f>IF(D1235="","",D1235&amp;"-"&amp;(1+COUNTIF(D$33:D1234,D1235)))</f>
        <v>imeprezime-1176</v>
      </c>
      <c r="D1235" s="255" t="s">
        <v>285</v>
      </c>
      <c r="E1235" s="256" t="s">
        <v>1831</v>
      </c>
      <c r="F1235" s="256">
        <v>1286</v>
      </c>
      <c r="G1235" s="256" t="s">
        <v>1832</v>
      </c>
      <c r="H1235" s="256" t="s">
        <v>383</v>
      </c>
      <c r="I1235" s="256"/>
      <c r="J1235" s="256" t="s">
        <v>356</v>
      </c>
      <c r="K1235" s="256" t="s">
        <v>356</v>
      </c>
      <c r="L1235" s="256" t="s">
        <v>356</v>
      </c>
      <c r="M1235" s="256"/>
      <c r="N1235" s="257"/>
    </row>
    <row r="1236" spans="2:14" ht="15" customHeight="1" x14ac:dyDescent="0.25">
      <c r="B1236" s="333" t="str">
        <f>IF(D1236="","",D1236&amp;"-"&amp;(1+COUNTIF(D$33:D1235,D1236)))</f>
        <v>imeprezime-1177</v>
      </c>
      <c r="D1236" s="255" t="s">
        <v>285</v>
      </c>
      <c r="E1236" s="256" t="s">
        <v>1833</v>
      </c>
      <c r="F1236" s="256">
        <v>1640</v>
      </c>
      <c r="G1236" s="256" t="s">
        <v>1834</v>
      </c>
      <c r="H1236" s="256" t="s">
        <v>420</v>
      </c>
      <c r="I1236" s="256"/>
      <c r="J1236" s="256" t="s">
        <v>356</v>
      </c>
      <c r="K1236" s="256" t="s">
        <v>356</v>
      </c>
      <c r="L1236" s="256" t="s">
        <v>356</v>
      </c>
      <c r="M1236" s="256"/>
      <c r="N1236" s="257"/>
    </row>
    <row r="1237" spans="2:14" x14ac:dyDescent="0.25">
      <c r="B1237" s="333" t="str">
        <f>IF(D1237="","",D1237&amp;"-"&amp;(1+COUNTIF(D$33:D1236,D1237)))</f>
        <v>imeprezime-1178</v>
      </c>
      <c r="D1237" s="255" t="s">
        <v>285</v>
      </c>
      <c r="E1237" s="256" t="s">
        <v>1833</v>
      </c>
      <c r="F1237" s="256">
        <v>1232</v>
      </c>
      <c r="G1237" s="256" t="s">
        <v>1835</v>
      </c>
      <c r="H1237" s="256" t="s">
        <v>374</v>
      </c>
      <c r="I1237" s="256"/>
      <c r="J1237" s="256" t="s">
        <v>356</v>
      </c>
      <c r="K1237" s="256" t="s">
        <v>356</v>
      </c>
      <c r="L1237" s="256" t="s">
        <v>356</v>
      </c>
      <c r="M1237" s="256"/>
      <c r="N1237" s="257"/>
    </row>
    <row r="1238" spans="2:14" x14ac:dyDescent="0.25">
      <c r="B1238" s="333" t="str">
        <f>IF(D1238="","",D1238&amp;"-"&amp;(1+COUNTIF(D$33:D1237,D1238)))</f>
        <v>imeprezime-1179</v>
      </c>
      <c r="D1238" s="255" t="s">
        <v>285</v>
      </c>
      <c r="E1238" s="256" t="s">
        <v>1833</v>
      </c>
      <c r="F1238" s="256">
        <v>1177</v>
      </c>
      <c r="G1238" s="256" t="s">
        <v>1836</v>
      </c>
      <c r="H1238" s="256" t="s">
        <v>368</v>
      </c>
      <c r="I1238" s="256" t="s">
        <v>394</v>
      </c>
      <c r="J1238" s="256">
        <v>221</v>
      </c>
      <c r="K1238" s="329">
        <v>44636</v>
      </c>
      <c r="L1238" s="256" t="s">
        <v>356</v>
      </c>
      <c r="M1238" s="256"/>
      <c r="N1238" s="257"/>
    </row>
    <row r="1239" spans="2:14" x14ac:dyDescent="0.25">
      <c r="B1239" s="333" t="str">
        <f>IF(D1239="","",D1239&amp;"-"&amp;(1+COUNTIF(D$33:D1238,D1239)))</f>
        <v>imeprezime-1180</v>
      </c>
      <c r="D1239" s="255" t="s">
        <v>285</v>
      </c>
      <c r="E1239" s="256" t="s">
        <v>1833</v>
      </c>
      <c r="F1239" s="256">
        <v>2418</v>
      </c>
      <c r="G1239" s="256" t="s">
        <v>1837</v>
      </c>
      <c r="H1239" s="256" t="s">
        <v>940</v>
      </c>
      <c r="I1239" s="256"/>
      <c r="J1239" s="256" t="s">
        <v>356</v>
      </c>
      <c r="K1239" s="256" t="s">
        <v>356</v>
      </c>
      <c r="L1239" s="256" t="s">
        <v>356</v>
      </c>
      <c r="M1239" s="256"/>
      <c r="N1239" s="257"/>
    </row>
    <row r="1240" spans="2:14" x14ac:dyDescent="0.25">
      <c r="B1240" s="333" t="str">
        <f>IF(D1240="","",D1240&amp;"-"&amp;(1+COUNTIF(D$33:D1239,D1240)))</f>
        <v>imeprezime-1181</v>
      </c>
      <c r="D1240" s="255" t="s">
        <v>285</v>
      </c>
      <c r="E1240" s="256" t="s">
        <v>1833</v>
      </c>
      <c r="F1240" s="256">
        <v>2172</v>
      </c>
      <c r="G1240" s="256" t="s">
        <v>1838</v>
      </c>
      <c r="H1240" s="256" t="s">
        <v>424</v>
      </c>
      <c r="I1240" s="256" t="s">
        <v>433</v>
      </c>
      <c r="J1240" s="256">
        <v>221</v>
      </c>
      <c r="K1240" s="329">
        <v>44625</v>
      </c>
      <c r="L1240" s="256" t="s">
        <v>356</v>
      </c>
      <c r="M1240" s="256"/>
      <c r="N1240" s="257"/>
    </row>
    <row r="1241" spans="2:14" x14ac:dyDescent="0.25">
      <c r="B1241" s="333" t="str">
        <f>IF(D1241="","",D1241&amp;"-"&amp;(1+COUNTIF(D$33:D1240,D1241)))</f>
        <v>imeprezime-1182</v>
      </c>
      <c r="D1241" s="255" t="s">
        <v>285</v>
      </c>
      <c r="E1241" s="256" t="s">
        <v>1839</v>
      </c>
      <c r="F1241" s="256">
        <v>2026</v>
      </c>
      <c r="G1241" s="256" t="s">
        <v>1250</v>
      </c>
      <c r="H1241" s="256"/>
      <c r="I1241" s="256"/>
      <c r="J1241" s="256" t="s">
        <v>356</v>
      </c>
      <c r="K1241" s="256" t="s">
        <v>356</v>
      </c>
      <c r="L1241" s="256" t="s">
        <v>356</v>
      </c>
      <c r="M1241" s="256"/>
      <c r="N1241" s="257"/>
    </row>
    <row r="1242" spans="2:14" x14ac:dyDescent="0.25">
      <c r="B1242" s="333" t="str">
        <f>IF(D1242="","",D1242&amp;"-"&amp;(1+COUNTIF(D$33:D1241,D1242)))</f>
        <v>imeprezime-1183</v>
      </c>
      <c r="D1242" s="255" t="s">
        <v>285</v>
      </c>
      <c r="E1242" s="256" t="s">
        <v>1839</v>
      </c>
      <c r="F1242" s="256">
        <v>1975</v>
      </c>
      <c r="G1242" s="256" t="s">
        <v>1840</v>
      </c>
      <c r="H1242" s="256" t="s">
        <v>1433</v>
      </c>
      <c r="I1242" s="256"/>
      <c r="J1242" s="256" t="s">
        <v>356</v>
      </c>
      <c r="K1242" s="256" t="s">
        <v>356</v>
      </c>
      <c r="L1242" s="256" t="s">
        <v>356</v>
      </c>
      <c r="M1242" s="256"/>
      <c r="N1242" s="257"/>
    </row>
    <row r="1243" spans="2:14" ht="15" customHeight="1" x14ac:dyDescent="0.25">
      <c r="B1243" s="333" t="str">
        <f>IF(D1243="","",D1243&amp;"-"&amp;(1+COUNTIF(D$33:D1242,D1243)))</f>
        <v>imeprezime-1184</v>
      </c>
      <c r="D1243" s="255" t="s">
        <v>285</v>
      </c>
      <c r="E1243" s="256" t="s">
        <v>1839</v>
      </c>
      <c r="F1243" s="256">
        <v>1220</v>
      </c>
      <c r="G1243" s="256" t="s">
        <v>840</v>
      </c>
      <c r="H1243" s="256" t="s">
        <v>362</v>
      </c>
      <c r="I1243" s="256" t="s">
        <v>425</v>
      </c>
      <c r="J1243" s="256">
        <v>221</v>
      </c>
      <c r="K1243" s="329">
        <v>44632</v>
      </c>
      <c r="L1243" s="256" t="s">
        <v>356</v>
      </c>
      <c r="M1243" s="256"/>
      <c r="N1243" s="257"/>
    </row>
    <row r="1244" spans="2:14" x14ac:dyDescent="0.25">
      <c r="B1244" s="333" t="str">
        <f>IF(D1244="","",D1244&amp;"-"&amp;(1+COUNTIF(D$33:D1243,D1244)))</f>
        <v>imeprezime-1185</v>
      </c>
      <c r="D1244" s="255" t="s">
        <v>285</v>
      </c>
      <c r="E1244" s="256" t="s">
        <v>1841</v>
      </c>
      <c r="F1244" s="256">
        <v>1298</v>
      </c>
      <c r="G1244" s="256" t="s">
        <v>1383</v>
      </c>
      <c r="H1244" s="256" t="s">
        <v>368</v>
      </c>
      <c r="I1244" s="256" t="s">
        <v>375</v>
      </c>
      <c r="J1244" s="256">
        <v>221</v>
      </c>
      <c r="K1244" s="329">
        <v>44636</v>
      </c>
      <c r="L1244" s="256" t="s">
        <v>356</v>
      </c>
      <c r="M1244" s="256"/>
      <c r="N1244" s="257"/>
    </row>
    <row r="1245" spans="2:14" x14ac:dyDescent="0.25">
      <c r="B1245" s="333" t="str">
        <f>IF(D1245="","",D1245&amp;"-"&amp;(1+COUNTIF(D$33:D1244,D1245)))</f>
        <v>imeprezime-1186</v>
      </c>
      <c r="D1245" s="255" t="s">
        <v>285</v>
      </c>
      <c r="E1245" s="256" t="s">
        <v>1842</v>
      </c>
      <c r="F1245" s="256">
        <v>2233</v>
      </c>
      <c r="G1245" s="256" t="s">
        <v>1402</v>
      </c>
      <c r="H1245" s="256" t="s">
        <v>362</v>
      </c>
      <c r="I1245" s="256"/>
      <c r="J1245" s="256" t="s">
        <v>356</v>
      </c>
      <c r="K1245" s="256" t="s">
        <v>356</v>
      </c>
      <c r="L1245" s="256" t="s">
        <v>356</v>
      </c>
      <c r="M1245" s="256"/>
      <c r="N1245" s="257"/>
    </row>
    <row r="1246" spans="2:14" x14ac:dyDescent="0.25">
      <c r="B1246" s="333" t="str">
        <f>IF(D1246="","",D1246&amp;"-"&amp;(1+COUNTIF(D$33:D1245,D1246)))</f>
        <v>imeprezime-1187</v>
      </c>
      <c r="D1246" s="255" t="s">
        <v>285</v>
      </c>
      <c r="E1246" s="256" t="s">
        <v>1842</v>
      </c>
      <c r="F1246" s="256">
        <v>1623</v>
      </c>
      <c r="G1246" s="256" t="s">
        <v>662</v>
      </c>
      <c r="H1246" s="256" t="s">
        <v>424</v>
      </c>
      <c r="I1246" s="256" t="s">
        <v>375</v>
      </c>
      <c r="J1246" s="256">
        <v>221</v>
      </c>
      <c r="K1246" s="329">
        <v>44625</v>
      </c>
      <c r="L1246" s="256" t="s">
        <v>356</v>
      </c>
      <c r="M1246" s="256"/>
      <c r="N1246" s="257"/>
    </row>
    <row r="1247" spans="2:14" x14ac:dyDescent="0.25">
      <c r="B1247" s="333" t="str">
        <f>IF(D1247="","",D1247&amp;"-"&amp;(1+COUNTIF(D$33:D1246,D1247)))</f>
        <v>imeprezime-1188</v>
      </c>
      <c r="D1247" s="255" t="s">
        <v>285</v>
      </c>
      <c r="E1247" s="256" t="s">
        <v>1842</v>
      </c>
      <c r="F1247" s="256">
        <v>1230</v>
      </c>
      <c r="G1247" s="256" t="s">
        <v>1843</v>
      </c>
      <c r="H1247" s="256" t="s">
        <v>368</v>
      </c>
      <c r="I1247" s="256" t="s">
        <v>394</v>
      </c>
      <c r="J1247" s="256">
        <v>221</v>
      </c>
      <c r="K1247" s="329">
        <v>44636</v>
      </c>
      <c r="L1247" s="256" t="s">
        <v>356</v>
      </c>
      <c r="M1247" s="256"/>
      <c r="N1247" s="257"/>
    </row>
    <row r="1248" spans="2:14" x14ac:dyDescent="0.25">
      <c r="B1248" s="333" t="str">
        <f>IF(D1248="","",D1248&amp;"-"&amp;(1+COUNTIF(D$33:D1247,D1248)))</f>
        <v>imeprezime-1189</v>
      </c>
      <c r="D1248" s="255" t="s">
        <v>285</v>
      </c>
      <c r="E1248" s="256" t="s">
        <v>1844</v>
      </c>
      <c r="F1248" s="256">
        <v>1850</v>
      </c>
      <c r="G1248" s="256" t="s">
        <v>1845</v>
      </c>
      <c r="H1248" s="256" t="s">
        <v>424</v>
      </c>
      <c r="I1248" s="256" t="s">
        <v>433</v>
      </c>
      <c r="J1248" s="256">
        <v>221</v>
      </c>
      <c r="K1248" s="329">
        <v>44669</v>
      </c>
      <c r="L1248" s="256" t="s">
        <v>356</v>
      </c>
      <c r="M1248" s="256"/>
      <c r="N1248" s="257"/>
    </row>
    <row r="1249" spans="2:14" x14ac:dyDescent="0.25">
      <c r="B1249" s="333" t="str">
        <f>IF(D1249="","",D1249&amp;"-"&amp;(1+COUNTIF(D$33:D1248,D1249)))</f>
        <v>imeprezime-1190</v>
      </c>
      <c r="D1249" s="255" t="s">
        <v>285</v>
      </c>
      <c r="E1249" s="256" t="s">
        <v>1844</v>
      </c>
      <c r="F1249" s="256">
        <v>1345</v>
      </c>
      <c r="G1249" s="256" t="s">
        <v>1846</v>
      </c>
      <c r="H1249" s="256" t="s">
        <v>383</v>
      </c>
      <c r="I1249" s="256" t="s">
        <v>425</v>
      </c>
      <c r="J1249" s="256">
        <v>221</v>
      </c>
      <c r="K1249" s="329">
        <v>44625</v>
      </c>
      <c r="L1249" s="256" t="s">
        <v>356</v>
      </c>
      <c r="M1249" s="256"/>
      <c r="N1249" s="257"/>
    </row>
    <row r="1250" spans="2:14" ht="15" customHeight="1" x14ac:dyDescent="0.25">
      <c r="B1250" s="333" t="str">
        <f>IF(D1250="","",D1250&amp;"-"&amp;(1+COUNTIF(D$33:D1249,D1250)))</f>
        <v>imeprezime-1191</v>
      </c>
      <c r="D1250" s="255" t="s">
        <v>285</v>
      </c>
      <c r="E1250" s="256" t="s">
        <v>1847</v>
      </c>
      <c r="F1250" s="256">
        <v>1085</v>
      </c>
      <c r="G1250" s="256" t="s">
        <v>1183</v>
      </c>
      <c r="H1250" s="256" t="s">
        <v>362</v>
      </c>
      <c r="I1250" s="256"/>
      <c r="J1250" s="256" t="s">
        <v>356</v>
      </c>
      <c r="K1250" s="256" t="s">
        <v>356</v>
      </c>
      <c r="L1250" s="256" t="s">
        <v>356</v>
      </c>
      <c r="M1250" s="256"/>
      <c r="N1250" s="257"/>
    </row>
    <row r="1251" spans="2:14" x14ac:dyDescent="0.25">
      <c r="B1251" s="333" t="str">
        <f>IF(D1251="","",D1251&amp;"-"&amp;(1+COUNTIF(D$33:D1250,D1251)))</f>
        <v>imeprezime-1192</v>
      </c>
      <c r="D1251" s="255" t="s">
        <v>285</v>
      </c>
      <c r="E1251" s="256" t="s">
        <v>1847</v>
      </c>
      <c r="F1251" s="256">
        <v>1095</v>
      </c>
      <c r="G1251" s="256" t="s">
        <v>1848</v>
      </c>
      <c r="H1251" s="256" t="s">
        <v>424</v>
      </c>
      <c r="I1251" s="256" t="s">
        <v>904</v>
      </c>
      <c r="J1251" s="256">
        <v>221</v>
      </c>
      <c r="K1251" s="329">
        <v>44625</v>
      </c>
      <c r="L1251" s="256" t="s">
        <v>356</v>
      </c>
      <c r="M1251" s="256"/>
      <c r="N1251" s="257"/>
    </row>
    <row r="1252" spans="2:14" x14ac:dyDescent="0.25">
      <c r="B1252" s="333" t="str">
        <f>IF(D1252="","",D1252&amp;"-"&amp;(1+COUNTIF(D$33:D1251,D1252)))</f>
        <v>imeprezime-1193</v>
      </c>
      <c r="D1252" s="255" t="s">
        <v>285</v>
      </c>
      <c r="E1252" s="256" t="s">
        <v>1847</v>
      </c>
      <c r="F1252" s="256">
        <v>1455</v>
      </c>
      <c r="G1252" s="256" t="s">
        <v>801</v>
      </c>
      <c r="H1252" s="256" t="s">
        <v>368</v>
      </c>
      <c r="I1252" s="256"/>
      <c r="J1252" s="256" t="s">
        <v>356</v>
      </c>
      <c r="K1252" s="256" t="s">
        <v>356</v>
      </c>
      <c r="L1252" s="256" t="s">
        <v>356</v>
      </c>
      <c r="M1252" s="256"/>
      <c r="N1252" s="257"/>
    </row>
    <row r="1253" spans="2:14" x14ac:dyDescent="0.25">
      <c r="B1253" s="333" t="str">
        <f>IF(D1253="","",D1253&amp;"-"&amp;(1+COUNTIF(D$33:D1252,D1253)))</f>
        <v>imeprezime-1194</v>
      </c>
      <c r="D1253" s="255" t="s">
        <v>285</v>
      </c>
      <c r="E1253" s="256" t="s">
        <v>1847</v>
      </c>
      <c r="F1253" s="256">
        <v>1934</v>
      </c>
      <c r="G1253" s="256" t="s">
        <v>1611</v>
      </c>
      <c r="H1253" s="256" t="s">
        <v>362</v>
      </c>
      <c r="I1253" s="256"/>
      <c r="J1253" s="256" t="s">
        <v>356</v>
      </c>
      <c r="K1253" s="256" t="s">
        <v>356</v>
      </c>
      <c r="L1253" s="256" t="s">
        <v>356</v>
      </c>
      <c r="M1253" s="256"/>
      <c r="N1253" s="257"/>
    </row>
    <row r="1254" spans="2:14" x14ac:dyDescent="0.25">
      <c r="B1254" s="333" t="str">
        <f>IF(D1254="","",D1254&amp;"-"&amp;(1+COUNTIF(D$33:D1253,D1254)))</f>
        <v>imeprezime-1195</v>
      </c>
      <c r="D1254" s="255" t="s">
        <v>285</v>
      </c>
      <c r="E1254" s="256" t="s">
        <v>1847</v>
      </c>
      <c r="F1254" s="256">
        <v>1207</v>
      </c>
      <c r="G1254" s="256" t="s">
        <v>652</v>
      </c>
      <c r="H1254" s="256" t="s">
        <v>368</v>
      </c>
      <c r="I1254" s="256" t="s">
        <v>653</v>
      </c>
      <c r="J1254" s="256">
        <v>221</v>
      </c>
      <c r="K1254" s="329">
        <v>44636</v>
      </c>
      <c r="L1254" s="256" t="s">
        <v>356</v>
      </c>
      <c r="M1254" s="256"/>
      <c r="N1254" s="257"/>
    </row>
    <row r="1255" spans="2:14" x14ac:dyDescent="0.25">
      <c r="B1255" s="333" t="str">
        <f>IF(D1255="","",D1255&amp;"-"&amp;(1+COUNTIF(D$33:D1254,D1255)))</f>
        <v>imeprezime-1196</v>
      </c>
      <c r="D1255" s="255" t="s">
        <v>285</v>
      </c>
      <c r="E1255" s="256" t="s">
        <v>1849</v>
      </c>
      <c r="F1255" s="256">
        <v>1544</v>
      </c>
      <c r="G1255" s="256" t="s">
        <v>1469</v>
      </c>
      <c r="H1255" s="256" t="s">
        <v>368</v>
      </c>
      <c r="I1255" s="256" t="s">
        <v>413</v>
      </c>
      <c r="J1255" s="256">
        <v>221</v>
      </c>
      <c r="K1255" s="329">
        <v>44636</v>
      </c>
      <c r="L1255" s="256" t="s">
        <v>356</v>
      </c>
      <c r="M1255" s="256"/>
      <c r="N1255" s="257"/>
    </row>
    <row r="1256" spans="2:14" x14ac:dyDescent="0.25">
      <c r="B1256" s="333" t="str">
        <f>IF(D1256="","",D1256&amp;"-"&amp;(1+COUNTIF(D$33:D1255,D1256)))</f>
        <v>imeprezime-1197</v>
      </c>
      <c r="D1256" s="255" t="s">
        <v>285</v>
      </c>
      <c r="E1256" s="256" t="s">
        <v>1850</v>
      </c>
      <c r="F1256" s="256">
        <v>2317</v>
      </c>
      <c r="G1256" s="256" t="s">
        <v>1851</v>
      </c>
      <c r="H1256" s="256" t="s">
        <v>379</v>
      </c>
      <c r="I1256" s="256"/>
      <c r="J1256" s="256" t="s">
        <v>356</v>
      </c>
      <c r="K1256" s="256" t="s">
        <v>356</v>
      </c>
      <c r="L1256" s="256" t="s">
        <v>356</v>
      </c>
      <c r="M1256" s="256"/>
      <c r="N1256" s="257"/>
    </row>
    <row r="1257" spans="2:14" ht="15" customHeight="1" x14ac:dyDescent="0.25">
      <c r="B1257" s="333" t="str">
        <f>IF(D1257="","",D1257&amp;"-"&amp;(1+COUNTIF(D$33:D1256,D1257)))</f>
        <v>imeprezime-1198</v>
      </c>
      <c r="D1257" s="255" t="s">
        <v>285</v>
      </c>
      <c r="E1257" s="256" t="s">
        <v>1850</v>
      </c>
      <c r="F1257" s="256">
        <v>2105</v>
      </c>
      <c r="G1257" s="256" t="s">
        <v>1852</v>
      </c>
      <c r="H1257" s="256" t="s">
        <v>1853</v>
      </c>
      <c r="I1257" s="256"/>
      <c r="J1257" s="256" t="s">
        <v>356</v>
      </c>
      <c r="K1257" s="256" t="s">
        <v>356</v>
      </c>
      <c r="L1257" s="256" t="s">
        <v>356</v>
      </c>
      <c r="M1257" s="256"/>
      <c r="N1257" s="257"/>
    </row>
    <row r="1258" spans="2:14" x14ac:dyDescent="0.25">
      <c r="B1258" s="333" t="str">
        <f>IF(D1258="","",D1258&amp;"-"&amp;(1+COUNTIF(D$33:D1257,D1258)))</f>
        <v>imeprezime-1199</v>
      </c>
      <c r="D1258" s="255" t="s">
        <v>285</v>
      </c>
      <c r="E1258" s="256" t="s">
        <v>1854</v>
      </c>
      <c r="F1258" s="256">
        <v>2319</v>
      </c>
      <c r="G1258" s="256" t="s">
        <v>630</v>
      </c>
      <c r="H1258" s="256" t="s">
        <v>631</v>
      </c>
      <c r="I1258" s="256"/>
      <c r="J1258" s="256" t="s">
        <v>356</v>
      </c>
      <c r="K1258" s="256" t="s">
        <v>356</v>
      </c>
      <c r="L1258" s="256" t="s">
        <v>356</v>
      </c>
      <c r="M1258" s="256"/>
      <c r="N1258" s="257"/>
    </row>
    <row r="1259" spans="2:14" x14ac:dyDescent="0.25">
      <c r="B1259" s="333" t="str">
        <f>IF(D1259="","",D1259&amp;"-"&amp;(1+COUNTIF(D$33:D1258,D1259)))</f>
        <v>imeprezime-1200</v>
      </c>
      <c r="D1259" s="255" t="s">
        <v>285</v>
      </c>
      <c r="E1259" s="256" t="s">
        <v>1855</v>
      </c>
      <c r="F1259" s="256">
        <v>1654</v>
      </c>
      <c r="G1259" s="256" t="s">
        <v>1856</v>
      </c>
      <c r="H1259" s="256" t="s">
        <v>420</v>
      </c>
      <c r="I1259" s="256"/>
      <c r="J1259" s="256" t="s">
        <v>356</v>
      </c>
      <c r="K1259" s="256" t="s">
        <v>356</v>
      </c>
      <c r="L1259" s="256" t="s">
        <v>356</v>
      </c>
      <c r="M1259" s="256"/>
      <c r="N1259" s="257"/>
    </row>
    <row r="1260" spans="2:14" x14ac:dyDescent="0.25">
      <c r="B1260" s="333" t="str">
        <f>IF(D1260="","",D1260&amp;"-"&amp;(1+COUNTIF(D$33:D1259,D1260)))</f>
        <v>imeprezime-1201</v>
      </c>
      <c r="D1260" s="255" t="s">
        <v>285</v>
      </c>
      <c r="E1260" s="256" t="s">
        <v>1855</v>
      </c>
      <c r="F1260" s="256">
        <v>1793</v>
      </c>
      <c r="G1260" s="256" t="s">
        <v>1857</v>
      </c>
      <c r="H1260" s="256" t="s">
        <v>412</v>
      </c>
      <c r="I1260" s="256"/>
      <c r="J1260" s="256" t="s">
        <v>356</v>
      </c>
      <c r="K1260" s="256" t="s">
        <v>356</v>
      </c>
      <c r="L1260" s="256" t="s">
        <v>356</v>
      </c>
      <c r="M1260" s="256"/>
      <c r="N1260" s="257"/>
    </row>
    <row r="1261" spans="2:14" x14ac:dyDescent="0.25">
      <c r="B1261" s="333" t="str">
        <f>IF(D1261="","",D1261&amp;"-"&amp;(1+COUNTIF(D$33:D1260,D1261)))</f>
        <v>imeprezime-1202</v>
      </c>
      <c r="D1261" s="255" t="s">
        <v>285</v>
      </c>
      <c r="E1261" s="256" t="s">
        <v>1855</v>
      </c>
      <c r="F1261" s="256">
        <v>1835</v>
      </c>
      <c r="G1261" s="256" t="s">
        <v>786</v>
      </c>
      <c r="H1261" s="256" t="s">
        <v>438</v>
      </c>
      <c r="I1261" s="256" t="s">
        <v>381</v>
      </c>
      <c r="J1261" s="256">
        <v>221</v>
      </c>
      <c r="K1261" s="329">
        <v>44808</v>
      </c>
      <c r="L1261" s="256" t="s">
        <v>356</v>
      </c>
      <c r="M1261" s="256"/>
      <c r="N1261" s="257"/>
    </row>
    <row r="1262" spans="2:14" x14ac:dyDescent="0.25">
      <c r="B1262" s="333" t="str">
        <f>IF(D1262="","",D1262&amp;"-"&amp;(1+COUNTIF(D$33:D1261,D1262)))</f>
        <v>imeprezime-1203</v>
      </c>
      <c r="D1262" s="255" t="s">
        <v>285</v>
      </c>
      <c r="E1262" s="256" t="s">
        <v>1855</v>
      </c>
      <c r="F1262" s="256">
        <v>1922</v>
      </c>
      <c r="G1262" s="256" t="s">
        <v>1858</v>
      </c>
      <c r="H1262" s="256" t="s">
        <v>368</v>
      </c>
      <c r="I1262" s="256"/>
      <c r="J1262" s="256" t="s">
        <v>356</v>
      </c>
      <c r="K1262" s="256" t="s">
        <v>356</v>
      </c>
      <c r="L1262" s="256" t="s">
        <v>356</v>
      </c>
      <c r="M1262" s="256"/>
      <c r="N1262" s="257"/>
    </row>
    <row r="1263" spans="2:14" x14ac:dyDescent="0.25">
      <c r="B1263" s="333" t="str">
        <f>IF(D1263="","",D1263&amp;"-"&amp;(1+COUNTIF(D$33:D1262,D1263)))</f>
        <v>imeprezime-1204</v>
      </c>
      <c r="D1263" s="255" t="s">
        <v>285</v>
      </c>
      <c r="E1263" s="256" t="s">
        <v>1855</v>
      </c>
      <c r="F1263" s="256">
        <v>1052</v>
      </c>
      <c r="G1263" s="256" t="s">
        <v>1859</v>
      </c>
      <c r="H1263" s="256" t="s">
        <v>374</v>
      </c>
      <c r="I1263" s="256" t="s">
        <v>636</v>
      </c>
      <c r="J1263" s="256">
        <v>221</v>
      </c>
      <c r="K1263" s="329">
        <v>44627</v>
      </c>
      <c r="L1263" s="256" t="s">
        <v>356</v>
      </c>
      <c r="M1263" s="256"/>
      <c r="N1263" s="257"/>
    </row>
    <row r="1264" spans="2:14" ht="15" customHeight="1" x14ac:dyDescent="0.25">
      <c r="B1264" s="333" t="str">
        <f>IF(D1264="","",D1264&amp;"-"&amp;(1+COUNTIF(D$33:D1263,D1264)))</f>
        <v>imeprezime-1205</v>
      </c>
      <c r="D1264" s="255" t="s">
        <v>285</v>
      </c>
      <c r="E1264" s="256" t="s">
        <v>1860</v>
      </c>
      <c r="F1264" s="256">
        <v>1832</v>
      </c>
      <c r="G1264" s="256" t="s">
        <v>786</v>
      </c>
      <c r="H1264" s="256" t="s">
        <v>438</v>
      </c>
      <c r="I1264" s="256" t="s">
        <v>535</v>
      </c>
      <c r="J1264" s="256">
        <v>221</v>
      </c>
      <c r="K1264" s="329">
        <v>44808</v>
      </c>
      <c r="L1264" s="256" t="s">
        <v>356</v>
      </c>
      <c r="M1264" s="256"/>
      <c r="N1264" s="257"/>
    </row>
    <row r="1265" spans="2:14" x14ac:dyDescent="0.25">
      <c r="B1265" s="333" t="str">
        <f>IF(D1265="","",D1265&amp;"-"&amp;(1+COUNTIF(D$33:D1264,D1265)))</f>
        <v>imeprezime-1206</v>
      </c>
      <c r="D1265" s="255" t="s">
        <v>285</v>
      </c>
      <c r="E1265" s="256" t="s">
        <v>1861</v>
      </c>
      <c r="F1265" s="256">
        <v>2060</v>
      </c>
      <c r="G1265" s="256" t="s">
        <v>1188</v>
      </c>
      <c r="H1265" s="256" t="s">
        <v>1189</v>
      </c>
      <c r="I1265" s="256"/>
      <c r="J1265" s="256" t="s">
        <v>356</v>
      </c>
      <c r="K1265" s="256" t="s">
        <v>356</v>
      </c>
      <c r="L1265" s="256" t="s">
        <v>356</v>
      </c>
      <c r="M1265" s="256"/>
      <c r="N1265" s="257"/>
    </row>
    <row r="1266" spans="2:14" x14ac:dyDescent="0.25">
      <c r="B1266" s="333" t="str">
        <f>IF(D1266="","",D1266&amp;"-"&amp;(1+COUNTIF(D$33:D1265,D1266)))</f>
        <v>imeprezime-1207</v>
      </c>
      <c r="D1266" s="255" t="s">
        <v>285</v>
      </c>
      <c r="E1266" s="256" t="s">
        <v>1862</v>
      </c>
      <c r="F1266" s="256">
        <v>1799</v>
      </c>
      <c r="G1266" s="256" t="s">
        <v>367</v>
      </c>
      <c r="H1266" s="256" t="s">
        <v>368</v>
      </c>
      <c r="I1266" s="256"/>
      <c r="J1266" s="256" t="s">
        <v>356</v>
      </c>
      <c r="K1266" s="256" t="s">
        <v>356</v>
      </c>
      <c r="L1266" s="256" t="s">
        <v>356</v>
      </c>
      <c r="M1266" s="256"/>
      <c r="N1266" s="257"/>
    </row>
    <row r="1267" spans="2:14" x14ac:dyDescent="0.25">
      <c r="B1267" s="333" t="str">
        <f>IF(D1267="","",D1267&amp;"-"&amp;(1+COUNTIF(D$33:D1266,D1267)))</f>
        <v>imeprezime-1208</v>
      </c>
      <c r="D1267" s="255" t="s">
        <v>285</v>
      </c>
      <c r="E1267" s="256" t="s">
        <v>1863</v>
      </c>
      <c r="F1267" s="256">
        <v>2393</v>
      </c>
      <c r="G1267" s="256" t="s">
        <v>928</v>
      </c>
      <c r="H1267" s="256" t="s">
        <v>355</v>
      </c>
      <c r="I1267" s="256"/>
      <c r="J1267" s="256" t="s">
        <v>356</v>
      </c>
      <c r="K1267" s="256" t="s">
        <v>356</v>
      </c>
      <c r="L1267" s="256" t="s">
        <v>356</v>
      </c>
      <c r="M1267" s="256"/>
      <c r="N1267" s="257"/>
    </row>
    <row r="1268" spans="2:14" x14ac:dyDescent="0.25">
      <c r="B1268" s="333" t="str">
        <f>IF(D1268="","",D1268&amp;"-"&amp;(1+COUNTIF(D$33:D1267,D1268)))</f>
        <v>imeprezime-1209</v>
      </c>
      <c r="D1268" s="255" t="s">
        <v>285</v>
      </c>
      <c r="E1268" s="256" t="s">
        <v>1864</v>
      </c>
      <c r="F1268" s="256">
        <v>2345</v>
      </c>
      <c r="G1268" s="256" t="s">
        <v>1190</v>
      </c>
      <c r="H1268" s="256" t="s">
        <v>1191</v>
      </c>
      <c r="I1268" s="256"/>
      <c r="J1268" s="256" t="s">
        <v>356</v>
      </c>
      <c r="K1268" s="256" t="s">
        <v>356</v>
      </c>
      <c r="L1268" s="256" t="s">
        <v>356</v>
      </c>
      <c r="M1268" s="256"/>
      <c r="N1268" s="257"/>
    </row>
    <row r="1269" spans="2:14" x14ac:dyDescent="0.25">
      <c r="B1269" s="333" t="str">
        <f>IF(D1269="","",D1269&amp;"-"&amp;(1+COUNTIF(D$33:D1268,D1269)))</f>
        <v>imeprezime-1210</v>
      </c>
      <c r="D1269" s="255" t="s">
        <v>285</v>
      </c>
      <c r="E1269" s="256" t="s">
        <v>1865</v>
      </c>
      <c r="F1269" s="256">
        <v>1297</v>
      </c>
      <c r="G1269" s="256" t="s">
        <v>697</v>
      </c>
      <c r="H1269" s="256" t="s">
        <v>368</v>
      </c>
      <c r="I1269" s="256" t="s">
        <v>399</v>
      </c>
      <c r="J1269" s="256">
        <v>221</v>
      </c>
      <c r="K1269" s="329">
        <v>44635</v>
      </c>
      <c r="L1269" s="256" t="s">
        <v>356</v>
      </c>
      <c r="M1269" s="256"/>
      <c r="N1269" s="257"/>
    </row>
    <row r="1270" spans="2:14" x14ac:dyDescent="0.25">
      <c r="B1270" s="333" t="str">
        <f>IF(D1270="","",D1270&amp;"-"&amp;(1+COUNTIF(D$33:D1269,D1270)))</f>
        <v>imeprezime-1211</v>
      </c>
      <c r="D1270" s="255" t="s">
        <v>285</v>
      </c>
      <c r="E1270" s="256" t="s">
        <v>1866</v>
      </c>
      <c r="F1270" s="256">
        <v>1124</v>
      </c>
      <c r="G1270" s="256" t="s">
        <v>1867</v>
      </c>
      <c r="H1270" s="256" t="s">
        <v>368</v>
      </c>
      <c r="I1270" s="256" t="s">
        <v>399</v>
      </c>
      <c r="J1270" s="256">
        <v>221</v>
      </c>
      <c r="K1270" s="329">
        <v>44636</v>
      </c>
      <c r="L1270" s="256" t="s">
        <v>356</v>
      </c>
      <c r="M1270" s="256"/>
      <c r="N1270" s="257"/>
    </row>
    <row r="1271" spans="2:14" ht="15" customHeight="1" x14ac:dyDescent="0.25">
      <c r="B1271" s="333" t="str">
        <f>IF(D1271="","",D1271&amp;"-"&amp;(1+COUNTIF(D$33:D1270,D1271)))</f>
        <v>imeprezime-1212</v>
      </c>
      <c r="D1271" s="255" t="s">
        <v>285</v>
      </c>
      <c r="E1271" s="256" t="s">
        <v>1868</v>
      </c>
      <c r="F1271" s="256">
        <v>1510</v>
      </c>
      <c r="G1271" s="256" t="s">
        <v>1869</v>
      </c>
      <c r="H1271" s="256" t="s">
        <v>368</v>
      </c>
      <c r="I1271" s="256"/>
      <c r="J1271" s="256" t="s">
        <v>356</v>
      </c>
      <c r="K1271" s="256" t="s">
        <v>356</v>
      </c>
      <c r="L1271" s="256" t="s">
        <v>356</v>
      </c>
      <c r="M1271" s="256"/>
      <c r="N1271" s="257"/>
    </row>
    <row r="1272" spans="2:14" x14ac:dyDescent="0.25">
      <c r="B1272" s="333" t="str">
        <f>IF(D1272="","",D1272&amp;"-"&amp;(1+COUNTIF(D$33:D1271,D1272)))</f>
        <v>imeprezime-1213</v>
      </c>
      <c r="D1272" s="255" t="s">
        <v>285</v>
      </c>
      <c r="E1272" s="256" t="s">
        <v>1868</v>
      </c>
      <c r="F1272" s="256">
        <v>1945</v>
      </c>
      <c r="G1272" s="256" t="s">
        <v>1410</v>
      </c>
      <c r="H1272" s="256" t="s">
        <v>368</v>
      </c>
      <c r="I1272" s="256" t="s">
        <v>375</v>
      </c>
      <c r="J1272" s="256">
        <v>221</v>
      </c>
      <c r="K1272" s="329">
        <v>44636</v>
      </c>
      <c r="L1272" s="256" t="s">
        <v>356</v>
      </c>
      <c r="M1272" s="256"/>
      <c r="N1272" s="257"/>
    </row>
    <row r="1273" spans="2:14" x14ac:dyDescent="0.25">
      <c r="B1273" s="333" t="str">
        <f>IF(D1273="","",D1273&amp;"-"&amp;(1+COUNTIF(D$33:D1272,D1273)))</f>
        <v>imeprezime-1214</v>
      </c>
      <c r="D1273" s="255" t="s">
        <v>285</v>
      </c>
      <c r="E1273" s="256" t="s">
        <v>1870</v>
      </c>
      <c r="F1273" s="256">
        <v>2263</v>
      </c>
      <c r="G1273" s="256" t="s">
        <v>623</v>
      </c>
      <c r="H1273" s="256" t="s">
        <v>374</v>
      </c>
      <c r="I1273" s="256"/>
      <c r="J1273" s="256" t="s">
        <v>356</v>
      </c>
      <c r="K1273" s="256" t="s">
        <v>356</v>
      </c>
      <c r="L1273" s="256" t="s">
        <v>356</v>
      </c>
      <c r="M1273" s="256"/>
      <c r="N1273" s="257"/>
    </row>
    <row r="1274" spans="2:14" x14ac:dyDescent="0.25">
      <c r="B1274" s="333" t="str">
        <f>IF(D1274="","",D1274&amp;"-"&amp;(1+COUNTIF(D$33:D1273,D1274)))</f>
        <v>imeprezime-1215</v>
      </c>
      <c r="D1274" s="255" t="s">
        <v>285</v>
      </c>
      <c r="E1274" s="256" t="s">
        <v>1871</v>
      </c>
      <c r="F1274" s="256">
        <v>2066</v>
      </c>
      <c r="G1274" s="256" t="s">
        <v>1872</v>
      </c>
      <c r="H1274" s="256" t="s">
        <v>579</v>
      </c>
      <c r="I1274" s="256"/>
      <c r="J1274" s="256" t="s">
        <v>356</v>
      </c>
      <c r="K1274" s="256" t="s">
        <v>356</v>
      </c>
      <c r="L1274" s="256" t="s">
        <v>356</v>
      </c>
      <c r="M1274" s="256"/>
      <c r="N1274" s="257"/>
    </row>
    <row r="1275" spans="2:14" x14ac:dyDescent="0.25">
      <c r="B1275" s="333" t="str">
        <f>IF(D1275="","",D1275&amp;"-"&amp;(1+COUNTIF(D$33:D1274,D1275)))</f>
        <v>imeprezime-1216</v>
      </c>
      <c r="D1275" s="255" t="s">
        <v>285</v>
      </c>
      <c r="E1275" s="256" t="s">
        <v>1871</v>
      </c>
      <c r="F1275" s="256">
        <v>2331</v>
      </c>
      <c r="G1275" s="256" t="s">
        <v>1873</v>
      </c>
      <c r="H1275" s="256" t="s">
        <v>1443</v>
      </c>
      <c r="I1275" s="256"/>
      <c r="J1275" s="256" t="s">
        <v>356</v>
      </c>
      <c r="K1275" s="256" t="s">
        <v>356</v>
      </c>
      <c r="L1275" s="256" t="s">
        <v>356</v>
      </c>
      <c r="M1275" s="256"/>
      <c r="N1275" s="257"/>
    </row>
    <row r="1276" spans="2:14" x14ac:dyDescent="0.25">
      <c r="B1276" s="333" t="str">
        <f>IF(D1276="","",D1276&amp;"-"&amp;(1+COUNTIF(D$33:D1275,D1276)))</f>
        <v>imeprezime-1217</v>
      </c>
      <c r="D1276" s="255" t="s">
        <v>285</v>
      </c>
      <c r="E1276" s="256" t="s">
        <v>1871</v>
      </c>
      <c r="F1276" s="256">
        <v>2072</v>
      </c>
      <c r="G1276" s="256" t="s">
        <v>1874</v>
      </c>
      <c r="H1276" s="256" t="s">
        <v>1133</v>
      </c>
      <c r="I1276" s="256"/>
      <c r="J1276" s="256" t="s">
        <v>356</v>
      </c>
      <c r="K1276" s="256" t="s">
        <v>356</v>
      </c>
      <c r="L1276" s="256" t="s">
        <v>356</v>
      </c>
      <c r="M1276" s="256"/>
      <c r="N1276" s="257"/>
    </row>
    <row r="1277" spans="2:14" x14ac:dyDescent="0.25">
      <c r="B1277" s="333" t="str">
        <f>IF(D1277="","",D1277&amp;"-"&amp;(1+COUNTIF(D$33:D1276,D1277)))</f>
        <v>imeprezime-1218</v>
      </c>
      <c r="D1277" s="255" t="s">
        <v>285</v>
      </c>
      <c r="E1277" s="256" t="s">
        <v>1875</v>
      </c>
      <c r="F1277" s="256">
        <v>1138</v>
      </c>
      <c r="G1277" s="256" t="s">
        <v>979</v>
      </c>
      <c r="H1277" s="256" t="s">
        <v>383</v>
      </c>
      <c r="I1277" s="256" t="s">
        <v>381</v>
      </c>
      <c r="J1277" s="256">
        <v>221</v>
      </c>
      <c r="K1277" s="329">
        <v>44625</v>
      </c>
      <c r="L1277" s="256" t="s">
        <v>356</v>
      </c>
      <c r="M1277" s="256"/>
      <c r="N1277" s="257"/>
    </row>
    <row r="1278" spans="2:14" ht="15" customHeight="1" x14ac:dyDescent="0.25">
      <c r="B1278" s="333" t="str">
        <f>IF(D1278="","",D1278&amp;"-"&amp;(1+COUNTIF(D$33:D1277,D1278)))</f>
        <v>imeprezime-1219</v>
      </c>
      <c r="D1278" s="255" t="s">
        <v>285</v>
      </c>
      <c r="E1278" s="256" t="s">
        <v>1875</v>
      </c>
      <c r="F1278" s="256">
        <v>1289</v>
      </c>
      <c r="G1278" s="256" t="s">
        <v>1876</v>
      </c>
      <c r="H1278" s="256" t="s">
        <v>368</v>
      </c>
      <c r="I1278" s="256" t="s">
        <v>467</v>
      </c>
      <c r="J1278" s="256">
        <v>221</v>
      </c>
      <c r="K1278" s="329">
        <v>44636</v>
      </c>
      <c r="L1278" s="256" t="s">
        <v>356</v>
      </c>
      <c r="M1278" s="256"/>
      <c r="N1278" s="257"/>
    </row>
    <row r="1279" spans="2:14" x14ac:dyDescent="0.25">
      <c r="B1279" s="333" t="str">
        <f>IF(D1279="","",D1279&amp;"-"&amp;(1+COUNTIF(D$33:D1278,D1279)))</f>
        <v>imeprezime-1220</v>
      </c>
      <c r="D1279" s="255" t="s">
        <v>285</v>
      </c>
      <c r="E1279" s="256" t="s">
        <v>1875</v>
      </c>
      <c r="F1279" s="256">
        <v>1697</v>
      </c>
      <c r="G1279" s="256" t="s">
        <v>1877</v>
      </c>
      <c r="H1279" s="256" t="s">
        <v>368</v>
      </c>
      <c r="I1279" s="256"/>
      <c r="J1279" s="256" t="s">
        <v>356</v>
      </c>
      <c r="K1279" s="256" t="s">
        <v>356</v>
      </c>
      <c r="L1279" s="256" t="s">
        <v>356</v>
      </c>
      <c r="M1279" s="256"/>
      <c r="N1279" s="257"/>
    </row>
    <row r="1280" spans="2:14" x14ac:dyDescent="0.25">
      <c r="B1280" s="333" t="str">
        <f>IF(D1280="","",D1280&amp;"-"&amp;(1+COUNTIF(D$33:D1279,D1280)))</f>
        <v>imeprezime-1221</v>
      </c>
      <c r="D1280" s="255" t="s">
        <v>285</v>
      </c>
      <c r="E1280" s="256" t="s">
        <v>1875</v>
      </c>
      <c r="F1280" s="256">
        <v>1367</v>
      </c>
      <c r="G1280" s="256" t="s">
        <v>1447</v>
      </c>
      <c r="H1280" s="256" t="s">
        <v>374</v>
      </c>
      <c r="I1280" s="256" t="s">
        <v>636</v>
      </c>
      <c r="J1280" s="256">
        <v>221</v>
      </c>
      <c r="K1280" s="329">
        <v>44627</v>
      </c>
      <c r="L1280" s="256" t="s">
        <v>356</v>
      </c>
      <c r="M1280" s="256"/>
      <c r="N1280" s="257"/>
    </row>
    <row r="1281" spans="2:14" x14ac:dyDescent="0.25">
      <c r="B1281" s="333" t="str">
        <f>IF(D1281="","",D1281&amp;"-"&amp;(1+COUNTIF(D$33:D1280,D1281)))</f>
        <v>imeprezime-1222</v>
      </c>
      <c r="D1281" s="255" t="s">
        <v>285</v>
      </c>
      <c r="E1281" s="256" t="s">
        <v>1875</v>
      </c>
      <c r="F1281" s="256">
        <v>2209</v>
      </c>
      <c r="G1281" s="256" t="s">
        <v>1878</v>
      </c>
      <c r="H1281" s="256" t="s">
        <v>362</v>
      </c>
      <c r="I1281" s="256" t="s">
        <v>636</v>
      </c>
      <c r="J1281" s="256">
        <v>221</v>
      </c>
      <c r="K1281" s="329">
        <v>44632</v>
      </c>
      <c r="L1281" s="256" t="s">
        <v>356</v>
      </c>
      <c r="M1281" s="256"/>
      <c r="N1281" s="257"/>
    </row>
    <row r="1282" spans="2:14" x14ac:dyDescent="0.25">
      <c r="B1282" s="333" t="str">
        <f>IF(D1282="","",D1282&amp;"-"&amp;(1+COUNTIF(D$33:D1281,D1282)))</f>
        <v>imeprezime-1223</v>
      </c>
      <c r="D1282" s="255" t="s">
        <v>285</v>
      </c>
      <c r="E1282" s="256" t="s">
        <v>1875</v>
      </c>
      <c r="F1282" s="256">
        <v>1567</v>
      </c>
      <c r="G1282" s="256" t="s">
        <v>841</v>
      </c>
      <c r="H1282" s="256" t="s">
        <v>368</v>
      </c>
      <c r="I1282" s="256" t="s">
        <v>399</v>
      </c>
      <c r="J1282" s="256">
        <v>221</v>
      </c>
      <c r="K1282" s="329">
        <v>44636</v>
      </c>
      <c r="L1282" s="256" t="s">
        <v>356</v>
      </c>
      <c r="M1282" s="256"/>
      <c r="N1282" s="257"/>
    </row>
    <row r="1283" spans="2:14" x14ac:dyDescent="0.25">
      <c r="B1283" s="333" t="str">
        <f>IF(D1283="","",D1283&amp;"-"&amp;(1+COUNTIF(D$33:D1282,D1283)))</f>
        <v>imeprezime-1224</v>
      </c>
      <c r="D1283" s="255" t="s">
        <v>285</v>
      </c>
      <c r="E1283" s="256" t="s">
        <v>1875</v>
      </c>
      <c r="F1283" s="256">
        <v>1400</v>
      </c>
      <c r="G1283" s="256" t="s">
        <v>1879</v>
      </c>
      <c r="H1283" s="256" t="s">
        <v>447</v>
      </c>
      <c r="I1283" s="256"/>
      <c r="J1283" s="256" t="s">
        <v>356</v>
      </c>
      <c r="K1283" s="256" t="s">
        <v>356</v>
      </c>
      <c r="L1283" s="256" t="s">
        <v>356</v>
      </c>
      <c r="M1283" s="256"/>
      <c r="N1283" s="257"/>
    </row>
    <row r="1284" spans="2:14" x14ac:dyDescent="0.25">
      <c r="B1284" s="333" t="str">
        <f>IF(D1284="","",D1284&amp;"-"&amp;(1+COUNTIF(D$33:D1283,D1284)))</f>
        <v>imeprezime-1225</v>
      </c>
      <c r="D1284" s="255" t="s">
        <v>285</v>
      </c>
      <c r="E1284" s="256" t="s">
        <v>1875</v>
      </c>
      <c r="F1284" s="256">
        <v>1422</v>
      </c>
      <c r="G1284" s="256" t="s">
        <v>1880</v>
      </c>
      <c r="H1284" s="256" t="s">
        <v>368</v>
      </c>
      <c r="I1284" s="256"/>
      <c r="J1284" s="256" t="s">
        <v>356</v>
      </c>
      <c r="K1284" s="256" t="s">
        <v>356</v>
      </c>
      <c r="L1284" s="256" t="s">
        <v>356</v>
      </c>
      <c r="M1284" s="256"/>
      <c r="N1284" s="257"/>
    </row>
    <row r="1285" spans="2:14" ht="15" customHeight="1" x14ac:dyDescent="0.25">
      <c r="B1285" s="333" t="str">
        <f>IF(D1285="","",D1285&amp;"-"&amp;(1+COUNTIF(D$33:D1284,D1285)))</f>
        <v>imeprezime-1226</v>
      </c>
      <c r="D1285" s="255" t="s">
        <v>285</v>
      </c>
      <c r="E1285" s="256" t="s">
        <v>1875</v>
      </c>
      <c r="F1285" s="256">
        <v>1234</v>
      </c>
      <c r="G1285" s="256" t="s">
        <v>1063</v>
      </c>
      <c r="H1285" s="256" t="s">
        <v>368</v>
      </c>
      <c r="I1285" s="256" t="s">
        <v>381</v>
      </c>
      <c r="J1285" s="256">
        <v>221</v>
      </c>
      <c r="K1285" s="329">
        <v>44636</v>
      </c>
      <c r="L1285" s="256" t="s">
        <v>356</v>
      </c>
      <c r="M1285" s="256"/>
      <c r="N1285" s="257"/>
    </row>
    <row r="1286" spans="2:14" x14ac:dyDescent="0.25">
      <c r="B1286" s="333" t="str">
        <f>IF(D1286="","",D1286&amp;"-"&amp;(1+COUNTIF(D$33:D1285,D1286)))</f>
        <v>imeprezime-1227</v>
      </c>
      <c r="D1286" s="255" t="s">
        <v>285</v>
      </c>
      <c r="E1286" s="256" t="s">
        <v>1875</v>
      </c>
      <c r="F1286" s="256">
        <v>1884</v>
      </c>
      <c r="G1286" s="256" t="s">
        <v>1881</v>
      </c>
      <c r="H1286" s="256" t="s">
        <v>368</v>
      </c>
      <c r="I1286" s="256" t="s">
        <v>381</v>
      </c>
      <c r="J1286" s="256">
        <v>221</v>
      </c>
      <c r="K1286" s="329">
        <v>44636</v>
      </c>
      <c r="L1286" s="256" t="s">
        <v>356</v>
      </c>
      <c r="M1286" s="256"/>
      <c r="N1286" s="257"/>
    </row>
    <row r="1287" spans="2:14" x14ac:dyDescent="0.25">
      <c r="B1287" s="333" t="str">
        <f>IF(D1287="","",D1287&amp;"-"&amp;(1+COUNTIF(D$33:D1286,D1287)))</f>
        <v>imeprezime-1228</v>
      </c>
      <c r="D1287" s="255" t="s">
        <v>285</v>
      </c>
      <c r="E1287" s="256" t="s">
        <v>1875</v>
      </c>
      <c r="F1287" s="256">
        <v>1034</v>
      </c>
      <c r="G1287" s="256" t="s">
        <v>1882</v>
      </c>
      <c r="H1287" s="256" t="s">
        <v>368</v>
      </c>
      <c r="I1287" s="256"/>
      <c r="J1287" s="256" t="s">
        <v>356</v>
      </c>
      <c r="K1287" s="256" t="s">
        <v>356</v>
      </c>
      <c r="L1287" s="256" t="s">
        <v>356</v>
      </c>
      <c r="M1287" s="256"/>
      <c r="N1287" s="257"/>
    </row>
    <row r="1288" spans="2:14" x14ac:dyDescent="0.25">
      <c r="B1288" s="333" t="str">
        <f>IF(D1288="","",D1288&amp;"-"&amp;(1+COUNTIF(D$33:D1287,D1288)))</f>
        <v>imeprezime-1229</v>
      </c>
      <c r="D1288" s="255" t="s">
        <v>285</v>
      </c>
      <c r="E1288" s="256" t="s">
        <v>1875</v>
      </c>
      <c r="F1288" s="256">
        <v>1145</v>
      </c>
      <c r="G1288" s="256" t="s">
        <v>453</v>
      </c>
      <c r="H1288" s="256" t="s">
        <v>368</v>
      </c>
      <c r="I1288" s="256" t="s">
        <v>543</v>
      </c>
      <c r="J1288" s="256">
        <v>221</v>
      </c>
      <c r="K1288" s="329">
        <v>44636</v>
      </c>
      <c r="L1288" s="256" t="s">
        <v>356</v>
      </c>
      <c r="M1288" s="256"/>
      <c r="N1288" s="257"/>
    </row>
    <row r="1289" spans="2:14" x14ac:dyDescent="0.25">
      <c r="B1289" s="333" t="str">
        <f>IF(D1289="","",D1289&amp;"-"&amp;(1+COUNTIF(D$33:D1288,D1289)))</f>
        <v>imeprezime-1230</v>
      </c>
      <c r="D1289" s="255" t="s">
        <v>285</v>
      </c>
      <c r="E1289" s="256" t="s">
        <v>1875</v>
      </c>
      <c r="F1289" s="256">
        <v>1771</v>
      </c>
      <c r="G1289" s="256" t="s">
        <v>1288</v>
      </c>
      <c r="H1289" s="256" t="s">
        <v>487</v>
      </c>
      <c r="I1289" s="256"/>
      <c r="J1289" s="256" t="s">
        <v>356</v>
      </c>
      <c r="K1289" s="256" t="s">
        <v>356</v>
      </c>
      <c r="L1289" s="256" t="s">
        <v>356</v>
      </c>
      <c r="M1289" s="256"/>
      <c r="N1289" s="257"/>
    </row>
    <row r="1290" spans="2:14" x14ac:dyDescent="0.25">
      <c r="B1290" s="333" t="str">
        <f>IF(D1290="","",D1290&amp;"-"&amp;(1+COUNTIF(D$33:D1289,D1290)))</f>
        <v>imeprezime-1231</v>
      </c>
      <c r="D1290" s="255" t="s">
        <v>285</v>
      </c>
      <c r="E1290" s="256" t="s">
        <v>1875</v>
      </c>
      <c r="F1290" s="256">
        <v>1341</v>
      </c>
      <c r="G1290" s="256" t="s">
        <v>1883</v>
      </c>
      <c r="H1290" s="256" t="s">
        <v>365</v>
      </c>
      <c r="I1290" s="256" t="s">
        <v>399</v>
      </c>
      <c r="J1290" s="256">
        <v>221</v>
      </c>
      <c r="K1290" s="329">
        <v>44626</v>
      </c>
      <c r="L1290" s="256" t="s">
        <v>356</v>
      </c>
      <c r="M1290" s="256"/>
      <c r="N1290" s="257"/>
    </row>
    <row r="1291" spans="2:14" x14ac:dyDescent="0.25">
      <c r="B1291" s="333" t="str">
        <f>IF(D1291="","",D1291&amp;"-"&amp;(1+COUNTIF(D$33:D1290,D1291)))</f>
        <v>imeprezime-1232</v>
      </c>
      <c r="D1291" s="255" t="s">
        <v>285</v>
      </c>
      <c r="E1291" s="256" t="s">
        <v>1875</v>
      </c>
      <c r="F1291" s="256">
        <v>1973</v>
      </c>
      <c r="G1291" s="256" t="s">
        <v>1286</v>
      </c>
      <c r="H1291" s="256" t="s">
        <v>447</v>
      </c>
      <c r="I1291" s="256" t="s">
        <v>636</v>
      </c>
      <c r="J1291" s="256">
        <v>221</v>
      </c>
      <c r="K1291" s="329">
        <v>44644</v>
      </c>
      <c r="L1291" s="256" t="s">
        <v>356</v>
      </c>
      <c r="M1291" s="256"/>
      <c r="N1291" s="257"/>
    </row>
    <row r="1292" spans="2:14" ht="15" customHeight="1" x14ac:dyDescent="0.25">
      <c r="B1292" s="333" t="str">
        <f>IF(D1292="","",D1292&amp;"-"&amp;(1+COUNTIF(D$33:D1291,D1292)))</f>
        <v>imeprezime-1233</v>
      </c>
      <c r="D1292" s="255" t="s">
        <v>285</v>
      </c>
      <c r="E1292" s="256" t="s">
        <v>1875</v>
      </c>
      <c r="F1292" s="256">
        <v>2224</v>
      </c>
      <c r="G1292" s="256" t="s">
        <v>1884</v>
      </c>
      <c r="H1292" s="256" t="s">
        <v>368</v>
      </c>
      <c r="I1292" s="256" t="s">
        <v>399</v>
      </c>
      <c r="J1292" s="256">
        <v>221</v>
      </c>
      <c r="K1292" s="329">
        <v>44667</v>
      </c>
      <c r="L1292" s="256" t="s">
        <v>356</v>
      </c>
      <c r="M1292" s="256"/>
      <c r="N1292" s="257"/>
    </row>
    <row r="1293" spans="2:14" x14ac:dyDescent="0.25">
      <c r="B1293" s="333" t="str">
        <f>IF(D1293="","",D1293&amp;"-"&amp;(1+COUNTIF(D$33:D1292,D1293)))</f>
        <v>imeprezime-1234</v>
      </c>
      <c r="D1293" s="255" t="s">
        <v>285</v>
      </c>
      <c r="E1293" s="256" t="s">
        <v>1875</v>
      </c>
      <c r="F1293" s="256">
        <v>1735</v>
      </c>
      <c r="G1293" s="256" t="s">
        <v>1885</v>
      </c>
      <c r="H1293" s="256" t="s">
        <v>420</v>
      </c>
      <c r="I1293" s="256"/>
      <c r="J1293" s="256" t="s">
        <v>356</v>
      </c>
      <c r="K1293" s="256" t="s">
        <v>356</v>
      </c>
      <c r="L1293" s="256" t="s">
        <v>356</v>
      </c>
      <c r="M1293" s="256"/>
      <c r="N1293" s="257"/>
    </row>
    <row r="1294" spans="2:14" x14ac:dyDescent="0.25">
      <c r="B1294" s="333" t="str">
        <f>IF(D1294="","",D1294&amp;"-"&amp;(1+COUNTIF(D$33:D1293,D1294)))</f>
        <v>imeprezime-1235</v>
      </c>
      <c r="D1294" s="255" t="s">
        <v>285</v>
      </c>
      <c r="E1294" s="256" t="s">
        <v>1875</v>
      </c>
      <c r="F1294" s="256">
        <v>2180</v>
      </c>
      <c r="G1294" s="256" t="s">
        <v>1886</v>
      </c>
      <c r="H1294" s="256" t="s">
        <v>447</v>
      </c>
      <c r="I1294" s="256"/>
      <c r="J1294" s="256" t="s">
        <v>356</v>
      </c>
      <c r="K1294" s="256" t="s">
        <v>356</v>
      </c>
      <c r="L1294" s="256" t="s">
        <v>356</v>
      </c>
      <c r="M1294" s="256"/>
      <c r="N1294" s="257"/>
    </row>
    <row r="1295" spans="2:14" x14ac:dyDescent="0.25">
      <c r="B1295" s="333" t="str">
        <f>IF(D1295="","",D1295&amp;"-"&amp;(1+COUNTIF(D$33:D1294,D1295)))</f>
        <v>imeprezime-1236</v>
      </c>
      <c r="D1295" s="255" t="s">
        <v>285</v>
      </c>
      <c r="E1295" s="256" t="s">
        <v>1875</v>
      </c>
      <c r="F1295" s="256">
        <v>1448</v>
      </c>
      <c r="G1295" s="256" t="s">
        <v>1237</v>
      </c>
      <c r="H1295" s="256" t="s">
        <v>368</v>
      </c>
      <c r="I1295" s="256" t="s">
        <v>467</v>
      </c>
      <c r="J1295" s="256">
        <v>221</v>
      </c>
      <c r="K1295" s="329">
        <v>44636</v>
      </c>
      <c r="L1295" s="256" t="s">
        <v>356</v>
      </c>
      <c r="M1295" s="256"/>
      <c r="N1295" s="257"/>
    </row>
    <row r="1296" spans="2:14" x14ac:dyDescent="0.25">
      <c r="B1296" s="333" t="str">
        <f>IF(D1296="","",D1296&amp;"-"&amp;(1+COUNTIF(D$33:D1295,D1296)))</f>
        <v>imeprezime-1237</v>
      </c>
      <c r="D1296" s="255" t="s">
        <v>285</v>
      </c>
      <c r="E1296" s="256" t="s">
        <v>1875</v>
      </c>
      <c r="F1296" s="256">
        <v>1325</v>
      </c>
      <c r="G1296" s="256" t="s">
        <v>1155</v>
      </c>
      <c r="H1296" s="256" t="s">
        <v>487</v>
      </c>
      <c r="I1296" s="256" t="s">
        <v>381</v>
      </c>
      <c r="J1296" s="256">
        <v>221</v>
      </c>
      <c r="K1296" s="329">
        <v>44645</v>
      </c>
      <c r="L1296" s="256" t="s">
        <v>356</v>
      </c>
      <c r="M1296" s="256"/>
      <c r="N1296" s="257"/>
    </row>
    <row r="1297" spans="2:14" x14ac:dyDescent="0.25">
      <c r="B1297" s="333" t="str">
        <f>IF(D1297="","",D1297&amp;"-"&amp;(1+COUNTIF(D$33:D1296,D1297)))</f>
        <v>imeprezime-1238</v>
      </c>
      <c r="D1297" s="255" t="s">
        <v>285</v>
      </c>
      <c r="E1297" s="256" t="s">
        <v>1875</v>
      </c>
      <c r="F1297" s="256">
        <v>2028</v>
      </c>
      <c r="G1297" s="256" t="s">
        <v>1887</v>
      </c>
      <c r="H1297" s="256" t="s">
        <v>412</v>
      </c>
      <c r="I1297" s="256" t="s">
        <v>381</v>
      </c>
      <c r="J1297" s="256">
        <v>221</v>
      </c>
      <c r="K1297" s="329">
        <v>44674</v>
      </c>
      <c r="L1297" s="256" t="s">
        <v>356</v>
      </c>
      <c r="M1297" s="256"/>
      <c r="N1297" s="257"/>
    </row>
    <row r="1298" spans="2:14" x14ac:dyDescent="0.25">
      <c r="B1298" s="333" t="str">
        <f>IF(D1298="","",D1298&amp;"-"&amp;(1+COUNTIF(D$33:D1297,D1298)))</f>
        <v>imeprezime-1239</v>
      </c>
      <c r="D1298" s="255" t="s">
        <v>285</v>
      </c>
      <c r="E1298" s="256" t="s">
        <v>1888</v>
      </c>
      <c r="F1298" s="256">
        <v>1104</v>
      </c>
      <c r="G1298" s="256" t="s">
        <v>1506</v>
      </c>
      <c r="H1298" s="256" t="s">
        <v>368</v>
      </c>
      <c r="I1298" s="256"/>
      <c r="J1298" s="256" t="s">
        <v>356</v>
      </c>
      <c r="K1298" s="256" t="s">
        <v>356</v>
      </c>
      <c r="L1298" s="256" t="s">
        <v>356</v>
      </c>
      <c r="M1298" s="256"/>
      <c r="N1298" s="257"/>
    </row>
    <row r="1299" spans="2:14" ht="15" customHeight="1" x14ac:dyDescent="0.25">
      <c r="B1299" s="333" t="str">
        <f>IF(D1299="","",D1299&amp;"-"&amp;(1+COUNTIF(D$33:D1298,D1299)))</f>
        <v>imeprezime-1240</v>
      </c>
      <c r="D1299" s="255" t="s">
        <v>285</v>
      </c>
      <c r="E1299" s="256" t="s">
        <v>1889</v>
      </c>
      <c r="F1299" s="256">
        <v>1830</v>
      </c>
      <c r="G1299" s="256" t="s">
        <v>1594</v>
      </c>
      <c r="H1299" s="256" t="s">
        <v>438</v>
      </c>
      <c r="I1299" s="256"/>
      <c r="J1299" s="256" t="s">
        <v>356</v>
      </c>
      <c r="K1299" s="256" t="s">
        <v>356</v>
      </c>
      <c r="L1299" s="256" t="s">
        <v>356</v>
      </c>
      <c r="M1299" s="256"/>
      <c r="N1299" s="257"/>
    </row>
    <row r="1300" spans="2:14" x14ac:dyDescent="0.25">
      <c r="B1300" s="333" t="str">
        <f>IF(D1300="","",D1300&amp;"-"&amp;(1+COUNTIF(D$33:D1299,D1300)))</f>
        <v>imeprezime-1241</v>
      </c>
      <c r="D1300" s="255" t="s">
        <v>285</v>
      </c>
      <c r="E1300" s="256" t="s">
        <v>1889</v>
      </c>
      <c r="F1300" s="256">
        <v>1713</v>
      </c>
      <c r="G1300" s="256" t="s">
        <v>708</v>
      </c>
      <c r="H1300" s="256" t="s">
        <v>368</v>
      </c>
      <c r="I1300" s="256"/>
      <c r="J1300" s="256" t="s">
        <v>356</v>
      </c>
      <c r="K1300" s="256" t="s">
        <v>356</v>
      </c>
      <c r="L1300" s="256" t="s">
        <v>356</v>
      </c>
      <c r="M1300" s="256"/>
      <c r="N1300" s="257"/>
    </row>
    <row r="1301" spans="2:14" x14ac:dyDescent="0.25">
      <c r="B1301" s="333" t="str">
        <f>IF(D1301="","",D1301&amp;"-"&amp;(1+COUNTIF(D$33:D1300,D1301)))</f>
        <v>imeprezime-1242</v>
      </c>
      <c r="D1301" s="255" t="s">
        <v>285</v>
      </c>
      <c r="E1301" s="256" t="s">
        <v>1889</v>
      </c>
      <c r="F1301" s="256">
        <v>2286</v>
      </c>
      <c r="G1301" s="256" t="s">
        <v>1890</v>
      </c>
      <c r="H1301" s="256"/>
      <c r="I1301" s="256"/>
      <c r="J1301" s="256" t="s">
        <v>356</v>
      </c>
      <c r="K1301" s="256" t="s">
        <v>356</v>
      </c>
      <c r="L1301" s="256" t="s">
        <v>356</v>
      </c>
      <c r="M1301" s="256"/>
      <c r="N1301" s="257"/>
    </row>
    <row r="1302" spans="2:14" x14ac:dyDescent="0.25">
      <c r="B1302" s="333" t="str">
        <f>IF(D1302="","",D1302&amp;"-"&amp;(1+COUNTIF(D$33:D1301,D1302)))</f>
        <v>imeprezime-1243</v>
      </c>
      <c r="D1302" s="255" t="s">
        <v>285</v>
      </c>
      <c r="E1302" s="256" t="s">
        <v>1891</v>
      </c>
      <c r="F1302" s="256">
        <v>1721</v>
      </c>
      <c r="G1302" s="256" t="s">
        <v>1449</v>
      </c>
      <c r="H1302" s="256" t="s">
        <v>368</v>
      </c>
      <c r="I1302" s="256"/>
      <c r="J1302" s="256" t="s">
        <v>356</v>
      </c>
      <c r="K1302" s="256" t="s">
        <v>356</v>
      </c>
      <c r="L1302" s="256" t="s">
        <v>356</v>
      </c>
      <c r="M1302" s="256"/>
      <c r="N1302" s="257"/>
    </row>
    <row r="1303" spans="2:14" x14ac:dyDescent="0.25">
      <c r="B1303" s="333" t="str">
        <f>IF(D1303="","",D1303&amp;"-"&amp;(1+COUNTIF(D$33:D1302,D1303)))</f>
        <v>imeprezime-1244</v>
      </c>
      <c r="D1303" s="255" t="s">
        <v>285</v>
      </c>
      <c r="E1303" s="256" t="s">
        <v>1891</v>
      </c>
      <c r="F1303" s="256">
        <v>1156</v>
      </c>
      <c r="G1303" s="256" t="s">
        <v>1405</v>
      </c>
      <c r="H1303" s="256" t="s">
        <v>368</v>
      </c>
      <c r="I1303" s="256"/>
      <c r="J1303" s="256" t="s">
        <v>356</v>
      </c>
      <c r="K1303" s="256" t="s">
        <v>356</v>
      </c>
      <c r="L1303" s="256" t="s">
        <v>356</v>
      </c>
      <c r="M1303" s="256"/>
      <c r="N1303" s="257"/>
    </row>
    <row r="1304" spans="2:14" x14ac:dyDescent="0.25">
      <c r="B1304" s="333" t="str">
        <f>IF(D1304="","",D1304&amp;"-"&amp;(1+COUNTIF(D$33:D1303,D1304)))</f>
        <v>imeprezime-1245</v>
      </c>
      <c r="D1304" s="255" t="s">
        <v>285</v>
      </c>
      <c r="E1304" s="256" t="s">
        <v>1891</v>
      </c>
      <c r="F1304" s="256">
        <v>1845</v>
      </c>
      <c r="G1304" s="256" t="s">
        <v>815</v>
      </c>
      <c r="H1304" s="256" t="s">
        <v>424</v>
      </c>
      <c r="I1304" s="256" t="s">
        <v>433</v>
      </c>
      <c r="J1304" s="256">
        <v>221</v>
      </c>
      <c r="K1304" s="329">
        <v>44625</v>
      </c>
      <c r="L1304" s="256" t="s">
        <v>356</v>
      </c>
      <c r="M1304" s="256"/>
      <c r="N1304" s="257"/>
    </row>
    <row r="1305" spans="2:14" x14ac:dyDescent="0.25">
      <c r="B1305" s="333" t="str">
        <f>IF(D1305="","",D1305&amp;"-"&amp;(1+COUNTIF(D$33:D1304,D1305)))</f>
        <v>imeprezime-1246</v>
      </c>
      <c r="D1305" s="255" t="s">
        <v>285</v>
      </c>
      <c r="E1305" s="256" t="s">
        <v>1892</v>
      </c>
      <c r="F1305" s="256">
        <v>1035</v>
      </c>
      <c r="G1305" s="256" t="s">
        <v>1893</v>
      </c>
      <c r="H1305" s="256" t="s">
        <v>362</v>
      </c>
      <c r="I1305" s="256"/>
      <c r="J1305" s="256" t="s">
        <v>356</v>
      </c>
      <c r="K1305" s="256" t="s">
        <v>356</v>
      </c>
      <c r="L1305" s="256" t="s">
        <v>356</v>
      </c>
      <c r="M1305" s="256"/>
      <c r="N1305" s="257"/>
    </row>
    <row r="1306" spans="2:14" ht="15" customHeight="1" x14ac:dyDescent="0.25">
      <c r="B1306" s="333" t="str">
        <f>IF(D1306="","",D1306&amp;"-"&amp;(1+COUNTIF(D$33:D1305,D1306)))</f>
        <v>imeprezime-1247</v>
      </c>
      <c r="D1306" s="255" t="s">
        <v>285</v>
      </c>
      <c r="E1306" s="256" t="s">
        <v>1894</v>
      </c>
      <c r="F1306" s="256">
        <v>2379</v>
      </c>
      <c r="G1306" s="256" t="s">
        <v>1895</v>
      </c>
      <c r="H1306" s="256" t="s">
        <v>1896</v>
      </c>
      <c r="I1306" s="256"/>
      <c r="J1306" s="256" t="s">
        <v>356</v>
      </c>
      <c r="K1306" s="256" t="s">
        <v>356</v>
      </c>
      <c r="L1306" s="256" t="s">
        <v>356</v>
      </c>
      <c r="M1306" s="256"/>
      <c r="N1306" s="257"/>
    </row>
    <row r="1307" spans="2:14" x14ac:dyDescent="0.25">
      <c r="B1307" s="333" t="str">
        <f>IF(D1307="","",D1307&amp;"-"&amp;(1+COUNTIF(D$33:D1306,D1307)))</f>
        <v>imeprezime-1248</v>
      </c>
      <c r="D1307" s="255" t="s">
        <v>285</v>
      </c>
      <c r="E1307" s="256" t="s">
        <v>1897</v>
      </c>
      <c r="F1307" s="256">
        <v>2136</v>
      </c>
      <c r="G1307" s="256" t="s">
        <v>1898</v>
      </c>
      <c r="H1307" s="256" t="s">
        <v>1711</v>
      </c>
      <c r="I1307" s="256"/>
      <c r="J1307" s="256" t="s">
        <v>356</v>
      </c>
      <c r="K1307" s="256" t="s">
        <v>356</v>
      </c>
      <c r="L1307" s="256" t="s">
        <v>356</v>
      </c>
      <c r="M1307" s="256"/>
      <c r="N1307" s="257"/>
    </row>
    <row r="1308" spans="2:14" x14ac:dyDescent="0.25">
      <c r="B1308" s="333" t="str">
        <f>IF(D1308="","",D1308&amp;"-"&amp;(1+COUNTIF(D$33:D1307,D1308)))</f>
        <v>imeprezime-1249</v>
      </c>
      <c r="D1308" s="255" t="s">
        <v>285</v>
      </c>
      <c r="E1308" s="256" t="s">
        <v>1899</v>
      </c>
      <c r="F1308" s="256">
        <v>1887</v>
      </c>
      <c r="G1308" s="256" t="s">
        <v>1900</v>
      </c>
      <c r="H1308" s="256" t="s">
        <v>368</v>
      </c>
      <c r="I1308" s="256" t="s">
        <v>904</v>
      </c>
      <c r="J1308" s="256">
        <v>221</v>
      </c>
      <c r="K1308" s="329">
        <v>44636</v>
      </c>
      <c r="L1308" s="256" t="s">
        <v>356</v>
      </c>
      <c r="M1308" s="256"/>
      <c r="N1308" s="257"/>
    </row>
    <row r="1309" spans="2:14" x14ac:dyDescent="0.25">
      <c r="B1309" s="333" t="str">
        <f>IF(D1309="","",D1309&amp;"-"&amp;(1+COUNTIF(D$33:D1308,D1309)))</f>
        <v>imeprezime-1250</v>
      </c>
      <c r="D1309" s="255" t="s">
        <v>285</v>
      </c>
      <c r="E1309" s="256" t="s">
        <v>1901</v>
      </c>
      <c r="F1309" s="256">
        <v>2350</v>
      </c>
      <c r="G1309" s="256" t="s">
        <v>1902</v>
      </c>
      <c r="H1309" s="256" t="s">
        <v>1604</v>
      </c>
      <c r="I1309" s="256"/>
      <c r="J1309" s="256" t="s">
        <v>356</v>
      </c>
      <c r="K1309" s="256" t="s">
        <v>356</v>
      </c>
      <c r="L1309" s="256" t="s">
        <v>356</v>
      </c>
      <c r="M1309" s="256"/>
      <c r="N1309" s="257"/>
    </row>
    <row r="1310" spans="2:14" x14ac:dyDescent="0.25">
      <c r="B1310" s="333" t="str">
        <f>IF(D1310="","",D1310&amp;"-"&amp;(1+COUNTIF(D$33:D1309,D1310)))</f>
        <v>imeprezime-1251</v>
      </c>
      <c r="D1310" s="255" t="s">
        <v>285</v>
      </c>
      <c r="E1310" s="256" t="s">
        <v>1903</v>
      </c>
      <c r="F1310" s="256">
        <v>2414</v>
      </c>
      <c r="G1310" s="256" t="s">
        <v>1904</v>
      </c>
      <c r="H1310" s="256" t="s">
        <v>1191</v>
      </c>
      <c r="I1310" s="256"/>
      <c r="J1310" s="256" t="s">
        <v>356</v>
      </c>
      <c r="K1310" s="256" t="s">
        <v>356</v>
      </c>
      <c r="L1310" s="256" t="s">
        <v>356</v>
      </c>
      <c r="M1310" s="256"/>
      <c r="N1310" s="257"/>
    </row>
    <row r="1311" spans="2:14" x14ac:dyDescent="0.25">
      <c r="B1311" s="333" t="str">
        <f>IF(D1311="","",D1311&amp;"-"&amp;(1+COUNTIF(D$33:D1310,D1311)))</f>
        <v>imeprezime-1252</v>
      </c>
      <c r="D1311" s="255" t="s">
        <v>285</v>
      </c>
      <c r="E1311" s="256" t="s">
        <v>1905</v>
      </c>
      <c r="F1311" s="256">
        <v>2417</v>
      </c>
      <c r="G1311" s="256" t="s">
        <v>1190</v>
      </c>
      <c r="H1311" s="256" t="s">
        <v>1191</v>
      </c>
      <c r="I1311" s="256"/>
      <c r="J1311" s="256" t="s">
        <v>356</v>
      </c>
      <c r="K1311" s="256" t="s">
        <v>356</v>
      </c>
      <c r="L1311" s="256" t="s">
        <v>356</v>
      </c>
      <c r="M1311" s="256"/>
      <c r="N1311" s="257"/>
    </row>
    <row r="1312" spans="2:14" x14ac:dyDescent="0.25">
      <c r="B1312" s="333" t="str">
        <f>IF(D1312="","",D1312&amp;"-"&amp;(1+COUNTIF(D$33:D1311,D1312)))</f>
        <v>imeprezime-1253</v>
      </c>
      <c r="D1312" s="255" t="s">
        <v>285</v>
      </c>
      <c r="E1312" s="256" t="s">
        <v>1906</v>
      </c>
      <c r="F1312" s="256">
        <v>1807</v>
      </c>
      <c r="G1312" s="256" t="s">
        <v>1650</v>
      </c>
      <c r="H1312" s="256" t="s">
        <v>368</v>
      </c>
      <c r="I1312" s="256"/>
      <c r="J1312" s="256" t="s">
        <v>356</v>
      </c>
      <c r="K1312" s="256" t="s">
        <v>356</v>
      </c>
      <c r="L1312" s="256" t="s">
        <v>356</v>
      </c>
      <c r="M1312" s="256"/>
      <c r="N1312" s="257"/>
    </row>
    <row r="1313" spans="2:14" ht="15" customHeight="1" x14ac:dyDescent="0.25">
      <c r="B1313" s="333" t="str">
        <f>IF(D1313="","",D1313&amp;"-"&amp;(1+COUNTIF(D$33:D1312,D1313)))</f>
        <v>imeprezime-1254</v>
      </c>
      <c r="D1313" s="255" t="s">
        <v>285</v>
      </c>
      <c r="E1313" s="256" t="s">
        <v>1907</v>
      </c>
      <c r="F1313" s="256">
        <v>1666</v>
      </c>
      <c r="G1313" s="256" t="s">
        <v>1011</v>
      </c>
      <c r="H1313" s="256" t="s">
        <v>424</v>
      </c>
      <c r="I1313" s="256"/>
      <c r="J1313" s="256" t="s">
        <v>356</v>
      </c>
      <c r="K1313" s="256" t="s">
        <v>356</v>
      </c>
      <c r="L1313" s="256" t="s">
        <v>356</v>
      </c>
      <c r="M1313" s="256"/>
      <c r="N1313" s="257"/>
    </row>
    <row r="1314" spans="2:14" x14ac:dyDescent="0.25">
      <c r="B1314" s="333" t="str">
        <f>IF(D1314="","",D1314&amp;"-"&amp;(1+COUNTIF(D$33:D1313,D1314)))</f>
        <v>imeprezime-1255</v>
      </c>
      <c r="D1314" s="255" t="s">
        <v>285</v>
      </c>
      <c r="E1314" s="256" t="s">
        <v>1908</v>
      </c>
      <c r="F1314" s="256">
        <v>1513</v>
      </c>
      <c r="G1314" s="256" t="s">
        <v>1636</v>
      </c>
      <c r="H1314" s="256" t="s">
        <v>362</v>
      </c>
      <c r="I1314" s="256"/>
      <c r="J1314" s="256" t="s">
        <v>356</v>
      </c>
      <c r="K1314" s="256" t="s">
        <v>356</v>
      </c>
      <c r="L1314" s="256" t="s">
        <v>356</v>
      </c>
      <c r="M1314" s="256"/>
      <c r="N1314" s="257"/>
    </row>
    <row r="1315" spans="2:14" x14ac:dyDescent="0.25">
      <c r="B1315" s="333" t="str">
        <f>IF(D1315="","",D1315&amp;"-"&amp;(1+COUNTIF(D$33:D1314,D1315)))</f>
        <v>imeprezime-1256</v>
      </c>
      <c r="D1315" s="255" t="s">
        <v>285</v>
      </c>
      <c r="E1315" s="256" t="s">
        <v>1909</v>
      </c>
      <c r="F1315" s="256">
        <v>2274</v>
      </c>
      <c r="G1315" s="256" t="s">
        <v>1474</v>
      </c>
      <c r="H1315" s="256" t="s">
        <v>1270</v>
      </c>
      <c r="I1315" s="256"/>
      <c r="J1315" s="256" t="s">
        <v>356</v>
      </c>
      <c r="K1315" s="256" t="s">
        <v>356</v>
      </c>
      <c r="L1315" s="256" t="s">
        <v>356</v>
      </c>
      <c r="M1315" s="256"/>
      <c r="N1315" s="257"/>
    </row>
    <row r="1316" spans="2:14" x14ac:dyDescent="0.25">
      <c r="B1316" s="333" t="str">
        <f>IF(D1316="","",D1316&amp;"-"&amp;(1+COUNTIF(D$33:D1315,D1316)))</f>
        <v>imeprezime-1257</v>
      </c>
      <c r="D1316" s="255" t="s">
        <v>285</v>
      </c>
      <c r="E1316" s="256" t="s">
        <v>1910</v>
      </c>
      <c r="F1316" s="256">
        <v>2140</v>
      </c>
      <c r="G1316" s="256" t="s">
        <v>1911</v>
      </c>
      <c r="H1316" s="256" t="s">
        <v>962</v>
      </c>
      <c r="I1316" s="256"/>
      <c r="J1316" s="256" t="s">
        <v>356</v>
      </c>
      <c r="K1316" s="256" t="s">
        <v>356</v>
      </c>
      <c r="L1316" s="256" t="s">
        <v>356</v>
      </c>
      <c r="M1316" s="256"/>
      <c r="N1316" s="257"/>
    </row>
    <row r="1317" spans="2:14" x14ac:dyDescent="0.25">
      <c r="B1317" s="333" t="str">
        <f>IF(D1317="","",D1317&amp;"-"&amp;(1+COUNTIF(D$33:D1316,D1317)))</f>
        <v>imeprezime-1258</v>
      </c>
      <c r="D1317" s="255" t="s">
        <v>285</v>
      </c>
      <c r="E1317" s="256" t="s">
        <v>1912</v>
      </c>
      <c r="F1317" s="256">
        <v>1806</v>
      </c>
      <c r="G1317" s="256" t="s">
        <v>1650</v>
      </c>
      <c r="H1317" s="256" t="s">
        <v>368</v>
      </c>
      <c r="I1317" s="256"/>
      <c r="J1317" s="256" t="s">
        <v>356</v>
      </c>
      <c r="K1317" s="256" t="s">
        <v>356</v>
      </c>
      <c r="L1317" s="256" t="s">
        <v>356</v>
      </c>
      <c r="M1317" s="256"/>
      <c r="N1317" s="257"/>
    </row>
    <row r="1318" spans="2:14" x14ac:dyDescent="0.25">
      <c r="B1318" s="333" t="str">
        <f>IF(D1318="","",D1318&amp;"-"&amp;(1+COUNTIF(D$33:D1317,D1318)))</f>
        <v>imeprezime-1259</v>
      </c>
      <c r="D1318" s="255" t="s">
        <v>285</v>
      </c>
      <c r="E1318" s="256" t="s">
        <v>1912</v>
      </c>
      <c r="F1318" s="256">
        <v>2215</v>
      </c>
      <c r="G1318" s="256" t="s">
        <v>1913</v>
      </c>
      <c r="H1318" s="256" t="s">
        <v>362</v>
      </c>
      <c r="I1318" s="256"/>
      <c r="J1318" s="256" t="s">
        <v>356</v>
      </c>
      <c r="K1318" s="256" t="s">
        <v>356</v>
      </c>
      <c r="L1318" s="256" t="s">
        <v>356</v>
      </c>
      <c r="M1318" s="256"/>
      <c r="N1318" s="257"/>
    </row>
    <row r="1319" spans="2:14" x14ac:dyDescent="0.25">
      <c r="B1319" s="333" t="str">
        <f>IF(D1319="","",D1319&amp;"-"&amp;(1+COUNTIF(D$33:D1318,D1319)))</f>
        <v>imeprezime-1260</v>
      </c>
      <c r="D1319" s="255" t="s">
        <v>285</v>
      </c>
      <c r="E1319" s="256" t="s">
        <v>1914</v>
      </c>
      <c r="F1319" s="256">
        <v>1036</v>
      </c>
      <c r="G1319" s="256" t="s">
        <v>1915</v>
      </c>
      <c r="H1319" s="256" t="s">
        <v>368</v>
      </c>
      <c r="I1319" s="256"/>
      <c r="J1319" s="256" t="s">
        <v>356</v>
      </c>
      <c r="K1319" s="256" t="s">
        <v>356</v>
      </c>
      <c r="L1319" s="256" t="s">
        <v>356</v>
      </c>
      <c r="M1319" s="256"/>
      <c r="N1319" s="257"/>
    </row>
    <row r="1320" spans="2:14" ht="15" customHeight="1" x14ac:dyDescent="0.25">
      <c r="B1320" s="333" t="str">
        <f>IF(D1320="","",D1320&amp;"-"&amp;(1+COUNTIF(D$33:D1319,D1320)))</f>
        <v>imeprezime-1261</v>
      </c>
      <c r="D1320" s="255" t="s">
        <v>285</v>
      </c>
      <c r="E1320" s="256" t="s">
        <v>1916</v>
      </c>
      <c r="F1320" s="256">
        <v>1366</v>
      </c>
      <c r="G1320" s="256" t="s">
        <v>1341</v>
      </c>
      <c r="H1320" s="256" t="s">
        <v>368</v>
      </c>
      <c r="I1320" s="256" t="s">
        <v>645</v>
      </c>
      <c r="J1320" s="256">
        <v>221</v>
      </c>
      <c r="K1320" s="329">
        <v>44636</v>
      </c>
      <c r="L1320" s="256" t="s">
        <v>356</v>
      </c>
      <c r="M1320" s="256"/>
      <c r="N1320" s="257"/>
    </row>
    <row r="1321" spans="2:14" x14ac:dyDescent="0.25">
      <c r="B1321" s="333" t="str">
        <f>IF(D1321="","",D1321&amp;"-"&amp;(1+COUNTIF(D$33:D1320,D1321)))</f>
        <v>imeprezime-1262</v>
      </c>
      <c r="D1321" s="255" t="s">
        <v>285</v>
      </c>
      <c r="E1321" s="256" t="s">
        <v>1917</v>
      </c>
      <c r="F1321" s="256">
        <v>2187</v>
      </c>
      <c r="G1321" s="256" t="s">
        <v>1918</v>
      </c>
      <c r="H1321" s="256" t="s">
        <v>1069</v>
      </c>
      <c r="I1321" s="256"/>
      <c r="J1321" s="256" t="s">
        <v>356</v>
      </c>
      <c r="K1321" s="256" t="s">
        <v>356</v>
      </c>
      <c r="L1321" s="256" t="s">
        <v>356</v>
      </c>
      <c r="M1321" s="256"/>
      <c r="N1321" s="257"/>
    </row>
    <row r="1322" spans="2:14" x14ac:dyDescent="0.25">
      <c r="B1322" s="333" t="str">
        <f>IF(D1322="","",D1322&amp;"-"&amp;(1+COUNTIF(D$33:D1321,D1322)))</f>
        <v>imeprezime-1263</v>
      </c>
      <c r="D1322" s="255" t="s">
        <v>285</v>
      </c>
      <c r="E1322" s="256" t="s">
        <v>1919</v>
      </c>
      <c r="F1322" s="256">
        <v>2409</v>
      </c>
      <c r="G1322" s="256" t="s">
        <v>1174</v>
      </c>
      <c r="H1322" s="256" t="s">
        <v>1178</v>
      </c>
      <c r="I1322" s="256"/>
      <c r="J1322" s="256" t="s">
        <v>356</v>
      </c>
      <c r="K1322" s="256" t="s">
        <v>356</v>
      </c>
      <c r="L1322" s="256" t="s">
        <v>356</v>
      </c>
      <c r="M1322" s="256"/>
      <c r="N1322" s="257"/>
    </row>
    <row r="1323" spans="2:14" x14ac:dyDescent="0.25">
      <c r="B1323" s="333" t="str">
        <f>IF(D1323="","",D1323&amp;"-"&amp;(1+COUNTIF(D$33:D1322,D1323)))</f>
        <v>imeprezime-1264</v>
      </c>
      <c r="D1323" s="255" t="s">
        <v>285</v>
      </c>
      <c r="E1323" s="256" t="s">
        <v>1920</v>
      </c>
      <c r="F1323" s="256">
        <v>1765</v>
      </c>
      <c r="G1323" s="256" t="s">
        <v>1537</v>
      </c>
      <c r="H1323" s="256" t="s">
        <v>487</v>
      </c>
      <c r="I1323" s="256"/>
      <c r="J1323" s="256" t="s">
        <v>356</v>
      </c>
      <c r="K1323" s="256" t="s">
        <v>356</v>
      </c>
      <c r="L1323" s="256" t="s">
        <v>356</v>
      </c>
      <c r="M1323" s="256"/>
      <c r="N1323" s="257"/>
    </row>
    <row r="1324" spans="2:14" x14ac:dyDescent="0.25">
      <c r="B1324" s="333" t="str">
        <f>IF(D1324="","",D1324&amp;"-"&amp;(1+COUNTIF(D$33:D1323,D1324)))</f>
        <v>imeprezime-1265</v>
      </c>
      <c r="D1324" s="255" t="s">
        <v>285</v>
      </c>
      <c r="E1324" s="256" t="s">
        <v>1920</v>
      </c>
      <c r="F1324" s="256">
        <v>1499</v>
      </c>
      <c r="G1324" s="256" t="s">
        <v>1921</v>
      </c>
      <c r="H1324" s="256" t="s">
        <v>374</v>
      </c>
      <c r="I1324" s="256" t="s">
        <v>636</v>
      </c>
      <c r="J1324" s="256">
        <v>221</v>
      </c>
      <c r="K1324" s="329">
        <v>44627</v>
      </c>
      <c r="L1324" s="256" t="s">
        <v>356</v>
      </c>
      <c r="M1324" s="256"/>
      <c r="N1324" s="257"/>
    </row>
    <row r="1325" spans="2:14" x14ac:dyDescent="0.25">
      <c r="B1325" s="333" t="str">
        <f>IF(D1325="","",D1325&amp;"-"&amp;(1+COUNTIF(D$33:D1324,D1325)))</f>
        <v>imeprezime-1266</v>
      </c>
      <c r="D1325" s="255" t="s">
        <v>285</v>
      </c>
      <c r="E1325" s="256" t="s">
        <v>1922</v>
      </c>
      <c r="F1325" s="256">
        <v>1201</v>
      </c>
      <c r="G1325" s="256" t="s">
        <v>1923</v>
      </c>
      <c r="H1325" s="256" t="s">
        <v>365</v>
      </c>
      <c r="I1325" s="256" t="s">
        <v>636</v>
      </c>
      <c r="J1325" s="256">
        <v>221</v>
      </c>
      <c r="K1325" s="329">
        <v>44626</v>
      </c>
      <c r="L1325" s="256" t="s">
        <v>356</v>
      </c>
      <c r="M1325" s="256"/>
      <c r="N1325" s="257"/>
    </row>
    <row r="1326" spans="2:14" x14ac:dyDescent="0.25">
      <c r="B1326" s="333" t="str">
        <f>IF(D1326="","",D1326&amp;"-"&amp;(1+COUNTIF(D$33:D1325,D1326)))</f>
        <v>imeprezime-1267</v>
      </c>
      <c r="D1326" s="255" t="s">
        <v>285</v>
      </c>
      <c r="E1326" s="256" t="s">
        <v>1922</v>
      </c>
      <c r="F1326" s="256">
        <v>1081</v>
      </c>
      <c r="G1326" s="256" t="s">
        <v>1924</v>
      </c>
      <c r="H1326" s="256" t="s">
        <v>374</v>
      </c>
      <c r="I1326" s="256" t="s">
        <v>467</v>
      </c>
      <c r="J1326" s="256">
        <v>221</v>
      </c>
      <c r="K1326" s="329">
        <v>44627</v>
      </c>
      <c r="L1326" s="256" t="s">
        <v>356</v>
      </c>
      <c r="M1326" s="256"/>
      <c r="N1326" s="257"/>
    </row>
    <row r="1327" spans="2:14" ht="15" customHeight="1" x14ac:dyDescent="0.25">
      <c r="B1327" s="333" t="str">
        <f>IF(D1327="","",D1327&amp;"-"&amp;(1+COUNTIF(D$33:D1326,D1327)))</f>
        <v>imeprezime-1268</v>
      </c>
      <c r="D1327" s="255" t="s">
        <v>285</v>
      </c>
      <c r="E1327" s="256" t="s">
        <v>1922</v>
      </c>
      <c r="F1327" s="256">
        <v>2055</v>
      </c>
      <c r="G1327" s="256" t="s">
        <v>1925</v>
      </c>
      <c r="H1327" s="256" t="s">
        <v>447</v>
      </c>
      <c r="I1327" s="256"/>
      <c r="J1327" s="256" t="s">
        <v>356</v>
      </c>
      <c r="K1327" s="256" t="s">
        <v>356</v>
      </c>
      <c r="L1327" s="256" t="s">
        <v>356</v>
      </c>
      <c r="M1327" s="256"/>
      <c r="N1327" s="257"/>
    </row>
    <row r="1328" spans="2:14" x14ac:dyDescent="0.25">
      <c r="B1328" s="333" t="str">
        <f>IF(D1328="","",D1328&amp;"-"&amp;(1+COUNTIF(D$33:D1327,D1328)))</f>
        <v>imeprezime-1269</v>
      </c>
      <c r="D1328" s="255" t="s">
        <v>285</v>
      </c>
      <c r="E1328" s="256" t="s">
        <v>1922</v>
      </c>
      <c r="F1328" s="256">
        <v>2011</v>
      </c>
      <c r="G1328" s="256" t="s">
        <v>1127</v>
      </c>
      <c r="H1328" s="256" t="s">
        <v>383</v>
      </c>
      <c r="I1328" s="256"/>
      <c r="J1328" s="256" t="s">
        <v>356</v>
      </c>
      <c r="K1328" s="256" t="s">
        <v>356</v>
      </c>
      <c r="L1328" s="256" t="s">
        <v>356</v>
      </c>
      <c r="M1328" s="256"/>
      <c r="N1328" s="257"/>
    </row>
    <row r="1329" spans="2:14" x14ac:dyDescent="0.25">
      <c r="B1329" s="333" t="str">
        <f>IF(D1329="","",D1329&amp;"-"&amp;(1+COUNTIF(D$33:D1328,D1329)))</f>
        <v>imeprezime-1270</v>
      </c>
      <c r="D1329" s="255" t="s">
        <v>285</v>
      </c>
      <c r="E1329" s="256" t="s">
        <v>1922</v>
      </c>
      <c r="F1329" s="256">
        <v>1056</v>
      </c>
      <c r="G1329" s="256" t="s">
        <v>1926</v>
      </c>
      <c r="H1329" s="256" t="s">
        <v>374</v>
      </c>
      <c r="I1329" s="256" t="s">
        <v>467</v>
      </c>
      <c r="J1329" s="256">
        <v>221</v>
      </c>
      <c r="K1329" s="329">
        <v>44627</v>
      </c>
      <c r="L1329" s="256" t="s">
        <v>356</v>
      </c>
      <c r="M1329" s="256"/>
      <c r="N1329" s="257"/>
    </row>
    <row r="1330" spans="2:14" x14ac:dyDescent="0.25">
      <c r="B1330" s="333" t="str">
        <f>IF(D1330="","",D1330&amp;"-"&amp;(1+COUNTIF(D$33:D1329,D1330)))</f>
        <v>imeprezime-1271</v>
      </c>
      <c r="D1330" s="255" t="s">
        <v>285</v>
      </c>
      <c r="E1330" s="256" t="s">
        <v>1922</v>
      </c>
      <c r="F1330" s="256">
        <v>1790</v>
      </c>
      <c r="G1330" s="256" t="s">
        <v>1927</v>
      </c>
      <c r="H1330" s="256" t="s">
        <v>374</v>
      </c>
      <c r="I1330" s="256"/>
      <c r="J1330" s="256" t="s">
        <v>356</v>
      </c>
      <c r="K1330" s="256" t="s">
        <v>356</v>
      </c>
      <c r="L1330" s="256" t="s">
        <v>356</v>
      </c>
      <c r="M1330" s="256"/>
      <c r="N1330" s="257"/>
    </row>
    <row r="1331" spans="2:14" x14ac:dyDescent="0.25">
      <c r="B1331" s="333" t="str">
        <f>IF(D1331="","",D1331&amp;"-"&amp;(1+COUNTIF(D$33:D1330,D1331)))</f>
        <v>imeprezime-1272</v>
      </c>
      <c r="D1331" s="255" t="s">
        <v>285</v>
      </c>
      <c r="E1331" s="256" t="s">
        <v>1922</v>
      </c>
      <c r="F1331" s="256">
        <v>1822</v>
      </c>
      <c r="G1331" s="256" t="s">
        <v>1101</v>
      </c>
      <c r="H1331" s="256" t="s">
        <v>447</v>
      </c>
      <c r="I1331" s="256"/>
      <c r="J1331" s="256" t="s">
        <v>356</v>
      </c>
      <c r="K1331" s="256" t="s">
        <v>356</v>
      </c>
      <c r="L1331" s="256" t="s">
        <v>356</v>
      </c>
      <c r="M1331" s="256"/>
      <c r="N1331" s="257"/>
    </row>
    <row r="1332" spans="2:14" x14ac:dyDescent="0.25">
      <c r="B1332" s="333" t="str">
        <f>IF(D1332="","",D1332&amp;"-"&amp;(1+COUNTIF(D$33:D1331,D1332)))</f>
        <v>imeprezime-1273</v>
      </c>
      <c r="D1332" s="255" t="s">
        <v>285</v>
      </c>
      <c r="E1332" s="256" t="s">
        <v>1922</v>
      </c>
      <c r="F1332" s="256">
        <v>1537</v>
      </c>
      <c r="G1332" s="256" t="s">
        <v>1126</v>
      </c>
      <c r="H1332" s="256" t="s">
        <v>412</v>
      </c>
      <c r="I1332" s="256" t="s">
        <v>636</v>
      </c>
      <c r="J1332" s="256">
        <v>221</v>
      </c>
      <c r="K1332" s="329">
        <v>44645</v>
      </c>
      <c r="L1332" s="256" t="s">
        <v>356</v>
      </c>
      <c r="M1332" s="256"/>
      <c r="N1332" s="257"/>
    </row>
    <row r="1333" spans="2:14" x14ac:dyDescent="0.25">
      <c r="B1333" s="333" t="str">
        <f>IF(D1333="","",D1333&amp;"-"&amp;(1+COUNTIF(D$33:D1332,D1333)))</f>
        <v>imeprezime-1274</v>
      </c>
      <c r="D1333" s="255" t="s">
        <v>285</v>
      </c>
      <c r="E1333" s="256" t="s">
        <v>1928</v>
      </c>
      <c r="F1333" s="256">
        <v>1502</v>
      </c>
      <c r="G1333" s="256" t="s">
        <v>1929</v>
      </c>
      <c r="H1333" s="256" t="s">
        <v>368</v>
      </c>
      <c r="I1333" s="256"/>
      <c r="J1333" s="256" t="s">
        <v>356</v>
      </c>
      <c r="K1333" s="256" t="s">
        <v>356</v>
      </c>
      <c r="L1333" s="256" t="s">
        <v>356</v>
      </c>
      <c r="M1333" s="256"/>
      <c r="N1333" s="257"/>
    </row>
    <row r="1334" spans="2:14" ht="15" customHeight="1" x14ac:dyDescent="0.25">
      <c r="B1334" s="333" t="str">
        <f>IF(D1334="","",D1334&amp;"-"&amp;(1+COUNTIF(D$33:D1333,D1334)))</f>
        <v>imeprezime-1275</v>
      </c>
      <c r="D1334" s="255" t="s">
        <v>285</v>
      </c>
      <c r="E1334" s="256" t="s">
        <v>1928</v>
      </c>
      <c r="F1334" s="256">
        <v>2035</v>
      </c>
      <c r="G1334" s="256" t="s">
        <v>1930</v>
      </c>
      <c r="H1334" s="256" t="s">
        <v>447</v>
      </c>
      <c r="I1334" s="256"/>
      <c r="J1334" s="256" t="s">
        <v>356</v>
      </c>
      <c r="K1334" s="256" t="s">
        <v>356</v>
      </c>
      <c r="L1334" s="256" t="s">
        <v>356</v>
      </c>
      <c r="M1334" s="256"/>
      <c r="N1334" s="257"/>
    </row>
    <row r="1335" spans="2:14" x14ac:dyDescent="0.25">
      <c r="B1335" s="333" t="str">
        <f>IF(D1335="","",D1335&amp;"-"&amp;(1+COUNTIF(D$33:D1334,D1335)))</f>
        <v>imeprezime-1276</v>
      </c>
      <c r="D1335" s="255" t="s">
        <v>285</v>
      </c>
      <c r="E1335" s="256" t="s">
        <v>1928</v>
      </c>
      <c r="F1335" s="256">
        <v>2258</v>
      </c>
      <c r="G1335" s="256" t="s">
        <v>1931</v>
      </c>
      <c r="H1335" s="256" t="s">
        <v>374</v>
      </c>
      <c r="I1335" s="256"/>
      <c r="J1335" s="256" t="s">
        <v>356</v>
      </c>
      <c r="K1335" s="256" t="s">
        <v>356</v>
      </c>
      <c r="L1335" s="256" t="s">
        <v>356</v>
      </c>
      <c r="M1335" s="256"/>
      <c r="N1335" s="257"/>
    </row>
    <row r="1336" spans="2:14" x14ac:dyDescent="0.25">
      <c r="B1336" s="333" t="str">
        <f>IF(D1336="","",D1336&amp;"-"&amp;(1+COUNTIF(D$33:D1335,D1336)))</f>
        <v>imeprezime-1277</v>
      </c>
      <c r="D1336" s="255" t="s">
        <v>285</v>
      </c>
      <c r="E1336" s="256" t="s">
        <v>1932</v>
      </c>
      <c r="F1336" s="256">
        <v>1279</v>
      </c>
      <c r="G1336" s="256" t="s">
        <v>1933</v>
      </c>
      <c r="H1336" s="256" t="s">
        <v>374</v>
      </c>
      <c r="I1336" s="256" t="s">
        <v>601</v>
      </c>
      <c r="J1336" s="256">
        <v>221</v>
      </c>
      <c r="K1336" s="329">
        <v>44627</v>
      </c>
      <c r="L1336" s="256" t="s">
        <v>356</v>
      </c>
      <c r="M1336" s="256"/>
      <c r="N1336" s="257"/>
    </row>
    <row r="1337" spans="2:14" x14ac:dyDescent="0.25">
      <c r="B1337" s="333" t="str">
        <f>IF(D1337="","",D1337&amp;"-"&amp;(1+COUNTIF(D$33:D1336,D1337)))</f>
        <v>imeprezime-1278</v>
      </c>
      <c r="D1337" s="255" t="s">
        <v>285</v>
      </c>
      <c r="E1337" s="256" t="s">
        <v>1932</v>
      </c>
      <c r="F1337" s="256">
        <v>2229</v>
      </c>
      <c r="G1337" s="256" t="s">
        <v>1934</v>
      </c>
      <c r="H1337" s="256" t="s">
        <v>368</v>
      </c>
      <c r="I1337" s="256" t="s">
        <v>601</v>
      </c>
      <c r="J1337" s="256">
        <v>221</v>
      </c>
      <c r="K1337" s="329">
        <v>44668</v>
      </c>
      <c r="L1337" s="256" t="s">
        <v>356</v>
      </c>
      <c r="M1337" s="256"/>
      <c r="N1337" s="257"/>
    </row>
    <row r="1338" spans="2:14" x14ac:dyDescent="0.25">
      <c r="B1338" s="333" t="str">
        <f>IF(D1338="","",D1338&amp;"-"&amp;(1+COUNTIF(D$33:D1337,D1338)))</f>
        <v>imeprezime-1279</v>
      </c>
      <c r="D1338" s="255" t="s">
        <v>285</v>
      </c>
      <c r="E1338" s="256" t="s">
        <v>1935</v>
      </c>
      <c r="F1338" s="256">
        <v>1364</v>
      </c>
      <c r="G1338" s="256" t="s">
        <v>764</v>
      </c>
      <c r="H1338" s="256" t="s">
        <v>412</v>
      </c>
      <c r="I1338" s="256" t="s">
        <v>433</v>
      </c>
      <c r="J1338" s="256">
        <v>221</v>
      </c>
      <c r="K1338" s="329">
        <v>44645</v>
      </c>
      <c r="L1338" s="256" t="s">
        <v>356</v>
      </c>
      <c r="M1338" s="256"/>
      <c r="N1338" s="257"/>
    </row>
    <row r="1339" spans="2:14" x14ac:dyDescent="0.25">
      <c r="B1339" s="333" t="str">
        <f>IF(D1339="","",D1339&amp;"-"&amp;(1+COUNTIF(D$33:D1338,D1339)))</f>
        <v>imeprezime-1280</v>
      </c>
      <c r="D1339" s="255" t="s">
        <v>285</v>
      </c>
      <c r="E1339" s="256" t="s">
        <v>1936</v>
      </c>
      <c r="F1339" s="256">
        <v>1037</v>
      </c>
      <c r="G1339" s="256" t="s">
        <v>1937</v>
      </c>
      <c r="H1339" s="256" t="s">
        <v>368</v>
      </c>
      <c r="I1339" s="256"/>
      <c r="J1339" s="256" t="s">
        <v>356</v>
      </c>
      <c r="K1339" s="256" t="s">
        <v>356</v>
      </c>
      <c r="L1339" s="256" t="s">
        <v>356</v>
      </c>
      <c r="M1339" s="256"/>
      <c r="N1339" s="257"/>
    </row>
    <row r="1340" spans="2:14" x14ac:dyDescent="0.25">
      <c r="B1340" s="333" t="str">
        <f>IF(D1340="","",D1340&amp;"-"&amp;(1+COUNTIF(D$33:D1339,D1340)))</f>
        <v>imeprezime-1281</v>
      </c>
      <c r="D1340" s="255" t="s">
        <v>285</v>
      </c>
      <c r="E1340" s="256" t="s">
        <v>1936</v>
      </c>
      <c r="F1340" s="256">
        <v>1661</v>
      </c>
      <c r="G1340" s="256" t="s">
        <v>1938</v>
      </c>
      <c r="H1340" s="256" t="s">
        <v>362</v>
      </c>
      <c r="I1340" s="256"/>
      <c r="J1340" s="256" t="s">
        <v>356</v>
      </c>
      <c r="K1340" s="256" t="s">
        <v>356</v>
      </c>
      <c r="L1340" s="256" t="s">
        <v>356</v>
      </c>
      <c r="M1340" s="256"/>
      <c r="N1340" s="257"/>
    </row>
    <row r="1341" spans="2:14" ht="15" customHeight="1" x14ac:dyDescent="0.25">
      <c r="B1341" s="333" t="str">
        <f>IF(D1341="","",D1341&amp;"-"&amp;(1+COUNTIF(D$33:D1340,D1341)))</f>
        <v>imeprezime-1282</v>
      </c>
      <c r="D1341" s="255" t="s">
        <v>285</v>
      </c>
      <c r="E1341" s="256" t="s">
        <v>1936</v>
      </c>
      <c r="F1341" s="256">
        <v>1814</v>
      </c>
      <c r="G1341" s="256" t="s">
        <v>1939</v>
      </c>
      <c r="H1341" s="256" t="s">
        <v>368</v>
      </c>
      <c r="I1341" s="256"/>
      <c r="J1341" s="256" t="s">
        <v>356</v>
      </c>
      <c r="K1341" s="256" t="s">
        <v>356</v>
      </c>
      <c r="L1341" s="256" t="s">
        <v>356</v>
      </c>
      <c r="M1341" s="256"/>
      <c r="N1341" s="257"/>
    </row>
    <row r="1342" spans="2:14" x14ac:dyDescent="0.25">
      <c r="B1342" s="333" t="str">
        <f>IF(D1342="","",D1342&amp;"-"&amp;(1+COUNTIF(D$33:D1341,D1342)))</f>
        <v>imeprezime-1283</v>
      </c>
      <c r="D1342" s="255" t="s">
        <v>285</v>
      </c>
      <c r="E1342" s="256" t="s">
        <v>1940</v>
      </c>
      <c r="F1342" s="256">
        <v>2298</v>
      </c>
      <c r="G1342" s="256" t="s">
        <v>1021</v>
      </c>
      <c r="H1342" s="256" t="s">
        <v>359</v>
      </c>
      <c r="I1342" s="256"/>
      <c r="J1342" s="256" t="s">
        <v>356</v>
      </c>
      <c r="K1342" s="256" t="s">
        <v>356</v>
      </c>
      <c r="L1342" s="256" t="s">
        <v>356</v>
      </c>
      <c r="M1342" s="256"/>
      <c r="N1342" s="257"/>
    </row>
    <row r="1343" spans="2:14" x14ac:dyDescent="0.25">
      <c r="B1343" s="333" t="str">
        <f>IF(D1343="","",D1343&amp;"-"&amp;(1+COUNTIF(D$33:D1342,D1343)))</f>
        <v>imeprezime-1284</v>
      </c>
      <c r="D1343" s="255" t="s">
        <v>285</v>
      </c>
      <c r="E1343" s="256" t="s">
        <v>1941</v>
      </c>
      <c r="F1343" s="256">
        <v>1165</v>
      </c>
      <c r="G1343" s="256" t="s">
        <v>1664</v>
      </c>
      <c r="H1343" s="256" t="s">
        <v>383</v>
      </c>
      <c r="I1343" s="256" t="s">
        <v>904</v>
      </c>
      <c r="J1343" s="256">
        <v>221</v>
      </c>
      <c r="K1343" s="329">
        <v>44625</v>
      </c>
      <c r="L1343" s="256" t="s">
        <v>356</v>
      </c>
      <c r="M1343" s="256"/>
      <c r="N1343" s="257"/>
    </row>
    <row r="1344" spans="2:14" x14ac:dyDescent="0.25">
      <c r="B1344" s="333" t="str">
        <f>IF(D1344="","",D1344&amp;"-"&amp;(1+COUNTIF(D$33:D1343,D1344)))</f>
        <v>imeprezime-1285</v>
      </c>
      <c r="D1344" s="255" t="s">
        <v>285</v>
      </c>
      <c r="E1344" s="256" t="s">
        <v>1942</v>
      </c>
      <c r="F1344" s="256">
        <v>2400</v>
      </c>
      <c r="G1344" s="256" t="s">
        <v>1943</v>
      </c>
      <c r="H1344" s="256" t="s">
        <v>1740</v>
      </c>
      <c r="I1344" s="256"/>
      <c r="J1344" s="256" t="s">
        <v>356</v>
      </c>
      <c r="K1344" s="256" t="s">
        <v>356</v>
      </c>
      <c r="L1344" s="256" t="s">
        <v>356</v>
      </c>
      <c r="M1344" s="256"/>
      <c r="N1344" s="257"/>
    </row>
    <row r="1345" spans="2:14" x14ac:dyDescent="0.25">
      <c r="B1345" s="333" t="str">
        <f>IF(D1345="","",D1345&amp;"-"&amp;(1+COUNTIF(D$33:D1344,D1345)))</f>
        <v>imeprezime-1286</v>
      </c>
      <c r="D1345" s="255" t="s">
        <v>285</v>
      </c>
      <c r="E1345" s="256" t="s">
        <v>1944</v>
      </c>
      <c r="F1345" s="256">
        <v>2402</v>
      </c>
      <c r="G1345" s="256" t="s">
        <v>1945</v>
      </c>
      <c r="H1345" s="256" t="s">
        <v>379</v>
      </c>
      <c r="I1345" s="256"/>
      <c r="J1345" s="256" t="s">
        <v>356</v>
      </c>
      <c r="K1345" s="256" t="s">
        <v>356</v>
      </c>
      <c r="L1345" s="256" t="s">
        <v>356</v>
      </c>
      <c r="M1345" s="256"/>
      <c r="N1345" s="257"/>
    </row>
    <row r="1346" spans="2:14" x14ac:dyDescent="0.25">
      <c r="B1346" s="333" t="str">
        <f>IF(D1346="","",D1346&amp;"-"&amp;(1+COUNTIF(D$33:D1345,D1346)))</f>
        <v>imeprezime-1287</v>
      </c>
      <c r="D1346" s="255" t="s">
        <v>285</v>
      </c>
      <c r="E1346" s="256" t="s">
        <v>1946</v>
      </c>
      <c r="F1346" s="256">
        <v>2300</v>
      </c>
      <c r="G1346" s="256" t="s">
        <v>1947</v>
      </c>
      <c r="H1346" s="256" t="s">
        <v>424</v>
      </c>
      <c r="I1346" s="256" t="s">
        <v>653</v>
      </c>
      <c r="J1346" s="256">
        <v>221</v>
      </c>
      <c r="K1346" s="329">
        <v>44850</v>
      </c>
      <c r="L1346" s="256" t="s">
        <v>356</v>
      </c>
      <c r="M1346" s="256"/>
      <c r="N1346" s="257"/>
    </row>
    <row r="1347" spans="2:14" x14ac:dyDescent="0.25">
      <c r="B1347" s="333" t="str">
        <f>IF(D1347="","",D1347&amp;"-"&amp;(1+COUNTIF(D$33:D1346,D1347)))</f>
        <v>imeprezime-1288</v>
      </c>
      <c r="D1347" s="255" t="s">
        <v>285</v>
      </c>
      <c r="E1347" s="256" t="s">
        <v>1946</v>
      </c>
      <c r="F1347" s="256">
        <v>1263</v>
      </c>
      <c r="G1347" s="256" t="s">
        <v>1867</v>
      </c>
      <c r="H1347" s="256" t="s">
        <v>368</v>
      </c>
      <c r="I1347" s="256" t="s">
        <v>399</v>
      </c>
      <c r="J1347" s="256">
        <v>221</v>
      </c>
      <c r="K1347" s="329">
        <v>44636</v>
      </c>
      <c r="L1347" s="256" t="s">
        <v>356</v>
      </c>
      <c r="M1347" s="256"/>
      <c r="N1347" s="257"/>
    </row>
    <row r="1348" spans="2:14" ht="15" customHeight="1" x14ac:dyDescent="0.25">
      <c r="B1348" s="333" t="str">
        <f>IF(D1348="","",D1348&amp;"-"&amp;(1+COUNTIF(D$33:D1347,D1348)))</f>
        <v>imeprezime-1289</v>
      </c>
      <c r="D1348" s="255" t="s">
        <v>285</v>
      </c>
      <c r="E1348" s="256" t="s">
        <v>1946</v>
      </c>
      <c r="F1348" s="256">
        <v>1584</v>
      </c>
      <c r="G1348" s="256" t="s">
        <v>1948</v>
      </c>
      <c r="H1348" s="256" t="s">
        <v>424</v>
      </c>
      <c r="I1348" s="256"/>
      <c r="J1348" s="256" t="s">
        <v>356</v>
      </c>
      <c r="K1348" s="256" t="s">
        <v>356</v>
      </c>
      <c r="L1348" s="256" t="s">
        <v>356</v>
      </c>
      <c r="M1348" s="256"/>
      <c r="N1348" s="257"/>
    </row>
    <row r="1349" spans="2:14" x14ac:dyDescent="0.25">
      <c r="B1349" s="333" t="str">
        <f>IF(D1349="","",D1349&amp;"-"&amp;(1+COUNTIF(D$33:D1348,D1349)))</f>
        <v>imeprezime-1290</v>
      </c>
      <c r="D1349" s="255" t="s">
        <v>285</v>
      </c>
      <c r="E1349" s="256" t="s">
        <v>1386</v>
      </c>
      <c r="F1349" s="256">
        <v>2012</v>
      </c>
      <c r="G1349" s="256" t="s">
        <v>1065</v>
      </c>
      <c r="H1349" s="256" t="s">
        <v>368</v>
      </c>
      <c r="I1349" s="256"/>
      <c r="J1349" s="256" t="s">
        <v>356</v>
      </c>
      <c r="K1349" s="256" t="s">
        <v>356</v>
      </c>
      <c r="L1349" s="256" t="s">
        <v>356</v>
      </c>
      <c r="M1349" s="256"/>
      <c r="N1349" s="257"/>
    </row>
    <row r="1350" spans="2:14" x14ac:dyDescent="0.25">
      <c r="B1350" s="333" t="str">
        <f>IF(D1350="","",D1350&amp;"-"&amp;(1+COUNTIF(D$33:D1349,D1350)))</f>
        <v>imeprezime-1291</v>
      </c>
      <c r="D1350" s="255" t="s">
        <v>285</v>
      </c>
      <c r="E1350" s="256" t="s">
        <v>1386</v>
      </c>
      <c r="F1350" s="256">
        <v>2216</v>
      </c>
      <c r="G1350" s="256" t="s">
        <v>892</v>
      </c>
      <c r="H1350" s="256" t="s">
        <v>362</v>
      </c>
      <c r="I1350" s="256"/>
      <c r="J1350" s="256" t="s">
        <v>356</v>
      </c>
      <c r="K1350" s="256" t="s">
        <v>356</v>
      </c>
      <c r="L1350" s="256" t="s">
        <v>356</v>
      </c>
      <c r="M1350" s="256"/>
      <c r="N1350" s="257"/>
    </row>
    <row r="1351" spans="2:14" x14ac:dyDescent="0.25">
      <c r="B1351" s="333" t="str">
        <f>IF(D1351="","",D1351&amp;"-"&amp;(1+COUNTIF(D$33:D1350,D1351)))</f>
        <v>imeprezime-1292</v>
      </c>
      <c r="D1351" s="255" t="s">
        <v>285</v>
      </c>
      <c r="E1351" s="256" t="s">
        <v>1386</v>
      </c>
      <c r="F1351" s="256">
        <v>1281</v>
      </c>
      <c r="G1351" s="256" t="s">
        <v>1949</v>
      </c>
      <c r="H1351" s="256" t="s">
        <v>362</v>
      </c>
      <c r="I1351" s="256" t="s">
        <v>430</v>
      </c>
      <c r="J1351" s="256">
        <v>221</v>
      </c>
      <c r="K1351" s="329">
        <v>44632</v>
      </c>
      <c r="L1351" s="256" t="s">
        <v>356</v>
      </c>
      <c r="M1351" s="256"/>
      <c r="N1351" s="257"/>
    </row>
    <row r="1352" spans="2:14" x14ac:dyDescent="0.25">
      <c r="B1352" s="333" t="str">
        <f>IF(D1352="","",D1352&amp;"-"&amp;(1+COUNTIF(D$33:D1351,D1352)))</f>
        <v>imeprezime-1293</v>
      </c>
      <c r="D1352" s="255" t="s">
        <v>285</v>
      </c>
      <c r="E1352" s="256" t="s">
        <v>1950</v>
      </c>
      <c r="F1352" s="256">
        <v>1118</v>
      </c>
      <c r="G1352" s="256" t="s">
        <v>453</v>
      </c>
      <c r="H1352" s="256" t="s">
        <v>368</v>
      </c>
      <c r="I1352" s="256" t="s">
        <v>535</v>
      </c>
      <c r="J1352" s="256">
        <v>221</v>
      </c>
      <c r="K1352" s="329">
        <v>44636</v>
      </c>
      <c r="L1352" s="256" t="s">
        <v>356</v>
      </c>
      <c r="M1352" s="256"/>
      <c r="N1352" s="257"/>
    </row>
    <row r="1353" spans="2:14" x14ac:dyDescent="0.25">
      <c r="B1353" s="333" t="str">
        <f>IF(D1353="","",D1353&amp;"-"&amp;(1+COUNTIF(D$33:D1352,D1353)))</f>
        <v>imeprezime-1294</v>
      </c>
      <c r="D1353" s="255" t="s">
        <v>285</v>
      </c>
      <c r="E1353" s="256" t="s">
        <v>1950</v>
      </c>
      <c r="F1353" s="256">
        <v>2189</v>
      </c>
      <c r="G1353" s="256" t="s">
        <v>1878</v>
      </c>
      <c r="H1353" s="256" t="s">
        <v>362</v>
      </c>
      <c r="I1353" s="256" t="s">
        <v>363</v>
      </c>
      <c r="J1353" s="256">
        <v>221</v>
      </c>
      <c r="K1353" s="329">
        <v>44632</v>
      </c>
      <c r="L1353" s="256" t="s">
        <v>356</v>
      </c>
      <c r="M1353" s="256"/>
      <c r="N1353" s="257"/>
    </row>
    <row r="1354" spans="2:14" x14ac:dyDescent="0.25">
      <c r="B1354" s="333" t="str">
        <f>IF(D1354="","",D1354&amp;"-"&amp;(1+COUNTIF(D$33:D1353,D1354)))</f>
        <v>imeprezime-1295</v>
      </c>
      <c r="D1354" s="255" t="s">
        <v>285</v>
      </c>
      <c r="E1354" s="256" t="s">
        <v>1950</v>
      </c>
      <c r="F1354" s="256">
        <v>2034</v>
      </c>
      <c r="G1354" s="256" t="s">
        <v>1057</v>
      </c>
      <c r="H1354" s="256"/>
      <c r="I1354" s="256"/>
      <c r="J1354" s="256" t="s">
        <v>356</v>
      </c>
      <c r="K1354" s="256" t="s">
        <v>356</v>
      </c>
      <c r="L1354" s="256" t="s">
        <v>356</v>
      </c>
      <c r="M1354" s="256"/>
      <c r="N1354" s="257"/>
    </row>
    <row r="1355" spans="2:14" ht="15" customHeight="1" x14ac:dyDescent="0.25">
      <c r="B1355" s="333" t="str">
        <f>IF(D1355="","",D1355&amp;"-"&amp;(1+COUNTIF(D$33:D1354,D1355)))</f>
        <v>imeprezime-1296</v>
      </c>
      <c r="D1355" s="255" t="s">
        <v>285</v>
      </c>
      <c r="E1355" s="256" t="s">
        <v>1951</v>
      </c>
      <c r="F1355" s="256">
        <v>1252</v>
      </c>
      <c r="G1355" s="256" t="s">
        <v>593</v>
      </c>
      <c r="H1355" s="256" t="s">
        <v>368</v>
      </c>
      <c r="I1355" s="256" t="s">
        <v>363</v>
      </c>
      <c r="J1355" s="256">
        <v>221</v>
      </c>
      <c r="K1355" s="329">
        <v>44636</v>
      </c>
      <c r="L1355" s="256" t="s">
        <v>356</v>
      </c>
      <c r="M1355" s="256"/>
      <c r="N1355" s="257"/>
    </row>
    <row r="1356" spans="2:14" x14ac:dyDescent="0.25">
      <c r="B1356" s="333" t="str">
        <f>IF(D1356="","",D1356&amp;"-"&amp;(1+COUNTIF(D$33:D1355,D1356)))</f>
        <v>imeprezime-1297</v>
      </c>
      <c r="D1356" s="255" t="s">
        <v>285</v>
      </c>
      <c r="E1356" s="256" t="s">
        <v>1952</v>
      </c>
      <c r="F1356" s="256">
        <v>1244</v>
      </c>
      <c r="G1356" s="256" t="s">
        <v>764</v>
      </c>
      <c r="H1356" s="256" t="s">
        <v>412</v>
      </c>
      <c r="I1356" s="256" t="s">
        <v>433</v>
      </c>
      <c r="J1356" s="256">
        <v>221</v>
      </c>
      <c r="K1356" s="329">
        <v>44645</v>
      </c>
      <c r="L1356" s="256" t="s">
        <v>356</v>
      </c>
      <c r="M1356" s="256"/>
      <c r="N1356" s="257"/>
    </row>
    <row r="1357" spans="2:14" x14ac:dyDescent="0.25">
      <c r="B1357" s="333" t="str">
        <f>IF(D1357="","",D1357&amp;"-"&amp;(1+COUNTIF(D$33:D1356,D1357)))</f>
        <v>imeprezime-1298</v>
      </c>
      <c r="D1357" s="255" t="s">
        <v>285</v>
      </c>
      <c r="E1357" s="256" t="s">
        <v>1953</v>
      </c>
      <c r="F1357" s="256">
        <v>2381</v>
      </c>
      <c r="G1357" s="256" t="s">
        <v>1954</v>
      </c>
      <c r="H1357" s="256" t="s">
        <v>1140</v>
      </c>
      <c r="I1357" s="256"/>
      <c r="J1357" s="256" t="s">
        <v>356</v>
      </c>
      <c r="K1357" s="256" t="s">
        <v>356</v>
      </c>
      <c r="L1357" s="256" t="s">
        <v>356</v>
      </c>
      <c r="M1357" s="256"/>
      <c r="N1357" s="257"/>
    </row>
    <row r="1358" spans="2:14" x14ac:dyDescent="0.25">
      <c r="B1358" s="333" t="str">
        <f>IF(D1358="","",D1358&amp;"-"&amp;(1+COUNTIF(D$33:D1357,D1358)))</f>
        <v>imeprezime-1299</v>
      </c>
      <c r="D1358" s="255" t="s">
        <v>285</v>
      </c>
      <c r="E1358" s="256" t="s">
        <v>1955</v>
      </c>
      <c r="F1358" s="256">
        <v>2230</v>
      </c>
      <c r="G1358" s="256" t="s">
        <v>1956</v>
      </c>
      <c r="H1358" s="256" t="s">
        <v>368</v>
      </c>
      <c r="I1358" s="256" t="s">
        <v>425</v>
      </c>
      <c r="J1358" s="256">
        <v>221</v>
      </c>
      <c r="K1358" s="329">
        <v>44671</v>
      </c>
      <c r="L1358" s="256" t="s">
        <v>356</v>
      </c>
      <c r="M1358" s="256"/>
      <c r="N1358" s="257"/>
    </row>
    <row r="1359" spans="2:14" x14ac:dyDescent="0.25">
      <c r="B1359" s="333" t="str">
        <f>IF(D1359="","",D1359&amp;"-"&amp;(1+COUNTIF(D$33:D1358,D1359)))</f>
        <v>imeprezime-1300</v>
      </c>
      <c r="D1359" s="255" t="s">
        <v>285</v>
      </c>
      <c r="E1359" s="256" t="s">
        <v>1957</v>
      </c>
      <c r="F1359" s="256">
        <v>1094</v>
      </c>
      <c r="G1359" s="256" t="s">
        <v>1444</v>
      </c>
      <c r="H1359" s="256" t="s">
        <v>374</v>
      </c>
      <c r="I1359" s="256" t="s">
        <v>430</v>
      </c>
      <c r="J1359" s="256">
        <v>221</v>
      </c>
      <c r="K1359" s="329">
        <v>44627</v>
      </c>
      <c r="L1359" s="256" t="s">
        <v>356</v>
      </c>
      <c r="M1359" s="256"/>
      <c r="N1359" s="257"/>
    </row>
    <row r="1360" spans="2:14" x14ac:dyDescent="0.25">
      <c r="B1360" s="333" t="str">
        <f>IF(D1360="","",D1360&amp;"-"&amp;(1+COUNTIF(D$33:D1359,D1360)))</f>
        <v>imeprezime-1301</v>
      </c>
      <c r="D1360" s="255" t="s">
        <v>285</v>
      </c>
      <c r="E1360" s="256" t="s">
        <v>1958</v>
      </c>
      <c r="F1360" s="256">
        <v>1330</v>
      </c>
      <c r="G1360" s="256" t="s">
        <v>1959</v>
      </c>
      <c r="H1360" s="256" t="s">
        <v>368</v>
      </c>
      <c r="I1360" s="256" t="s">
        <v>425</v>
      </c>
      <c r="J1360" s="256">
        <v>221</v>
      </c>
      <c r="K1360" s="329">
        <v>44636</v>
      </c>
      <c r="L1360" s="256" t="s">
        <v>356</v>
      </c>
      <c r="M1360" s="256"/>
      <c r="N1360" s="257"/>
    </row>
    <row r="1361" spans="2:14" x14ac:dyDescent="0.25">
      <c r="B1361" s="333" t="str">
        <f>IF(D1361="","",D1361&amp;"-"&amp;(1+COUNTIF(D$33:D1360,D1361)))</f>
        <v>imeprezime-1302</v>
      </c>
      <c r="D1361" s="255" t="s">
        <v>285</v>
      </c>
      <c r="E1361" s="256" t="s">
        <v>1960</v>
      </c>
      <c r="F1361" s="256">
        <v>1059</v>
      </c>
      <c r="G1361" s="256" t="s">
        <v>1001</v>
      </c>
      <c r="H1361" s="256" t="s">
        <v>374</v>
      </c>
      <c r="I1361" s="256" t="s">
        <v>375</v>
      </c>
      <c r="J1361" s="256">
        <v>221</v>
      </c>
      <c r="K1361" s="329">
        <v>44627</v>
      </c>
      <c r="L1361" s="256" t="s">
        <v>356</v>
      </c>
      <c r="M1361" s="256"/>
      <c r="N1361" s="257"/>
    </row>
    <row r="1362" spans="2:14" ht="15" customHeight="1" x14ac:dyDescent="0.25">
      <c r="B1362" s="333" t="str">
        <f>IF(D1362="","",D1362&amp;"-"&amp;(1+COUNTIF(D$33:D1361,D1362)))</f>
        <v>imeprezime-1303</v>
      </c>
      <c r="D1362" s="255" t="s">
        <v>285</v>
      </c>
      <c r="E1362" s="256" t="s">
        <v>1960</v>
      </c>
      <c r="F1362" s="256">
        <v>1228</v>
      </c>
      <c r="G1362" s="256" t="s">
        <v>1961</v>
      </c>
      <c r="H1362" s="256" t="s">
        <v>383</v>
      </c>
      <c r="I1362" s="256" t="s">
        <v>394</v>
      </c>
      <c r="J1362" s="256">
        <v>221</v>
      </c>
      <c r="K1362" s="329">
        <v>44625</v>
      </c>
      <c r="L1362" s="256" t="s">
        <v>356</v>
      </c>
      <c r="M1362" s="256"/>
      <c r="N1362" s="257"/>
    </row>
    <row r="1363" spans="2:14" x14ac:dyDescent="0.25">
      <c r="B1363" s="333" t="str">
        <f>IF(D1363="","",D1363&amp;"-"&amp;(1+COUNTIF(D$33:D1362,D1363)))</f>
        <v>imeprezime-1304</v>
      </c>
      <c r="D1363" s="255" t="s">
        <v>285</v>
      </c>
      <c r="E1363" s="256" t="s">
        <v>1962</v>
      </c>
      <c r="F1363" s="256">
        <v>1621</v>
      </c>
      <c r="G1363" s="256" t="s">
        <v>1538</v>
      </c>
      <c r="H1363" s="256" t="s">
        <v>362</v>
      </c>
      <c r="I1363" s="256"/>
      <c r="J1363" s="256" t="s">
        <v>356</v>
      </c>
      <c r="K1363" s="256" t="s">
        <v>356</v>
      </c>
      <c r="L1363" s="256" t="s">
        <v>356</v>
      </c>
      <c r="M1363" s="256"/>
      <c r="N1363" s="257"/>
    </row>
    <row r="1364" spans="2:14" x14ac:dyDescent="0.25">
      <c r="B1364" s="333" t="str">
        <f>IF(D1364="","",D1364&amp;"-"&amp;(1+COUNTIF(D$33:D1363,D1364)))</f>
        <v>imeprezime-1305</v>
      </c>
      <c r="D1364" s="255" t="s">
        <v>285</v>
      </c>
      <c r="E1364" s="256" t="s">
        <v>1963</v>
      </c>
      <c r="F1364" s="256">
        <v>2276</v>
      </c>
      <c r="G1364" s="256" t="s">
        <v>1964</v>
      </c>
      <c r="H1364" s="256" t="s">
        <v>412</v>
      </c>
      <c r="I1364" s="256" t="s">
        <v>904</v>
      </c>
      <c r="J1364" s="256">
        <v>221</v>
      </c>
      <c r="K1364" s="329">
        <v>44723</v>
      </c>
      <c r="L1364" s="256" t="s">
        <v>356</v>
      </c>
      <c r="M1364" s="256"/>
      <c r="N1364" s="257"/>
    </row>
    <row r="1365" spans="2:14" x14ac:dyDescent="0.25">
      <c r="B1365" s="333" t="str">
        <f>IF(D1365="","",D1365&amp;"-"&amp;(1+COUNTIF(D$33:D1364,D1365)))</f>
        <v>imeprezime-1306</v>
      </c>
      <c r="D1365" s="255" t="s">
        <v>285</v>
      </c>
      <c r="E1365" s="256" t="s">
        <v>1965</v>
      </c>
      <c r="F1365" s="256">
        <v>2245</v>
      </c>
      <c r="G1365" s="256" t="s">
        <v>1582</v>
      </c>
      <c r="H1365" s="256" t="s">
        <v>365</v>
      </c>
      <c r="I1365" s="256"/>
      <c r="J1365" s="256" t="s">
        <v>356</v>
      </c>
      <c r="K1365" s="256" t="s">
        <v>356</v>
      </c>
      <c r="L1365" s="256" t="s">
        <v>356</v>
      </c>
      <c r="M1365" s="256"/>
      <c r="N1365" s="257"/>
    </row>
    <row r="1366" spans="2:14" x14ac:dyDescent="0.25">
      <c r="B1366" s="333" t="str">
        <f>IF(D1366="","",D1366&amp;"-"&amp;(1+COUNTIF(D$33:D1365,D1366)))</f>
        <v>imeprezime-1307</v>
      </c>
      <c r="D1366" s="255" t="s">
        <v>285</v>
      </c>
      <c r="E1366" s="256" t="s">
        <v>1966</v>
      </c>
      <c r="F1366" s="256">
        <v>1485</v>
      </c>
      <c r="G1366" s="256" t="s">
        <v>585</v>
      </c>
      <c r="H1366" s="256" t="s">
        <v>383</v>
      </c>
      <c r="I1366" s="256" t="s">
        <v>433</v>
      </c>
      <c r="J1366" s="256">
        <v>221</v>
      </c>
      <c r="K1366" s="329">
        <v>44625</v>
      </c>
      <c r="L1366" s="256" t="s">
        <v>356</v>
      </c>
      <c r="M1366" s="256"/>
      <c r="N1366" s="257"/>
    </row>
    <row r="1367" spans="2:14" x14ac:dyDescent="0.25">
      <c r="B1367" s="333" t="str">
        <f>IF(D1367="","",D1367&amp;"-"&amp;(1+COUNTIF(D$33:D1366,D1367)))</f>
        <v>imeprezime-1308</v>
      </c>
      <c r="D1367" s="255" t="s">
        <v>285</v>
      </c>
      <c r="E1367" s="256" t="s">
        <v>1967</v>
      </c>
      <c r="F1367" s="256">
        <v>2144</v>
      </c>
      <c r="G1367" s="256" t="s">
        <v>1968</v>
      </c>
      <c r="H1367" s="256"/>
      <c r="I1367" s="256"/>
      <c r="J1367" s="256" t="s">
        <v>356</v>
      </c>
      <c r="K1367" s="256" t="s">
        <v>356</v>
      </c>
      <c r="L1367" s="256" t="s">
        <v>356</v>
      </c>
      <c r="M1367" s="256"/>
      <c r="N1367" s="257"/>
    </row>
    <row r="1368" spans="2:14" x14ac:dyDescent="0.25">
      <c r="B1368" s="333" t="str">
        <f>IF(D1368="","",D1368&amp;"-"&amp;(1+COUNTIF(D$33:D1367,D1368)))</f>
        <v>imeprezime-1309</v>
      </c>
      <c r="D1368" s="255" t="s">
        <v>285</v>
      </c>
      <c r="E1368" s="256" t="s">
        <v>1967</v>
      </c>
      <c r="F1368" s="256">
        <v>1221</v>
      </c>
      <c r="G1368" s="256" t="s">
        <v>619</v>
      </c>
      <c r="H1368" s="256" t="s">
        <v>368</v>
      </c>
      <c r="I1368" s="256" t="s">
        <v>363</v>
      </c>
      <c r="J1368" s="256">
        <v>221</v>
      </c>
      <c r="K1368" s="329">
        <v>44636</v>
      </c>
      <c r="L1368" s="256" t="s">
        <v>356</v>
      </c>
      <c r="M1368" s="256"/>
      <c r="N1368" s="257"/>
    </row>
    <row r="1369" spans="2:14" ht="15" customHeight="1" x14ac:dyDescent="0.25">
      <c r="B1369" s="333" t="str">
        <f>IF(D1369="","",D1369&amp;"-"&amp;(1+COUNTIF(D$33:D1368,D1369)))</f>
        <v>imeprezime-1310</v>
      </c>
      <c r="D1369" s="255" t="s">
        <v>285</v>
      </c>
      <c r="E1369" s="256" t="s">
        <v>1969</v>
      </c>
      <c r="F1369" s="256">
        <v>1871</v>
      </c>
      <c r="G1369" s="256" t="s">
        <v>723</v>
      </c>
      <c r="H1369" s="256" t="s">
        <v>374</v>
      </c>
      <c r="I1369" s="256" t="s">
        <v>399</v>
      </c>
      <c r="J1369" s="256">
        <v>221</v>
      </c>
      <c r="K1369" s="329">
        <v>44627</v>
      </c>
      <c r="L1369" s="256" t="s">
        <v>356</v>
      </c>
      <c r="M1369" s="256"/>
      <c r="N1369" s="257"/>
    </row>
    <row r="1370" spans="2:14" x14ac:dyDescent="0.25">
      <c r="B1370" s="333" t="str">
        <f>IF(D1370="","",D1370&amp;"-"&amp;(1+COUNTIF(D$33:D1369,D1370)))</f>
        <v>imeprezime-1311</v>
      </c>
      <c r="D1370" s="255" t="s">
        <v>285</v>
      </c>
      <c r="E1370" s="256" t="s">
        <v>1970</v>
      </c>
      <c r="F1370" s="256">
        <v>1223</v>
      </c>
      <c r="G1370" s="256" t="s">
        <v>1313</v>
      </c>
      <c r="H1370" s="256" t="s">
        <v>383</v>
      </c>
      <c r="I1370" s="256" t="s">
        <v>467</v>
      </c>
      <c r="J1370" s="256">
        <v>221</v>
      </c>
      <c r="K1370" s="329">
        <v>44625</v>
      </c>
      <c r="L1370" s="256" t="s">
        <v>356</v>
      </c>
      <c r="M1370" s="256"/>
      <c r="N1370" s="257"/>
    </row>
    <row r="1371" spans="2:14" x14ac:dyDescent="0.25">
      <c r="B1371" s="333" t="str">
        <f>IF(D1371="","",D1371&amp;"-"&amp;(1+COUNTIF(D$33:D1370,D1371)))</f>
        <v>imeprezime-1312</v>
      </c>
      <c r="D1371" s="255" t="s">
        <v>285</v>
      </c>
      <c r="E1371" s="256" t="s">
        <v>1971</v>
      </c>
      <c r="F1371" s="256">
        <v>1061</v>
      </c>
      <c r="G1371" s="256" t="s">
        <v>1972</v>
      </c>
      <c r="H1371" s="256" t="s">
        <v>374</v>
      </c>
      <c r="I1371" s="256" t="s">
        <v>645</v>
      </c>
      <c r="J1371" s="256">
        <v>221</v>
      </c>
      <c r="K1371" s="329">
        <v>44627</v>
      </c>
      <c r="L1371" s="256" t="s">
        <v>356</v>
      </c>
      <c r="M1371" s="256"/>
      <c r="N1371" s="257"/>
    </row>
    <row r="1372" spans="2:14" x14ac:dyDescent="0.25">
      <c r="B1372" s="333" t="str">
        <f>IF(D1372="","",D1372&amp;"-"&amp;(1+COUNTIF(D$33:D1371,D1372)))</f>
        <v>imeprezime-1313</v>
      </c>
      <c r="D1372" s="255" t="s">
        <v>285</v>
      </c>
      <c r="E1372" s="256" t="s">
        <v>1971</v>
      </c>
      <c r="F1372" s="256">
        <v>1126</v>
      </c>
      <c r="G1372" s="256" t="s">
        <v>1973</v>
      </c>
      <c r="H1372" s="256" t="s">
        <v>374</v>
      </c>
      <c r="I1372" s="256" t="s">
        <v>381</v>
      </c>
      <c r="J1372" s="256">
        <v>221</v>
      </c>
      <c r="K1372" s="329">
        <v>44627</v>
      </c>
      <c r="L1372" s="256" t="s">
        <v>356</v>
      </c>
      <c r="M1372" s="256"/>
      <c r="N1372" s="257"/>
    </row>
    <row r="1373" spans="2:14" x14ac:dyDescent="0.25">
      <c r="B1373" s="333" t="str">
        <f>IF(D1373="","",D1373&amp;"-"&amp;(1+COUNTIF(D$33:D1372,D1373)))</f>
        <v>imeprezime-1314</v>
      </c>
      <c r="D1373" s="255" t="s">
        <v>285</v>
      </c>
      <c r="E1373" s="256" t="s">
        <v>1971</v>
      </c>
      <c r="F1373" s="256">
        <v>1443</v>
      </c>
      <c r="G1373" s="256" t="s">
        <v>364</v>
      </c>
      <c r="H1373" s="256" t="s">
        <v>365</v>
      </c>
      <c r="I1373" s="256" t="s">
        <v>653</v>
      </c>
      <c r="J1373" s="256">
        <v>221</v>
      </c>
      <c r="K1373" s="329">
        <v>44626</v>
      </c>
      <c r="L1373" s="256" t="s">
        <v>356</v>
      </c>
      <c r="M1373" s="256"/>
      <c r="N1373" s="257"/>
    </row>
    <row r="1374" spans="2:14" x14ac:dyDescent="0.25">
      <c r="B1374" s="333" t="str">
        <f>IF(D1374="","",D1374&amp;"-"&amp;(1+COUNTIF(D$33:D1373,D1374)))</f>
        <v>imeprezime-1315</v>
      </c>
      <c r="D1374" s="255" t="s">
        <v>285</v>
      </c>
      <c r="E1374" s="256" t="s">
        <v>1971</v>
      </c>
      <c r="F1374" s="256">
        <v>1387</v>
      </c>
      <c r="G1374" s="256" t="s">
        <v>1974</v>
      </c>
      <c r="H1374" s="256" t="s">
        <v>368</v>
      </c>
      <c r="I1374" s="256" t="s">
        <v>381</v>
      </c>
      <c r="J1374" s="256">
        <v>221</v>
      </c>
      <c r="K1374" s="329">
        <v>44636</v>
      </c>
      <c r="L1374" s="256" t="s">
        <v>356</v>
      </c>
      <c r="M1374" s="256"/>
      <c r="N1374" s="257"/>
    </row>
    <row r="1375" spans="2:14" x14ac:dyDescent="0.25">
      <c r="B1375" s="333" t="str">
        <f>IF(D1375="","",D1375&amp;"-"&amp;(1+COUNTIF(D$33:D1374,D1375)))</f>
        <v>imeprezime-1316</v>
      </c>
      <c r="D1375" s="255" t="s">
        <v>285</v>
      </c>
      <c r="E1375" s="256" t="s">
        <v>1971</v>
      </c>
      <c r="F1375" s="256">
        <v>1090</v>
      </c>
      <c r="G1375" s="256" t="s">
        <v>1101</v>
      </c>
      <c r="H1375" s="256" t="s">
        <v>447</v>
      </c>
      <c r="I1375" s="256" t="s">
        <v>381</v>
      </c>
      <c r="J1375" s="256">
        <v>221</v>
      </c>
      <c r="K1375" s="329">
        <v>44642</v>
      </c>
      <c r="L1375" s="256" t="s">
        <v>356</v>
      </c>
      <c r="M1375" s="256"/>
      <c r="N1375" s="257"/>
    </row>
    <row r="1376" spans="2:14" ht="15" customHeight="1" x14ac:dyDescent="0.25">
      <c r="B1376" s="333" t="str">
        <f>IF(D1376="","",D1376&amp;"-"&amp;(1+COUNTIF(D$33:D1375,D1376)))</f>
        <v>imeprezime-1317</v>
      </c>
      <c r="D1376" s="255" t="s">
        <v>285</v>
      </c>
      <c r="E1376" s="256" t="s">
        <v>1971</v>
      </c>
      <c r="F1376" s="256">
        <v>1836</v>
      </c>
      <c r="G1376" s="256" t="s">
        <v>1114</v>
      </c>
      <c r="H1376" s="256" t="s">
        <v>365</v>
      </c>
      <c r="I1376" s="256" t="s">
        <v>381</v>
      </c>
      <c r="J1376" s="256">
        <v>221</v>
      </c>
      <c r="K1376" s="329">
        <v>44626</v>
      </c>
      <c r="L1376" s="256" t="s">
        <v>356</v>
      </c>
      <c r="M1376" s="256"/>
      <c r="N1376" s="257"/>
    </row>
    <row r="1377" spans="2:14" x14ac:dyDescent="0.25">
      <c r="B1377" s="333" t="str">
        <f>IF(D1377="","",D1377&amp;"-"&amp;(1+COUNTIF(D$33:D1376,D1377)))</f>
        <v>imeprezime-1318</v>
      </c>
      <c r="D1377" s="255" t="s">
        <v>285</v>
      </c>
      <c r="E1377" s="256" t="s">
        <v>1971</v>
      </c>
      <c r="F1377" s="256">
        <v>1306</v>
      </c>
      <c r="G1377" s="256" t="s">
        <v>446</v>
      </c>
      <c r="H1377" s="256" t="s">
        <v>447</v>
      </c>
      <c r="I1377" s="256" t="s">
        <v>543</v>
      </c>
      <c r="J1377" s="256">
        <v>221</v>
      </c>
      <c r="K1377" s="329">
        <v>44642</v>
      </c>
      <c r="L1377" s="256" t="s">
        <v>356</v>
      </c>
      <c r="M1377" s="256"/>
      <c r="N1377" s="257"/>
    </row>
    <row r="1378" spans="2:14" x14ac:dyDescent="0.25">
      <c r="B1378" s="333" t="str">
        <f>IF(D1378="","",D1378&amp;"-"&amp;(1+COUNTIF(D$33:D1377,D1378)))</f>
        <v>imeprezime-1319</v>
      </c>
      <c r="D1378" s="255" t="s">
        <v>285</v>
      </c>
      <c r="E1378" s="256" t="s">
        <v>1971</v>
      </c>
      <c r="F1378" s="256">
        <v>2106</v>
      </c>
      <c r="G1378" s="256" t="s">
        <v>1975</v>
      </c>
      <c r="H1378" s="256" t="s">
        <v>1171</v>
      </c>
      <c r="I1378" s="256"/>
      <c r="J1378" s="256" t="s">
        <v>356</v>
      </c>
      <c r="K1378" s="256" t="s">
        <v>356</v>
      </c>
      <c r="L1378" s="256" t="s">
        <v>356</v>
      </c>
      <c r="M1378" s="256"/>
      <c r="N1378" s="257"/>
    </row>
    <row r="1379" spans="2:14" x14ac:dyDescent="0.25">
      <c r="B1379" s="333" t="str">
        <f>IF(D1379="","",D1379&amp;"-"&amp;(1+COUNTIF(D$33:D1378,D1379)))</f>
        <v>imeprezime-1320</v>
      </c>
      <c r="D1379" s="255" t="s">
        <v>285</v>
      </c>
      <c r="E1379" s="256" t="s">
        <v>1971</v>
      </c>
      <c r="F1379" s="256">
        <v>1282</v>
      </c>
      <c r="G1379" s="256" t="s">
        <v>1976</v>
      </c>
      <c r="H1379" s="256" t="s">
        <v>374</v>
      </c>
      <c r="I1379" s="256" t="s">
        <v>636</v>
      </c>
      <c r="J1379" s="256">
        <v>221</v>
      </c>
      <c r="K1379" s="329">
        <v>44627</v>
      </c>
      <c r="L1379" s="256" t="s">
        <v>356</v>
      </c>
      <c r="M1379" s="256"/>
      <c r="N1379" s="257"/>
    </row>
    <row r="1380" spans="2:14" x14ac:dyDescent="0.25">
      <c r="B1380" s="333" t="str">
        <f>IF(D1380="","",D1380&amp;"-"&amp;(1+COUNTIF(D$33:D1379,D1380)))</f>
        <v>imeprezime-1321</v>
      </c>
      <c r="D1380" s="255" t="s">
        <v>285</v>
      </c>
      <c r="E1380" s="256" t="s">
        <v>1977</v>
      </c>
      <c r="F1380" s="256">
        <v>2370</v>
      </c>
      <c r="G1380" s="256" t="s">
        <v>1978</v>
      </c>
      <c r="H1380" s="256" t="s">
        <v>579</v>
      </c>
      <c r="I1380" s="256"/>
      <c r="J1380" s="256" t="s">
        <v>356</v>
      </c>
      <c r="K1380" s="256" t="s">
        <v>356</v>
      </c>
      <c r="L1380" s="256" t="s">
        <v>356</v>
      </c>
      <c r="M1380" s="256"/>
      <c r="N1380" s="257"/>
    </row>
    <row r="1381" spans="2:14" x14ac:dyDescent="0.25">
      <c r="B1381" s="333" t="str">
        <f>IF(D1381="","",D1381&amp;"-"&amp;(1+COUNTIF(D$33:D1380,D1381)))</f>
        <v>imeprezime-1322</v>
      </c>
      <c r="D1381" s="255" t="s">
        <v>285</v>
      </c>
      <c r="E1381" s="256" t="s">
        <v>1979</v>
      </c>
      <c r="F1381" s="256">
        <v>1262</v>
      </c>
      <c r="G1381" s="256" t="s">
        <v>1980</v>
      </c>
      <c r="H1381" s="256" t="s">
        <v>368</v>
      </c>
      <c r="I1381" s="256" t="s">
        <v>425</v>
      </c>
      <c r="J1381" s="256">
        <v>221</v>
      </c>
      <c r="K1381" s="329">
        <v>44636</v>
      </c>
      <c r="L1381" s="256" t="s">
        <v>356</v>
      </c>
      <c r="M1381" s="256"/>
      <c r="N1381" s="257"/>
    </row>
    <row r="1382" spans="2:14" x14ac:dyDescent="0.25">
      <c r="B1382" s="333" t="str">
        <f>IF(D1382="","",D1382&amp;"-"&amp;(1+COUNTIF(D$33:D1381,D1382)))</f>
        <v>imeprezime-1323</v>
      </c>
      <c r="D1382" s="255" t="s">
        <v>285</v>
      </c>
      <c r="E1382" s="256" t="s">
        <v>1981</v>
      </c>
      <c r="F1382" s="256">
        <v>1072</v>
      </c>
      <c r="G1382" s="256" t="s">
        <v>1982</v>
      </c>
      <c r="H1382" s="256" t="s">
        <v>374</v>
      </c>
      <c r="I1382" s="256" t="s">
        <v>381</v>
      </c>
      <c r="J1382" s="256">
        <v>221</v>
      </c>
      <c r="K1382" s="329">
        <v>44627</v>
      </c>
      <c r="L1382" s="256" t="s">
        <v>356</v>
      </c>
      <c r="M1382" s="256"/>
      <c r="N1382" s="257"/>
    </row>
    <row r="1383" spans="2:14" ht="15" customHeight="1" x14ac:dyDescent="0.25">
      <c r="B1383" s="333" t="str">
        <f>IF(D1383="","",D1383&amp;"-"&amp;(1+COUNTIF(D$33:D1382,D1383)))</f>
        <v>imeprezime-1324</v>
      </c>
      <c r="D1383" s="255" t="s">
        <v>285</v>
      </c>
      <c r="E1383" s="256" t="s">
        <v>1983</v>
      </c>
      <c r="F1383" s="256">
        <v>1204</v>
      </c>
      <c r="G1383" s="256" t="s">
        <v>1568</v>
      </c>
      <c r="H1383" s="256" t="s">
        <v>374</v>
      </c>
      <c r="I1383" s="256" t="s">
        <v>428</v>
      </c>
      <c r="J1383" s="256">
        <v>221</v>
      </c>
      <c r="K1383" s="329">
        <v>44627</v>
      </c>
      <c r="L1383" s="256" t="s">
        <v>356</v>
      </c>
      <c r="M1383" s="256"/>
      <c r="N1383" s="257"/>
    </row>
    <row r="1384" spans="2:14" x14ac:dyDescent="0.25">
      <c r="B1384" s="333" t="str">
        <f>IF(D1384="","",D1384&amp;"-"&amp;(1+COUNTIF(D$33:D1383,D1384)))</f>
        <v>imeprezime-1325</v>
      </c>
      <c r="D1384" s="255" t="s">
        <v>285</v>
      </c>
      <c r="E1384" s="256" t="s">
        <v>1984</v>
      </c>
      <c r="F1384" s="256">
        <v>2293</v>
      </c>
      <c r="G1384" s="256" t="s">
        <v>1985</v>
      </c>
      <c r="H1384" s="256" t="s">
        <v>1986</v>
      </c>
      <c r="I1384" s="256"/>
      <c r="J1384" s="256" t="s">
        <v>356</v>
      </c>
      <c r="K1384" s="256" t="s">
        <v>356</v>
      </c>
      <c r="L1384" s="256" t="s">
        <v>356</v>
      </c>
      <c r="M1384" s="256"/>
      <c r="N1384" s="257"/>
    </row>
    <row r="1385" spans="2:14" x14ac:dyDescent="0.25">
      <c r="B1385" s="333" t="str">
        <f>IF(D1385="","",D1385&amp;"-"&amp;(1+COUNTIF(D$33:D1384,D1385)))</f>
        <v>imeprezime-1326</v>
      </c>
      <c r="D1385" s="255" t="s">
        <v>285</v>
      </c>
      <c r="E1385" s="256" t="s">
        <v>1987</v>
      </c>
      <c r="F1385" s="256">
        <v>2241</v>
      </c>
      <c r="G1385" s="256" t="s">
        <v>1988</v>
      </c>
      <c r="H1385" s="256" t="s">
        <v>1989</v>
      </c>
      <c r="I1385" s="256"/>
      <c r="J1385" s="256" t="s">
        <v>356</v>
      </c>
      <c r="K1385" s="256" t="s">
        <v>356</v>
      </c>
      <c r="L1385" s="256" t="s">
        <v>356</v>
      </c>
      <c r="M1385" s="256"/>
      <c r="N1385" s="257"/>
    </row>
    <row r="1386" spans="2:14" x14ac:dyDescent="0.25">
      <c r="B1386" s="333" t="str">
        <f>IF(D1386="","",D1386&amp;"-"&amp;(1+COUNTIF(D$33:D1385,D1386)))</f>
        <v>imeprezime-1327</v>
      </c>
      <c r="D1386" s="255" t="s">
        <v>285</v>
      </c>
      <c r="E1386" s="256" t="s">
        <v>1990</v>
      </c>
      <c r="F1386" s="256">
        <v>2079</v>
      </c>
      <c r="G1386" s="256" t="s">
        <v>674</v>
      </c>
      <c r="H1386" s="256" t="s">
        <v>560</v>
      </c>
      <c r="I1386" s="256"/>
      <c r="J1386" s="256" t="s">
        <v>356</v>
      </c>
      <c r="K1386" s="256" t="s">
        <v>356</v>
      </c>
      <c r="L1386" s="256" t="s">
        <v>356</v>
      </c>
      <c r="M1386" s="256"/>
      <c r="N1386" s="257"/>
    </row>
    <row r="1387" spans="2:14" x14ac:dyDescent="0.25">
      <c r="B1387" s="333" t="str">
        <f>IF(D1387="","",D1387&amp;"-"&amp;(1+COUNTIF(D$33:D1386,D1387)))</f>
        <v>imeprezime-1328</v>
      </c>
      <c r="D1387" s="255" t="s">
        <v>285</v>
      </c>
      <c r="E1387" s="256" t="s">
        <v>1991</v>
      </c>
      <c r="F1387" s="256">
        <v>2366</v>
      </c>
      <c r="G1387" s="256" t="s">
        <v>1302</v>
      </c>
      <c r="H1387" s="256" t="s">
        <v>1303</v>
      </c>
      <c r="I1387" s="256"/>
      <c r="J1387" s="256" t="s">
        <v>356</v>
      </c>
      <c r="K1387" s="256" t="s">
        <v>356</v>
      </c>
      <c r="L1387" s="256" t="s">
        <v>356</v>
      </c>
      <c r="M1387" s="256"/>
      <c r="N1387" s="257"/>
    </row>
    <row r="1388" spans="2:14" x14ac:dyDescent="0.25">
      <c r="B1388" s="333" t="str">
        <f>IF(D1388="","",D1388&amp;"-"&amp;(1+COUNTIF(D$33:D1387,D1388)))</f>
        <v>imeprezime-1329</v>
      </c>
      <c r="D1388" s="255" t="s">
        <v>285</v>
      </c>
      <c r="E1388" s="256" t="s">
        <v>1992</v>
      </c>
      <c r="F1388" s="256">
        <v>1332</v>
      </c>
      <c r="G1388" s="256" t="s">
        <v>1993</v>
      </c>
      <c r="H1388" s="256" t="s">
        <v>368</v>
      </c>
      <c r="I1388" s="256" t="s">
        <v>413</v>
      </c>
      <c r="J1388" s="256">
        <v>221</v>
      </c>
      <c r="K1388" s="329">
        <v>44636</v>
      </c>
      <c r="L1388" s="256" t="s">
        <v>356</v>
      </c>
      <c r="M1388" s="256"/>
      <c r="N1388" s="257"/>
    </row>
    <row r="1389" spans="2:14" x14ac:dyDescent="0.25">
      <c r="B1389" s="333" t="str">
        <f>IF(D1389="","",D1389&amp;"-"&amp;(1+COUNTIF(D$33:D1388,D1389)))</f>
        <v>imeprezime-1330</v>
      </c>
      <c r="D1389" s="255" t="s">
        <v>285</v>
      </c>
      <c r="E1389" s="256" t="s">
        <v>1994</v>
      </c>
      <c r="F1389" s="256">
        <v>1775</v>
      </c>
      <c r="G1389" s="256" t="s">
        <v>1537</v>
      </c>
      <c r="H1389" s="256" t="s">
        <v>487</v>
      </c>
      <c r="I1389" s="256"/>
      <c r="J1389" s="256" t="s">
        <v>356</v>
      </c>
      <c r="K1389" s="256" t="s">
        <v>356</v>
      </c>
      <c r="L1389" s="256" t="s">
        <v>356</v>
      </c>
      <c r="M1389" s="256"/>
      <c r="N1389" s="257"/>
    </row>
    <row r="1390" spans="2:14" ht="15" customHeight="1" x14ac:dyDescent="0.25">
      <c r="B1390" s="333" t="str">
        <f>IF(D1390="","",D1390&amp;"-"&amp;(1+COUNTIF(D$33:D1389,D1390)))</f>
        <v>imeprezime-1331</v>
      </c>
      <c r="D1390" s="255" t="s">
        <v>285</v>
      </c>
      <c r="E1390" s="256" t="s">
        <v>1994</v>
      </c>
      <c r="F1390" s="256">
        <v>2275</v>
      </c>
      <c r="G1390" s="256" t="s">
        <v>1313</v>
      </c>
      <c r="H1390" s="256" t="s">
        <v>447</v>
      </c>
      <c r="I1390" s="256" t="s">
        <v>399</v>
      </c>
      <c r="J1390" s="256">
        <v>221</v>
      </c>
      <c r="K1390" s="329">
        <v>44717</v>
      </c>
      <c r="L1390" s="256" t="s">
        <v>356</v>
      </c>
      <c r="M1390" s="256"/>
      <c r="N1390" s="257"/>
    </row>
    <row r="1391" spans="2:14" x14ac:dyDescent="0.25">
      <c r="B1391" s="333" t="str">
        <f>IF(D1391="","",D1391&amp;"-"&amp;(1+COUNTIF(D$33:D1390,D1391)))</f>
        <v>imeprezime-1332</v>
      </c>
      <c r="D1391" s="255" t="s">
        <v>285</v>
      </c>
      <c r="E1391" s="256" t="s">
        <v>1995</v>
      </c>
      <c r="F1391" s="256">
        <v>2336</v>
      </c>
      <c r="G1391" s="256" t="s">
        <v>1996</v>
      </c>
      <c r="H1391" s="256" t="s">
        <v>1140</v>
      </c>
      <c r="I1391" s="256"/>
      <c r="J1391" s="256" t="s">
        <v>356</v>
      </c>
      <c r="K1391" s="256" t="s">
        <v>356</v>
      </c>
      <c r="L1391" s="256" t="s">
        <v>356</v>
      </c>
      <c r="M1391" s="256"/>
      <c r="N1391" s="257"/>
    </row>
    <row r="1392" spans="2:14" x14ac:dyDescent="0.25">
      <c r="B1392" s="333" t="str">
        <f>IF(D1392="","",D1392&amp;"-"&amp;(1+COUNTIF(D$33:D1391,D1392)))</f>
        <v>imeprezime-1333</v>
      </c>
      <c r="D1392" s="255" t="s">
        <v>285</v>
      </c>
      <c r="E1392" s="256" t="s">
        <v>1995</v>
      </c>
      <c r="F1392" s="256">
        <v>2314</v>
      </c>
      <c r="G1392" s="256" t="s">
        <v>1996</v>
      </c>
      <c r="H1392" s="256" t="s">
        <v>1140</v>
      </c>
      <c r="I1392" s="256"/>
      <c r="J1392" s="256" t="s">
        <v>356</v>
      </c>
      <c r="K1392" s="256" t="s">
        <v>356</v>
      </c>
      <c r="L1392" s="256" t="s">
        <v>356</v>
      </c>
      <c r="M1392" s="256"/>
      <c r="N1392" s="257"/>
    </row>
    <row r="1393" spans="2:14" x14ac:dyDescent="0.25">
      <c r="B1393" s="333" t="str">
        <f>IF(D1393="","",D1393&amp;"-"&amp;(1+COUNTIF(D$33:D1392,D1393)))</f>
        <v>imeprezime-1334</v>
      </c>
      <c r="D1393" s="255" t="s">
        <v>285</v>
      </c>
      <c r="E1393" s="256" t="s">
        <v>1995</v>
      </c>
      <c r="F1393" s="256">
        <v>2100</v>
      </c>
      <c r="G1393" s="256" t="s">
        <v>1997</v>
      </c>
      <c r="H1393" s="256" t="s">
        <v>1171</v>
      </c>
      <c r="I1393" s="256"/>
      <c r="J1393" s="256" t="s">
        <v>356</v>
      </c>
      <c r="K1393" s="256" t="s">
        <v>356</v>
      </c>
      <c r="L1393" s="256" t="s">
        <v>356</v>
      </c>
      <c r="M1393" s="256"/>
      <c r="N1393" s="257"/>
    </row>
    <row r="1394" spans="2:14" x14ac:dyDescent="0.25">
      <c r="B1394" s="333" t="str">
        <f>IF(D1394="","",D1394&amp;"-"&amp;(1+COUNTIF(D$33:D1393,D1394)))</f>
        <v>imeprezime-1335</v>
      </c>
      <c r="D1394" s="255" t="s">
        <v>285</v>
      </c>
      <c r="E1394" s="256" t="s">
        <v>1995</v>
      </c>
      <c r="F1394" s="256">
        <v>2077</v>
      </c>
      <c r="G1394" s="256" t="s">
        <v>1998</v>
      </c>
      <c r="H1394" s="256" t="s">
        <v>1171</v>
      </c>
      <c r="I1394" s="256"/>
      <c r="J1394" s="256" t="s">
        <v>356</v>
      </c>
      <c r="K1394" s="256" t="s">
        <v>356</v>
      </c>
      <c r="L1394" s="256" t="s">
        <v>356</v>
      </c>
      <c r="M1394" s="256"/>
      <c r="N1394" s="257"/>
    </row>
    <row r="1395" spans="2:14" x14ac:dyDescent="0.25">
      <c r="B1395" s="333" t="str">
        <f>IF(D1395="","",D1395&amp;"-"&amp;(1+COUNTIF(D$33:D1394,D1395)))</f>
        <v>imeprezime-1336</v>
      </c>
      <c r="D1395" s="255" t="s">
        <v>285</v>
      </c>
      <c r="E1395" s="256" t="s">
        <v>1999</v>
      </c>
      <c r="F1395" s="256">
        <v>2027</v>
      </c>
      <c r="G1395" s="256" t="s">
        <v>1404</v>
      </c>
      <c r="H1395" s="256" t="s">
        <v>362</v>
      </c>
      <c r="I1395" s="256" t="s">
        <v>394</v>
      </c>
      <c r="J1395" s="256">
        <v>221</v>
      </c>
      <c r="K1395" s="329">
        <v>44632</v>
      </c>
      <c r="L1395" s="256" t="s">
        <v>356</v>
      </c>
      <c r="M1395" s="256"/>
      <c r="N1395" s="257"/>
    </row>
    <row r="1396" spans="2:14" x14ac:dyDescent="0.25">
      <c r="B1396" s="333" t="str">
        <f>IF(D1396="","",D1396&amp;"-"&amp;(1+COUNTIF(D$33:D1395,D1396)))</f>
        <v>imeprezime-1337</v>
      </c>
      <c r="D1396" s="255" t="s">
        <v>285</v>
      </c>
      <c r="E1396" s="256" t="s">
        <v>2000</v>
      </c>
      <c r="F1396" s="256">
        <v>1424</v>
      </c>
      <c r="G1396" s="256" t="s">
        <v>486</v>
      </c>
      <c r="H1396" s="256" t="s">
        <v>487</v>
      </c>
      <c r="I1396" s="256" t="s">
        <v>392</v>
      </c>
      <c r="J1396" s="256">
        <v>221</v>
      </c>
      <c r="K1396" s="329">
        <v>44645</v>
      </c>
      <c r="L1396" s="256" t="s">
        <v>356</v>
      </c>
      <c r="M1396" s="256"/>
      <c r="N1396" s="257"/>
    </row>
    <row r="1397" spans="2:14" ht="15" customHeight="1" x14ac:dyDescent="0.25">
      <c r="B1397" s="333" t="str">
        <f>IF(D1397="","",D1397&amp;"-"&amp;(1+COUNTIF(D$33:D1396,D1397)))</f>
        <v>imeprezime-1338</v>
      </c>
      <c r="D1397" s="255" t="s">
        <v>285</v>
      </c>
      <c r="E1397" s="256" t="s">
        <v>2001</v>
      </c>
      <c r="F1397" s="256">
        <v>1480</v>
      </c>
      <c r="G1397" s="256" t="s">
        <v>2002</v>
      </c>
      <c r="H1397" s="256" t="s">
        <v>368</v>
      </c>
      <c r="I1397" s="256" t="s">
        <v>467</v>
      </c>
      <c r="J1397" s="256">
        <v>221</v>
      </c>
      <c r="K1397" s="329">
        <v>44636</v>
      </c>
      <c r="L1397" s="256" t="s">
        <v>356</v>
      </c>
      <c r="M1397" s="256"/>
      <c r="N1397" s="257"/>
    </row>
    <row r="1398" spans="2:14" x14ac:dyDescent="0.25">
      <c r="B1398" s="333" t="str">
        <f>IF(D1398="","",D1398&amp;"-"&amp;(1+COUNTIF(D$33:D1397,D1398)))</f>
        <v>imeprezime-1339</v>
      </c>
      <c r="D1398" s="255" t="s">
        <v>285</v>
      </c>
      <c r="E1398" s="256" t="s">
        <v>2003</v>
      </c>
      <c r="F1398" s="256">
        <v>1115</v>
      </c>
      <c r="G1398" s="256" t="s">
        <v>766</v>
      </c>
      <c r="H1398" s="256" t="s">
        <v>365</v>
      </c>
      <c r="I1398" s="256" t="s">
        <v>636</v>
      </c>
      <c r="J1398" s="256">
        <v>221</v>
      </c>
      <c r="K1398" s="329">
        <v>44626</v>
      </c>
      <c r="L1398" s="256" t="s">
        <v>356</v>
      </c>
      <c r="M1398" s="256"/>
      <c r="N1398" s="257"/>
    </row>
    <row r="1399" spans="2:14" x14ac:dyDescent="0.25">
      <c r="B1399" s="333" t="str">
        <f>IF(D1399="","",D1399&amp;"-"&amp;(1+COUNTIF(D$33:D1398,D1399)))</f>
        <v>imeprezime-1340</v>
      </c>
      <c r="D1399" s="255" t="s">
        <v>285</v>
      </c>
      <c r="E1399" s="256" t="s">
        <v>2003</v>
      </c>
      <c r="F1399" s="256">
        <v>1420</v>
      </c>
      <c r="G1399" s="256" t="s">
        <v>2004</v>
      </c>
      <c r="H1399" s="256" t="s">
        <v>374</v>
      </c>
      <c r="I1399" s="256" t="s">
        <v>381</v>
      </c>
      <c r="J1399" s="256">
        <v>221</v>
      </c>
      <c r="K1399" s="329">
        <v>44627</v>
      </c>
      <c r="L1399" s="256" t="s">
        <v>356</v>
      </c>
      <c r="M1399" s="256"/>
      <c r="N1399" s="257"/>
    </row>
    <row r="1400" spans="2:14" x14ac:dyDescent="0.25">
      <c r="B1400" s="333" t="str">
        <f>IF(D1400="","",D1400&amp;"-"&amp;(1+COUNTIF(D$33:D1399,D1400)))</f>
        <v>imeprezime-1341</v>
      </c>
      <c r="D1400" s="255" t="s">
        <v>285</v>
      </c>
      <c r="E1400" s="256" t="s">
        <v>2003</v>
      </c>
      <c r="F1400" s="256">
        <v>1253</v>
      </c>
      <c r="G1400" s="256" t="s">
        <v>1364</v>
      </c>
      <c r="H1400" s="256" t="s">
        <v>368</v>
      </c>
      <c r="I1400" s="256" t="s">
        <v>645</v>
      </c>
      <c r="J1400" s="256">
        <v>221</v>
      </c>
      <c r="K1400" s="329">
        <v>44636</v>
      </c>
      <c r="L1400" s="256" t="s">
        <v>356</v>
      </c>
      <c r="M1400" s="256"/>
      <c r="N1400" s="257"/>
    </row>
    <row r="1401" spans="2:14" x14ac:dyDescent="0.25">
      <c r="B1401" s="333" t="str">
        <f>IF(D1401="","",D1401&amp;"-"&amp;(1+COUNTIF(D$33:D1400,D1401)))</f>
        <v>imeprezime-1342</v>
      </c>
      <c r="D1401" s="255" t="s">
        <v>285</v>
      </c>
      <c r="E1401" s="256" t="s">
        <v>2003</v>
      </c>
      <c r="F1401" s="256">
        <v>1505</v>
      </c>
      <c r="G1401" s="256" t="s">
        <v>2005</v>
      </c>
      <c r="H1401" s="256" t="s">
        <v>365</v>
      </c>
      <c r="I1401" s="256" t="s">
        <v>645</v>
      </c>
      <c r="J1401" s="256">
        <v>221</v>
      </c>
      <c r="K1401" s="329">
        <v>44675</v>
      </c>
      <c r="L1401" s="256" t="s">
        <v>356</v>
      </c>
      <c r="M1401" s="256"/>
      <c r="N1401" s="257"/>
    </row>
    <row r="1402" spans="2:14" x14ac:dyDescent="0.25">
      <c r="B1402" s="333" t="str">
        <f>IF(D1402="","",D1402&amp;"-"&amp;(1+COUNTIF(D$33:D1401,D1402)))</f>
        <v>imeprezime-1343</v>
      </c>
      <c r="D1402" s="255" t="s">
        <v>285</v>
      </c>
      <c r="E1402" s="256" t="s">
        <v>2006</v>
      </c>
      <c r="F1402" s="256">
        <v>1193</v>
      </c>
      <c r="G1402" s="256" t="s">
        <v>2007</v>
      </c>
      <c r="H1402" s="256" t="s">
        <v>374</v>
      </c>
      <c r="I1402" s="256" t="s">
        <v>425</v>
      </c>
      <c r="J1402" s="256">
        <v>221</v>
      </c>
      <c r="K1402" s="329">
        <v>44627</v>
      </c>
      <c r="L1402" s="256" t="s">
        <v>356</v>
      </c>
      <c r="M1402" s="256"/>
      <c r="N1402" s="257"/>
    </row>
    <row r="1403" spans="2:14" x14ac:dyDescent="0.25">
      <c r="B1403" s="333" t="str">
        <f>IF(D1403="","",D1403&amp;"-"&amp;(1+COUNTIF(D$33:D1402,D1403)))</f>
        <v>imeprezime-1344</v>
      </c>
      <c r="D1403" s="255" t="s">
        <v>285</v>
      </c>
      <c r="E1403" s="256" t="s">
        <v>2006</v>
      </c>
      <c r="F1403" s="256">
        <v>1794</v>
      </c>
      <c r="G1403" s="256" t="s">
        <v>2008</v>
      </c>
      <c r="H1403" s="256" t="s">
        <v>412</v>
      </c>
      <c r="I1403" s="256"/>
      <c r="J1403" s="256" t="s">
        <v>356</v>
      </c>
      <c r="K1403" s="256" t="s">
        <v>356</v>
      </c>
      <c r="L1403" s="256" t="s">
        <v>356</v>
      </c>
      <c r="M1403" s="256"/>
      <c r="N1403" s="257"/>
    </row>
    <row r="1404" spans="2:14" ht="15" customHeight="1" x14ac:dyDescent="0.25">
      <c r="B1404" s="333" t="str">
        <f>IF(D1404="","",D1404&amp;"-"&amp;(1+COUNTIF(D$33:D1403,D1404)))</f>
        <v>imeprezime-1345</v>
      </c>
      <c r="D1404" s="255" t="s">
        <v>285</v>
      </c>
      <c r="E1404" s="256" t="s">
        <v>2006</v>
      </c>
      <c r="F1404" s="256">
        <v>1065</v>
      </c>
      <c r="G1404" s="256" t="s">
        <v>624</v>
      </c>
      <c r="H1404" s="256" t="s">
        <v>368</v>
      </c>
      <c r="I1404" s="256" t="s">
        <v>394</v>
      </c>
      <c r="J1404" s="256">
        <v>221</v>
      </c>
      <c r="K1404" s="329">
        <v>44636</v>
      </c>
      <c r="L1404" s="256" t="s">
        <v>356</v>
      </c>
      <c r="M1404" s="256"/>
      <c r="N1404" s="257"/>
    </row>
    <row r="1405" spans="2:14" x14ac:dyDescent="0.25">
      <c r="B1405" s="333" t="str">
        <f>IF(D1405="","",D1405&amp;"-"&amp;(1+COUNTIF(D$33:D1404,D1405)))</f>
        <v>imeprezime-1346</v>
      </c>
      <c r="D1405" s="255" t="s">
        <v>285</v>
      </c>
      <c r="E1405" s="256" t="s">
        <v>2006</v>
      </c>
      <c r="F1405" s="256">
        <v>1878</v>
      </c>
      <c r="G1405" s="256" t="s">
        <v>2009</v>
      </c>
      <c r="H1405" s="256" t="s">
        <v>383</v>
      </c>
      <c r="I1405" s="256" t="s">
        <v>601</v>
      </c>
      <c r="J1405" s="256">
        <v>221</v>
      </c>
      <c r="K1405" s="329">
        <v>44625</v>
      </c>
      <c r="L1405" s="256" t="s">
        <v>356</v>
      </c>
      <c r="M1405" s="256"/>
      <c r="N1405" s="257"/>
    </row>
    <row r="1406" spans="2:14" x14ac:dyDescent="0.25">
      <c r="B1406" s="333" t="str">
        <f>IF(D1406="","",D1406&amp;"-"&amp;(1+COUNTIF(D$33:D1405,D1406)))</f>
        <v>imeprezime-1347</v>
      </c>
      <c r="D1406" s="255" t="s">
        <v>285</v>
      </c>
      <c r="E1406" s="256" t="s">
        <v>2006</v>
      </c>
      <c r="F1406" s="256">
        <v>1504</v>
      </c>
      <c r="G1406" s="256" t="s">
        <v>2010</v>
      </c>
      <c r="H1406" s="256" t="s">
        <v>365</v>
      </c>
      <c r="I1406" s="256" t="s">
        <v>394</v>
      </c>
      <c r="J1406" s="256">
        <v>221</v>
      </c>
      <c r="K1406" s="329">
        <v>44626</v>
      </c>
      <c r="L1406" s="256" t="s">
        <v>356</v>
      </c>
      <c r="M1406" s="256"/>
      <c r="N1406" s="257"/>
    </row>
    <row r="1407" spans="2:14" x14ac:dyDescent="0.25">
      <c r="B1407" s="333" t="str">
        <f>IF(D1407="","",D1407&amp;"-"&amp;(1+COUNTIF(D$33:D1406,D1407)))</f>
        <v>imeprezime-1348</v>
      </c>
      <c r="D1407" s="255" t="s">
        <v>285</v>
      </c>
      <c r="E1407" s="256" t="s">
        <v>2006</v>
      </c>
      <c r="F1407" s="256">
        <v>1910</v>
      </c>
      <c r="G1407" s="256" t="s">
        <v>2011</v>
      </c>
      <c r="H1407" s="256" t="s">
        <v>368</v>
      </c>
      <c r="I1407" s="256" t="s">
        <v>375</v>
      </c>
      <c r="J1407" s="256">
        <v>221</v>
      </c>
      <c r="K1407" s="329">
        <v>44636</v>
      </c>
      <c r="L1407" s="256" t="s">
        <v>356</v>
      </c>
      <c r="M1407" s="256"/>
      <c r="N1407" s="257"/>
    </row>
    <row r="1408" spans="2:14" x14ac:dyDescent="0.25">
      <c r="B1408" s="333" t="str">
        <f>IF(D1408="","",D1408&amp;"-"&amp;(1+COUNTIF(D$33:D1407,D1408)))</f>
        <v>imeprezime-1349</v>
      </c>
      <c r="D1408" s="255" t="s">
        <v>285</v>
      </c>
      <c r="E1408" s="256" t="s">
        <v>2006</v>
      </c>
      <c r="F1408" s="256">
        <v>1865</v>
      </c>
      <c r="G1408" s="256" t="s">
        <v>2012</v>
      </c>
      <c r="H1408" s="256" t="s">
        <v>374</v>
      </c>
      <c r="I1408" s="256" t="s">
        <v>375</v>
      </c>
      <c r="J1408" s="256">
        <v>221</v>
      </c>
      <c r="K1408" s="329">
        <v>44627</v>
      </c>
      <c r="L1408" s="256" t="s">
        <v>356</v>
      </c>
      <c r="M1408" s="256"/>
      <c r="N1408" s="257"/>
    </row>
    <row r="1409" spans="2:14" x14ac:dyDescent="0.25">
      <c r="B1409" s="333" t="str">
        <f>IF(D1409="","",D1409&amp;"-"&amp;(1+COUNTIF(D$33:D1408,D1409)))</f>
        <v>imeprezime-1350</v>
      </c>
      <c r="D1409" s="255" t="s">
        <v>285</v>
      </c>
      <c r="E1409" s="256" t="s">
        <v>2013</v>
      </c>
      <c r="F1409" s="256">
        <v>1393</v>
      </c>
      <c r="G1409" s="256" t="s">
        <v>697</v>
      </c>
      <c r="H1409" s="256" t="s">
        <v>368</v>
      </c>
      <c r="I1409" s="256" t="s">
        <v>1083</v>
      </c>
      <c r="J1409" s="256">
        <v>221</v>
      </c>
      <c r="K1409" s="329">
        <v>44636</v>
      </c>
      <c r="L1409" s="256" t="s">
        <v>356</v>
      </c>
      <c r="M1409" s="256"/>
      <c r="N1409" s="257"/>
    </row>
    <row r="1410" spans="2:14" x14ac:dyDescent="0.25">
      <c r="B1410" s="333" t="str">
        <f>IF(D1410="","",D1410&amp;"-"&amp;(1+COUNTIF(D$33:D1409,D1410)))</f>
        <v>imeprezime-1351</v>
      </c>
      <c r="D1410" s="255" t="s">
        <v>285</v>
      </c>
      <c r="E1410" s="256" t="s">
        <v>2013</v>
      </c>
      <c r="F1410" s="256">
        <v>1579</v>
      </c>
      <c r="G1410" s="256" t="s">
        <v>2014</v>
      </c>
      <c r="H1410" s="256" t="s">
        <v>420</v>
      </c>
      <c r="I1410" s="256"/>
      <c r="J1410" s="256" t="s">
        <v>356</v>
      </c>
      <c r="K1410" s="256" t="s">
        <v>356</v>
      </c>
      <c r="L1410" s="256" t="s">
        <v>356</v>
      </c>
      <c r="M1410" s="256"/>
      <c r="N1410" s="257"/>
    </row>
    <row r="1411" spans="2:14" ht="15" customHeight="1" x14ac:dyDescent="0.25">
      <c r="B1411" s="333" t="str">
        <f>IF(D1411="","",D1411&amp;"-"&amp;(1+COUNTIF(D$33:D1410,D1411)))</f>
        <v>imeprezime-1352</v>
      </c>
      <c r="D1411" s="255" t="s">
        <v>285</v>
      </c>
      <c r="E1411" s="256" t="s">
        <v>2013</v>
      </c>
      <c r="F1411" s="256">
        <v>2254</v>
      </c>
      <c r="G1411" s="256" t="s">
        <v>2015</v>
      </c>
      <c r="H1411" s="256" t="s">
        <v>374</v>
      </c>
      <c r="I1411" s="256"/>
      <c r="J1411" s="256" t="s">
        <v>356</v>
      </c>
      <c r="K1411" s="256" t="s">
        <v>356</v>
      </c>
      <c r="L1411" s="256" t="s">
        <v>356</v>
      </c>
      <c r="M1411" s="256"/>
      <c r="N1411" s="257"/>
    </row>
    <row r="1412" spans="2:14" x14ac:dyDescent="0.25">
      <c r="B1412" s="333" t="str">
        <f>IF(D1412="","",D1412&amp;"-"&amp;(1+COUNTIF(D$33:D1411,D1412)))</f>
        <v>imeprezime-1353</v>
      </c>
      <c r="D1412" s="255" t="s">
        <v>285</v>
      </c>
      <c r="E1412" s="256" t="s">
        <v>2013</v>
      </c>
      <c r="F1412" s="256">
        <v>1907</v>
      </c>
      <c r="G1412" s="256" t="s">
        <v>777</v>
      </c>
      <c r="H1412" s="256" t="s">
        <v>368</v>
      </c>
      <c r="I1412" s="256" t="s">
        <v>381</v>
      </c>
      <c r="J1412" s="256">
        <v>221</v>
      </c>
      <c r="K1412" s="329">
        <v>44636</v>
      </c>
      <c r="L1412" s="256" t="s">
        <v>356</v>
      </c>
      <c r="M1412" s="256"/>
      <c r="N1412" s="257"/>
    </row>
    <row r="1413" spans="2:14" x14ac:dyDescent="0.25">
      <c r="B1413" s="333" t="str">
        <f>IF(D1413="","",D1413&amp;"-"&amp;(1+COUNTIF(D$33:D1412,D1413)))</f>
        <v>imeprezime-1354</v>
      </c>
      <c r="D1413" s="255" t="s">
        <v>285</v>
      </c>
      <c r="E1413" s="256" t="s">
        <v>2013</v>
      </c>
      <c r="F1413" s="256">
        <v>1556</v>
      </c>
      <c r="G1413" s="256" t="s">
        <v>2016</v>
      </c>
      <c r="H1413" s="256" t="s">
        <v>383</v>
      </c>
      <c r="I1413" s="256" t="s">
        <v>1083</v>
      </c>
      <c r="J1413" s="256">
        <v>221</v>
      </c>
      <c r="K1413" s="329">
        <v>44625</v>
      </c>
      <c r="L1413" s="256" t="s">
        <v>356</v>
      </c>
      <c r="M1413" s="256"/>
      <c r="N1413" s="257"/>
    </row>
    <row r="1414" spans="2:14" x14ac:dyDescent="0.25">
      <c r="B1414" s="333" t="str">
        <f>IF(D1414="","",D1414&amp;"-"&amp;(1+COUNTIF(D$33:D1413,D1414)))</f>
        <v>imeprezime-1355</v>
      </c>
      <c r="D1414" s="255" t="s">
        <v>285</v>
      </c>
      <c r="E1414" s="256" t="s">
        <v>2013</v>
      </c>
      <c r="F1414" s="256">
        <v>1365</v>
      </c>
      <c r="G1414" s="256" t="s">
        <v>2017</v>
      </c>
      <c r="H1414" s="256" t="s">
        <v>447</v>
      </c>
      <c r="I1414" s="256" t="s">
        <v>381</v>
      </c>
      <c r="J1414" s="256">
        <v>221</v>
      </c>
      <c r="K1414" s="329">
        <v>44642</v>
      </c>
      <c r="L1414" s="256" t="s">
        <v>356</v>
      </c>
      <c r="M1414" s="256"/>
      <c r="N1414" s="257"/>
    </row>
    <row r="1415" spans="2:14" x14ac:dyDescent="0.25">
      <c r="B1415" s="333" t="str">
        <f>IF(D1415="","",D1415&amp;"-"&amp;(1+COUNTIF(D$33:D1414,D1415)))</f>
        <v>imeprezime-1356</v>
      </c>
      <c r="D1415" s="255" t="s">
        <v>285</v>
      </c>
      <c r="E1415" s="256" t="s">
        <v>2013</v>
      </c>
      <c r="F1415" s="256">
        <v>1078</v>
      </c>
      <c r="G1415" s="256" t="s">
        <v>444</v>
      </c>
      <c r="H1415" s="256" t="s">
        <v>447</v>
      </c>
      <c r="I1415" s="256"/>
      <c r="J1415" s="256" t="s">
        <v>356</v>
      </c>
      <c r="K1415" s="256" t="s">
        <v>356</v>
      </c>
      <c r="L1415" s="256" t="s">
        <v>356</v>
      </c>
      <c r="M1415" s="256"/>
      <c r="N1415" s="257"/>
    </row>
    <row r="1416" spans="2:14" x14ac:dyDescent="0.25">
      <c r="B1416" s="333" t="str">
        <f>IF(D1416="","",D1416&amp;"-"&amp;(1+COUNTIF(D$33:D1415,D1416)))</f>
        <v>imeprezime-1357</v>
      </c>
      <c r="D1416" s="255" t="s">
        <v>285</v>
      </c>
      <c r="E1416" s="256" t="s">
        <v>2013</v>
      </c>
      <c r="F1416" s="256">
        <v>1142</v>
      </c>
      <c r="G1416" s="256" t="s">
        <v>2018</v>
      </c>
      <c r="H1416" s="256" t="s">
        <v>365</v>
      </c>
      <c r="I1416" s="256" t="s">
        <v>381</v>
      </c>
      <c r="J1416" s="256">
        <v>221</v>
      </c>
      <c r="K1416" s="329">
        <v>44626</v>
      </c>
      <c r="L1416" s="256" t="s">
        <v>356</v>
      </c>
      <c r="M1416" s="256"/>
      <c r="N1416" s="257"/>
    </row>
    <row r="1417" spans="2:14" x14ac:dyDescent="0.25">
      <c r="B1417" s="333" t="str">
        <f>IF(D1417="","",D1417&amp;"-"&amp;(1+COUNTIF(D$33:D1416,D1417)))</f>
        <v>imeprezime-1358</v>
      </c>
      <c r="D1417" s="255" t="s">
        <v>285</v>
      </c>
      <c r="E1417" s="256" t="s">
        <v>2013</v>
      </c>
      <c r="F1417" s="256">
        <v>1208</v>
      </c>
      <c r="G1417" s="256" t="s">
        <v>2019</v>
      </c>
      <c r="H1417" s="256" t="s">
        <v>412</v>
      </c>
      <c r="I1417" s="256" t="s">
        <v>1083</v>
      </c>
      <c r="J1417" s="256">
        <v>221</v>
      </c>
      <c r="K1417" s="329">
        <v>44645</v>
      </c>
      <c r="L1417" s="256" t="s">
        <v>356</v>
      </c>
      <c r="M1417" s="256"/>
      <c r="N1417" s="257"/>
    </row>
    <row r="1418" spans="2:14" ht="15" customHeight="1" x14ac:dyDescent="0.25">
      <c r="B1418" s="333" t="str">
        <f>IF(D1418="","",D1418&amp;"-"&amp;(1+COUNTIF(D$33:D1417,D1418)))</f>
        <v>imeprezime-1359</v>
      </c>
      <c r="D1418" s="255" t="s">
        <v>285</v>
      </c>
      <c r="E1418" s="256" t="s">
        <v>2013</v>
      </c>
      <c r="F1418" s="256">
        <v>2257</v>
      </c>
      <c r="G1418" s="256" t="s">
        <v>2020</v>
      </c>
      <c r="H1418" s="256" t="s">
        <v>374</v>
      </c>
      <c r="I1418" s="256"/>
      <c r="J1418" s="256" t="s">
        <v>356</v>
      </c>
      <c r="K1418" s="256" t="s">
        <v>356</v>
      </c>
      <c r="L1418" s="256" t="s">
        <v>356</v>
      </c>
      <c r="M1418" s="256"/>
      <c r="N1418" s="257"/>
    </row>
    <row r="1419" spans="2:14" x14ac:dyDescent="0.25">
      <c r="B1419" s="333" t="str">
        <f>IF(D1419="","",D1419&amp;"-"&amp;(1+COUNTIF(D$33:D1418,D1419)))</f>
        <v>imeprezime-1360</v>
      </c>
      <c r="D1419" s="255" t="s">
        <v>285</v>
      </c>
      <c r="E1419" s="256" t="s">
        <v>1104</v>
      </c>
      <c r="F1419" s="256">
        <v>2267</v>
      </c>
      <c r="G1419" s="256" t="s">
        <v>2021</v>
      </c>
      <c r="H1419" s="256" t="s">
        <v>2022</v>
      </c>
      <c r="I1419" s="256"/>
      <c r="J1419" s="256" t="s">
        <v>356</v>
      </c>
      <c r="K1419" s="256" t="s">
        <v>356</v>
      </c>
      <c r="L1419" s="256" t="s">
        <v>356</v>
      </c>
      <c r="M1419" s="256"/>
      <c r="N1419" s="257"/>
    </row>
    <row r="1420" spans="2:14" x14ac:dyDescent="0.25">
      <c r="B1420" s="333" t="str">
        <f>IF(D1420="","",D1420&amp;"-"&amp;(1+COUNTIF(D$33:D1419,D1420)))</f>
        <v>imeprezime-1361</v>
      </c>
      <c r="D1420" s="255" t="s">
        <v>285</v>
      </c>
      <c r="E1420" s="256" t="s">
        <v>2023</v>
      </c>
      <c r="F1420" s="256">
        <v>2228</v>
      </c>
      <c r="G1420" s="256" t="s">
        <v>2012</v>
      </c>
      <c r="H1420" s="256" t="s">
        <v>374</v>
      </c>
      <c r="I1420" s="256" t="s">
        <v>399</v>
      </c>
      <c r="J1420" s="256">
        <v>221</v>
      </c>
      <c r="K1420" s="329">
        <v>44668</v>
      </c>
      <c r="L1420" s="256" t="s">
        <v>356</v>
      </c>
      <c r="M1420" s="256"/>
      <c r="N1420" s="257"/>
    </row>
    <row r="1421" spans="2:14" x14ac:dyDescent="0.25">
      <c r="B1421" s="333" t="str">
        <f>IF(D1421="","",D1421&amp;"-"&amp;(1+COUNTIF(D$33:D1420,D1421)))</f>
        <v>imeprezime-1362</v>
      </c>
      <c r="D1421" s="255" t="s">
        <v>285</v>
      </c>
      <c r="E1421" s="256" t="s">
        <v>2024</v>
      </c>
      <c r="F1421" s="256">
        <v>1930</v>
      </c>
      <c r="G1421" s="256" t="s">
        <v>1031</v>
      </c>
      <c r="H1421" s="256" t="s">
        <v>368</v>
      </c>
      <c r="I1421" s="256" t="s">
        <v>399</v>
      </c>
      <c r="J1421" s="256">
        <v>221</v>
      </c>
      <c r="K1421" s="329">
        <v>44669</v>
      </c>
      <c r="L1421" s="256" t="s">
        <v>356</v>
      </c>
      <c r="M1421" s="256"/>
      <c r="N1421" s="257"/>
    </row>
    <row r="1422" spans="2:14" x14ac:dyDescent="0.25">
      <c r="B1422" s="333" t="str">
        <f>IF(D1422="","",D1422&amp;"-"&amp;(1+COUNTIF(D$33:D1421,D1422)))</f>
        <v>imeprezime-1363</v>
      </c>
      <c r="D1422" s="255" t="s">
        <v>285</v>
      </c>
      <c r="E1422" s="256" t="s">
        <v>2025</v>
      </c>
      <c r="F1422" s="256">
        <v>1058</v>
      </c>
      <c r="G1422" s="256" t="s">
        <v>1383</v>
      </c>
      <c r="H1422" s="256" t="s">
        <v>368</v>
      </c>
      <c r="I1422" s="256" t="s">
        <v>645</v>
      </c>
      <c r="J1422" s="256">
        <v>221</v>
      </c>
      <c r="K1422" s="329">
        <v>44636</v>
      </c>
      <c r="L1422" s="256" t="s">
        <v>356</v>
      </c>
      <c r="M1422" s="256"/>
      <c r="N1422" s="257"/>
    </row>
    <row r="1423" spans="2:14" x14ac:dyDescent="0.25">
      <c r="B1423" s="333" t="str">
        <f>IF(D1423="","",D1423&amp;"-"&amp;(1+COUNTIF(D$33:D1422,D1423)))</f>
        <v>imeprezime-1364</v>
      </c>
      <c r="D1423" s="255" t="s">
        <v>285</v>
      </c>
      <c r="E1423" s="256" t="s">
        <v>2025</v>
      </c>
      <c r="F1423" s="256">
        <v>1044</v>
      </c>
      <c r="G1423" s="256" t="s">
        <v>2026</v>
      </c>
      <c r="H1423" s="256" t="s">
        <v>362</v>
      </c>
      <c r="I1423" s="256" t="s">
        <v>1083</v>
      </c>
      <c r="J1423" s="256">
        <v>221</v>
      </c>
      <c r="K1423" s="329">
        <v>44632</v>
      </c>
      <c r="L1423" s="256" t="s">
        <v>356</v>
      </c>
      <c r="M1423" s="256"/>
      <c r="N1423" s="257"/>
    </row>
    <row r="1424" spans="2:14" x14ac:dyDescent="0.25">
      <c r="B1424" s="333" t="str">
        <f>IF(D1424="","",D1424&amp;"-"&amp;(1+COUNTIF(D$33:D1423,D1424)))</f>
        <v>imeprezime-1365</v>
      </c>
      <c r="D1424" s="255" t="s">
        <v>285</v>
      </c>
      <c r="E1424" s="256" t="s">
        <v>2027</v>
      </c>
      <c r="F1424" s="256">
        <v>2285</v>
      </c>
      <c r="G1424" s="256" t="s">
        <v>2028</v>
      </c>
      <c r="H1424" s="256" t="s">
        <v>362</v>
      </c>
      <c r="I1424" s="256"/>
      <c r="J1424" s="256" t="s">
        <v>356</v>
      </c>
      <c r="K1424" s="256" t="s">
        <v>356</v>
      </c>
      <c r="L1424" s="256" t="s">
        <v>356</v>
      </c>
      <c r="M1424" s="256"/>
      <c r="N1424" s="257"/>
    </row>
    <row r="1425" spans="2:14" ht="15" customHeight="1" x14ac:dyDescent="0.25">
      <c r="B1425" s="333" t="str">
        <f>IF(D1425="","",D1425&amp;"-"&amp;(1+COUNTIF(D$33:D1424,D1425)))</f>
        <v>imeprezime-1366</v>
      </c>
      <c r="D1425" s="255" t="s">
        <v>285</v>
      </c>
      <c r="E1425" s="256" t="s">
        <v>2027</v>
      </c>
      <c r="F1425" s="256">
        <v>2256</v>
      </c>
      <c r="G1425" s="256" t="s">
        <v>626</v>
      </c>
      <c r="H1425" s="256" t="s">
        <v>374</v>
      </c>
      <c r="I1425" s="256"/>
      <c r="J1425" s="256" t="s">
        <v>356</v>
      </c>
      <c r="K1425" s="256" t="s">
        <v>356</v>
      </c>
      <c r="L1425" s="256" t="s">
        <v>356</v>
      </c>
      <c r="M1425" s="256"/>
      <c r="N1425" s="257"/>
    </row>
    <row r="1426" spans="2:14" x14ac:dyDescent="0.25">
      <c r="B1426" s="333" t="str">
        <f>IF(D1426="","",D1426&amp;"-"&amp;(1+COUNTIF(D$33:D1425,D1426)))</f>
        <v>imeprezime-1367</v>
      </c>
      <c r="D1426" s="255" t="s">
        <v>285</v>
      </c>
      <c r="E1426" s="256" t="s">
        <v>2027</v>
      </c>
      <c r="F1426" s="256">
        <v>1038</v>
      </c>
      <c r="G1426" s="256" t="s">
        <v>1626</v>
      </c>
      <c r="H1426" s="256" t="s">
        <v>368</v>
      </c>
      <c r="I1426" s="256"/>
      <c r="J1426" s="256" t="s">
        <v>356</v>
      </c>
      <c r="K1426" s="256" t="s">
        <v>356</v>
      </c>
      <c r="L1426" s="256" t="s">
        <v>356</v>
      </c>
      <c r="M1426" s="256"/>
      <c r="N1426" s="257"/>
    </row>
    <row r="1427" spans="2:14" x14ac:dyDescent="0.25">
      <c r="B1427" s="333" t="str">
        <f>IF(D1427="","",D1427&amp;"-"&amp;(1+COUNTIF(D$33:D1426,D1427)))</f>
        <v>imeprezime-1368</v>
      </c>
      <c r="D1427" s="255" t="s">
        <v>285</v>
      </c>
      <c r="E1427" s="256" t="s">
        <v>2027</v>
      </c>
      <c r="F1427" s="256">
        <v>1720</v>
      </c>
      <c r="G1427" s="256" t="s">
        <v>1449</v>
      </c>
      <c r="H1427" s="256" t="s">
        <v>368</v>
      </c>
      <c r="I1427" s="256"/>
      <c r="J1427" s="256" t="s">
        <v>356</v>
      </c>
      <c r="K1427" s="256" t="s">
        <v>356</v>
      </c>
      <c r="L1427" s="256" t="s">
        <v>356</v>
      </c>
      <c r="M1427" s="256"/>
      <c r="N1427" s="257"/>
    </row>
    <row r="1428" spans="2:14" x14ac:dyDescent="0.25">
      <c r="B1428" s="333" t="str">
        <f>IF(D1428="","",D1428&amp;"-"&amp;(1+COUNTIF(D$33:D1427,D1428)))</f>
        <v>imeprezime-1369</v>
      </c>
      <c r="D1428" s="255" t="s">
        <v>285</v>
      </c>
      <c r="E1428" s="256" t="s">
        <v>2027</v>
      </c>
      <c r="F1428" s="256">
        <v>1885</v>
      </c>
      <c r="G1428" s="256" t="s">
        <v>2029</v>
      </c>
      <c r="H1428" s="256" t="s">
        <v>368</v>
      </c>
      <c r="I1428" s="256" t="s">
        <v>399</v>
      </c>
      <c r="J1428" s="256">
        <v>221</v>
      </c>
      <c r="K1428" s="329">
        <v>44656</v>
      </c>
      <c r="L1428" s="256" t="s">
        <v>356</v>
      </c>
      <c r="M1428" s="256"/>
      <c r="N1428" s="257"/>
    </row>
    <row r="1429" spans="2:14" x14ac:dyDescent="0.25">
      <c r="B1429" s="333" t="str">
        <f>IF(D1429="","",D1429&amp;"-"&amp;(1+COUNTIF(D$33:D1428,D1429)))</f>
        <v>imeprezime-1370</v>
      </c>
      <c r="D1429" s="255" t="s">
        <v>285</v>
      </c>
      <c r="E1429" s="256" t="s">
        <v>2030</v>
      </c>
      <c r="F1429" s="256">
        <v>2117</v>
      </c>
      <c r="G1429" s="256" t="s">
        <v>2031</v>
      </c>
      <c r="H1429" s="256" t="s">
        <v>579</v>
      </c>
      <c r="I1429" s="256"/>
      <c r="J1429" s="256" t="s">
        <v>356</v>
      </c>
      <c r="K1429" s="256" t="s">
        <v>356</v>
      </c>
      <c r="L1429" s="256" t="s">
        <v>356</v>
      </c>
      <c r="M1429" s="256"/>
      <c r="N1429" s="257"/>
    </row>
    <row r="1430" spans="2:14" x14ac:dyDescent="0.25">
      <c r="B1430" s="333" t="str">
        <f>IF(D1430="","",D1430&amp;"-"&amp;(1+COUNTIF(D$33:D1429,D1430)))</f>
        <v>imeprezime-1371</v>
      </c>
      <c r="D1430" s="255" t="s">
        <v>285</v>
      </c>
      <c r="E1430" s="256" t="s">
        <v>2032</v>
      </c>
      <c r="F1430" s="256">
        <v>1470</v>
      </c>
      <c r="G1430" s="256" t="s">
        <v>2033</v>
      </c>
      <c r="H1430" s="256" t="s">
        <v>424</v>
      </c>
      <c r="I1430" s="256" t="s">
        <v>394</v>
      </c>
      <c r="J1430" s="256">
        <v>221</v>
      </c>
      <c r="K1430" s="329">
        <v>44625</v>
      </c>
      <c r="L1430" s="256" t="s">
        <v>356</v>
      </c>
      <c r="M1430" s="256"/>
      <c r="N1430" s="257"/>
    </row>
    <row r="1431" spans="2:14" x14ac:dyDescent="0.25">
      <c r="B1431" s="333" t="str">
        <f>IF(D1431="","",D1431&amp;"-"&amp;(1+COUNTIF(D$33:D1430,D1431)))</f>
        <v>imeprezime-1372</v>
      </c>
      <c r="D1431" s="255" t="s">
        <v>285</v>
      </c>
      <c r="E1431" s="256" t="s">
        <v>2034</v>
      </c>
      <c r="F1431" s="256">
        <v>1323</v>
      </c>
      <c r="G1431" s="256" t="s">
        <v>981</v>
      </c>
      <c r="H1431" s="256" t="s">
        <v>424</v>
      </c>
      <c r="I1431" s="256" t="s">
        <v>381</v>
      </c>
      <c r="J1431" s="256">
        <v>221</v>
      </c>
      <c r="K1431" s="329">
        <v>44625</v>
      </c>
      <c r="L1431" s="256" t="s">
        <v>356</v>
      </c>
      <c r="M1431" s="256"/>
      <c r="N1431" s="257"/>
    </row>
    <row r="1432" spans="2:14" ht="15" customHeight="1" x14ac:dyDescent="0.25">
      <c r="B1432" s="333" t="str">
        <f>IF(D1432="","",D1432&amp;"-"&amp;(1+COUNTIF(D$33:D1431,D1432)))</f>
        <v>imeprezime-1373</v>
      </c>
      <c r="D1432" s="255" t="s">
        <v>285</v>
      </c>
      <c r="E1432" s="256" t="s">
        <v>2034</v>
      </c>
      <c r="F1432" s="256">
        <v>1752</v>
      </c>
      <c r="G1432" s="256" t="s">
        <v>2035</v>
      </c>
      <c r="H1432" s="256" t="s">
        <v>374</v>
      </c>
      <c r="I1432" s="256"/>
      <c r="J1432" s="256" t="s">
        <v>356</v>
      </c>
      <c r="K1432" s="256" t="s">
        <v>356</v>
      </c>
      <c r="L1432" s="256" t="s">
        <v>356</v>
      </c>
      <c r="M1432" s="256"/>
      <c r="N1432" s="257"/>
    </row>
    <row r="1433" spans="2:14" x14ac:dyDescent="0.25">
      <c r="B1433" s="333" t="str">
        <f>IF(D1433="","",D1433&amp;"-"&amp;(1+COUNTIF(D$33:D1432,D1433)))</f>
        <v>imeprezime-1374</v>
      </c>
      <c r="D1433" s="255" t="s">
        <v>285</v>
      </c>
      <c r="E1433" s="256" t="s">
        <v>2034</v>
      </c>
      <c r="F1433" s="256">
        <v>1395</v>
      </c>
      <c r="G1433" s="256" t="s">
        <v>1014</v>
      </c>
      <c r="H1433" s="256" t="s">
        <v>368</v>
      </c>
      <c r="I1433" s="256" t="s">
        <v>904</v>
      </c>
      <c r="J1433" s="256">
        <v>221</v>
      </c>
      <c r="K1433" s="329">
        <v>44636</v>
      </c>
      <c r="L1433" s="256" t="s">
        <v>356</v>
      </c>
      <c r="M1433" s="256"/>
      <c r="N1433" s="257"/>
    </row>
    <row r="1434" spans="2:14" x14ac:dyDescent="0.25">
      <c r="B1434" s="333" t="str">
        <f>IF(D1434="","",D1434&amp;"-"&amp;(1+COUNTIF(D$33:D1433,D1434)))</f>
        <v>imeprezime-1375</v>
      </c>
      <c r="D1434" s="255" t="s">
        <v>285</v>
      </c>
      <c r="E1434" s="256" t="s">
        <v>2034</v>
      </c>
      <c r="F1434" s="256">
        <v>1668</v>
      </c>
      <c r="G1434" s="256" t="s">
        <v>2036</v>
      </c>
      <c r="H1434" s="256" t="s">
        <v>424</v>
      </c>
      <c r="I1434" s="256"/>
      <c r="J1434" s="256" t="s">
        <v>356</v>
      </c>
      <c r="K1434" s="256" t="s">
        <v>356</v>
      </c>
      <c r="L1434" s="256" t="s">
        <v>356</v>
      </c>
      <c r="M1434" s="256"/>
      <c r="N1434" s="257"/>
    </row>
    <row r="1435" spans="2:14" x14ac:dyDescent="0.25">
      <c r="B1435" s="333" t="str">
        <f>IF(D1435="","",D1435&amp;"-"&amp;(1+COUNTIF(D$33:D1434,D1435)))</f>
        <v>imeprezime-1376</v>
      </c>
      <c r="D1435" s="255" t="s">
        <v>285</v>
      </c>
      <c r="E1435" s="256" t="s">
        <v>2037</v>
      </c>
      <c r="F1435" s="256">
        <v>1299</v>
      </c>
      <c r="G1435" s="256" t="s">
        <v>602</v>
      </c>
      <c r="H1435" s="256" t="s">
        <v>362</v>
      </c>
      <c r="I1435" s="256"/>
      <c r="J1435" s="256" t="s">
        <v>356</v>
      </c>
      <c r="K1435" s="256" t="s">
        <v>356</v>
      </c>
      <c r="L1435" s="256" t="s">
        <v>356</v>
      </c>
      <c r="M1435" s="256"/>
      <c r="N1435" s="257"/>
    </row>
    <row r="1436" spans="2:14" x14ac:dyDescent="0.25">
      <c r="B1436" s="333" t="str">
        <f>IF(D1436="","",D1436&amp;"-"&amp;(1+COUNTIF(D$33:D1435,D1436)))</f>
        <v>imeprezime-1377</v>
      </c>
      <c r="D1436" s="255" t="s">
        <v>285</v>
      </c>
      <c r="E1436" s="256" t="s">
        <v>2037</v>
      </c>
      <c r="F1436" s="256">
        <v>1398</v>
      </c>
      <c r="G1436" s="256" t="s">
        <v>880</v>
      </c>
      <c r="H1436" s="256" t="s">
        <v>374</v>
      </c>
      <c r="I1436" s="256" t="s">
        <v>399</v>
      </c>
      <c r="J1436" s="256">
        <v>221</v>
      </c>
      <c r="K1436" s="329">
        <v>44627</v>
      </c>
      <c r="L1436" s="256" t="s">
        <v>356</v>
      </c>
      <c r="M1436" s="256"/>
      <c r="N1436" s="257"/>
    </row>
    <row r="1437" spans="2:14" x14ac:dyDescent="0.25">
      <c r="B1437" s="333" t="str">
        <f>IF(D1437="","",D1437&amp;"-"&amp;(1+COUNTIF(D$33:D1436,D1437)))</f>
        <v>imeprezime_alias-1</v>
      </c>
      <c r="D1437" s="255" t="s">
        <v>284</v>
      </c>
      <c r="E1437" s="256" t="s">
        <v>2038</v>
      </c>
      <c r="F1437" s="256">
        <v>24</v>
      </c>
      <c r="G1437" s="256">
        <v>2173</v>
      </c>
      <c r="H1437" s="256"/>
      <c r="I1437" s="256"/>
      <c r="J1437" s="256"/>
      <c r="K1437" s="256"/>
      <c r="L1437" s="256"/>
      <c r="M1437" s="256"/>
      <c r="N1437" s="257"/>
    </row>
    <row r="1438" spans="2:14" x14ac:dyDescent="0.25">
      <c r="B1438" s="333" t="str">
        <f>IF(D1438="","",D1438&amp;"-"&amp;(1+COUNTIF(D$33:D1437,D1438)))</f>
        <v>imeprezime_alias-2</v>
      </c>
      <c r="D1438" s="255" t="s">
        <v>284</v>
      </c>
      <c r="E1438" s="256" t="s">
        <v>2039</v>
      </c>
      <c r="F1438" s="256">
        <v>19</v>
      </c>
      <c r="G1438" s="256">
        <v>2089</v>
      </c>
      <c r="H1438" s="256"/>
      <c r="I1438" s="256"/>
      <c r="J1438" s="256"/>
      <c r="K1438" s="256"/>
      <c r="L1438" s="256"/>
      <c r="M1438" s="256"/>
      <c r="N1438" s="257"/>
    </row>
    <row r="1439" spans="2:14" ht="15" customHeight="1" x14ac:dyDescent="0.25">
      <c r="B1439" s="333" t="str">
        <f>IF(D1439="","",D1439&amp;"-"&amp;(1+COUNTIF(D$33:D1438,D1439)))</f>
        <v>imeprezime_alias-3</v>
      </c>
      <c r="D1439" s="255" t="s">
        <v>284</v>
      </c>
      <c r="E1439" s="256" t="s">
        <v>2040</v>
      </c>
      <c r="F1439" s="256">
        <v>2</v>
      </c>
      <c r="G1439" s="256">
        <v>1558</v>
      </c>
      <c r="H1439" s="256"/>
      <c r="I1439" s="256"/>
      <c r="J1439" s="256"/>
      <c r="K1439" s="256"/>
      <c r="L1439" s="256"/>
      <c r="M1439" s="256"/>
      <c r="N1439" s="257"/>
    </row>
    <row r="1440" spans="2:14" x14ac:dyDescent="0.25">
      <c r="B1440" s="333" t="str">
        <f>IF(D1440="","",D1440&amp;"-"&amp;(1+COUNTIF(D$33:D1439,D1440)))</f>
        <v>imeprezime_alias-4</v>
      </c>
      <c r="D1440" s="255" t="s">
        <v>284</v>
      </c>
      <c r="E1440" s="256" t="s">
        <v>2041</v>
      </c>
      <c r="F1440" s="256">
        <v>27</v>
      </c>
      <c r="G1440" s="256">
        <v>1362</v>
      </c>
      <c r="H1440" s="256"/>
      <c r="I1440" s="256"/>
      <c r="J1440" s="256"/>
      <c r="K1440" s="256"/>
      <c r="L1440" s="256"/>
      <c r="M1440" s="256"/>
      <c r="N1440" s="257"/>
    </row>
    <row r="1441" spans="2:14" x14ac:dyDescent="0.25">
      <c r="B1441" s="333" t="str">
        <f>IF(D1441="","",D1441&amp;"-"&amp;(1+COUNTIF(D$33:D1440,D1441)))</f>
        <v>imeprezime_alias-5</v>
      </c>
      <c r="D1441" s="255" t="s">
        <v>284</v>
      </c>
      <c r="E1441" s="256" t="s">
        <v>2042</v>
      </c>
      <c r="F1441" s="256">
        <v>36</v>
      </c>
      <c r="G1441" s="256">
        <v>1982</v>
      </c>
      <c r="H1441" s="256"/>
      <c r="I1441" s="256"/>
      <c r="J1441" s="256"/>
      <c r="K1441" s="256"/>
      <c r="L1441" s="256"/>
      <c r="M1441" s="256"/>
      <c r="N1441" s="257"/>
    </row>
    <row r="1442" spans="2:14" x14ac:dyDescent="0.25">
      <c r="B1442" s="333" t="str">
        <f>IF(D1442="","",D1442&amp;"-"&amp;(1+COUNTIF(D$33:D1441,D1442)))</f>
        <v>imeprezime_alias-6</v>
      </c>
      <c r="D1442" s="255" t="s">
        <v>284</v>
      </c>
      <c r="E1442" s="256" t="s">
        <v>2043</v>
      </c>
      <c r="F1442" s="256">
        <v>20</v>
      </c>
      <c r="G1442" s="256">
        <v>2112</v>
      </c>
      <c r="H1442" s="256"/>
      <c r="I1442" s="256"/>
      <c r="J1442" s="256"/>
      <c r="K1442" s="256"/>
      <c r="L1442" s="256"/>
      <c r="M1442" s="256"/>
      <c r="N1442" s="257"/>
    </row>
    <row r="1443" spans="2:14" x14ac:dyDescent="0.25">
      <c r="B1443" s="333" t="str">
        <f>IF(D1443="","",D1443&amp;"-"&amp;(1+COUNTIF(D$33:D1442,D1443)))</f>
        <v>imeprezime_alias-7</v>
      </c>
      <c r="D1443" s="255" t="s">
        <v>284</v>
      </c>
      <c r="E1443" s="256" t="s">
        <v>2044</v>
      </c>
      <c r="F1443" s="256">
        <v>18</v>
      </c>
      <c r="G1443" s="256">
        <v>2088</v>
      </c>
      <c r="H1443" s="256"/>
      <c r="I1443" s="256"/>
      <c r="J1443" s="256"/>
      <c r="K1443" s="256"/>
      <c r="L1443" s="256"/>
      <c r="M1443" s="256"/>
      <c r="N1443" s="257"/>
    </row>
    <row r="1444" spans="2:14" x14ac:dyDescent="0.25">
      <c r="B1444" s="333" t="str">
        <f>IF(D1444="","",D1444&amp;"-"&amp;(1+COUNTIF(D$33:D1443,D1444)))</f>
        <v>imeprezime_alias-8</v>
      </c>
      <c r="D1444" s="255" t="s">
        <v>284</v>
      </c>
      <c r="E1444" s="256" t="s">
        <v>2045</v>
      </c>
      <c r="F1444" s="256">
        <v>4</v>
      </c>
      <c r="G1444" s="256">
        <v>1984</v>
      </c>
      <c r="H1444" s="256"/>
      <c r="I1444" s="256"/>
      <c r="J1444" s="256"/>
      <c r="K1444" s="256"/>
      <c r="L1444" s="256"/>
      <c r="M1444" s="256"/>
      <c r="N1444" s="257"/>
    </row>
    <row r="1445" spans="2:14" x14ac:dyDescent="0.25">
      <c r="B1445" s="333" t="str">
        <f>IF(D1445="","",D1445&amp;"-"&amp;(1+COUNTIF(D$33:D1444,D1445)))</f>
        <v>imeprezime_alias-9</v>
      </c>
      <c r="D1445" s="255" t="s">
        <v>284</v>
      </c>
      <c r="E1445" s="256" t="s">
        <v>2046</v>
      </c>
      <c r="F1445" s="256">
        <v>15</v>
      </c>
      <c r="G1445" s="256">
        <v>1211</v>
      </c>
      <c r="H1445" s="256"/>
      <c r="I1445" s="256"/>
      <c r="J1445" s="256"/>
      <c r="K1445" s="256"/>
      <c r="L1445" s="256"/>
      <c r="M1445" s="256"/>
      <c r="N1445" s="257"/>
    </row>
    <row r="1446" spans="2:14" ht="15" customHeight="1" x14ac:dyDescent="0.25">
      <c r="B1446" s="333" t="str">
        <f>IF(D1446="","",D1446&amp;"-"&amp;(1+COUNTIF(D$33:D1445,D1446)))</f>
        <v>imeprezime_alias-10</v>
      </c>
      <c r="D1446" s="255" t="s">
        <v>284</v>
      </c>
      <c r="E1446" s="256" t="s">
        <v>2047</v>
      </c>
      <c r="F1446" s="256">
        <v>26</v>
      </c>
      <c r="G1446" s="256">
        <v>1999</v>
      </c>
      <c r="H1446" s="256"/>
      <c r="I1446" s="256"/>
      <c r="J1446" s="256"/>
      <c r="K1446" s="256"/>
      <c r="L1446" s="256"/>
      <c r="M1446" s="256"/>
      <c r="N1446" s="257"/>
    </row>
    <row r="1447" spans="2:14" x14ac:dyDescent="0.25">
      <c r="B1447" s="333" t="str">
        <f>IF(D1447="","",D1447&amp;"-"&amp;(1+COUNTIF(D$33:D1446,D1447)))</f>
        <v>imeprezime_alias-11</v>
      </c>
      <c r="D1447" s="255" t="s">
        <v>284</v>
      </c>
      <c r="E1447" s="256" t="s">
        <v>2048</v>
      </c>
      <c r="F1447" s="256">
        <v>31</v>
      </c>
      <c r="G1447" s="256">
        <v>1952</v>
      </c>
      <c r="H1447" s="256"/>
      <c r="I1447" s="256"/>
      <c r="J1447" s="256"/>
      <c r="K1447" s="256"/>
      <c r="L1447" s="256"/>
      <c r="M1447" s="256"/>
      <c r="N1447" s="257"/>
    </row>
    <row r="1448" spans="2:14" x14ac:dyDescent="0.25">
      <c r="B1448" s="333" t="str">
        <f>IF(D1448="","",D1448&amp;"-"&amp;(1+COUNTIF(D$33:D1447,D1448)))</f>
        <v>imeprezime_alias-12</v>
      </c>
      <c r="D1448" s="255" t="s">
        <v>284</v>
      </c>
      <c r="E1448" s="256" t="s">
        <v>2049</v>
      </c>
      <c r="F1448" s="256">
        <v>22</v>
      </c>
      <c r="G1448" s="256">
        <v>2040</v>
      </c>
      <c r="H1448" s="256"/>
      <c r="I1448" s="256"/>
      <c r="J1448" s="256"/>
      <c r="K1448" s="256"/>
      <c r="L1448" s="256"/>
      <c r="M1448" s="256"/>
      <c r="N1448" s="257"/>
    </row>
    <row r="1449" spans="2:14" x14ac:dyDescent="0.25">
      <c r="B1449" s="333" t="str">
        <f>IF(D1449="","",D1449&amp;"-"&amp;(1+COUNTIF(D$33:D1448,D1449)))</f>
        <v>imeprezime_alias-13</v>
      </c>
      <c r="D1449" s="255" t="s">
        <v>284</v>
      </c>
      <c r="E1449" s="256" t="s">
        <v>2050</v>
      </c>
      <c r="F1449" s="256">
        <v>34</v>
      </c>
      <c r="G1449" s="256">
        <v>1187</v>
      </c>
      <c r="H1449" s="256"/>
      <c r="I1449" s="256"/>
      <c r="J1449" s="256"/>
      <c r="K1449" s="256"/>
      <c r="L1449" s="256"/>
      <c r="M1449" s="256"/>
      <c r="N1449" s="257"/>
    </row>
    <row r="1450" spans="2:14" x14ac:dyDescent="0.25">
      <c r="B1450" s="333" t="str">
        <f>IF(D1450="","",D1450&amp;"-"&amp;(1+COUNTIF(D$33:D1449,D1450)))</f>
        <v>imeprezime_alias-14</v>
      </c>
      <c r="D1450" s="255" t="s">
        <v>284</v>
      </c>
      <c r="E1450" s="256" t="s">
        <v>2051</v>
      </c>
      <c r="F1450" s="256">
        <v>16</v>
      </c>
      <c r="G1450" s="256">
        <v>2046</v>
      </c>
      <c r="H1450" s="256"/>
      <c r="I1450" s="256"/>
      <c r="J1450" s="256"/>
      <c r="K1450" s="256"/>
      <c r="L1450" s="256"/>
      <c r="M1450" s="256"/>
      <c r="N1450" s="257"/>
    </row>
    <row r="1451" spans="2:14" x14ac:dyDescent="0.25">
      <c r="B1451" s="333" t="str">
        <f>IF(D1451="","",D1451&amp;"-"&amp;(1+COUNTIF(D$33:D1450,D1451)))</f>
        <v>imeprezime_alias-15</v>
      </c>
      <c r="D1451" s="255" t="s">
        <v>284</v>
      </c>
      <c r="E1451" s="256" t="s">
        <v>2052</v>
      </c>
      <c r="F1451" s="256">
        <v>14</v>
      </c>
      <c r="G1451" s="256">
        <v>1493</v>
      </c>
      <c r="H1451" s="256"/>
      <c r="I1451" s="256"/>
      <c r="J1451" s="256"/>
      <c r="K1451" s="256"/>
      <c r="L1451" s="256"/>
      <c r="M1451" s="256"/>
      <c r="N1451" s="257"/>
    </row>
    <row r="1452" spans="2:14" x14ac:dyDescent="0.25">
      <c r="B1452" s="333" t="str">
        <f>IF(D1452="","",D1452&amp;"-"&amp;(1+COUNTIF(D$33:D1451,D1452)))</f>
        <v>imeprezime_alias-16</v>
      </c>
      <c r="D1452" s="255" t="s">
        <v>284</v>
      </c>
      <c r="E1452" s="256" t="s">
        <v>2053</v>
      </c>
      <c r="F1452" s="256">
        <v>9</v>
      </c>
      <c r="G1452" s="256">
        <v>1969</v>
      </c>
      <c r="H1452" s="256"/>
      <c r="I1452" s="256"/>
      <c r="J1452" s="256"/>
      <c r="K1452" s="256"/>
      <c r="L1452" s="256"/>
      <c r="M1452" s="256"/>
      <c r="N1452" s="257"/>
    </row>
    <row r="1453" spans="2:14" ht="15" customHeight="1" x14ac:dyDescent="0.25">
      <c r="B1453" s="333" t="str">
        <f>IF(D1453="","",D1453&amp;"-"&amp;(1+COUNTIF(D$33:D1452,D1453)))</f>
        <v>imeprezime_alias-17</v>
      </c>
      <c r="D1453" s="255" t="s">
        <v>284</v>
      </c>
      <c r="E1453" s="256" t="s">
        <v>2054</v>
      </c>
      <c r="F1453" s="256">
        <v>32</v>
      </c>
      <c r="G1453" s="256">
        <v>1055</v>
      </c>
      <c r="H1453" s="256"/>
      <c r="I1453" s="256"/>
      <c r="J1453" s="256"/>
      <c r="K1453" s="256"/>
      <c r="L1453" s="256"/>
      <c r="M1453" s="256"/>
      <c r="N1453" s="257"/>
    </row>
    <row r="1454" spans="2:14" x14ac:dyDescent="0.25">
      <c r="B1454" s="333" t="str">
        <f>IF(D1454="","",D1454&amp;"-"&amp;(1+COUNTIF(D$33:D1453,D1454)))</f>
        <v>imeprezime_alias-18</v>
      </c>
      <c r="D1454" s="255" t="s">
        <v>284</v>
      </c>
      <c r="E1454" s="256" t="s">
        <v>2055</v>
      </c>
      <c r="F1454" s="256">
        <v>6</v>
      </c>
      <c r="G1454" s="256">
        <v>1378</v>
      </c>
      <c r="H1454" s="256"/>
      <c r="I1454" s="256"/>
      <c r="J1454" s="256"/>
      <c r="K1454" s="256"/>
      <c r="L1454" s="256"/>
      <c r="M1454" s="256"/>
      <c r="N1454" s="257"/>
    </row>
    <row r="1455" spans="2:14" x14ac:dyDescent="0.25">
      <c r="B1455" s="333" t="str">
        <f>IF(D1455="","",D1455&amp;"-"&amp;(1+COUNTIF(D$33:D1454,D1455)))</f>
        <v>imeprezime_alias-19</v>
      </c>
      <c r="D1455" s="255" t="s">
        <v>284</v>
      </c>
      <c r="E1455" s="256" t="s">
        <v>2056</v>
      </c>
      <c r="F1455" s="256">
        <v>7</v>
      </c>
      <c r="G1455" s="256">
        <v>1202</v>
      </c>
      <c r="H1455" s="256"/>
      <c r="I1455" s="256"/>
      <c r="J1455" s="256"/>
      <c r="K1455" s="256"/>
      <c r="L1455" s="256"/>
      <c r="M1455" s="256"/>
      <c r="N1455" s="257"/>
    </row>
    <row r="1456" spans="2:14" x14ac:dyDescent="0.25">
      <c r="B1456" s="333" t="str">
        <f>IF(D1456="","",D1456&amp;"-"&amp;(1+COUNTIF(D$33:D1455,D1456)))</f>
        <v>imeprezime_alias-20</v>
      </c>
      <c r="D1456" s="255" t="s">
        <v>284</v>
      </c>
      <c r="E1456" s="256" t="s">
        <v>2057</v>
      </c>
      <c r="F1456" s="256">
        <v>3</v>
      </c>
      <c r="G1456" s="256">
        <v>1972</v>
      </c>
      <c r="H1456" s="256"/>
      <c r="I1456" s="256"/>
      <c r="J1456" s="256"/>
      <c r="K1456" s="256"/>
      <c r="L1456" s="256"/>
      <c r="M1456" s="256"/>
      <c r="N1456" s="257"/>
    </row>
    <row r="1457" spans="2:14" x14ac:dyDescent="0.25">
      <c r="B1457" s="333" t="str">
        <f>IF(D1457="","",D1457&amp;"-"&amp;(1+COUNTIF(D$33:D1456,D1457)))</f>
        <v>imeprezime_alias-21</v>
      </c>
      <c r="D1457" s="255" t="s">
        <v>284</v>
      </c>
      <c r="E1457" s="256" t="s">
        <v>2058</v>
      </c>
      <c r="F1457" s="256">
        <v>11</v>
      </c>
      <c r="G1457" s="256">
        <v>1361</v>
      </c>
      <c r="H1457" s="256"/>
      <c r="I1457" s="256"/>
      <c r="J1457" s="256"/>
      <c r="K1457" s="256"/>
      <c r="L1457" s="256"/>
      <c r="M1457" s="256"/>
      <c r="N1457" s="257"/>
    </row>
    <row r="1458" spans="2:14" x14ac:dyDescent="0.25">
      <c r="B1458" s="333" t="str">
        <f>IF(D1458="","",D1458&amp;"-"&amp;(1+COUNTIF(D$33:D1457,D1458)))</f>
        <v>imeprezime_alias-22</v>
      </c>
      <c r="D1458" s="255" t="s">
        <v>284</v>
      </c>
      <c r="E1458" s="256" t="s">
        <v>2059</v>
      </c>
      <c r="F1458" s="256">
        <v>8</v>
      </c>
      <c r="G1458" s="256">
        <v>1655</v>
      </c>
      <c r="H1458" s="256"/>
      <c r="I1458" s="256"/>
      <c r="J1458" s="256"/>
      <c r="K1458" s="256"/>
      <c r="L1458" s="256"/>
      <c r="M1458" s="256"/>
      <c r="N1458" s="257"/>
    </row>
    <row r="1459" spans="2:14" x14ac:dyDescent="0.25">
      <c r="B1459" s="333" t="str">
        <f>IF(D1459="","",D1459&amp;"-"&amp;(1+COUNTIF(D$33:D1458,D1459)))</f>
        <v>imeprezime_alias-23</v>
      </c>
      <c r="D1459" s="255" t="s">
        <v>284</v>
      </c>
      <c r="E1459" s="256" t="s">
        <v>2060</v>
      </c>
      <c r="F1459" s="256">
        <v>5</v>
      </c>
      <c r="G1459" s="256">
        <v>1655</v>
      </c>
      <c r="H1459" s="256"/>
      <c r="I1459" s="256"/>
      <c r="J1459" s="256"/>
      <c r="K1459" s="256"/>
      <c r="L1459" s="256"/>
      <c r="M1459" s="256"/>
      <c r="N1459" s="257"/>
    </row>
    <row r="1460" spans="2:14" ht="15" customHeight="1" x14ac:dyDescent="0.25">
      <c r="B1460" s="333" t="str">
        <f>IF(D1460="","",D1460&amp;"-"&amp;(1+COUNTIF(D$33:D1459,D1460)))</f>
        <v>imeprezime_alias-24</v>
      </c>
      <c r="D1460" s="255" t="s">
        <v>284</v>
      </c>
      <c r="E1460" s="256" t="s">
        <v>2061</v>
      </c>
      <c r="F1460" s="256">
        <v>33</v>
      </c>
      <c r="G1460" s="256">
        <v>1214</v>
      </c>
      <c r="H1460" s="256"/>
      <c r="I1460" s="256"/>
      <c r="J1460" s="256"/>
      <c r="K1460" s="256"/>
      <c r="L1460" s="256"/>
      <c r="M1460" s="256"/>
      <c r="N1460" s="257"/>
    </row>
    <row r="1461" spans="2:14" x14ac:dyDescent="0.25">
      <c r="B1461" s="333" t="str">
        <f>IF(D1461="","",D1461&amp;"-"&amp;(1+COUNTIF(D$33:D1460,D1461)))</f>
        <v>imeprezime_alias-25</v>
      </c>
      <c r="D1461" s="255" t="s">
        <v>284</v>
      </c>
      <c r="E1461" s="256" t="s">
        <v>2062</v>
      </c>
      <c r="F1461" s="256">
        <v>17</v>
      </c>
      <c r="G1461" s="256">
        <v>2049</v>
      </c>
      <c r="H1461" s="256"/>
      <c r="I1461" s="256"/>
      <c r="J1461" s="256"/>
      <c r="K1461" s="256"/>
      <c r="L1461" s="256"/>
      <c r="M1461" s="256"/>
      <c r="N1461" s="257"/>
    </row>
    <row r="1462" spans="2:14" x14ac:dyDescent="0.25">
      <c r="B1462" s="333" t="str">
        <f>IF(D1462="","",D1462&amp;"-"&amp;(1+COUNTIF(D$33:D1461,D1462)))</f>
        <v>imeprezime_alias-26</v>
      </c>
      <c r="D1462" s="255" t="s">
        <v>284</v>
      </c>
      <c r="E1462" s="256" t="s">
        <v>2063</v>
      </c>
      <c r="F1462" s="256">
        <v>1</v>
      </c>
      <c r="G1462" s="256">
        <v>1097</v>
      </c>
      <c r="H1462" s="256"/>
      <c r="I1462" s="256"/>
      <c r="J1462" s="256"/>
      <c r="K1462" s="256"/>
      <c r="L1462" s="256"/>
      <c r="M1462" s="256"/>
      <c r="N1462" s="257"/>
    </row>
    <row r="1463" spans="2:14" x14ac:dyDescent="0.25">
      <c r="B1463" s="333" t="str">
        <f>IF(D1463="","",D1463&amp;"-"&amp;(1+COUNTIF(D$33:D1462,D1463)))</f>
        <v>imeprezime_alias-27</v>
      </c>
      <c r="D1463" s="255" t="s">
        <v>284</v>
      </c>
      <c r="E1463" s="256" t="s">
        <v>2064</v>
      </c>
      <c r="F1463" s="256">
        <v>35</v>
      </c>
      <c r="G1463" s="256">
        <v>1183</v>
      </c>
      <c r="H1463" s="256"/>
      <c r="I1463" s="256"/>
      <c r="J1463" s="256"/>
      <c r="K1463" s="256"/>
      <c r="L1463" s="256"/>
      <c r="M1463" s="256"/>
      <c r="N1463" s="257"/>
    </row>
    <row r="1464" spans="2:14" x14ac:dyDescent="0.25">
      <c r="B1464" s="333" t="str">
        <f>IF(D1464="","",D1464&amp;"-"&amp;(1+COUNTIF(D$33:D1463,D1464)))</f>
        <v>imeprezime_alias-28</v>
      </c>
      <c r="D1464" s="255" t="s">
        <v>284</v>
      </c>
      <c r="E1464" s="256" t="s">
        <v>2065</v>
      </c>
      <c r="F1464" s="256">
        <v>10</v>
      </c>
      <c r="G1464" s="256">
        <v>1543</v>
      </c>
      <c r="H1464" s="256"/>
      <c r="I1464" s="256"/>
      <c r="J1464" s="256"/>
      <c r="K1464" s="256"/>
      <c r="L1464" s="256"/>
      <c r="M1464" s="256"/>
      <c r="N1464" s="257"/>
    </row>
    <row r="1465" spans="2:14" x14ac:dyDescent="0.25">
      <c r="B1465" s="333" t="str">
        <f>IF(D1465="","",D1465&amp;"-"&amp;(1+COUNTIF(D$33:D1464,D1465)))</f>
        <v>imeprezime_alias-29</v>
      </c>
      <c r="D1465" s="255" t="s">
        <v>284</v>
      </c>
      <c r="E1465" s="256" t="s">
        <v>2066</v>
      </c>
      <c r="F1465" s="256">
        <v>23</v>
      </c>
      <c r="G1465" s="256">
        <v>2028</v>
      </c>
      <c r="H1465" s="256"/>
      <c r="I1465" s="256"/>
      <c r="J1465" s="256"/>
      <c r="K1465" s="256"/>
      <c r="L1465" s="256"/>
      <c r="M1465" s="256"/>
      <c r="N1465" s="257"/>
    </row>
    <row r="1466" spans="2:14" x14ac:dyDescent="0.25">
      <c r="B1466" s="333" t="str">
        <f>IF(D1466="","",D1466&amp;"-"&amp;(1+COUNTIF(D$33:D1465,D1466)))</f>
        <v>imeprezime_alias-30</v>
      </c>
      <c r="D1466" s="255" t="s">
        <v>284</v>
      </c>
      <c r="E1466" s="256" t="s">
        <v>2067</v>
      </c>
      <c r="F1466" s="256">
        <v>12</v>
      </c>
      <c r="G1466" s="256">
        <v>2035</v>
      </c>
      <c r="H1466" s="256"/>
      <c r="I1466" s="256"/>
      <c r="J1466" s="256"/>
      <c r="K1466" s="256"/>
      <c r="L1466" s="256"/>
      <c r="M1466" s="256"/>
      <c r="N1466" s="257"/>
    </row>
    <row r="1467" spans="2:14" ht="15" customHeight="1" x14ac:dyDescent="0.25">
      <c r="B1467" s="333" t="str">
        <f>IF(D1467="","",D1467&amp;"-"&amp;(1+COUNTIF(D$33:D1466,D1467)))</f>
        <v>imeprezime_alias-31</v>
      </c>
      <c r="D1467" s="255" t="s">
        <v>284</v>
      </c>
      <c r="E1467" s="256" t="s">
        <v>2068</v>
      </c>
      <c r="F1467" s="256">
        <v>29</v>
      </c>
      <c r="G1467" s="256">
        <v>2229</v>
      </c>
      <c r="H1467" s="256"/>
      <c r="I1467" s="256"/>
      <c r="J1467" s="256"/>
      <c r="K1467" s="256"/>
      <c r="L1467" s="256"/>
      <c r="M1467" s="256"/>
      <c r="N1467" s="257"/>
    </row>
    <row r="1468" spans="2:14" x14ac:dyDescent="0.25">
      <c r="B1468" s="333" t="str">
        <f>IF(D1468="","",D1468&amp;"-"&amp;(1+COUNTIF(D$33:D1467,D1468)))</f>
        <v>imeprezime_alias-32</v>
      </c>
      <c r="D1468" s="255" t="s">
        <v>284</v>
      </c>
      <c r="E1468" s="256" t="s">
        <v>1951</v>
      </c>
      <c r="F1468" s="256">
        <v>25</v>
      </c>
      <c r="G1468" s="256">
        <v>1252</v>
      </c>
      <c r="H1468" s="256"/>
      <c r="I1468" s="256"/>
      <c r="J1468" s="256"/>
      <c r="K1468" s="256"/>
      <c r="L1468" s="256"/>
      <c r="M1468" s="256"/>
      <c r="N1468" s="257"/>
    </row>
    <row r="1469" spans="2:14" x14ac:dyDescent="0.25">
      <c r="B1469" s="333" t="str">
        <f>IF(D1469="","",D1469&amp;"-"&amp;(1+COUNTIF(D$33:D1468,D1469)))</f>
        <v>imeprezime_alias-33</v>
      </c>
      <c r="D1469" s="255" t="s">
        <v>284</v>
      </c>
      <c r="E1469" s="256" t="s">
        <v>2069</v>
      </c>
      <c r="F1469" s="256">
        <v>30</v>
      </c>
      <c r="G1469" s="256">
        <v>1252</v>
      </c>
      <c r="H1469" s="256"/>
      <c r="I1469" s="256"/>
      <c r="J1469" s="256"/>
      <c r="K1469" s="256"/>
      <c r="L1469" s="256"/>
      <c r="M1469" s="256"/>
      <c r="N1469" s="257"/>
    </row>
    <row r="1470" spans="2:14" x14ac:dyDescent="0.25">
      <c r="B1470" s="333" t="str">
        <f>IF(D1470="","",D1470&amp;"-"&amp;(1+COUNTIF(D$33:D1469,D1470)))</f>
        <v>imeprezime_alias-34</v>
      </c>
      <c r="D1470" s="255" t="s">
        <v>284</v>
      </c>
      <c r="E1470" s="256" t="s">
        <v>2070</v>
      </c>
      <c r="F1470" s="256">
        <v>13</v>
      </c>
      <c r="G1470" s="256">
        <v>2034</v>
      </c>
      <c r="H1470" s="256"/>
      <c r="I1470" s="256"/>
      <c r="J1470" s="256"/>
      <c r="K1470" s="256"/>
      <c r="L1470" s="256"/>
      <c r="M1470" s="256"/>
      <c r="N1470" s="257"/>
    </row>
    <row r="1471" spans="2:14" x14ac:dyDescent="0.25">
      <c r="B1471" s="333" t="str">
        <f>IF(D1471="","",D1471&amp;"-"&amp;(1+COUNTIF(D$33:D1470,D1471)))</f>
        <v>imeprezime_alias-35</v>
      </c>
      <c r="D1471" s="255" t="s">
        <v>284</v>
      </c>
      <c r="E1471" s="256" t="s">
        <v>2071</v>
      </c>
      <c r="F1471" s="256">
        <v>21</v>
      </c>
      <c r="G1471" s="256">
        <v>1204</v>
      </c>
      <c r="H1471" s="256"/>
      <c r="I1471" s="256"/>
      <c r="J1471" s="256"/>
      <c r="K1471" s="256"/>
      <c r="L1471" s="256"/>
      <c r="M1471" s="256"/>
      <c r="N1471" s="257"/>
    </row>
    <row r="1472" spans="2:14" x14ac:dyDescent="0.25">
      <c r="B1472" s="333" t="str">
        <f>IF(D1472="","",D1472&amp;"-"&amp;(1+COUNTIF(D$33:D1471,D1472)))</f>
        <v>imeprezime_alias-36</v>
      </c>
      <c r="D1472" s="255" t="s">
        <v>284</v>
      </c>
      <c r="E1472" s="256" t="s">
        <v>2072</v>
      </c>
      <c r="F1472" s="256">
        <v>28</v>
      </c>
      <c r="G1472" s="256">
        <v>2027</v>
      </c>
      <c r="H1472" s="256"/>
      <c r="I1472" s="256"/>
      <c r="J1472" s="256"/>
      <c r="K1472" s="256"/>
      <c r="L1472" s="256"/>
      <c r="M1472" s="256"/>
      <c r="N1472" s="257"/>
    </row>
    <row r="1473" spans="2:14" x14ac:dyDescent="0.25">
      <c r="B1473" s="333" t="str">
        <f>IF(D1473="","",D1473&amp;"-"&amp;(1+COUNTIF(D$33:D1472,D1473)))</f>
        <v>kategorija_alias-1</v>
      </c>
      <c r="D1473" s="255" t="s">
        <v>263</v>
      </c>
      <c r="E1473" s="256" t="s">
        <v>2073</v>
      </c>
      <c r="F1473" s="256">
        <v>12</v>
      </c>
      <c r="G1473" s="256">
        <v>292</v>
      </c>
      <c r="H1473" s="256"/>
      <c r="I1473" s="256"/>
      <c r="J1473" s="256"/>
      <c r="K1473" s="256"/>
      <c r="L1473" s="256"/>
      <c r="M1473" s="256"/>
      <c r="N1473" s="257"/>
    </row>
    <row r="1474" spans="2:14" ht="15" customHeight="1" x14ac:dyDescent="0.25">
      <c r="B1474" s="333" t="str">
        <f>IF(D1474="","",D1474&amp;"-"&amp;(1+COUNTIF(D$33:D1473,D1474)))</f>
        <v>kategorija_alias-2</v>
      </c>
      <c r="D1474" s="255" t="s">
        <v>263</v>
      </c>
      <c r="E1474" s="256" t="s">
        <v>2074</v>
      </c>
      <c r="F1474" s="256">
        <v>31</v>
      </c>
      <c r="G1474" s="256">
        <v>292</v>
      </c>
      <c r="H1474" s="256"/>
      <c r="I1474" s="256"/>
      <c r="J1474" s="256"/>
      <c r="K1474" s="256"/>
      <c r="L1474" s="256"/>
      <c r="M1474" s="256"/>
      <c r="N1474" s="257"/>
    </row>
    <row r="1475" spans="2:14" x14ac:dyDescent="0.25">
      <c r="B1475" s="333" t="str">
        <f>IF(D1475="","",D1475&amp;"-"&amp;(1+COUNTIF(D$33:D1474,D1475)))</f>
        <v>kategorija_alias-3</v>
      </c>
      <c r="D1475" s="255" t="s">
        <v>263</v>
      </c>
      <c r="E1475" s="256" t="s">
        <v>2074</v>
      </c>
      <c r="F1475" s="256">
        <v>18</v>
      </c>
      <c r="G1475" s="256">
        <v>292</v>
      </c>
      <c r="H1475" s="256"/>
      <c r="I1475" s="256"/>
      <c r="J1475" s="256"/>
      <c r="K1475" s="256"/>
      <c r="L1475" s="256"/>
      <c r="M1475" s="256"/>
      <c r="N1475" s="257"/>
    </row>
    <row r="1476" spans="2:14" x14ac:dyDescent="0.25">
      <c r="B1476" s="333" t="str">
        <f>IF(D1476="","",D1476&amp;"-"&amp;(1+COUNTIF(D$33:D1475,D1476)))</f>
        <v>kategorija_alias-4</v>
      </c>
      <c r="D1476" s="255" t="s">
        <v>263</v>
      </c>
      <c r="E1476" s="256" t="s">
        <v>2074</v>
      </c>
      <c r="F1476" s="256">
        <v>17</v>
      </c>
      <c r="G1476" s="256">
        <v>292</v>
      </c>
      <c r="H1476" s="256"/>
      <c r="I1476" s="256"/>
      <c r="J1476" s="256"/>
      <c r="K1476" s="256"/>
      <c r="L1476" s="256"/>
      <c r="M1476" s="256"/>
      <c r="N1476" s="257"/>
    </row>
    <row r="1477" spans="2:14" x14ac:dyDescent="0.25">
      <c r="B1477" s="333" t="str">
        <f>IF(D1477="","",D1477&amp;"-"&amp;(1+COUNTIF(D$33:D1476,D1477)))</f>
        <v>kategorija_alias-5</v>
      </c>
      <c r="D1477" s="255" t="s">
        <v>263</v>
      </c>
      <c r="E1477" s="256" t="s">
        <v>2075</v>
      </c>
      <c r="F1477" s="256">
        <v>41</v>
      </c>
      <c r="G1477" s="256">
        <v>101</v>
      </c>
      <c r="H1477" s="256"/>
      <c r="I1477" s="256"/>
      <c r="J1477" s="256"/>
      <c r="K1477" s="256"/>
      <c r="L1477" s="256"/>
      <c r="M1477" s="256"/>
      <c r="N1477" s="257"/>
    </row>
    <row r="1478" spans="2:14" x14ac:dyDescent="0.25">
      <c r="B1478" s="333" t="str">
        <f>IF(D1478="","",D1478&amp;"-"&amp;(1+COUNTIF(D$33:D1477,D1478)))</f>
        <v>kategorija_alias-6</v>
      </c>
      <c r="D1478" s="255" t="s">
        <v>263</v>
      </c>
      <c r="E1478" s="256" t="s">
        <v>2076</v>
      </c>
      <c r="F1478" s="256">
        <v>1</v>
      </c>
      <c r="G1478" s="256">
        <v>291</v>
      </c>
      <c r="H1478" s="256"/>
      <c r="I1478" s="256"/>
      <c r="J1478" s="256"/>
      <c r="K1478" s="256"/>
      <c r="L1478" s="256"/>
      <c r="M1478" s="256"/>
      <c r="N1478" s="257"/>
    </row>
    <row r="1479" spans="2:14" x14ac:dyDescent="0.25">
      <c r="B1479" s="333" t="str">
        <f>IF(D1479="","",D1479&amp;"-"&amp;(1+COUNTIF(D$33:D1478,D1479)))</f>
        <v>kategorija_alias-7</v>
      </c>
      <c r="D1479" s="255" t="s">
        <v>263</v>
      </c>
      <c r="E1479" s="256" t="s">
        <v>2076</v>
      </c>
      <c r="F1479" s="256">
        <v>19</v>
      </c>
      <c r="G1479" s="256">
        <v>291</v>
      </c>
      <c r="H1479" s="256"/>
      <c r="I1479" s="256"/>
      <c r="J1479" s="256"/>
      <c r="K1479" s="256"/>
      <c r="L1479" s="256"/>
      <c r="M1479" s="256"/>
      <c r="N1479" s="257"/>
    </row>
    <row r="1480" spans="2:14" x14ac:dyDescent="0.25">
      <c r="B1480" s="333" t="str">
        <f>IF(D1480="","",D1480&amp;"-"&amp;(1+COUNTIF(D$33:D1479,D1480)))</f>
        <v>kategorija_alias-8</v>
      </c>
      <c r="D1480" s="255" t="s">
        <v>263</v>
      </c>
      <c r="E1480" s="256" t="s">
        <v>2077</v>
      </c>
      <c r="F1480" s="256">
        <v>15</v>
      </c>
      <c r="G1480" s="256">
        <v>293</v>
      </c>
      <c r="H1480" s="256"/>
      <c r="I1480" s="256"/>
      <c r="J1480" s="256"/>
      <c r="K1480" s="256"/>
      <c r="L1480" s="256"/>
      <c r="M1480" s="256"/>
      <c r="N1480" s="257"/>
    </row>
    <row r="1481" spans="2:14" ht="15" customHeight="1" x14ac:dyDescent="0.25">
      <c r="B1481" s="333" t="str">
        <f>IF(D1481="","",D1481&amp;"-"&amp;(1+COUNTIF(D$33:D1480,D1481)))</f>
        <v>kategorija_alias-9</v>
      </c>
      <c r="D1481" s="255" t="s">
        <v>263</v>
      </c>
      <c r="E1481" s="256" t="s">
        <v>2078</v>
      </c>
      <c r="F1481" s="256">
        <v>16</v>
      </c>
      <c r="G1481" s="256">
        <v>294</v>
      </c>
      <c r="H1481" s="256"/>
      <c r="I1481" s="256"/>
      <c r="J1481" s="256"/>
      <c r="K1481" s="256"/>
      <c r="L1481" s="256"/>
      <c r="M1481" s="256"/>
      <c r="N1481" s="257"/>
    </row>
    <row r="1482" spans="2:14" x14ac:dyDescent="0.25">
      <c r="B1482" s="333" t="str">
        <f>IF(D1482="","",D1482&amp;"-"&amp;(1+COUNTIF(D$33:D1481,D1482)))</f>
        <v>kategorija_alias-10</v>
      </c>
      <c r="D1482" s="255" t="s">
        <v>263</v>
      </c>
      <c r="E1482" s="256" t="s">
        <v>2079</v>
      </c>
      <c r="F1482" s="256">
        <v>13</v>
      </c>
      <c r="G1482" s="256">
        <v>293</v>
      </c>
      <c r="H1482" s="256"/>
      <c r="I1482" s="256"/>
      <c r="J1482" s="256"/>
      <c r="K1482" s="256"/>
      <c r="L1482" s="256"/>
      <c r="M1482" s="256"/>
      <c r="N1482" s="257"/>
    </row>
    <row r="1483" spans="2:14" x14ac:dyDescent="0.25">
      <c r="B1483" s="333" t="str">
        <f>IF(D1483="","",D1483&amp;"-"&amp;(1+COUNTIF(D$33:D1482,D1483)))</f>
        <v>kategorija_alias-11</v>
      </c>
      <c r="D1483" s="255" t="s">
        <v>263</v>
      </c>
      <c r="E1483" s="256" t="s">
        <v>2080</v>
      </c>
      <c r="F1483" s="256">
        <v>14</v>
      </c>
      <c r="G1483" s="256">
        <v>294</v>
      </c>
      <c r="H1483" s="256"/>
      <c r="I1483" s="256"/>
      <c r="J1483" s="256"/>
      <c r="K1483" s="256"/>
      <c r="L1483" s="256"/>
      <c r="M1483" s="256"/>
      <c r="N1483" s="257"/>
    </row>
    <row r="1484" spans="2:14" x14ac:dyDescent="0.25">
      <c r="B1484" s="333" t="str">
        <f>IF(D1484="","",D1484&amp;"-"&amp;(1+COUNTIF(D$33:D1483,D1484)))</f>
        <v>kategorija_alias-12</v>
      </c>
      <c r="D1484" s="255" t="s">
        <v>263</v>
      </c>
      <c r="E1484" s="256" t="s">
        <v>2081</v>
      </c>
      <c r="F1484" s="256">
        <v>20</v>
      </c>
      <c r="G1484" s="256">
        <v>122</v>
      </c>
      <c r="H1484" s="256"/>
      <c r="I1484" s="256"/>
      <c r="J1484" s="256"/>
      <c r="K1484" s="256"/>
      <c r="L1484" s="256"/>
      <c r="M1484" s="256"/>
      <c r="N1484" s="257"/>
    </row>
    <row r="1485" spans="2:14" x14ac:dyDescent="0.25">
      <c r="B1485" s="333" t="str">
        <f>IF(D1485="","",D1485&amp;"-"&amp;(1+COUNTIF(D$33:D1484,D1485)))</f>
        <v>kategorija_alias-13</v>
      </c>
      <c r="D1485" s="255" t="s">
        <v>263</v>
      </c>
      <c r="E1485" s="256" t="s">
        <v>2082</v>
      </c>
      <c r="F1485" s="256">
        <v>21</v>
      </c>
      <c r="G1485" s="256">
        <v>121</v>
      </c>
      <c r="H1485" s="256"/>
      <c r="I1485" s="256"/>
      <c r="J1485" s="256"/>
      <c r="K1485" s="256"/>
      <c r="L1485" s="256"/>
      <c r="M1485" s="256"/>
      <c r="N1485" s="257"/>
    </row>
    <row r="1486" spans="2:14" x14ac:dyDescent="0.25">
      <c r="B1486" s="333" t="str">
        <f>IF(D1486="","",D1486&amp;"-"&amp;(1+COUNTIF(D$33:D1485,D1486)))</f>
        <v>kategorija_alias-14</v>
      </c>
      <c r="D1486" s="255" t="s">
        <v>263</v>
      </c>
      <c r="E1486" s="256" t="s">
        <v>2083</v>
      </c>
      <c r="F1486" s="256">
        <v>22</v>
      </c>
      <c r="G1486" s="256">
        <v>120</v>
      </c>
      <c r="H1486" s="256"/>
      <c r="I1486" s="256"/>
      <c r="J1486" s="256"/>
      <c r="K1486" s="256"/>
      <c r="L1486" s="256"/>
      <c r="M1486" s="256"/>
      <c r="N1486" s="257"/>
    </row>
    <row r="1487" spans="2:14" x14ac:dyDescent="0.25">
      <c r="B1487" s="333" t="str">
        <f>IF(D1487="","",D1487&amp;"-"&amp;(1+COUNTIF(D$33:D1486,D1487)))</f>
        <v>kategorija_alias-15</v>
      </c>
      <c r="D1487" s="255" t="s">
        <v>263</v>
      </c>
      <c r="E1487" s="256" t="s">
        <v>2084</v>
      </c>
      <c r="F1487" s="256">
        <v>23</v>
      </c>
      <c r="G1487" s="256">
        <v>119</v>
      </c>
      <c r="H1487" s="256"/>
      <c r="I1487" s="256"/>
      <c r="J1487" s="256"/>
      <c r="K1487" s="256"/>
      <c r="L1487" s="256"/>
      <c r="M1487" s="256"/>
      <c r="N1487" s="257"/>
    </row>
    <row r="1488" spans="2:14" ht="15" customHeight="1" x14ac:dyDescent="0.25">
      <c r="B1488" s="333" t="str">
        <f>IF(D1488="","",D1488&amp;"-"&amp;(1+COUNTIF(D$33:D1487,D1488)))</f>
        <v>kategorija_alias-16</v>
      </c>
      <c r="D1488" s="255" t="s">
        <v>263</v>
      </c>
      <c r="E1488" s="256" t="s">
        <v>2085</v>
      </c>
      <c r="F1488" s="256">
        <v>24</v>
      </c>
      <c r="G1488" s="256">
        <v>102</v>
      </c>
      <c r="H1488" s="256"/>
      <c r="I1488" s="256"/>
      <c r="J1488" s="256"/>
      <c r="K1488" s="256"/>
      <c r="L1488" s="256"/>
      <c r="M1488" s="256"/>
      <c r="N1488" s="257"/>
    </row>
    <row r="1489" spans="2:14" x14ac:dyDescent="0.25">
      <c r="B1489" s="333" t="str">
        <f>IF(D1489="","",D1489&amp;"-"&amp;(1+COUNTIF(D$33:D1488,D1489)))</f>
        <v>kategorija_alias-17</v>
      </c>
      <c r="D1489" s="255" t="s">
        <v>263</v>
      </c>
      <c r="E1489" s="256" t="s">
        <v>2086</v>
      </c>
      <c r="F1489" s="256">
        <v>25</v>
      </c>
      <c r="G1489" s="256">
        <v>118</v>
      </c>
      <c r="H1489" s="256"/>
      <c r="I1489" s="256"/>
      <c r="J1489" s="256"/>
      <c r="K1489" s="256"/>
      <c r="L1489" s="256"/>
      <c r="M1489" s="256"/>
      <c r="N1489" s="257"/>
    </row>
    <row r="1490" spans="2:14" x14ac:dyDescent="0.25">
      <c r="B1490" s="333" t="str">
        <f>IF(D1490="","",D1490&amp;"-"&amp;(1+COUNTIF(D$33:D1489,D1490)))</f>
        <v>kategorija_alias-18</v>
      </c>
      <c r="D1490" s="255" t="s">
        <v>263</v>
      </c>
      <c r="E1490" s="256" t="s">
        <v>2087</v>
      </c>
      <c r="F1490" s="256">
        <v>26</v>
      </c>
      <c r="G1490" s="256">
        <v>117</v>
      </c>
      <c r="H1490" s="256"/>
      <c r="I1490" s="256"/>
      <c r="J1490" s="256"/>
      <c r="K1490" s="256"/>
      <c r="L1490" s="256"/>
      <c r="M1490" s="256"/>
      <c r="N1490" s="257"/>
    </row>
    <row r="1491" spans="2:14" x14ac:dyDescent="0.25">
      <c r="B1491" s="333" t="str">
        <f>IF(D1491="","",D1491&amp;"-"&amp;(1+COUNTIF(D$33:D1490,D1491)))</f>
        <v>kategorija_alias-19</v>
      </c>
      <c r="D1491" s="255" t="s">
        <v>263</v>
      </c>
      <c r="E1491" s="256" t="s">
        <v>2088</v>
      </c>
      <c r="F1491" s="256">
        <v>27</v>
      </c>
      <c r="G1491" s="256">
        <v>116</v>
      </c>
      <c r="H1491" s="256"/>
      <c r="I1491" s="256"/>
      <c r="J1491" s="256"/>
      <c r="K1491" s="256"/>
      <c r="L1491" s="256"/>
      <c r="M1491" s="256"/>
      <c r="N1491" s="257"/>
    </row>
    <row r="1492" spans="2:14" x14ac:dyDescent="0.25">
      <c r="B1492" s="333" t="str">
        <f>IF(D1492="","",D1492&amp;"-"&amp;(1+COUNTIF(D$33:D1491,D1492)))</f>
        <v>kategorija_alias-20</v>
      </c>
      <c r="D1492" s="255" t="s">
        <v>263</v>
      </c>
      <c r="E1492" s="256" t="s">
        <v>2089</v>
      </c>
      <c r="F1492" s="256">
        <v>28</v>
      </c>
      <c r="G1492" s="256">
        <v>115</v>
      </c>
      <c r="H1492" s="256"/>
      <c r="I1492" s="256"/>
      <c r="J1492" s="256"/>
      <c r="K1492" s="256"/>
      <c r="L1492" s="256"/>
      <c r="M1492" s="256"/>
      <c r="N1492" s="257"/>
    </row>
    <row r="1493" spans="2:14" x14ac:dyDescent="0.25">
      <c r="B1493" s="333" t="str">
        <f>IF(D1493="","",D1493&amp;"-"&amp;(1+COUNTIF(D$33:D1492,D1493)))</f>
        <v>kategorija_alias-21</v>
      </c>
      <c r="D1493" s="255" t="s">
        <v>263</v>
      </c>
      <c r="E1493" s="256" t="s">
        <v>2090</v>
      </c>
      <c r="F1493" s="256">
        <v>29</v>
      </c>
      <c r="G1493" s="256">
        <v>114</v>
      </c>
      <c r="H1493" s="256"/>
      <c r="I1493" s="256"/>
      <c r="J1493" s="256"/>
      <c r="K1493" s="256"/>
      <c r="L1493" s="256"/>
      <c r="M1493" s="256"/>
      <c r="N1493" s="257"/>
    </row>
    <row r="1494" spans="2:14" x14ac:dyDescent="0.25">
      <c r="B1494" s="333" t="str">
        <f>IF(D1494="","",D1494&amp;"-"&amp;(1+COUNTIF(D$33:D1493,D1494)))</f>
        <v>kategorija_alias-22</v>
      </c>
      <c r="D1494" s="255" t="s">
        <v>263</v>
      </c>
      <c r="E1494" s="256" t="s">
        <v>2091</v>
      </c>
      <c r="F1494" s="256">
        <v>30</v>
      </c>
      <c r="G1494" s="256">
        <v>113</v>
      </c>
      <c r="H1494" s="256"/>
      <c r="I1494" s="256"/>
      <c r="J1494" s="256"/>
      <c r="K1494" s="256"/>
      <c r="L1494" s="256"/>
      <c r="M1494" s="256"/>
      <c r="N1494" s="257"/>
    </row>
    <row r="1495" spans="2:14" ht="15" customHeight="1" x14ac:dyDescent="0.25">
      <c r="B1495" s="333" t="str">
        <f>IF(D1495="","",D1495&amp;"-"&amp;(1+COUNTIF(D$33:D1494,D1495)))</f>
        <v>kategorija_alias-23</v>
      </c>
      <c r="D1495" s="255" t="s">
        <v>263</v>
      </c>
      <c r="E1495" s="256" t="s">
        <v>2092</v>
      </c>
      <c r="F1495" s="256">
        <v>42</v>
      </c>
      <c r="G1495" s="256">
        <v>102</v>
      </c>
      <c r="H1495" s="256"/>
      <c r="I1495" s="256"/>
      <c r="J1495" s="256"/>
      <c r="K1495" s="256"/>
      <c r="L1495" s="256"/>
      <c r="M1495" s="256"/>
      <c r="N1495" s="257"/>
    </row>
    <row r="1496" spans="2:14" x14ac:dyDescent="0.25">
      <c r="B1496" s="333" t="str">
        <f>IF(D1496="","",D1496&amp;"-"&amp;(1+COUNTIF(D$33:D1495,D1496)))</f>
        <v>kategorija_liga-1</v>
      </c>
      <c r="D1496" s="255" t="s">
        <v>296</v>
      </c>
      <c r="E1496" s="256">
        <v>101</v>
      </c>
      <c r="F1496" s="256" t="s">
        <v>467</v>
      </c>
      <c r="G1496" s="256" t="s">
        <v>2093</v>
      </c>
      <c r="H1496" s="256">
        <v>21</v>
      </c>
      <c r="I1496" s="256">
        <v>34</v>
      </c>
      <c r="J1496" s="256" t="s">
        <v>2094</v>
      </c>
      <c r="K1496" s="256">
        <v>1</v>
      </c>
      <c r="L1496" s="256">
        <v>1</v>
      </c>
      <c r="M1496" s="256"/>
      <c r="N1496" s="257"/>
    </row>
    <row r="1497" spans="2:14" x14ac:dyDescent="0.25">
      <c r="B1497" s="333" t="str">
        <f>IF(D1497="","",D1497&amp;"-"&amp;(1+COUNTIF(D$33:D1496,D1497)))</f>
        <v>kategorija_liga-2</v>
      </c>
      <c r="D1497" s="255" t="s">
        <v>296</v>
      </c>
      <c r="E1497" s="256">
        <v>102</v>
      </c>
      <c r="F1497" s="256" t="s">
        <v>430</v>
      </c>
      <c r="G1497" s="256" t="s">
        <v>2095</v>
      </c>
      <c r="H1497" s="256">
        <v>21</v>
      </c>
      <c r="I1497" s="256">
        <v>34</v>
      </c>
      <c r="J1497" s="256" t="s">
        <v>2094</v>
      </c>
      <c r="K1497" s="256">
        <v>1</v>
      </c>
      <c r="L1497" s="256">
        <v>2</v>
      </c>
      <c r="M1497" s="256"/>
      <c r="N1497" s="257"/>
    </row>
    <row r="1498" spans="2:14" x14ac:dyDescent="0.25">
      <c r="B1498" s="333" t="str">
        <f>IF(D1498="","",D1498&amp;"-"&amp;(1+COUNTIF(D$33:D1497,D1498)))</f>
        <v>kategorija_liga-3</v>
      </c>
      <c r="D1498" s="255" t="s">
        <v>296</v>
      </c>
      <c r="E1498" s="256">
        <v>103</v>
      </c>
      <c r="F1498" s="256" t="s">
        <v>1083</v>
      </c>
      <c r="G1498" s="256" t="s">
        <v>2093</v>
      </c>
      <c r="H1498" s="256">
        <v>70</v>
      </c>
      <c r="I1498" s="256">
        <v>99</v>
      </c>
      <c r="J1498" s="256" t="s">
        <v>2096</v>
      </c>
      <c r="K1498" s="256">
        <v>1</v>
      </c>
      <c r="L1498" s="256">
        <v>3</v>
      </c>
      <c r="M1498" s="256"/>
      <c r="N1498" s="257"/>
    </row>
    <row r="1499" spans="2:14" x14ac:dyDescent="0.25">
      <c r="B1499" s="333" t="str">
        <f>IF(D1499="","",D1499&amp;"-"&amp;(1+COUNTIF(D$33:D1498,D1499)))</f>
        <v>kategorija_liga-4</v>
      </c>
      <c r="D1499" s="255" t="s">
        <v>296</v>
      </c>
      <c r="E1499" s="256">
        <v>104</v>
      </c>
      <c r="F1499" s="256" t="s">
        <v>543</v>
      </c>
      <c r="G1499" s="256" t="s">
        <v>2093</v>
      </c>
      <c r="H1499" s="256">
        <v>65</v>
      </c>
      <c r="I1499" s="256">
        <v>69</v>
      </c>
      <c r="J1499" s="256" t="s">
        <v>2096</v>
      </c>
      <c r="K1499" s="256">
        <v>1</v>
      </c>
      <c r="L1499" s="256">
        <v>4</v>
      </c>
      <c r="M1499" s="256"/>
      <c r="N1499" s="257"/>
    </row>
    <row r="1500" spans="2:14" x14ac:dyDescent="0.25">
      <c r="B1500" s="333" t="str">
        <f>IF(D1500="","",D1500&amp;"-"&amp;(1+COUNTIF(D$33:D1499,D1500)))</f>
        <v>kategorija_liga-5</v>
      </c>
      <c r="D1500" s="255" t="s">
        <v>296</v>
      </c>
      <c r="E1500" s="256">
        <v>105</v>
      </c>
      <c r="F1500" s="256" t="s">
        <v>645</v>
      </c>
      <c r="G1500" s="256" t="s">
        <v>2093</v>
      </c>
      <c r="H1500" s="256">
        <v>55</v>
      </c>
      <c r="I1500" s="256">
        <v>64</v>
      </c>
      <c r="J1500" s="256" t="s">
        <v>2096</v>
      </c>
      <c r="K1500" s="256">
        <v>1</v>
      </c>
      <c r="L1500" s="256">
        <v>5</v>
      </c>
      <c r="M1500" s="256"/>
      <c r="N1500" s="257"/>
    </row>
    <row r="1501" spans="2:14" x14ac:dyDescent="0.25">
      <c r="B1501" s="333" t="str">
        <f>IF(D1501="","",D1501&amp;"-"&amp;(1+COUNTIF(D$33:D1500,D1501)))</f>
        <v>kategorija_liga-6</v>
      </c>
      <c r="D1501" s="255" t="s">
        <v>296</v>
      </c>
      <c r="E1501" s="256">
        <v>106</v>
      </c>
      <c r="F1501" s="256" t="s">
        <v>381</v>
      </c>
      <c r="G1501" s="256" t="s">
        <v>2093</v>
      </c>
      <c r="H1501" s="256">
        <v>45</v>
      </c>
      <c r="I1501" s="256">
        <v>54</v>
      </c>
      <c r="J1501" s="256" t="s">
        <v>2096</v>
      </c>
      <c r="K1501" s="256">
        <v>1</v>
      </c>
      <c r="L1501" s="256">
        <v>6</v>
      </c>
      <c r="M1501" s="256"/>
      <c r="N1501" s="257"/>
    </row>
    <row r="1502" spans="2:14" ht="15" customHeight="1" x14ac:dyDescent="0.25">
      <c r="B1502" s="333" t="str">
        <f>IF(D1502="","",D1502&amp;"-"&amp;(1+COUNTIF(D$33:D1501,D1502)))</f>
        <v>kategorija_liga-7</v>
      </c>
      <c r="D1502" s="255" t="s">
        <v>296</v>
      </c>
      <c r="E1502" s="256">
        <v>107</v>
      </c>
      <c r="F1502" s="256" t="s">
        <v>636</v>
      </c>
      <c r="G1502" s="256" t="s">
        <v>2093</v>
      </c>
      <c r="H1502" s="256">
        <v>35</v>
      </c>
      <c r="I1502" s="256">
        <v>44</v>
      </c>
      <c r="J1502" s="256" t="s">
        <v>2096</v>
      </c>
      <c r="K1502" s="256">
        <v>1</v>
      </c>
      <c r="L1502" s="256">
        <v>7</v>
      </c>
      <c r="M1502" s="256"/>
      <c r="N1502" s="257"/>
    </row>
    <row r="1503" spans="2:14" x14ac:dyDescent="0.25">
      <c r="B1503" s="333" t="str">
        <f>IF(D1503="","",D1503&amp;"-"&amp;(1+COUNTIF(D$33:D1502,D1503)))</f>
        <v>kategorija_liga-8</v>
      </c>
      <c r="D1503" s="255" t="s">
        <v>296</v>
      </c>
      <c r="E1503" s="256">
        <v>108</v>
      </c>
      <c r="F1503" s="256" t="s">
        <v>399</v>
      </c>
      <c r="G1503" s="256" t="s">
        <v>2093</v>
      </c>
      <c r="H1503" s="256">
        <v>21</v>
      </c>
      <c r="I1503" s="256">
        <v>34</v>
      </c>
      <c r="J1503" s="256" t="s">
        <v>2094</v>
      </c>
      <c r="K1503" s="256">
        <v>1</v>
      </c>
      <c r="L1503" s="256">
        <v>8</v>
      </c>
      <c r="M1503" s="256"/>
      <c r="N1503" s="257"/>
    </row>
    <row r="1504" spans="2:14" x14ac:dyDescent="0.25">
      <c r="B1504" s="333" t="str">
        <f>IF(D1504="","",D1504&amp;"-"&amp;(1+COUNTIF(D$33:D1503,D1504)))</f>
        <v>kategorija_liga-9</v>
      </c>
      <c r="D1504" s="255" t="s">
        <v>296</v>
      </c>
      <c r="E1504" s="256">
        <v>109</v>
      </c>
      <c r="F1504" s="256" t="s">
        <v>535</v>
      </c>
      <c r="G1504" s="256" t="s">
        <v>2093</v>
      </c>
      <c r="H1504" s="256">
        <v>17</v>
      </c>
      <c r="I1504" s="256">
        <v>20</v>
      </c>
      <c r="J1504" s="256" t="s">
        <v>2097</v>
      </c>
      <c r="K1504" s="256">
        <v>1</v>
      </c>
      <c r="L1504" s="256">
        <v>9</v>
      </c>
      <c r="M1504" s="256"/>
      <c r="N1504" s="257"/>
    </row>
    <row r="1505" spans="2:14" x14ac:dyDescent="0.25">
      <c r="B1505" s="333" t="str">
        <f>IF(D1505="","",D1505&amp;"-"&amp;(1+COUNTIF(D$33:D1504,D1505)))</f>
        <v>kategorija_liga-10</v>
      </c>
      <c r="D1505" s="255" t="s">
        <v>296</v>
      </c>
      <c r="E1505" s="256">
        <v>110</v>
      </c>
      <c r="F1505" s="256" t="s">
        <v>904</v>
      </c>
      <c r="G1505" s="256" t="s">
        <v>2093</v>
      </c>
      <c r="H1505" s="256">
        <v>15</v>
      </c>
      <c r="I1505" s="256">
        <v>16</v>
      </c>
      <c r="J1505" s="256" t="s">
        <v>2097</v>
      </c>
      <c r="K1505" s="256">
        <v>1</v>
      </c>
      <c r="L1505" s="256">
        <v>10</v>
      </c>
      <c r="M1505" s="256"/>
      <c r="N1505" s="257"/>
    </row>
    <row r="1506" spans="2:14" x14ac:dyDescent="0.25">
      <c r="B1506" s="333" t="str">
        <f>IF(D1506="","",D1506&amp;"-"&amp;(1+COUNTIF(D$33:D1505,D1506)))</f>
        <v>kategorija_liga-11</v>
      </c>
      <c r="D1506" s="255" t="s">
        <v>296</v>
      </c>
      <c r="E1506" s="256">
        <v>111</v>
      </c>
      <c r="F1506" s="256" t="s">
        <v>363</v>
      </c>
      <c r="G1506" s="256" t="s">
        <v>2093</v>
      </c>
      <c r="H1506" s="256">
        <v>13</v>
      </c>
      <c r="I1506" s="256">
        <v>14</v>
      </c>
      <c r="J1506" s="256" t="s">
        <v>2097</v>
      </c>
      <c r="K1506" s="256">
        <v>1</v>
      </c>
      <c r="L1506" s="256">
        <v>11</v>
      </c>
      <c r="M1506" s="256"/>
      <c r="N1506" s="257"/>
    </row>
    <row r="1507" spans="2:14" x14ac:dyDescent="0.25">
      <c r="B1507" s="333" t="str">
        <f>IF(D1507="","",D1507&amp;"-"&amp;(1+COUNTIF(D$33:D1506,D1507)))</f>
        <v>kategorija_liga-12</v>
      </c>
      <c r="D1507" s="255" t="s">
        <v>296</v>
      </c>
      <c r="E1507" s="256">
        <v>112</v>
      </c>
      <c r="F1507" s="256" t="s">
        <v>653</v>
      </c>
      <c r="G1507" s="256" t="s">
        <v>2093</v>
      </c>
      <c r="H1507" s="256">
        <v>7</v>
      </c>
      <c r="I1507" s="256">
        <v>12</v>
      </c>
      <c r="J1507" s="256" t="s">
        <v>2097</v>
      </c>
      <c r="K1507" s="256">
        <v>1</v>
      </c>
      <c r="L1507" s="256">
        <v>12</v>
      </c>
      <c r="M1507" s="256"/>
      <c r="N1507" s="257"/>
    </row>
    <row r="1508" spans="2:14" x14ac:dyDescent="0.25">
      <c r="B1508" s="333" t="str">
        <f>IF(D1508="","",D1508&amp;"-"&amp;(1+COUNTIF(D$33:D1507,D1508)))</f>
        <v>kategorija_liga-13</v>
      </c>
      <c r="D1508" s="255" t="s">
        <v>296</v>
      </c>
      <c r="E1508" s="256">
        <v>113</v>
      </c>
      <c r="F1508" s="256" t="s">
        <v>1384</v>
      </c>
      <c r="G1508" s="256" t="s">
        <v>2095</v>
      </c>
      <c r="H1508" s="256">
        <v>70</v>
      </c>
      <c r="I1508" s="256">
        <v>99</v>
      </c>
      <c r="J1508" s="256" t="s">
        <v>2096</v>
      </c>
      <c r="K1508" s="256">
        <v>1</v>
      </c>
      <c r="L1508" s="256">
        <v>13</v>
      </c>
      <c r="M1508" s="256"/>
      <c r="N1508" s="257"/>
    </row>
    <row r="1509" spans="2:14" ht="15" customHeight="1" x14ac:dyDescent="0.25">
      <c r="B1509" s="333" t="str">
        <f>IF(D1509="","",D1509&amp;"-"&amp;(1+COUNTIF(D$33:D1508,D1509)))</f>
        <v>kategorija_liga-14</v>
      </c>
      <c r="D1509" s="255" t="s">
        <v>296</v>
      </c>
      <c r="E1509" s="256">
        <v>114</v>
      </c>
      <c r="F1509" s="256" t="s">
        <v>601</v>
      </c>
      <c r="G1509" s="256" t="s">
        <v>2095</v>
      </c>
      <c r="H1509" s="256">
        <v>65</v>
      </c>
      <c r="I1509" s="256">
        <v>69</v>
      </c>
      <c r="J1509" s="256" t="s">
        <v>2096</v>
      </c>
      <c r="K1509" s="256">
        <v>1</v>
      </c>
      <c r="L1509" s="256">
        <v>14</v>
      </c>
      <c r="M1509" s="256"/>
      <c r="N1509" s="257"/>
    </row>
    <row r="1510" spans="2:14" x14ac:dyDescent="0.25">
      <c r="B1510" s="333" t="str">
        <f>IF(D1510="","",D1510&amp;"-"&amp;(1+COUNTIF(D$33:D1509,D1510)))</f>
        <v>kategorija_liga-15</v>
      </c>
      <c r="D1510" s="255" t="s">
        <v>296</v>
      </c>
      <c r="E1510" s="256">
        <v>115</v>
      </c>
      <c r="F1510" s="256" t="s">
        <v>413</v>
      </c>
      <c r="G1510" s="256" t="s">
        <v>2095</v>
      </c>
      <c r="H1510" s="256">
        <v>55</v>
      </c>
      <c r="I1510" s="256">
        <v>64</v>
      </c>
      <c r="J1510" s="256" t="s">
        <v>2096</v>
      </c>
      <c r="K1510" s="256">
        <v>1</v>
      </c>
      <c r="L1510" s="256">
        <v>15</v>
      </c>
      <c r="M1510" s="256"/>
      <c r="N1510" s="257"/>
    </row>
    <row r="1511" spans="2:14" x14ac:dyDescent="0.25">
      <c r="B1511" s="333" t="str">
        <f>IF(D1511="","",D1511&amp;"-"&amp;(1+COUNTIF(D$33:D1510,D1511)))</f>
        <v>kategorija_liga-16</v>
      </c>
      <c r="D1511" s="255" t="s">
        <v>296</v>
      </c>
      <c r="E1511" s="256">
        <v>116</v>
      </c>
      <c r="F1511" s="256" t="s">
        <v>394</v>
      </c>
      <c r="G1511" s="256" t="s">
        <v>2095</v>
      </c>
      <c r="H1511" s="256">
        <v>45</v>
      </c>
      <c r="I1511" s="256">
        <v>54</v>
      </c>
      <c r="J1511" s="256" t="s">
        <v>2096</v>
      </c>
      <c r="K1511" s="256">
        <v>1</v>
      </c>
      <c r="L1511" s="256">
        <v>16</v>
      </c>
      <c r="M1511" s="256"/>
      <c r="N1511" s="257"/>
    </row>
    <row r="1512" spans="2:14" x14ac:dyDescent="0.25">
      <c r="B1512" s="333" t="str">
        <f>IF(D1512="","",D1512&amp;"-"&amp;(1+COUNTIF(D$33:D1511,D1512)))</f>
        <v>kategorija_liga-17</v>
      </c>
      <c r="D1512" s="255" t="s">
        <v>296</v>
      </c>
      <c r="E1512" s="256">
        <v>117</v>
      </c>
      <c r="F1512" s="256" t="s">
        <v>425</v>
      </c>
      <c r="G1512" s="256" t="s">
        <v>2095</v>
      </c>
      <c r="H1512" s="256">
        <v>35</v>
      </c>
      <c r="I1512" s="256">
        <v>44</v>
      </c>
      <c r="J1512" s="256" t="s">
        <v>2096</v>
      </c>
      <c r="K1512" s="256">
        <v>1</v>
      </c>
      <c r="L1512" s="256">
        <v>17</v>
      </c>
      <c r="M1512" s="256"/>
      <c r="N1512" s="257"/>
    </row>
    <row r="1513" spans="2:14" x14ac:dyDescent="0.25">
      <c r="B1513" s="333" t="str">
        <f>IF(D1513="","",D1513&amp;"-"&amp;(1+COUNTIF(D$33:D1512,D1513)))</f>
        <v>kategorija_liga-18</v>
      </c>
      <c r="D1513" s="255" t="s">
        <v>296</v>
      </c>
      <c r="E1513" s="256">
        <v>118</v>
      </c>
      <c r="F1513" s="256" t="s">
        <v>375</v>
      </c>
      <c r="G1513" s="256" t="s">
        <v>2095</v>
      </c>
      <c r="H1513" s="256">
        <v>21</v>
      </c>
      <c r="I1513" s="256">
        <v>34</v>
      </c>
      <c r="J1513" s="256" t="s">
        <v>2094</v>
      </c>
      <c r="K1513" s="256">
        <v>1</v>
      </c>
      <c r="L1513" s="256">
        <v>18</v>
      </c>
      <c r="M1513" s="256"/>
      <c r="N1513" s="257"/>
    </row>
    <row r="1514" spans="2:14" x14ac:dyDescent="0.25">
      <c r="B1514" s="333" t="str">
        <f>IF(D1514="","",D1514&amp;"-"&amp;(1+COUNTIF(D$33:D1513,D1514)))</f>
        <v>kategorija_liga-19</v>
      </c>
      <c r="D1514" s="255" t="s">
        <v>296</v>
      </c>
      <c r="E1514" s="256">
        <v>119</v>
      </c>
      <c r="F1514" s="256" t="s">
        <v>392</v>
      </c>
      <c r="G1514" s="256" t="s">
        <v>2095</v>
      </c>
      <c r="H1514" s="256">
        <v>17</v>
      </c>
      <c r="I1514" s="256">
        <v>20</v>
      </c>
      <c r="J1514" s="256" t="s">
        <v>2097</v>
      </c>
      <c r="K1514" s="256">
        <v>1</v>
      </c>
      <c r="L1514" s="256">
        <v>19</v>
      </c>
      <c r="M1514" s="256"/>
      <c r="N1514" s="257"/>
    </row>
    <row r="1515" spans="2:14" x14ac:dyDescent="0.25">
      <c r="B1515" s="333" t="str">
        <f>IF(D1515="","",D1515&amp;"-"&amp;(1+COUNTIF(D$33:D1514,D1515)))</f>
        <v>kategorija_liga-20</v>
      </c>
      <c r="D1515" s="255" t="s">
        <v>296</v>
      </c>
      <c r="E1515" s="256">
        <v>120</v>
      </c>
      <c r="F1515" s="256" t="s">
        <v>428</v>
      </c>
      <c r="G1515" s="256" t="s">
        <v>2095</v>
      </c>
      <c r="H1515" s="256">
        <v>15</v>
      </c>
      <c r="I1515" s="256">
        <v>16</v>
      </c>
      <c r="J1515" s="256" t="s">
        <v>2097</v>
      </c>
      <c r="K1515" s="256">
        <v>1</v>
      </c>
      <c r="L1515" s="256">
        <v>20</v>
      </c>
      <c r="M1515" s="256"/>
      <c r="N1515" s="257"/>
    </row>
    <row r="1516" spans="2:14" ht="15" customHeight="1" x14ac:dyDescent="0.25">
      <c r="B1516" s="333" t="str">
        <f>IF(D1516="","",D1516&amp;"-"&amp;(1+COUNTIF(D$33:D1515,D1516)))</f>
        <v>kategorija_liga-21</v>
      </c>
      <c r="D1516" s="255" t="s">
        <v>296</v>
      </c>
      <c r="E1516" s="256">
        <v>121</v>
      </c>
      <c r="F1516" s="256" t="s">
        <v>504</v>
      </c>
      <c r="G1516" s="256" t="s">
        <v>2095</v>
      </c>
      <c r="H1516" s="256">
        <v>13</v>
      </c>
      <c r="I1516" s="256">
        <v>14</v>
      </c>
      <c r="J1516" s="256" t="s">
        <v>2097</v>
      </c>
      <c r="K1516" s="256">
        <v>1</v>
      </c>
      <c r="L1516" s="256">
        <v>21</v>
      </c>
      <c r="M1516" s="256"/>
      <c r="N1516" s="257"/>
    </row>
    <row r="1517" spans="2:14" x14ac:dyDescent="0.25">
      <c r="B1517" s="333" t="str">
        <f>IF(D1517="","",D1517&amp;"-"&amp;(1+COUNTIF(D$33:D1516,D1517)))</f>
        <v>kategorija_liga-22</v>
      </c>
      <c r="D1517" s="255" t="s">
        <v>296</v>
      </c>
      <c r="E1517" s="256">
        <v>122</v>
      </c>
      <c r="F1517" s="256" t="s">
        <v>433</v>
      </c>
      <c r="G1517" s="256" t="s">
        <v>2095</v>
      </c>
      <c r="H1517" s="256">
        <v>7</v>
      </c>
      <c r="I1517" s="256">
        <v>12</v>
      </c>
      <c r="J1517" s="256" t="s">
        <v>2097</v>
      </c>
      <c r="K1517" s="256">
        <v>1</v>
      </c>
      <c r="L1517" s="256">
        <v>22</v>
      </c>
      <c r="M1517" s="256"/>
      <c r="N1517" s="257"/>
    </row>
    <row r="1518" spans="2:14" x14ac:dyDescent="0.25">
      <c r="B1518" s="333" t="str">
        <f>IF(D1518="","",D1518&amp;"-"&amp;(1+COUNTIF(D$33:D1517,D1518)))</f>
        <v>kategorija_liga-23</v>
      </c>
      <c r="D1518" s="255" t="s">
        <v>296</v>
      </c>
      <c r="E1518" s="256">
        <v>291</v>
      </c>
      <c r="F1518" s="256" t="s">
        <v>2098</v>
      </c>
      <c r="G1518" s="256" t="s">
        <v>2099</v>
      </c>
      <c r="H1518" s="256">
        <v>7</v>
      </c>
      <c r="I1518" s="256">
        <v>99</v>
      </c>
      <c r="J1518" s="256" t="s">
        <v>2094</v>
      </c>
      <c r="K1518" s="256">
        <v>0</v>
      </c>
      <c r="L1518" s="256">
        <v>291</v>
      </c>
      <c r="M1518" s="256"/>
      <c r="N1518" s="257"/>
    </row>
    <row r="1519" spans="2:14" x14ac:dyDescent="0.25">
      <c r="B1519" s="333" t="str">
        <f>IF(D1519="","",D1519&amp;"-"&amp;(1+COUNTIF(D$33:D1518,D1519)))</f>
        <v>kategorija_liga-24</v>
      </c>
      <c r="D1519" s="255" t="s">
        <v>296</v>
      </c>
      <c r="E1519" s="256">
        <v>292</v>
      </c>
      <c r="F1519" s="256" t="s">
        <v>2100</v>
      </c>
      <c r="G1519" s="256" t="s">
        <v>2099</v>
      </c>
      <c r="H1519" s="256">
        <v>7</v>
      </c>
      <c r="I1519" s="256">
        <v>99</v>
      </c>
      <c r="J1519" s="256" t="s">
        <v>2094</v>
      </c>
      <c r="K1519" s="256">
        <v>0</v>
      </c>
      <c r="L1519" s="256">
        <v>292</v>
      </c>
      <c r="M1519" s="256"/>
      <c r="N1519" s="257"/>
    </row>
    <row r="1520" spans="2:14" x14ac:dyDescent="0.25">
      <c r="B1520" s="333" t="str">
        <f>IF(D1520="","",D1520&amp;"-"&amp;(1+COUNTIF(D$33:D1519,D1520)))</f>
        <v>kategorija_liga-25</v>
      </c>
      <c r="D1520" s="255" t="s">
        <v>296</v>
      </c>
      <c r="E1520" s="256">
        <v>293</v>
      </c>
      <c r="F1520" s="256" t="s">
        <v>2101</v>
      </c>
      <c r="G1520" s="256" t="s">
        <v>2099</v>
      </c>
      <c r="H1520" s="256">
        <v>7</v>
      </c>
      <c r="I1520" s="256">
        <v>99</v>
      </c>
      <c r="J1520" s="256" t="s">
        <v>2094</v>
      </c>
      <c r="K1520" s="256">
        <v>0</v>
      </c>
      <c r="L1520" s="256">
        <v>293</v>
      </c>
      <c r="M1520" s="256"/>
      <c r="N1520" s="257"/>
    </row>
    <row r="1521" spans="2:14" x14ac:dyDescent="0.25">
      <c r="B1521" s="333" t="str">
        <f>IF(D1521="","",D1521&amp;"-"&amp;(1+COUNTIF(D$33:D1520,D1521)))</f>
        <v>kategorija_liga-26</v>
      </c>
      <c r="D1521" s="255" t="s">
        <v>296</v>
      </c>
      <c r="E1521" s="256">
        <v>294</v>
      </c>
      <c r="F1521" s="256" t="s">
        <v>2102</v>
      </c>
      <c r="G1521" s="256" t="s">
        <v>2099</v>
      </c>
      <c r="H1521" s="256">
        <v>7</v>
      </c>
      <c r="I1521" s="256">
        <v>99</v>
      </c>
      <c r="J1521" s="256" t="s">
        <v>2094</v>
      </c>
      <c r="K1521" s="256">
        <v>0</v>
      </c>
      <c r="L1521" s="256">
        <v>294</v>
      </c>
      <c r="M1521" s="256"/>
      <c r="N1521" s="257"/>
    </row>
    <row r="1522" spans="2:14" x14ac:dyDescent="0.25">
      <c r="B1522" s="333" t="str">
        <f>IF(D1522="","",D1522&amp;"-"&amp;(1+COUNTIF(D$33:D1521,D1522)))</f>
        <v>klub-1</v>
      </c>
      <c r="D1522" s="255" t="s">
        <v>3</v>
      </c>
      <c r="E1522" s="256" t="s">
        <v>951</v>
      </c>
      <c r="F1522" s="256">
        <v>98</v>
      </c>
      <c r="G1522" s="256"/>
      <c r="H1522" s="256"/>
      <c r="I1522" s="256"/>
      <c r="J1522" s="256"/>
      <c r="K1522" s="256"/>
      <c r="L1522" s="256"/>
      <c r="M1522" s="256"/>
      <c r="N1522" s="257"/>
    </row>
    <row r="1523" spans="2:14" ht="15" customHeight="1" x14ac:dyDescent="0.25">
      <c r="B1523" s="333" t="str">
        <f>IF(D1523="","",D1523&amp;"-"&amp;(1+COUNTIF(D$33:D1522,D1523)))</f>
        <v>klub-2</v>
      </c>
      <c r="D1523" s="255" t="s">
        <v>3</v>
      </c>
      <c r="E1523" s="256" t="s">
        <v>2103</v>
      </c>
      <c r="F1523" s="256">
        <v>79</v>
      </c>
      <c r="G1523" s="256"/>
      <c r="H1523" s="256"/>
      <c r="I1523" s="256"/>
      <c r="J1523" s="256"/>
      <c r="K1523" s="256"/>
      <c r="L1523" s="256"/>
      <c r="M1523" s="256"/>
      <c r="N1523" s="257"/>
    </row>
    <row r="1524" spans="2:14" x14ac:dyDescent="0.25">
      <c r="B1524" s="333" t="str">
        <f>IF(D1524="","",D1524&amp;"-"&amp;(1+COUNTIF(D$33:D1523,D1524)))</f>
        <v>klub-3</v>
      </c>
      <c r="D1524" s="255" t="s">
        <v>3</v>
      </c>
      <c r="E1524" s="256" t="s">
        <v>1711</v>
      </c>
      <c r="F1524" s="256">
        <v>45</v>
      </c>
      <c r="G1524" s="256"/>
      <c r="H1524" s="256"/>
      <c r="I1524" s="256"/>
      <c r="J1524" s="256"/>
      <c r="K1524" s="256"/>
      <c r="L1524" s="256"/>
      <c r="M1524" s="256"/>
      <c r="N1524" s="257"/>
    </row>
    <row r="1525" spans="2:14" x14ac:dyDescent="0.25">
      <c r="B1525" s="333" t="str">
        <f>IF(D1525="","",D1525&amp;"-"&amp;(1+COUNTIF(D$33:D1524,D1525)))</f>
        <v>klub-4</v>
      </c>
      <c r="D1525" s="255" t="s">
        <v>3</v>
      </c>
      <c r="E1525" s="256" t="s">
        <v>1309</v>
      </c>
      <c r="F1525" s="256">
        <v>34</v>
      </c>
      <c r="G1525" s="256"/>
      <c r="H1525" s="256"/>
      <c r="I1525" s="256"/>
      <c r="J1525" s="256"/>
      <c r="K1525" s="256"/>
      <c r="L1525" s="256"/>
      <c r="M1525" s="256"/>
      <c r="N1525" s="257"/>
    </row>
    <row r="1526" spans="2:14" x14ac:dyDescent="0.25">
      <c r="B1526" s="333" t="str">
        <f>IF(D1526="","",D1526&amp;"-"&amp;(1+COUNTIF(D$33:D1525,D1526)))</f>
        <v>klub-5</v>
      </c>
      <c r="D1526" s="255" t="s">
        <v>3</v>
      </c>
      <c r="E1526" s="256" t="s">
        <v>989</v>
      </c>
      <c r="F1526" s="256">
        <v>107</v>
      </c>
      <c r="G1526" s="256"/>
      <c r="H1526" s="256"/>
      <c r="I1526" s="256"/>
      <c r="J1526" s="256"/>
      <c r="K1526" s="256"/>
      <c r="L1526" s="256"/>
      <c r="M1526" s="256"/>
      <c r="N1526" s="257"/>
    </row>
    <row r="1527" spans="2:14" x14ac:dyDescent="0.25">
      <c r="B1527" s="333" t="str">
        <f>IF(D1527="","",D1527&amp;"-"&amp;(1+COUNTIF(D$33:D1526,D1527)))</f>
        <v>klub-6</v>
      </c>
      <c r="D1527" s="255" t="s">
        <v>3</v>
      </c>
      <c r="E1527" s="256" t="s">
        <v>1669</v>
      </c>
      <c r="F1527" s="256">
        <v>95</v>
      </c>
      <c r="G1527" s="256"/>
      <c r="H1527" s="256"/>
      <c r="I1527" s="256"/>
      <c r="J1527" s="256"/>
      <c r="K1527" s="256"/>
      <c r="L1527" s="256"/>
      <c r="M1527" s="256"/>
      <c r="N1527" s="257"/>
    </row>
    <row r="1528" spans="2:14" x14ac:dyDescent="0.25">
      <c r="B1528" s="333" t="str">
        <f>IF(D1528="","",D1528&amp;"-"&amp;(1+COUNTIF(D$33:D1527,D1528)))</f>
        <v>klub-7</v>
      </c>
      <c r="D1528" s="255" t="s">
        <v>3</v>
      </c>
      <c r="E1528" s="256" t="s">
        <v>682</v>
      </c>
      <c r="F1528" s="256">
        <v>33</v>
      </c>
      <c r="G1528" s="256"/>
      <c r="H1528" s="256"/>
      <c r="I1528" s="256"/>
      <c r="J1528" s="256"/>
      <c r="K1528" s="256"/>
      <c r="L1528" s="256"/>
      <c r="M1528" s="256"/>
      <c r="N1528" s="257"/>
    </row>
    <row r="1529" spans="2:14" x14ac:dyDescent="0.25">
      <c r="B1529" s="333" t="str">
        <f>IF(D1529="","",D1529&amp;"-"&amp;(1+COUNTIF(D$33:D1528,D1529)))</f>
        <v>klub-8</v>
      </c>
      <c r="D1529" s="255" t="s">
        <v>3</v>
      </c>
      <c r="E1529" s="256" t="s">
        <v>2022</v>
      </c>
      <c r="F1529" s="256">
        <v>60</v>
      </c>
      <c r="G1529" s="256"/>
      <c r="H1529" s="256"/>
      <c r="I1529" s="256"/>
      <c r="J1529" s="256"/>
      <c r="K1529" s="256"/>
      <c r="L1529" s="256"/>
      <c r="M1529" s="256"/>
      <c r="N1529" s="257"/>
    </row>
    <row r="1530" spans="2:14" ht="15" customHeight="1" x14ac:dyDescent="0.25">
      <c r="B1530" s="333" t="str">
        <f>IF(D1530="","",D1530&amp;"-"&amp;(1+COUNTIF(D$33:D1529,D1530)))</f>
        <v>klub-9</v>
      </c>
      <c r="D1530" s="255" t="s">
        <v>3</v>
      </c>
      <c r="E1530" s="256" t="s">
        <v>1853</v>
      </c>
      <c r="F1530" s="256">
        <v>48</v>
      </c>
      <c r="G1530" s="256"/>
      <c r="H1530" s="256"/>
      <c r="I1530" s="256"/>
      <c r="J1530" s="256"/>
      <c r="K1530" s="256"/>
      <c r="L1530" s="256"/>
      <c r="M1530" s="256"/>
      <c r="N1530" s="257"/>
    </row>
    <row r="1531" spans="2:14" x14ac:dyDescent="0.25">
      <c r="B1531" s="333" t="str">
        <f>IF(D1531="","",D1531&amp;"-"&amp;(1+COUNTIF(D$33:D1530,D1531)))</f>
        <v>klub-10</v>
      </c>
      <c r="D1531" s="255" t="s">
        <v>3</v>
      </c>
      <c r="E1531" s="256" t="s">
        <v>1178</v>
      </c>
      <c r="F1531" s="256">
        <v>62</v>
      </c>
      <c r="G1531" s="256"/>
      <c r="H1531" s="256"/>
      <c r="I1531" s="256"/>
      <c r="J1531" s="256"/>
      <c r="K1531" s="256"/>
      <c r="L1531" s="256"/>
      <c r="M1531" s="256"/>
      <c r="N1531" s="257"/>
    </row>
    <row r="1532" spans="2:14" x14ac:dyDescent="0.25">
      <c r="B1532" s="333" t="str">
        <f>IF(D1532="","",D1532&amp;"-"&amp;(1+COUNTIF(D$33:D1531,D1532)))</f>
        <v>klub-11</v>
      </c>
      <c r="D1532" s="255" t="s">
        <v>3</v>
      </c>
      <c r="E1532" s="256" t="s">
        <v>1585</v>
      </c>
      <c r="F1532" s="256">
        <v>28</v>
      </c>
      <c r="G1532" s="256"/>
      <c r="H1532" s="256"/>
      <c r="I1532" s="256"/>
      <c r="J1532" s="256"/>
      <c r="K1532" s="256"/>
      <c r="L1532" s="256"/>
      <c r="M1532" s="256"/>
      <c r="N1532" s="257"/>
    </row>
    <row r="1533" spans="2:14" x14ac:dyDescent="0.25">
      <c r="B1533" s="333" t="str">
        <f>IF(D1533="","",D1533&amp;"-"&amp;(1+COUNTIF(D$33:D1532,D1533)))</f>
        <v>klub-12</v>
      </c>
      <c r="D1533" s="255" t="s">
        <v>3</v>
      </c>
      <c r="E1533" s="256" t="s">
        <v>940</v>
      </c>
      <c r="F1533" s="256">
        <v>90</v>
      </c>
      <c r="G1533" s="256"/>
      <c r="H1533" s="256"/>
      <c r="I1533" s="256"/>
      <c r="J1533" s="256"/>
      <c r="K1533" s="256"/>
      <c r="L1533" s="256"/>
      <c r="M1533" s="256"/>
      <c r="N1533" s="257"/>
    </row>
    <row r="1534" spans="2:14" x14ac:dyDescent="0.25">
      <c r="B1534" s="333" t="str">
        <f>IF(D1534="","",D1534&amp;"-"&amp;(1+COUNTIF(D$33:D1533,D1534)))</f>
        <v>klub-13</v>
      </c>
      <c r="D1534" s="255" t="s">
        <v>3</v>
      </c>
      <c r="E1534" s="256" t="s">
        <v>1069</v>
      </c>
      <c r="F1534" s="256">
        <v>57</v>
      </c>
      <c r="G1534" s="256"/>
      <c r="H1534" s="256"/>
      <c r="I1534" s="256"/>
      <c r="J1534" s="256"/>
      <c r="K1534" s="256"/>
      <c r="L1534" s="256"/>
      <c r="M1534" s="256"/>
      <c r="N1534" s="257"/>
    </row>
    <row r="1535" spans="2:14" x14ac:dyDescent="0.25">
      <c r="B1535" s="333" t="str">
        <f>IF(D1535="","",D1535&amp;"-"&amp;(1+COUNTIF(D$33:D1534,D1535)))</f>
        <v>klub-14</v>
      </c>
      <c r="D1535" s="255" t="s">
        <v>3</v>
      </c>
      <c r="E1535" s="256" t="s">
        <v>1306</v>
      </c>
      <c r="F1535" s="256">
        <v>109</v>
      </c>
      <c r="G1535" s="256"/>
      <c r="H1535" s="256"/>
      <c r="I1535" s="256"/>
      <c r="J1535" s="256"/>
      <c r="K1535" s="256"/>
      <c r="L1535" s="256"/>
      <c r="M1535" s="256"/>
      <c r="N1535" s="257"/>
    </row>
    <row r="1536" spans="2:14" x14ac:dyDescent="0.25">
      <c r="B1536" s="333" t="str">
        <f>IF(D1536="","",D1536&amp;"-"&amp;(1+COUNTIF(D$33:D1535,D1536)))</f>
        <v>klub-15</v>
      </c>
      <c r="D1536" s="255" t="s">
        <v>3</v>
      </c>
      <c r="E1536" s="256" t="s">
        <v>660</v>
      </c>
      <c r="F1536" s="256">
        <v>72</v>
      </c>
      <c r="G1536" s="256"/>
      <c r="H1536" s="256"/>
      <c r="I1536" s="256"/>
      <c r="J1536" s="256"/>
      <c r="K1536" s="256"/>
      <c r="L1536" s="256"/>
      <c r="M1536" s="256"/>
      <c r="N1536" s="257"/>
    </row>
    <row r="1537" spans="2:14" ht="15" customHeight="1" x14ac:dyDescent="0.25">
      <c r="B1537" s="333" t="str">
        <f>IF(D1537="","",D1537&amp;"-"&amp;(1+COUNTIF(D$33:D1536,D1537)))</f>
        <v>klub-16</v>
      </c>
      <c r="D1537" s="255" t="s">
        <v>3</v>
      </c>
      <c r="E1537" s="256" t="s">
        <v>729</v>
      </c>
      <c r="F1537" s="256">
        <v>77</v>
      </c>
      <c r="G1537" s="256"/>
      <c r="H1537" s="256"/>
      <c r="I1537" s="256"/>
      <c r="J1537" s="256"/>
      <c r="K1537" s="256"/>
      <c r="L1537" s="256"/>
      <c r="M1537" s="256"/>
      <c r="N1537" s="257"/>
    </row>
    <row r="1538" spans="2:14" x14ac:dyDescent="0.25">
      <c r="B1538" s="333" t="str">
        <f>IF(D1538="","",D1538&amp;"-"&amp;(1+COUNTIF(D$33:D1537,D1538)))</f>
        <v>klub-17</v>
      </c>
      <c r="D1538" s="255" t="s">
        <v>3</v>
      </c>
      <c r="E1538" s="256" t="s">
        <v>1166</v>
      </c>
      <c r="F1538" s="256">
        <v>42</v>
      </c>
      <c r="G1538" s="256"/>
      <c r="H1538" s="256"/>
      <c r="I1538" s="256"/>
      <c r="J1538" s="256"/>
      <c r="K1538" s="256"/>
      <c r="L1538" s="256"/>
      <c r="M1538" s="256"/>
      <c r="N1538" s="257"/>
    </row>
    <row r="1539" spans="2:14" x14ac:dyDescent="0.25">
      <c r="B1539" s="333" t="str">
        <f>IF(D1539="","",D1539&amp;"-"&amp;(1+COUNTIF(D$33:D1538,D1539)))</f>
        <v>klub-18</v>
      </c>
      <c r="D1539" s="255" t="s">
        <v>3</v>
      </c>
      <c r="E1539" s="256" t="s">
        <v>1171</v>
      </c>
      <c r="F1539" s="256">
        <v>32</v>
      </c>
      <c r="G1539" s="256"/>
      <c r="H1539" s="256"/>
      <c r="I1539" s="256"/>
      <c r="J1539" s="256"/>
      <c r="K1539" s="256"/>
      <c r="L1539" s="256"/>
      <c r="M1539" s="256"/>
      <c r="N1539" s="257"/>
    </row>
    <row r="1540" spans="2:14" x14ac:dyDescent="0.25">
      <c r="B1540" s="333" t="str">
        <f>IF(D1540="","",D1540&amp;"-"&amp;(1+COUNTIF(D$33:D1539,D1540)))</f>
        <v>klub-19</v>
      </c>
      <c r="D1540" s="255" t="s">
        <v>3</v>
      </c>
      <c r="E1540" s="256" t="s">
        <v>546</v>
      </c>
      <c r="F1540" s="256">
        <v>91</v>
      </c>
      <c r="G1540" s="256"/>
      <c r="H1540" s="256"/>
      <c r="I1540" s="256"/>
      <c r="J1540" s="256"/>
      <c r="K1540" s="256"/>
      <c r="L1540" s="256"/>
      <c r="M1540" s="256"/>
      <c r="N1540" s="257"/>
    </row>
    <row r="1541" spans="2:14" x14ac:dyDescent="0.25">
      <c r="B1541" s="333" t="str">
        <f>IF(D1541="","",D1541&amp;"-"&amp;(1+COUNTIF(D$33:D1540,D1541)))</f>
        <v>klub-20</v>
      </c>
      <c r="D1541" s="255" t="s">
        <v>3</v>
      </c>
      <c r="E1541" s="256" t="s">
        <v>631</v>
      </c>
      <c r="F1541" s="256">
        <v>68</v>
      </c>
      <c r="G1541" s="256"/>
      <c r="H1541" s="256"/>
      <c r="I1541" s="256"/>
      <c r="J1541" s="256"/>
      <c r="K1541" s="256"/>
      <c r="L1541" s="256"/>
      <c r="M1541" s="256"/>
      <c r="N1541" s="257"/>
    </row>
    <row r="1542" spans="2:14" x14ac:dyDescent="0.25">
      <c r="B1542" s="333" t="str">
        <f>IF(D1542="","",D1542&amp;"-"&amp;(1+COUNTIF(D$33:D1541,D1542)))</f>
        <v>klub-21</v>
      </c>
      <c r="D1542" s="255" t="s">
        <v>3</v>
      </c>
      <c r="E1542" s="256" t="s">
        <v>605</v>
      </c>
      <c r="F1542" s="256">
        <v>96</v>
      </c>
      <c r="G1542" s="256"/>
      <c r="H1542" s="256"/>
      <c r="I1542" s="256"/>
      <c r="J1542" s="256"/>
      <c r="K1542" s="256"/>
      <c r="L1542" s="256"/>
      <c r="M1542" s="256"/>
      <c r="N1542" s="257"/>
    </row>
    <row r="1543" spans="2:14" x14ac:dyDescent="0.25">
      <c r="B1543" s="333" t="str">
        <f>IF(D1543="","",D1543&amp;"-"&amp;(1+COUNTIF(D$33:D1542,D1543)))</f>
        <v>klub-22</v>
      </c>
      <c r="D1543" s="255" t="s">
        <v>3</v>
      </c>
      <c r="E1543" s="256" t="s">
        <v>945</v>
      </c>
      <c r="F1543" s="256">
        <v>105</v>
      </c>
      <c r="G1543" s="256"/>
      <c r="H1543" s="256"/>
      <c r="I1543" s="256"/>
      <c r="J1543" s="256"/>
      <c r="K1543" s="256"/>
      <c r="L1543" s="256"/>
      <c r="M1543" s="256"/>
      <c r="N1543" s="257"/>
    </row>
    <row r="1544" spans="2:14" ht="15" customHeight="1" x14ac:dyDescent="0.25">
      <c r="B1544" s="333" t="str">
        <f>IF(D1544="","",D1544&amp;"-"&amp;(1+COUNTIF(D$33:D1543,D1544)))</f>
        <v>klub-23</v>
      </c>
      <c r="D1544" s="255" t="s">
        <v>3</v>
      </c>
      <c r="E1544" s="256" t="s">
        <v>1989</v>
      </c>
      <c r="F1544" s="256">
        <v>59</v>
      </c>
      <c r="G1544" s="256"/>
      <c r="H1544" s="256"/>
      <c r="I1544" s="256"/>
      <c r="J1544" s="256"/>
      <c r="K1544" s="256"/>
      <c r="L1544" s="256"/>
      <c r="M1544" s="256"/>
      <c r="N1544" s="257"/>
    </row>
    <row r="1545" spans="2:14" x14ac:dyDescent="0.25">
      <c r="B1545" s="333" t="str">
        <f>IF(D1545="","",D1545&amp;"-"&amp;(1+COUNTIF(D$33:D1544,D1545)))</f>
        <v>klub-24</v>
      </c>
      <c r="D1545" s="255" t="s">
        <v>3</v>
      </c>
      <c r="E1545" s="256" t="s">
        <v>1896</v>
      </c>
      <c r="F1545" s="256">
        <v>100</v>
      </c>
      <c r="G1545" s="256"/>
      <c r="H1545" s="256"/>
      <c r="I1545" s="256"/>
      <c r="J1545" s="256"/>
      <c r="K1545" s="256"/>
      <c r="L1545" s="256"/>
      <c r="M1545" s="256"/>
      <c r="N1545" s="257"/>
    </row>
    <row r="1546" spans="2:14" x14ac:dyDescent="0.25">
      <c r="B1546" s="333" t="str">
        <f>IF(D1546="","",D1546&amp;"-"&amp;(1+COUNTIF(D$33:D1545,D1546)))</f>
        <v>klub-25</v>
      </c>
      <c r="D1546" s="255" t="s">
        <v>3</v>
      </c>
      <c r="E1546" s="256" t="s">
        <v>550</v>
      </c>
      <c r="F1546" s="256">
        <v>83</v>
      </c>
      <c r="G1546" s="256"/>
      <c r="H1546" s="256"/>
      <c r="I1546" s="256"/>
      <c r="J1546" s="256"/>
      <c r="K1546" s="256"/>
      <c r="L1546" s="256"/>
      <c r="M1546" s="256"/>
      <c r="N1546" s="257"/>
    </row>
    <row r="1547" spans="2:14" x14ac:dyDescent="0.25">
      <c r="B1547" s="333" t="str">
        <f>IF(D1547="","",D1547&amp;"-"&amp;(1+COUNTIF(D$33:D1546,D1547)))</f>
        <v>klub-26</v>
      </c>
      <c r="D1547" s="255" t="s">
        <v>3</v>
      </c>
      <c r="E1547" s="256" t="s">
        <v>591</v>
      </c>
      <c r="F1547" s="256">
        <v>76</v>
      </c>
      <c r="G1547" s="256"/>
      <c r="H1547" s="256"/>
      <c r="I1547" s="256"/>
      <c r="J1547" s="256"/>
      <c r="K1547" s="256"/>
      <c r="L1547" s="256"/>
      <c r="M1547" s="256"/>
      <c r="N1547" s="257"/>
    </row>
    <row r="1548" spans="2:14" x14ac:dyDescent="0.25">
      <c r="B1548" s="333" t="str">
        <f>IF(D1548="","",D1548&amp;"-"&amp;(1+COUNTIF(D$33:D1547,D1548)))</f>
        <v>klub-27</v>
      </c>
      <c r="D1548" s="255" t="s">
        <v>3</v>
      </c>
      <c r="E1548" s="256" t="s">
        <v>1986</v>
      </c>
      <c r="F1548" s="256">
        <v>63</v>
      </c>
      <c r="G1548" s="256"/>
      <c r="H1548" s="256"/>
      <c r="I1548" s="256"/>
      <c r="J1548" s="256"/>
      <c r="K1548" s="256"/>
      <c r="L1548" s="256"/>
      <c r="M1548" s="256"/>
      <c r="N1548" s="257"/>
    </row>
    <row r="1549" spans="2:14" x14ac:dyDescent="0.25">
      <c r="B1549" s="333" t="str">
        <f>IF(D1549="","",D1549&amp;"-"&amp;(1+COUNTIF(D$33:D1548,D1549)))</f>
        <v>klub-28</v>
      </c>
      <c r="D1549" s="255" t="s">
        <v>3</v>
      </c>
      <c r="E1549" s="256" t="s">
        <v>1044</v>
      </c>
      <c r="F1549" s="256">
        <v>55</v>
      </c>
      <c r="G1549" s="256"/>
      <c r="H1549" s="256"/>
      <c r="I1549" s="256"/>
      <c r="J1549" s="256"/>
      <c r="K1549" s="256"/>
      <c r="L1549" s="256"/>
      <c r="M1549" s="256"/>
      <c r="N1549" s="257"/>
    </row>
    <row r="1550" spans="2:14" x14ac:dyDescent="0.25">
      <c r="B1550" s="333" t="str">
        <f>IF(D1550="","",D1550&amp;"-"&amp;(1+COUNTIF(D$33:D1549,D1550)))</f>
        <v>klub-29</v>
      </c>
      <c r="D1550" s="255" t="s">
        <v>3</v>
      </c>
      <c r="E1550" s="256" t="s">
        <v>665</v>
      </c>
      <c r="F1550" s="256">
        <v>103</v>
      </c>
      <c r="G1550" s="256"/>
      <c r="H1550" s="256"/>
      <c r="I1550" s="256"/>
      <c r="J1550" s="256"/>
      <c r="K1550" s="256"/>
      <c r="L1550" s="256"/>
      <c r="M1550" s="256"/>
      <c r="N1550" s="257"/>
    </row>
    <row r="1551" spans="2:14" ht="15" customHeight="1" x14ac:dyDescent="0.25">
      <c r="B1551" s="333" t="str">
        <f>IF(D1551="","",D1551&amp;"-"&amp;(1+COUNTIF(D$33:D1550,D1551)))</f>
        <v>klub-30</v>
      </c>
      <c r="D1551" s="255" t="s">
        <v>3</v>
      </c>
      <c r="E1551" s="256" t="s">
        <v>962</v>
      </c>
      <c r="F1551" s="256">
        <v>49</v>
      </c>
      <c r="G1551" s="256"/>
      <c r="H1551" s="256"/>
      <c r="I1551" s="256"/>
      <c r="J1551" s="256"/>
      <c r="K1551" s="256"/>
      <c r="L1551" s="256"/>
      <c r="M1551" s="256"/>
      <c r="N1551" s="257"/>
    </row>
    <row r="1552" spans="2:14" x14ac:dyDescent="0.25">
      <c r="B1552" s="333" t="str">
        <f>IF(D1552="","",D1552&amp;"-"&amp;(1+COUNTIF(D$33:D1551,D1552)))</f>
        <v>klub-31</v>
      </c>
      <c r="D1552" s="255" t="s">
        <v>3</v>
      </c>
      <c r="E1552" s="256" t="s">
        <v>579</v>
      </c>
      <c r="F1552" s="256">
        <v>25</v>
      </c>
      <c r="G1552" s="256"/>
      <c r="H1552" s="256"/>
      <c r="I1552" s="256"/>
      <c r="J1552" s="256"/>
      <c r="K1552" s="256"/>
      <c r="L1552" s="256"/>
      <c r="M1552" s="256"/>
      <c r="N1552" s="257"/>
    </row>
    <row r="1553" spans="2:14" x14ac:dyDescent="0.25">
      <c r="B1553" s="333" t="str">
        <f>IF(D1553="","",D1553&amp;"-"&amp;(1+COUNTIF(D$33:D1552,D1553)))</f>
        <v>klub-32</v>
      </c>
      <c r="D1553" s="255" t="s">
        <v>3</v>
      </c>
      <c r="E1553" s="256" t="s">
        <v>1443</v>
      </c>
      <c r="F1553" s="256">
        <v>73</v>
      </c>
      <c r="G1553" s="256"/>
      <c r="H1553" s="256"/>
      <c r="I1553" s="256"/>
      <c r="J1553" s="256"/>
      <c r="K1553" s="256"/>
      <c r="L1553" s="256"/>
      <c r="M1553" s="256"/>
      <c r="N1553" s="257"/>
    </row>
    <row r="1554" spans="2:14" x14ac:dyDescent="0.25">
      <c r="B1554" s="333" t="str">
        <f>IF(D1554="","",D1554&amp;"-"&amp;(1+COUNTIF(D$33:D1553,D1554)))</f>
        <v>klub-33</v>
      </c>
      <c r="D1554" s="255" t="s">
        <v>3</v>
      </c>
      <c r="E1554" s="256" t="s">
        <v>1009</v>
      </c>
      <c r="F1554" s="256">
        <v>84</v>
      </c>
      <c r="G1554" s="256"/>
      <c r="H1554" s="256"/>
      <c r="I1554" s="256"/>
      <c r="J1554" s="256"/>
      <c r="K1554" s="256"/>
      <c r="L1554" s="256"/>
      <c r="M1554" s="256"/>
      <c r="N1554" s="257"/>
    </row>
    <row r="1555" spans="2:14" x14ac:dyDescent="0.25">
      <c r="B1555" s="333" t="str">
        <f>IF(D1555="","",D1555&amp;"-"&amp;(1+COUNTIF(D$33:D1554,D1555)))</f>
        <v>klub-34</v>
      </c>
      <c r="D1555" s="255" t="s">
        <v>3</v>
      </c>
      <c r="E1555" s="256" t="s">
        <v>1133</v>
      </c>
      <c r="F1555" s="256">
        <v>29</v>
      </c>
      <c r="G1555" s="256"/>
      <c r="H1555" s="256"/>
      <c r="I1555" s="256"/>
      <c r="J1555" s="256"/>
      <c r="K1555" s="256"/>
      <c r="L1555" s="256"/>
      <c r="M1555" s="256"/>
      <c r="N1555" s="257"/>
    </row>
    <row r="1556" spans="2:14" x14ac:dyDescent="0.25">
      <c r="B1556" s="333" t="str">
        <f>IF(D1556="","",D1556&amp;"-"&amp;(1+COUNTIF(D$33:D1555,D1556)))</f>
        <v>klub-35</v>
      </c>
      <c r="D1556" s="255" t="s">
        <v>3</v>
      </c>
      <c r="E1556" s="256" t="s">
        <v>507</v>
      </c>
      <c r="F1556" s="256">
        <v>38</v>
      </c>
      <c r="G1556" s="256"/>
      <c r="H1556" s="256"/>
      <c r="I1556" s="256"/>
      <c r="J1556" s="256"/>
      <c r="K1556" s="256"/>
      <c r="L1556" s="256"/>
      <c r="M1556" s="256"/>
      <c r="N1556" s="257"/>
    </row>
    <row r="1557" spans="2:14" x14ac:dyDescent="0.25">
      <c r="B1557" s="333" t="str">
        <f>IF(D1557="","",D1557&amp;"-"&amp;(1+COUNTIF(D$33:D1556,D1557)))</f>
        <v>klub-36</v>
      </c>
      <c r="D1557" s="255" t="s">
        <v>3</v>
      </c>
      <c r="E1557" s="256" t="s">
        <v>2104</v>
      </c>
      <c r="F1557" s="256">
        <v>102</v>
      </c>
      <c r="G1557" s="256"/>
      <c r="H1557" s="256"/>
      <c r="I1557" s="256"/>
      <c r="J1557" s="256"/>
      <c r="K1557" s="256"/>
      <c r="L1557" s="256"/>
      <c r="M1557" s="256"/>
      <c r="N1557" s="257"/>
    </row>
    <row r="1558" spans="2:14" ht="15" customHeight="1" x14ac:dyDescent="0.25">
      <c r="B1558" s="333" t="str">
        <f>IF(D1558="","",D1558&amp;"-"&amp;(1+COUNTIF(D$33:D1557,D1558)))</f>
        <v>klub-37</v>
      </c>
      <c r="D1558" s="255" t="s">
        <v>3</v>
      </c>
      <c r="E1558" s="256" t="s">
        <v>2105</v>
      </c>
      <c r="F1558" s="256">
        <v>87</v>
      </c>
      <c r="G1558" s="256"/>
      <c r="H1558" s="256"/>
      <c r="I1558" s="256"/>
      <c r="J1558" s="256"/>
      <c r="K1558" s="256"/>
      <c r="L1558" s="256"/>
      <c r="M1558" s="256"/>
      <c r="N1558" s="257"/>
    </row>
    <row r="1559" spans="2:14" x14ac:dyDescent="0.25">
      <c r="B1559" s="333" t="str">
        <f>IF(D1559="","",D1559&amp;"-"&amp;(1+COUNTIF(D$33:D1558,D1559)))</f>
        <v>klub-38</v>
      </c>
      <c r="D1559" s="255" t="s">
        <v>3</v>
      </c>
      <c r="E1559" s="256" t="s">
        <v>1689</v>
      </c>
      <c r="F1559" s="256">
        <v>106</v>
      </c>
      <c r="G1559" s="256"/>
      <c r="H1559" s="256"/>
      <c r="I1559" s="256"/>
      <c r="J1559" s="256"/>
      <c r="K1559" s="256"/>
      <c r="L1559" s="256"/>
      <c r="M1559" s="256"/>
      <c r="N1559" s="257"/>
    </row>
    <row r="1560" spans="2:14" x14ac:dyDescent="0.25">
      <c r="B1560" s="333" t="str">
        <f>IF(D1560="","",D1560&amp;"-"&amp;(1+COUNTIF(D$33:D1559,D1560)))</f>
        <v>klub-39</v>
      </c>
      <c r="D1560" s="255" t="s">
        <v>3</v>
      </c>
      <c r="E1560" s="256" t="s">
        <v>1303</v>
      </c>
      <c r="F1560" s="256">
        <v>86</v>
      </c>
      <c r="G1560" s="256"/>
      <c r="H1560" s="256"/>
      <c r="I1560" s="256"/>
      <c r="J1560" s="256"/>
      <c r="K1560" s="256"/>
      <c r="L1560" s="256"/>
      <c r="M1560" s="256"/>
      <c r="N1560" s="257"/>
    </row>
    <row r="1561" spans="2:14" x14ac:dyDescent="0.25">
      <c r="B1561" s="333" t="str">
        <f>IF(D1561="","",D1561&amp;"-"&amp;(1+COUNTIF(D$33:D1560,D1561)))</f>
        <v>klub-40</v>
      </c>
      <c r="D1561" s="255" t="s">
        <v>3</v>
      </c>
      <c r="E1561" s="256" t="s">
        <v>731</v>
      </c>
      <c r="F1561" s="256">
        <v>81</v>
      </c>
      <c r="G1561" s="256"/>
      <c r="H1561" s="256"/>
      <c r="I1561" s="256"/>
      <c r="J1561" s="256"/>
      <c r="K1561" s="256"/>
      <c r="L1561" s="256"/>
      <c r="M1561" s="256"/>
      <c r="N1561" s="257"/>
    </row>
    <row r="1562" spans="2:14" x14ac:dyDescent="0.25">
      <c r="B1562" s="333" t="str">
        <f>IF(D1562="","",D1562&amp;"-"&amp;(1+COUNTIF(D$33:D1561,D1562)))</f>
        <v>klub-41</v>
      </c>
      <c r="D1562" s="255" t="s">
        <v>3</v>
      </c>
      <c r="E1562" s="256" t="s">
        <v>481</v>
      </c>
      <c r="F1562" s="256">
        <v>88</v>
      </c>
      <c r="G1562" s="256"/>
      <c r="H1562" s="256"/>
      <c r="I1562" s="256"/>
      <c r="J1562" s="256"/>
      <c r="K1562" s="256"/>
      <c r="L1562" s="256"/>
      <c r="M1562" s="256"/>
      <c r="N1562" s="257"/>
    </row>
    <row r="1563" spans="2:14" x14ac:dyDescent="0.25">
      <c r="B1563" s="333" t="str">
        <f>IF(D1563="","",D1563&amp;"-"&amp;(1+COUNTIF(D$33:D1562,D1563)))</f>
        <v>klub-42</v>
      </c>
      <c r="D1563" s="255" t="s">
        <v>3</v>
      </c>
      <c r="E1563" s="256" t="s">
        <v>371</v>
      </c>
      <c r="F1563" s="256">
        <v>23</v>
      </c>
      <c r="G1563" s="256"/>
      <c r="H1563" s="256"/>
      <c r="I1563" s="256"/>
      <c r="J1563" s="256"/>
      <c r="K1563" s="256"/>
      <c r="L1563" s="256"/>
      <c r="M1563" s="256"/>
      <c r="N1563" s="257"/>
    </row>
    <row r="1564" spans="2:14" x14ac:dyDescent="0.25">
      <c r="B1564" s="333" t="str">
        <f>IF(D1564="","",D1564&amp;"-"&amp;(1+COUNTIF(D$33:D1563,D1564)))</f>
        <v>klub-43</v>
      </c>
      <c r="D1564" s="255" t="s">
        <v>3</v>
      </c>
      <c r="E1564" s="256" t="s">
        <v>984</v>
      </c>
      <c r="F1564" s="256">
        <v>43</v>
      </c>
      <c r="G1564" s="256"/>
      <c r="H1564" s="256"/>
      <c r="I1564" s="256"/>
      <c r="J1564" s="256"/>
      <c r="K1564" s="256"/>
      <c r="L1564" s="256"/>
      <c r="M1564" s="256"/>
      <c r="N1564" s="257"/>
    </row>
    <row r="1565" spans="2:14" ht="15" customHeight="1" x14ac:dyDescent="0.25">
      <c r="B1565" s="333" t="str">
        <f>IF(D1565="","",D1565&amp;"-"&amp;(1+COUNTIF(D$33:D1564,D1565)))</f>
        <v>klub-44</v>
      </c>
      <c r="D1565" s="255" t="s">
        <v>3</v>
      </c>
      <c r="E1565" s="256" t="s">
        <v>553</v>
      </c>
      <c r="F1565" s="256">
        <v>36</v>
      </c>
      <c r="G1565" s="256"/>
      <c r="H1565" s="256"/>
      <c r="I1565" s="256"/>
      <c r="J1565" s="256"/>
      <c r="K1565" s="256"/>
      <c r="L1565" s="256"/>
      <c r="M1565" s="256"/>
      <c r="N1565" s="257"/>
    </row>
    <row r="1566" spans="2:14" x14ac:dyDescent="0.25">
      <c r="B1566" s="333" t="str">
        <f>IF(D1566="","",D1566&amp;"-"&amp;(1+COUNTIF(D$33:D1565,D1566)))</f>
        <v>klub-45</v>
      </c>
      <c r="D1566" s="255" t="s">
        <v>3</v>
      </c>
      <c r="E1566" s="256" t="s">
        <v>924</v>
      </c>
      <c r="F1566" s="256">
        <v>92</v>
      </c>
      <c r="G1566" s="256"/>
      <c r="H1566" s="256"/>
      <c r="I1566" s="256"/>
      <c r="J1566" s="256"/>
      <c r="K1566" s="256"/>
      <c r="L1566" s="256"/>
      <c r="M1566" s="256"/>
      <c r="N1566" s="257"/>
    </row>
    <row r="1567" spans="2:14" x14ac:dyDescent="0.25">
      <c r="B1567" s="333" t="str">
        <f>IF(D1567="","",D1567&amp;"-"&amp;(1+COUNTIF(D$33:D1566,D1567)))</f>
        <v>klub-46</v>
      </c>
      <c r="D1567" s="255" t="s">
        <v>3</v>
      </c>
      <c r="E1567" s="256" t="s">
        <v>1277</v>
      </c>
      <c r="F1567" s="256">
        <v>46</v>
      </c>
      <c r="G1567" s="256"/>
      <c r="H1567" s="256"/>
      <c r="I1567" s="256"/>
      <c r="J1567" s="256"/>
      <c r="K1567" s="256"/>
      <c r="L1567" s="256"/>
      <c r="M1567" s="256"/>
      <c r="N1567" s="257"/>
    </row>
    <row r="1568" spans="2:14" x14ac:dyDescent="0.25">
      <c r="B1568" s="333" t="str">
        <f>IF(D1568="","",D1568&amp;"-"&amp;(1+COUNTIF(D$33:D1567,D1568)))</f>
        <v>klub-47</v>
      </c>
      <c r="D1568" s="255" t="s">
        <v>3</v>
      </c>
      <c r="E1568" s="256" t="s">
        <v>948</v>
      </c>
      <c r="F1568" s="256">
        <v>39</v>
      </c>
      <c r="G1568" s="256"/>
      <c r="H1568" s="256"/>
      <c r="I1568" s="256"/>
      <c r="J1568" s="256"/>
      <c r="K1568" s="256"/>
      <c r="L1568" s="256"/>
      <c r="M1568" s="256"/>
      <c r="N1568" s="257"/>
    </row>
    <row r="1569" spans="2:14" x14ac:dyDescent="0.25">
      <c r="B1569" s="333" t="str">
        <f>IF(D1569="","",D1569&amp;"-"&amp;(1+COUNTIF(D$33:D1568,D1569)))</f>
        <v>klub-48</v>
      </c>
      <c r="D1569" s="255" t="s">
        <v>3</v>
      </c>
      <c r="E1569" s="256" t="s">
        <v>861</v>
      </c>
      <c r="F1569" s="256">
        <v>56</v>
      </c>
      <c r="G1569" s="256"/>
      <c r="H1569" s="256"/>
      <c r="I1569" s="256"/>
      <c r="J1569" s="256"/>
      <c r="K1569" s="256"/>
      <c r="L1569" s="256"/>
      <c r="M1569" s="256"/>
      <c r="N1569" s="257"/>
    </row>
    <row r="1570" spans="2:14" x14ac:dyDescent="0.25">
      <c r="B1570" s="333" t="str">
        <f>IF(D1570="","",D1570&amp;"-"&amp;(1+COUNTIF(D$33:D1569,D1570)))</f>
        <v>klub-49</v>
      </c>
      <c r="D1570" s="255" t="s">
        <v>3</v>
      </c>
      <c r="E1570" s="256" t="s">
        <v>1270</v>
      </c>
      <c r="F1570" s="256">
        <v>52</v>
      </c>
      <c r="G1570" s="256"/>
      <c r="H1570" s="256"/>
      <c r="I1570" s="256"/>
      <c r="J1570" s="256"/>
      <c r="K1570" s="256"/>
      <c r="L1570" s="256"/>
      <c r="M1570" s="256"/>
      <c r="N1570" s="257"/>
    </row>
    <row r="1571" spans="2:14" x14ac:dyDescent="0.25">
      <c r="B1571" s="333" t="str">
        <f>IF(D1571="","",D1571&amp;"-"&amp;(1+COUNTIF(D$33:D1570,D1571)))</f>
        <v>klub-50</v>
      </c>
      <c r="D1571" s="255" t="s">
        <v>3</v>
      </c>
      <c r="E1571" s="256" t="s">
        <v>2106</v>
      </c>
      <c r="F1571" s="256">
        <v>14</v>
      </c>
      <c r="G1571" s="256"/>
      <c r="H1571" s="256"/>
      <c r="I1571" s="256"/>
      <c r="J1571" s="256"/>
      <c r="K1571" s="256"/>
      <c r="L1571" s="256"/>
      <c r="M1571" s="256"/>
      <c r="N1571" s="257"/>
    </row>
    <row r="1572" spans="2:14" ht="15" customHeight="1" x14ac:dyDescent="0.25">
      <c r="B1572" s="333" t="str">
        <f>IF(D1572="","",D1572&amp;"-"&amp;(1+COUNTIF(D$33:D1571,D1572)))</f>
        <v>klub-51</v>
      </c>
      <c r="D1572" s="255" t="s">
        <v>3</v>
      </c>
      <c r="E1572" s="256" t="s">
        <v>412</v>
      </c>
      <c r="F1572" s="256">
        <v>1</v>
      </c>
      <c r="G1572" s="256"/>
      <c r="H1572" s="256"/>
      <c r="I1572" s="256"/>
      <c r="J1572" s="256"/>
      <c r="K1572" s="256"/>
      <c r="L1572" s="256"/>
      <c r="M1572" s="256"/>
      <c r="N1572" s="257"/>
    </row>
    <row r="1573" spans="2:14" x14ac:dyDescent="0.25">
      <c r="B1573" s="333" t="str">
        <f>IF(D1573="","",D1573&amp;"-"&amp;(1+COUNTIF(D$33:D1572,D1573)))</f>
        <v>klub-52</v>
      </c>
      <c r="D1573" s="255" t="s">
        <v>3</v>
      </c>
      <c r="E1573" s="256" t="s">
        <v>491</v>
      </c>
      <c r="F1573" s="256">
        <v>13</v>
      </c>
      <c r="G1573" s="256"/>
      <c r="H1573" s="256"/>
      <c r="I1573" s="256"/>
      <c r="J1573" s="256"/>
      <c r="K1573" s="256"/>
      <c r="L1573" s="256"/>
      <c r="M1573" s="256"/>
      <c r="N1573" s="257"/>
    </row>
    <row r="1574" spans="2:14" x14ac:dyDescent="0.25">
      <c r="B1574" s="333" t="str">
        <f>IF(D1574="","",D1574&amp;"-"&amp;(1+COUNTIF(D$33:D1573,D1574)))</f>
        <v>klub-53</v>
      </c>
      <c r="D1574" s="255" t="s">
        <v>3</v>
      </c>
      <c r="E1574" s="256" t="s">
        <v>1028</v>
      </c>
      <c r="F1574" s="256">
        <v>21</v>
      </c>
      <c r="G1574" s="256"/>
      <c r="H1574" s="256"/>
      <c r="I1574" s="256"/>
      <c r="J1574" s="256"/>
      <c r="K1574" s="256"/>
      <c r="L1574" s="256"/>
      <c r="M1574" s="256"/>
      <c r="N1574" s="257"/>
    </row>
    <row r="1575" spans="2:14" x14ac:dyDescent="0.25">
      <c r="B1575" s="333" t="str">
        <f>IF(D1575="","",D1575&amp;"-"&amp;(1+COUNTIF(D$33:D1574,D1575)))</f>
        <v>klub-54</v>
      </c>
      <c r="D1575" s="255" t="s">
        <v>3</v>
      </c>
      <c r="E1575" s="256" t="s">
        <v>487</v>
      </c>
      <c r="F1575" s="256">
        <v>2</v>
      </c>
      <c r="G1575" s="256"/>
      <c r="H1575" s="256"/>
      <c r="I1575" s="256"/>
      <c r="J1575" s="256"/>
      <c r="K1575" s="256"/>
      <c r="L1575" s="256"/>
      <c r="M1575" s="256"/>
      <c r="N1575" s="257"/>
    </row>
    <row r="1576" spans="2:14" x14ac:dyDescent="0.25">
      <c r="B1576" s="333" t="str">
        <f>IF(D1576="","",D1576&amp;"-"&amp;(1+COUNTIF(D$33:D1575,D1576)))</f>
        <v>klub-55</v>
      </c>
      <c r="D1576" s="255" t="s">
        <v>3</v>
      </c>
      <c r="E1576" s="256" t="s">
        <v>424</v>
      </c>
      <c r="F1576" s="256">
        <v>3</v>
      </c>
      <c r="G1576" s="256"/>
      <c r="H1576" s="256"/>
      <c r="I1576" s="256"/>
      <c r="J1576" s="256"/>
      <c r="K1576" s="256"/>
      <c r="L1576" s="256"/>
      <c r="M1576" s="256"/>
      <c r="N1576" s="257"/>
    </row>
    <row r="1577" spans="2:14" x14ac:dyDescent="0.25">
      <c r="B1577" s="333" t="str">
        <f>IF(D1577="","",D1577&amp;"-"&amp;(1+COUNTIF(D$33:D1576,D1577)))</f>
        <v>klub-56</v>
      </c>
      <c r="D1577" s="255" t="s">
        <v>3</v>
      </c>
      <c r="E1577" s="256" t="s">
        <v>365</v>
      </c>
      <c r="F1577" s="256">
        <v>4</v>
      </c>
      <c r="G1577" s="256"/>
      <c r="H1577" s="256"/>
      <c r="I1577" s="256"/>
      <c r="J1577" s="256"/>
      <c r="K1577" s="256"/>
      <c r="L1577" s="256"/>
      <c r="M1577" s="256"/>
      <c r="N1577" s="257"/>
    </row>
    <row r="1578" spans="2:14" x14ac:dyDescent="0.25">
      <c r="B1578" s="333" t="str">
        <f>IF(D1578="","",D1578&amp;"-"&amp;(1+COUNTIF(D$33:D1577,D1578)))</f>
        <v>klub-57</v>
      </c>
      <c r="D1578" s="255" t="s">
        <v>3</v>
      </c>
      <c r="E1578" s="256" t="s">
        <v>1038</v>
      </c>
      <c r="F1578" s="256">
        <v>40</v>
      </c>
      <c r="G1578" s="256"/>
      <c r="H1578" s="256"/>
      <c r="I1578" s="256"/>
      <c r="J1578" s="256"/>
      <c r="K1578" s="256"/>
      <c r="L1578" s="256"/>
      <c r="M1578" s="256"/>
      <c r="N1578" s="257"/>
    </row>
    <row r="1579" spans="2:14" ht="15" customHeight="1" x14ac:dyDescent="0.25">
      <c r="B1579" s="333" t="str">
        <f>IF(D1579="","",D1579&amp;"-"&amp;(1+COUNTIF(D$33:D1578,D1579)))</f>
        <v>klub-58</v>
      </c>
      <c r="D1579" s="255" t="s">
        <v>3</v>
      </c>
      <c r="E1579" s="256" t="s">
        <v>374</v>
      </c>
      <c r="F1579" s="256">
        <v>5</v>
      </c>
      <c r="G1579" s="256"/>
      <c r="H1579" s="256"/>
      <c r="I1579" s="256"/>
      <c r="J1579" s="256"/>
      <c r="K1579" s="256"/>
      <c r="L1579" s="256"/>
      <c r="M1579" s="256"/>
      <c r="N1579" s="257"/>
    </row>
    <row r="1580" spans="2:14" x14ac:dyDescent="0.25">
      <c r="B1580" s="333" t="str">
        <f>IF(D1580="","",D1580&amp;"-"&amp;(1+COUNTIF(D$33:D1579,D1580)))</f>
        <v>klub-59</v>
      </c>
      <c r="D1580" s="255" t="s">
        <v>3</v>
      </c>
      <c r="E1580" s="256" t="s">
        <v>827</v>
      </c>
      <c r="F1580" s="256">
        <v>61</v>
      </c>
      <c r="G1580" s="256"/>
      <c r="H1580" s="256"/>
      <c r="I1580" s="256"/>
      <c r="J1580" s="256"/>
      <c r="K1580" s="256"/>
      <c r="L1580" s="256"/>
      <c r="M1580" s="256"/>
      <c r="N1580" s="257"/>
    </row>
    <row r="1581" spans="2:14" x14ac:dyDescent="0.25">
      <c r="B1581" s="333" t="str">
        <f>IF(D1581="","",D1581&amp;"-"&amp;(1+COUNTIF(D$33:D1580,D1581)))</f>
        <v>klub-60</v>
      </c>
      <c r="D1581" s="255" t="s">
        <v>3</v>
      </c>
      <c r="E1581" s="256" t="s">
        <v>2107</v>
      </c>
      <c r="F1581" s="256">
        <v>17</v>
      </c>
      <c r="G1581" s="256"/>
      <c r="H1581" s="256"/>
      <c r="I1581" s="256"/>
      <c r="J1581" s="256"/>
      <c r="K1581" s="256"/>
      <c r="L1581" s="256"/>
      <c r="M1581" s="256"/>
      <c r="N1581" s="257"/>
    </row>
    <row r="1582" spans="2:14" x14ac:dyDescent="0.25">
      <c r="B1582" s="333" t="str">
        <f>IF(D1582="","",D1582&amp;"-"&amp;(1+COUNTIF(D$33:D1581,D1582)))</f>
        <v>klub-61</v>
      </c>
      <c r="D1582" s="255" t="s">
        <v>3</v>
      </c>
      <c r="E1582" s="256" t="s">
        <v>383</v>
      </c>
      <c r="F1582" s="256">
        <v>6</v>
      </c>
      <c r="G1582" s="256"/>
      <c r="H1582" s="256"/>
      <c r="I1582" s="256"/>
      <c r="J1582" s="256"/>
      <c r="K1582" s="256"/>
      <c r="L1582" s="256"/>
      <c r="M1582" s="256"/>
      <c r="N1582" s="257"/>
    </row>
    <row r="1583" spans="2:14" x14ac:dyDescent="0.25">
      <c r="B1583" s="333" t="str">
        <f>IF(D1583="","",D1583&amp;"-"&amp;(1+COUNTIF(D$33:D1582,D1583)))</f>
        <v>klub-62</v>
      </c>
      <c r="D1583" s="255" t="s">
        <v>3</v>
      </c>
      <c r="E1583" s="256" t="s">
        <v>447</v>
      </c>
      <c r="F1583" s="256">
        <v>7</v>
      </c>
      <c r="G1583" s="256"/>
      <c r="H1583" s="256"/>
      <c r="I1583" s="256"/>
      <c r="J1583" s="256"/>
      <c r="K1583" s="256"/>
      <c r="L1583" s="256"/>
      <c r="M1583" s="256"/>
      <c r="N1583" s="257"/>
    </row>
    <row r="1584" spans="2:14" x14ac:dyDescent="0.25">
      <c r="B1584" s="333" t="str">
        <f>IF(D1584="","",D1584&amp;"-"&amp;(1+COUNTIF(D$33:D1583,D1584)))</f>
        <v>klub-63</v>
      </c>
      <c r="D1584" s="255" t="s">
        <v>3</v>
      </c>
      <c r="E1584" s="256" t="s">
        <v>537</v>
      </c>
      <c r="F1584" s="256">
        <v>8</v>
      </c>
      <c r="G1584" s="256"/>
      <c r="H1584" s="256"/>
      <c r="I1584" s="256"/>
      <c r="J1584" s="256"/>
      <c r="K1584" s="256"/>
      <c r="L1584" s="256"/>
      <c r="M1584" s="256"/>
      <c r="N1584" s="257"/>
    </row>
    <row r="1585" spans="2:14" x14ac:dyDescent="0.25">
      <c r="B1585" s="333" t="str">
        <f>IF(D1585="","",D1585&amp;"-"&amp;(1+COUNTIF(D$33:D1584,D1585)))</f>
        <v>klub-64</v>
      </c>
      <c r="D1585" s="255" t="s">
        <v>3</v>
      </c>
      <c r="E1585" s="256" t="s">
        <v>438</v>
      </c>
      <c r="F1585" s="256">
        <v>9</v>
      </c>
      <c r="G1585" s="256"/>
      <c r="H1585" s="256"/>
      <c r="I1585" s="256"/>
      <c r="J1585" s="256"/>
      <c r="K1585" s="256"/>
      <c r="L1585" s="256"/>
      <c r="M1585" s="256"/>
      <c r="N1585" s="257"/>
    </row>
    <row r="1586" spans="2:14" ht="15" customHeight="1" x14ac:dyDescent="0.25">
      <c r="B1586" s="333" t="str">
        <f>IF(D1586="","",D1586&amp;"-"&amp;(1+COUNTIF(D$33:D1585,D1586)))</f>
        <v>klub-65</v>
      </c>
      <c r="D1586" s="255" t="s">
        <v>3</v>
      </c>
      <c r="E1586" s="256" t="s">
        <v>1433</v>
      </c>
      <c r="F1586" s="256">
        <v>19</v>
      </c>
      <c r="G1586" s="256"/>
      <c r="H1586" s="256"/>
      <c r="I1586" s="256"/>
      <c r="J1586" s="256"/>
      <c r="K1586" s="256"/>
      <c r="L1586" s="256"/>
      <c r="M1586" s="256"/>
      <c r="N1586" s="257"/>
    </row>
    <row r="1587" spans="2:14" x14ac:dyDescent="0.25">
      <c r="B1587" s="333" t="str">
        <f>IF(D1587="","",D1587&amp;"-"&amp;(1+COUNTIF(D$33:D1586,D1587)))</f>
        <v>klub-66</v>
      </c>
      <c r="D1587" s="255" t="s">
        <v>3</v>
      </c>
      <c r="E1587" s="256" t="s">
        <v>359</v>
      </c>
      <c r="F1587" s="256">
        <v>58</v>
      </c>
      <c r="G1587" s="256"/>
      <c r="H1587" s="256"/>
      <c r="I1587" s="256"/>
      <c r="J1587" s="256"/>
      <c r="K1587" s="256"/>
      <c r="L1587" s="256"/>
      <c r="M1587" s="256"/>
      <c r="N1587" s="257"/>
    </row>
    <row r="1588" spans="2:14" x14ac:dyDescent="0.25">
      <c r="B1588" s="333" t="str">
        <f>IF(D1588="","",D1588&amp;"-"&amp;(1+COUNTIF(D$33:D1587,D1588)))</f>
        <v>klub-67</v>
      </c>
      <c r="D1588" s="255" t="s">
        <v>3</v>
      </c>
      <c r="E1588" s="256" t="s">
        <v>420</v>
      </c>
      <c r="F1588" s="256">
        <v>10</v>
      </c>
      <c r="G1588" s="256"/>
      <c r="H1588" s="256"/>
      <c r="I1588" s="256"/>
      <c r="J1588" s="256"/>
      <c r="K1588" s="256"/>
      <c r="L1588" s="256"/>
      <c r="M1588" s="256"/>
      <c r="N1588" s="257"/>
    </row>
    <row r="1589" spans="2:14" x14ac:dyDescent="0.25">
      <c r="B1589" s="333" t="str">
        <f>IF(D1589="","",D1589&amp;"-"&amp;(1+COUNTIF(D$33:D1588,D1589)))</f>
        <v>klub-68</v>
      </c>
      <c r="D1589" s="255" t="s">
        <v>3</v>
      </c>
      <c r="E1589" s="256" t="s">
        <v>794</v>
      </c>
      <c r="F1589" s="256">
        <v>64</v>
      </c>
      <c r="G1589" s="256"/>
      <c r="H1589" s="256"/>
      <c r="I1589" s="256"/>
      <c r="J1589" s="256"/>
      <c r="K1589" s="256"/>
      <c r="L1589" s="256"/>
      <c r="M1589" s="256"/>
      <c r="N1589" s="257"/>
    </row>
    <row r="1590" spans="2:14" x14ac:dyDescent="0.25">
      <c r="B1590" s="333" t="str">
        <f>IF(D1590="","",D1590&amp;"-"&amp;(1+COUNTIF(D$33:D1589,D1590)))</f>
        <v>klub-69</v>
      </c>
      <c r="D1590" s="255" t="s">
        <v>3</v>
      </c>
      <c r="E1590" s="256" t="s">
        <v>1273</v>
      </c>
      <c r="F1590" s="256">
        <v>97</v>
      </c>
      <c r="G1590" s="256"/>
      <c r="H1590" s="256"/>
      <c r="I1590" s="256"/>
      <c r="J1590" s="256"/>
      <c r="K1590" s="256"/>
      <c r="L1590" s="256"/>
      <c r="M1590" s="256"/>
      <c r="N1590" s="257"/>
    </row>
    <row r="1591" spans="2:14" x14ac:dyDescent="0.25">
      <c r="B1591" s="333" t="str">
        <f>IF(D1591="","",D1591&amp;"-"&amp;(1+COUNTIF(D$33:D1590,D1591)))</f>
        <v>klub-70</v>
      </c>
      <c r="D1591" s="255" t="s">
        <v>3</v>
      </c>
      <c r="E1591" s="256" t="s">
        <v>404</v>
      </c>
      <c r="F1591" s="256">
        <v>54</v>
      </c>
      <c r="G1591" s="256"/>
      <c r="H1591" s="256"/>
      <c r="I1591" s="256"/>
      <c r="J1591" s="256"/>
      <c r="K1591" s="256"/>
      <c r="L1591" s="256"/>
      <c r="M1591" s="256"/>
      <c r="N1591" s="257"/>
    </row>
    <row r="1592" spans="2:14" x14ac:dyDescent="0.25">
      <c r="B1592" s="333" t="str">
        <f>IF(D1592="","",D1592&amp;"-"&amp;(1+COUNTIF(D$33:D1591,D1592)))</f>
        <v>klub-71</v>
      </c>
      <c r="D1592" s="255" t="s">
        <v>3</v>
      </c>
      <c r="E1592" s="256" t="s">
        <v>2108</v>
      </c>
      <c r="F1592" s="256">
        <v>18</v>
      </c>
      <c r="G1592" s="256"/>
      <c r="H1592" s="256"/>
      <c r="I1592" s="256"/>
      <c r="J1592" s="256"/>
      <c r="K1592" s="256"/>
      <c r="L1592" s="256"/>
      <c r="M1592" s="256"/>
      <c r="N1592" s="257"/>
    </row>
    <row r="1593" spans="2:14" ht="15" customHeight="1" x14ac:dyDescent="0.25">
      <c r="B1593" s="333" t="str">
        <f>IF(D1593="","",D1593&amp;"-"&amp;(1+COUNTIF(D$33:D1592,D1593)))</f>
        <v>klub-72</v>
      </c>
      <c r="D1593" s="255" t="s">
        <v>3</v>
      </c>
      <c r="E1593" s="256" t="s">
        <v>362</v>
      </c>
      <c r="F1593" s="256">
        <v>11</v>
      </c>
      <c r="G1593" s="256"/>
      <c r="H1593" s="256"/>
      <c r="I1593" s="256"/>
      <c r="J1593" s="256"/>
      <c r="K1593" s="256"/>
      <c r="L1593" s="256"/>
      <c r="M1593" s="256"/>
      <c r="N1593" s="257"/>
    </row>
    <row r="1594" spans="2:14" x14ac:dyDescent="0.25">
      <c r="B1594" s="333" t="str">
        <f>IF(D1594="","",D1594&amp;"-"&amp;(1+COUNTIF(D$33:D1593,D1594)))</f>
        <v>klub-73</v>
      </c>
      <c r="D1594" s="255" t="s">
        <v>3</v>
      </c>
      <c r="E1594" s="256" t="s">
        <v>368</v>
      </c>
      <c r="F1594" s="256">
        <v>12</v>
      </c>
      <c r="G1594" s="256"/>
      <c r="H1594" s="256"/>
      <c r="I1594" s="256"/>
      <c r="J1594" s="256"/>
      <c r="K1594" s="256"/>
      <c r="L1594" s="256"/>
      <c r="M1594" s="256"/>
      <c r="N1594" s="257"/>
    </row>
    <row r="1595" spans="2:14" x14ac:dyDescent="0.25">
      <c r="B1595" s="333" t="str">
        <f>IF(D1595="","",D1595&amp;"-"&amp;(1+COUNTIF(D$33:D1594,D1595)))</f>
        <v>klub-74</v>
      </c>
      <c r="D1595" s="255" t="s">
        <v>3</v>
      </c>
      <c r="E1595" s="256" t="s">
        <v>1778</v>
      </c>
      <c r="F1595" s="256">
        <v>108</v>
      </c>
      <c r="G1595" s="256"/>
      <c r="H1595" s="256"/>
      <c r="I1595" s="256"/>
      <c r="J1595" s="256"/>
      <c r="K1595" s="256"/>
      <c r="L1595" s="256"/>
      <c r="M1595" s="256"/>
      <c r="N1595" s="257"/>
    </row>
    <row r="1596" spans="2:14" x14ac:dyDescent="0.25">
      <c r="B1596" s="333" t="str">
        <f>IF(D1596="","",D1596&amp;"-"&amp;(1+COUNTIF(D$33:D1595,D1596)))</f>
        <v>klub-75</v>
      </c>
      <c r="D1596" s="255" t="s">
        <v>3</v>
      </c>
      <c r="E1596" s="256" t="s">
        <v>2109</v>
      </c>
      <c r="F1596" s="256">
        <v>16</v>
      </c>
      <c r="G1596" s="256"/>
      <c r="H1596" s="256"/>
      <c r="I1596" s="256"/>
      <c r="J1596" s="256"/>
      <c r="K1596" s="256"/>
      <c r="L1596" s="256"/>
      <c r="M1596" s="256"/>
      <c r="N1596" s="257"/>
    </row>
    <row r="1597" spans="2:14" x14ac:dyDescent="0.25">
      <c r="B1597" s="333" t="str">
        <f>IF(D1597="","",D1597&amp;"-"&amp;(1+COUNTIF(D$33:D1596,D1597)))</f>
        <v>klub-76</v>
      </c>
      <c r="D1597" s="255" t="s">
        <v>3</v>
      </c>
      <c r="E1597" s="256" t="s">
        <v>749</v>
      </c>
      <c r="F1597" s="256">
        <v>50</v>
      </c>
      <c r="G1597" s="256"/>
      <c r="H1597" s="256"/>
      <c r="I1597" s="256"/>
      <c r="J1597" s="256"/>
      <c r="K1597" s="256"/>
      <c r="L1597" s="256"/>
      <c r="M1597" s="256"/>
      <c r="N1597" s="257"/>
    </row>
    <row r="1598" spans="2:14" x14ac:dyDescent="0.25">
      <c r="B1598" s="333" t="str">
        <f>IF(D1598="","",D1598&amp;"-"&amp;(1+COUNTIF(D$33:D1597,D1598)))</f>
        <v>klub-77</v>
      </c>
      <c r="D1598" s="255" t="s">
        <v>3</v>
      </c>
      <c r="E1598" s="256" t="s">
        <v>1811</v>
      </c>
      <c r="F1598" s="256">
        <v>82</v>
      </c>
      <c r="G1598" s="256"/>
      <c r="H1598" s="256"/>
      <c r="I1598" s="256"/>
      <c r="J1598" s="256"/>
      <c r="K1598" s="256"/>
      <c r="L1598" s="256"/>
      <c r="M1598" s="256"/>
      <c r="N1598" s="257"/>
    </row>
    <row r="1599" spans="2:14" x14ac:dyDescent="0.25">
      <c r="B1599" s="333" t="str">
        <f>IF(D1599="","",D1599&amp;"-"&amp;(1+COUNTIF(D$33:D1598,D1599)))</f>
        <v>klub-78</v>
      </c>
      <c r="D1599" s="255" t="s">
        <v>3</v>
      </c>
      <c r="E1599" s="256" t="s">
        <v>512</v>
      </c>
      <c r="F1599" s="256">
        <v>47</v>
      </c>
      <c r="G1599" s="256"/>
      <c r="H1599" s="256"/>
      <c r="I1599" s="256"/>
      <c r="J1599" s="256"/>
      <c r="K1599" s="256"/>
      <c r="L1599" s="256"/>
      <c r="M1599" s="256"/>
      <c r="N1599" s="257"/>
    </row>
    <row r="1600" spans="2:14" ht="15" customHeight="1" x14ac:dyDescent="0.25">
      <c r="B1600" s="333" t="str">
        <f>IF(D1600="","",D1600&amp;"-"&amp;(1+COUNTIF(D$33:D1599,D1600)))</f>
        <v>klub-79</v>
      </c>
      <c r="D1600" s="255" t="s">
        <v>3</v>
      </c>
      <c r="E1600" s="256" t="s">
        <v>560</v>
      </c>
      <c r="F1600" s="256">
        <v>26</v>
      </c>
      <c r="G1600" s="256"/>
      <c r="H1600" s="256"/>
      <c r="I1600" s="256"/>
      <c r="J1600" s="256"/>
      <c r="K1600" s="256"/>
      <c r="L1600" s="256"/>
      <c r="M1600" s="256"/>
      <c r="N1600" s="257"/>
    </row>
    <row r="1601" spans="2:14" x14ac:dyDescent="0.25">
      <c r="B1601" s="333" t="str">
        <f>IF(D1601="","",D1601&amp;"-"&amp;(1+COUNTIF(D$33:D1600,D1601)))</f>
        <v>klub-80</v>
      </c>
      <c r="D1601" s="255" t="s">
        <v>3</v>
      </c>
      <c r="E1601" s="256" t="s">
        <v>409</v>
      </c>
      <c r="F1601" s="256">
        <v>35</v>
      </c>
      <c r="G1601" s="256"/>
      <c r="H1601" s="256"/>
      <c r="I1601" s="256"/>
      <c r="J1601" s="256"/>
      <c r="K1601" s="256"/>
      <c r="L1601" s="256"/>
      <c r="M1601" s="256"/>
      <c r="N1601" s="257"/>
    </row>
    <row r="1602" spans="2:14" x14ac:dyDescent="0.25">
      <c r="B1602" s="333" t="str">
        <f>IF(D1602="","",D1602&amp;"-"&amp;(1+COUNTIF(D$33:D1601,D1602)))</f>
        <v>klub-81</v>
      </c>
      <c r="D1602" s="255" t="s">
        <v>3</v>
      </c>
      <c r="E1602" s="256" t="s">
        <v>1814</v>
      </c>
      <c r="F1602" s="256">
        <v>27</v>
      </c>
      <c r="G1602" s="256"/>
      <c r="H1602" s="256"/>
      <c r="I1602" s="256"/>
      <c r="J1602" s="256"/>
      <c r="K1602" s="256"/>
      <c r="L1602" s="256"/>
      <c r="M1602" s="256"/>
      <c r="N1602" s="257"/>
    </row>
    <row r="1603" spans="2:14" x14ac:dyDescent="0.25">
      <c r="B1603" s="333" t="str">
        <f>IF(D1603="","",D1603&amp;"-"&amp;(1+COUNTIF(D$33:D1602,D1603)))</f>
        <v>klub-82</v>
      </c>
      <c r="D1603" s="255" t="s">
        <v>3</v>
      </c>
      <c r="E1603" s="256" t="s">
        <v>1716</v>
      </c>
      <c r="F1603" s="256">
        <v>94</v>
      </c>
      <c r="G1603" s="256"/>
      <c r="H1603" s="256"/>
      <c r="I1603" s="256"/>
      <c r="J1603" s="256"/>
      <c r="K1603" s="256"/>
      <c r="L1603" s="256"/>
      <c r="M1603" s="256"/>
      <c r="N1603" s="257"/>
    </row>
    <row r="1604" spans="2:14" x14ac:dyDescent="0.25">
      <c r="B1604" s="333" t="str">
        <f>IF(D1604="","",D1604&amp;"-"&amp;(1+COUNTIF(D$33:D1603,D1604)))</f>
        <v>klub-83</v>
      </c>
      <c r="D1604" s="255" t="s">
        <v>3</v>
      </c>
      <c r="E1604" s="256" t="s">
        <v>1656</v>
      </c>
      <c r="F1604" s="256">
        <v>75</v>
      </c>
      <c r="G1604" s="256"/>
      <c r="H1604" s="256"/>
      <c r="I1604" s="256"/>
      <c r="J1604" s="256"/>
      <c r="K1604" s="256"/>
      <c r="L1604" s="256"/>
      <c r="M1604" s="256"/>
      <c r="N1604" s="257"/>
    </row>
    <row r="1605" spans="2:14" x14ac:dyDescent="0.25">
      <c r="B1605" s="333" t="str">
        <f>IF(D1605="","",D1605&amp;"-"&amp;(1+COUNTIF(D$33:D1604,D1605)))</f>
        <v>klub-84</v>
      </c>
      <c r="D1605" s="255" t="s">
        <v>3</v>
      </c>
      <c r="E1605" s="256" t="s">
        <v>679</v>
      </c>
      <c r="F1605" s="256">
        <v>20</v>
      </c>
      <c r="G1605" s="256"/>
      <c r="H1605" s="256"/>
      <c r="I1605" s="256"/>
      <c r="J1605" s="256"/>
      <c r="K1605" s="256"/>
      <c r="L1605" s="256"/>
      <c r="M1605" s="256"/>
      <c r="N1605" s="257"/>
    </row>
    <row r="1606" spans="2:14" x14ac:dyDescent="0.25">
      <c r="B1606" s="333" t="str">
        <f>IF(D1606="","",D1606&amp;"-"&amp;(1+COUNTIF(D$33:D1605,D1606)))</f>
        <v>klub-85</v>
      </c>
      <c r="D1606" s="255" t="s">
        <v>3</v>
      </c>
      <c r="E1606" s="256" t="s">
        <v>470</v>
      </c>
      <c r="F1606" s="256">
        <v>15</v>
      </c>
      <c r="G1606" s="256"/>
      <c r="H1606" s="256"/>
      <c r="I1606" s="256"/>
      <c r="J1606" s="256"/>
      <c r="K1606" s="256"/>
      <c r="L1606" s="256"/>
      <c r="M1606" s="256"/>
      <c r="N1606" s="257"/>
    </row>
    <row r="1607" spans="2:14" ht="15" customHeight="1" x14ac:dyDescent="0.25">
      <c r="B1607" s="333" t="str">
        <f>IF(D1607="","",D1607&amp;"-"&amp;(1+COUNTIF(D$33:D1606,D1607)))</f>
        <v>klub-86</v>
      </c>
      <c r="D1607" s="255" t="s">
        <v>3</v>
      </c>
      <c r="E1607" s="256" t="s">
        <v>874</v>
      </c>
      <c r="F1607" s="256">
        <v>51</v>
      </c>
      <c r="G1607" s="256"/>
      <c r="H1607" s="256"/>
      <c r="I1607" s="256"/>
      <c r="J1607" s="256"/>
      <c r="K1607" s="256"/>
      <c r="L1607" s="256"/>
      <c r="M1607" s="256"/>
      <c r="N1607" s="257"/>
    </row>
    <row r="1608" spans="2:14" x14ac:dyDescent="0.25">
      <c r="B1608" s="333" t="str">
        <f>IF(D1608="","",D1608&amp;"-"&amp;(1+COUNTIF(D$33:D1607,D1608)))</f>
        <v>klub-87</v>
      </c>
      <c r="D1608" s="255" t="s">
        <v>3</v>
      </c>
      <c r="E1608" s="256" t="s">
        <v>2110</v>
      </c>
      <c r="F1608" s="256">
        <v>37</v>
      </c>
      <c r="G1608" s="256"/>
      <c r="H1608" s="256"/>
      <c r="I1608" s="256"/>
      <c r="J1608" s="256"/>
      <c r="K1608" s="256"/>
      <c r="L1608" s="256"/>
      <c r="M1608" s="256"/>
      <c r="N1608" s="257"/>
    </row>
    <row r="1609" spans="2:14" x14ac:dyDescent="0.25">
      <c r="B1609" s="333" t="str">
        <f>IF(D1609="","",D1609&amp;"-"&amp;(1+COUNTIF(D$33:D1608,D1609)))</f>
        <v>klub-88</v>
      </c>
      <c r="D1609" s="255" t="s">
        <v>3</v>
      </c>
      <c r="E1609" s="256" t="s">
        <v>668</v>
      </c>
      <c r="F1609" s="256">
        <v>74</v>
      </c>
      <c r="G1609" s="256"/>
      <c r="H1609" s="256"/>
      <c r="I1609" s="256"/>
      <c r="J1609" s="256"/>
      <c r="K1609" s="256"/>
      <c r="L1609" s="256"/>
      <c r="M1609" s="256"/>
      <c r="N1609" s="257"/>
    </row>
    <row r="1610" spans="2:14" x14ac:dyDescent="0.25">
      <c r="B1610" s="333" t="str">
        <f>IF(D1610="","",D1610&amp;"-"&amp;(1+COUNTIF(D$33:D1609,D1610)))</f>
        <v>klub-89</v>
      </c>
      <c r="D1610" s="255" t="s">
        <v>3</v>
      </c>
      <c r="E1610" s="256" t="s">
        <v>379</v>
      </c>
      <c r="F1610" s="256">
        <v>70</v>
      </c>
      <c r="G1610" s="256"/>
      <c r="H1610" s="256"/>
      <c r="I1610" s="256"/>
      <c r="J1610" s="256"/>
      <c r="K1610" s="256"/>
      <c r="L1610" s="256"/>
      <c r="M1610" s="256"/>
      <c r="N1610" s="257"/>
    </row>
    <row r="1611" spans="2:14" x14ac:dyDescent="0.25">
      <c r="B1611" s="333" t="str">
        <f>IF(D1611="","",D1611&amp;"-"&amp;(1+COUNTIF(D$33:D1610,D1611)))</f>
        <v>klub-90</v>
      </c>
      <c r="D1611" s="255" t="s">
        <v>3</v>
      </c>
      <c r="E1611" s="256" t="s">
        <v>1191</v>
      </c>
      <c r="F1611" s="256">
        <v>78</v>
      </c>
      <c r="G1611" s="256"/>
      <c r="H1611" s="256"/>
      <c r="I1611" s="256"/>
      <c r="J1611" s="256"/>
      <c r="K1611" s="256"/>
      <c r="L1611" s="256"/>
      <c r="M1611" s="256"/>
      <c r="N1611" s="257"/>
    </row>
    <row r="1612" spans="2:14" x14ac:dyDescent="0.25">
      <c r="B1612" s="333" t="str">
        <f>IF(D1612="","",D1612&amp;"-"&amp;(1+COUNTIF(D$33:D1611,D1612)))</f>
        <v>klub-91</v>
      </c>
      <c r="D1612" s="255" t="s">
        <v>3</v>
      </c>
      <c r="E1612" s="256" t="s">
        <v>1740</v>
      </c>
      <c r="F1612" s="256">
        <v>104</v>
      </c>
      <c r="G1612" s="256"/>
      <c r="H1612" s="256"/>
      <c r="I1612" s="256"/>
      <c r="J1612" s="256"/>
      <c r="K1612" s="256"/>
      <c r="L1612" s="256"/>
      <c r="M1612" s="256"/>
      <c r="N1612" s="257"/>
    </row>
    <row r="1613" spans="2:14" x14ac:dyDescent="0.25">
      <c r="B1613" s="333" t="str">
        <f>IF(D1613="","",D1613&amp;"-"&amp;(1+COUNTIF(D$33:D1612,D1613)))</f>
        <v>klub-92</v>
      </c>
      <c r="D1613" s="255" t="s">
        <v>3</v>
      </c>
      <c r="E1613" s="256" t="s">
        <v>456</v>
      </c>
      <c r="F1613" s="256">
        <v>22</v>
      </c>
      <c r="G1613" s="256"/>
      <c r="H1613" s="256"/>
      <c r="I1613" s="256"/>
      <c r="J1613" s="256"/>
      <c r="K1613" s="256"/>
      <c r="L1613" s="256"/>
      <c r="M1613" s="256"/>
      <c r="N1613" s="257"/>
    </row>
    <row r="1614" spans="2:14" ht="15" customHeight="1" x14ac:dyDescent="0.25">
      <c r="B1614" s="333" t="str">
        <f>IF(D1614="","",D1614&amp;"-"&amp;(1+COUNTIF(D$33:D1613,D1614)))</f>
        <v>klub-93</v>
      </c>
      <c r="D1614" s="255" t="s">
        <v>3</v>
      </c>
      <c r="E1614" s="256" t="s">
        <v>1209</v>
      </c>
      <c r="F1614" s="256">
        <v>30</v>
      </c>
      <c r="G1614" s="256"/>
      <c r="H1614" s="256"/>
      <c r="I1614" s="256"/>
      <c r="J1614" s="256"/>
      <c r="K1614" s="256"/>
      <c r="L1614" s="256"/>
      <c r="M1614" s="256"/>
      <c r="N1614" s="257"/>
    </row>
    <row r="1615" spans="2:14" x14ac:dyDescent="0.25">
      <c r="B1615" s="333" t="str">
        <f>IF(D1615="","",D1615&amp;"-"&amp;(1+COUNTIF(D$33:D1614,D1615)))</f>
        <v>klub-94</v>
      </c>
      <c r="D1615" s="255" t="s">
        <v>3</v>
      </c>
      <c r="E1615" s="256" t="s">
        <v>617</v>
      </c>
      <c r="F1615" s="256">
        <v>31</v>
      </c>
      <c r="G1615" s="256"/>
      <c r="H1615" s="256"/>
      <c r="I1615" s="256"/>
      <c r="J1615" s="256"/>
      <c r="K1615" s="256"/>
      <c r="L1615" s="256"/>
      <c r="M1615" s="256"/>
      <c r="N1615" s="257"/>
    </row>
    <row r="1616" spans="2:14" x14ac:dyDescent="0.25">
      <c r="B1616" s="333" t="str">
        <f>IF(D1616="","",D1616&amp;"-"&amp;(1+COUNTIF(D$33:D1615,D1616)))</f>
        <v>klub-95</v>
      </c>
      <c r="D1616" s="255" t="s">
        <v>3</v>
      </c>
      <c r="E1616" s="256" t="s">
        <v>838</v>
      </c>
      <c r="F1616" s="256">
        <v>93</v>
      </c>
      <c r="G1616" s="256"/>
      <c r="H1616" s="256"/>
      <c r="I1616" s="256"/>
      <c r="J1616" s="256"/>
      <c r="K1616" s="256"/>
      <c r="L1616" s="256"/>
      <c r="M1616" s="256"/>
      <c r="N1616" s="257"/>
    </row>
    <row r="1617" spans="2:14" x14ac:dyDescent="0.25">
      <c r="B1617" s="333" t="str">
        <f>IF(D1617="","",D1617&amp;"-"&amp;(1+COUNTIF(D$33:D1616,D1617)))</f>
        <v>klub-96</v>
      </c>
      <c r="D1617" s="255" t="s">
        <v>3</v>
      </c>
      <c r="E1617" s="256" t="s">
        <v>1140</v>
      </c>
      <c r="F1617" s="256">
        <v>69</v>
      </c>
      <c r="G1617" s="256"/>
      <c r="H1617" s="256"/>
      <c r="I1617" s="256"/>
      <c r="J1617" s="256"/>
      <c r="K1617" s="256"/>
      <c r="L1617" s="256"/>
      <c r="M1617" s="256"/>
      <c r="N1617" s="257"/>
    </row>
    <row r="1618" spans="2:14" x14ac:dyDescent="0.25">
      <c r="B1618" s="333" t="str">
        <f>IF(D1618="","",D1618&amp;"-"&amp;(1+COUNTIF(D$33:D1617,D1618)))</f>
        <v>klub-97</v>
      </c>
      <c r="D1618" s="255" t="s">
        <v>3</v>
      </c>
      <c r="E1618" s="256" t="s">
        <v>2111</v>
      </c>
      <c r="F1618" s="256">
        <v>65</v>
      </c>
      <c r="G1618" s="256"/>
      <c r="H1618" s="256"/>
      <c r="I1618" s="256"/>
      <c r="J1618" s="256"/>
      <c r="K1618" s="256"/>
      <c r="L1618" s="256"/>
      <c r="M1618" s="256"/>
      <c r="N1618" s="257"/>
    </row>
    <row r="1619" spans="2:14" x14ac:dyDescent="0.25">
      <c r="B1619" s="333" t="str">
        <f>IF(D1619="","",D1619&amp;"-"&amp;(1+COUNTIF(D$33:D1618,D1619)))</f>
        <v>klub-98</v>
      </c>
      <c r="D1619" s="255" t="s">
        <v>3</v>
      </c>
      <c r="E1619" s="256" t="s">
        <v>1604</v>
      </c>
      <c r="F1619" s="256">
        <v>85</v>
      </c>
      <c r="G1619" s="256"/>
      <c r="H1619" s="256"/>
      <c r="I1619" s="256"/>
      <c r="J1619" s="256"/>
      <c r="K1619" s="256"/>
      <c r="L1619" s="256"/>
      <c r="M1619" s="256"/>
      <c r="N1619" s="257"/>
    </row>
    <row r="1620" spans="2:14" x14ac:dyDescent="0.25">
      <c r="B1620" s="333" t="str">
        <f>IF(D1620="","",D1620&amp;"-"&amp;(1+COUNTIF(D$33:D1619,D1620)))</f>
        <v>klub-99</v>
      </c>
      <c r="D1620" s="255" t="s">
        <v>3</v>
      </c>
      <c r="E1620" s="256" t="s">
        <v>1483</v>
      </c>
      <c r="F1620" s="256">
        <v>80</v>
      </c>
      <c r="G1620" s="256"/>
      <c r="H1620" s="256"/>
      <c r="I1620" s="256"/>
      <c r="J1620" s="256"/>
      <c r="K1620" s="256"/>
      <c r="L1620" s="256"/>
      <c r="M1620" s="256"/>
      <c r="N1620" s="257"/>
    </row>
    <row r="1621" spans="2:14" ht="15" customHeight="1" x14ac:dyDescent="0.25">
      <c r="B1621" s="333" t="str">
        <f>IF(D1621="","",D1621&amp;"-"&amp;(1+COUNTIF(D$33:D1620,D1621)))</f>
        <v>klub-100</v>
      </c>
      <c r="D1621" s="255" t="s">
        <v>3</v>
      </c>
      <c r="E1621" s="256" t="s">
        <v>1765</v>
      </c>
      <c r="F1621" s="256">
        <v>101</v>
      </c>
      <c r="G1621" s="256"/>
      <c r="H1621" s="256"/>
      <c r="I1621" s="256"/>
      <c r="J1621" s="256"/>
      <c r="K1621" s="256"/>
      <c r="L1621" s="256"/>
      <c r="M1621" s="256"/>
      <c r="N1621" s="257"/>
    </row>
    <row r="1622" spans="2:14" x14ac:dyDescent="0.25">
      <c r="B1622" s="333" t="str">
        <f>IF(D1622="","",D1622&amp;"-"&amp;(1+COUNTIF(D$33:D1621,D1622)))</f>
        <v>klub-101</v>
      </c>
      <c r="D1622" s="255" t="s">
        <v>3</v>
      </c>
      <c r="E1622" s="256" t="s">
        <v>758</v>
      </c>
      <c r="F1622" s="256">
        <v>89</v>
      </c>
      <c r="G1622" s="256"/>
      <c r="H1622" s="256"/>
      <c r="I1622" s="256"/>
      <c r="J1622" s="256"/>
      <c r="K1622" s="256"/>
      <c r="L1622" s="256"/>
      <c r="M1622" s="256"/>
      <c r="N1622" s="257"/>
    </row>
    <row r="1623" spans="2:14" x14ac:dyDescent="0.25">
      <c r="B1623" s="333" t="str">
        <f>IF(D1623="","",D1623&amp;"-"&amp;(1+COUNTIF(D$33:D1622,D1623)))</f>
        <v>klub-102</v>
      </c>
      <c r="D1623" s="255" t="s">
        <v>3</v>
      </c>
      <c r="E1623" s="256" t="s">
        <v>755</v>
      </c>
      <c r="F1623" s="256">
        <v>53</v>
      </c>
      <c r="G1623" s="256"/>
      <c r="H1623" s="256"/>
      <c r="I1623" s="256"/>
      <c r="J1623" s="256"/>
      <c r="K1623" s="256"/>
      <c r="L1623" s="256"/>
      <c r="M1623" s="256"/>
      <c r="N1623" s="257"/>
    </row>
    <row r="1624" spans="2:14" x14ac:dyDescent="0.25">
      <c r="B1624" s="333" t="str">
        <f>IF(D1624="","",D1624&amp;"-"&amp;(1+COUNTIF(D$33:D1623,D1624)))</f>
        <v>klub-103</v>
      </c>
      <c r="D1624" s="255" t="s">
        <v>3</v>
      </c>
      <c r="E1624" s="256" t="s">
        <v>1633</v>
      </c>
      <c r="F1624" s="256">
        <v>99</v>
      </c>
      <c r="G1624" s="256"/>
      <c r="H1624" s="256"/>
      <c r="I1624" s="256"/>
      <c r="J1624" s="256"/>
      <c r="K1624" s="256"/>
      <c r="L1624" s="256"/>
      <c r="M1624" s="256"/>
      <c r="N1624" s="257"/>
    </row>
    <row r="1625" spans="2:14" x14ac:dyDescent="0.25">
      <c r="B1625" s="333" t="str">
        <f>IF(D1625="","",D1625&amp;"-"&amp;(1+COUNTIF(D$33:D1624,D1625)))</f>
        <v>klub-104</v>
      </c>
      <c r="D1625" s="255" t="s">
        <v>3</v>
      </c>
      <c r="E1625" s="256" t="s">
        <v>1369</v>
      </c>
      <c r="F1625" s="256">
        <v>67</v>
      </c>
      <c r="G1625" s="256"/>
      <c r="H1625" s="256"/>
      <c r="I1625" s="256"/>
      <c r="J1625" s="256"/>
      <c r="K1625" s="256"/>
      <c r="L1625" s="256"/>
      <c r="M1625" s="256"/>
      <c r="N1625" s="257"/>
    </row>
    <row r="1626" spans="2:14" x14ac:dyDescent="0.25">
      <c r="B1626" s="333" t="str">
        <f>IF(D1626="","",D1626&amp;"-"&amp;(1+COUNTIF(D$33:D1625,D1626)))</f>
        <v>klub-105</v>
      </c>
      <c r="D1626" s="255" t="s">
        <v>3</v>
      </c>
      <c r="E1626" s="256" t="s">
        <v>598</v>
      </c>
      <c r="F1626" s="256">
        <v>44</v>
      </c>
      <c r="G1626" s="256"/>
      <c r="H1626" s="256"/>
      <c r="I1626" s="256"/>
      <c r="J1626" s="256"/>
      <c r="K1626" s="256"/>
      <c r="L1626" s="256"/>
      <c r="M1626" s="256"/>
      <c r="N1626" s="257"/>
    </row>
    <row r="1627" spans="2:14" x14ac:dyDescent="0.25">
      <c r="B1627" s="333" t="str">
        <f>IF(D1627="","",D1627&amp;"-"&amp;(1+COUNTIF(D$33:D1626,D1627)))</f>
        <v>klub-106</v>
      </c>
      <c r="D1627" s="255" t="s">
        <v>3</v>
      </c>
      <c r="E1627" s="256" t="s">
        <v>1189</v>
      </c>
      <c r="F1627" s="256">
        <v>24</v>
      </c>
      <c r="G1627" s="256"/>
      <c r="H1627" s="256"/>
      <c r="I1627" s="256"/>
      <c r="J1627" s="256"/>
      <c r="K1627" s="256"/>
      <c r="L1627" s="256"/>
      <c r="M1627" s="256"/>
      <c r="N1627" s="257"/>
    </row>
    <row r="1628" spans="2:14" ht="15" customHeight="1" x14ac:dyDescent="0.25">
      <c r="B1628" s="333" t="str">
        <f>IF(D1628="","",D1628&amp;"-"&amp;(1+COUNTIF(D$33:D1627,D1628)))</f>
        <v>klub-107</v>
      </c>
      <c r="D1628" s="255" t="s">
        <v>3</v>
      </c>
      <c r="E1628" s="256" t="s">
        <v>608</v>
      </c>
      <c r="F1628" s="256">
        <v>111</v>
      </c>
      <c r="G1628" s="256"/>
      <c r="H1628" s="256"/>
      <c r="I1628" s="256"/>
      <c r="J1628" s="256"/>
      <c r="K1628" s="256"/>
      <c r="L1628" s="256"/>
      <c r="M1628" s="256"/>
      <c r="N1628" s="257"/>
    </row>
    <row r="1629" spans="2:14" x14ac:dyDescent="0.25">
      <c r="B1629" s="333" t="str">
        <f>IF(D1629="","",D1629&amp;"-"&amp;(1+COUNTIF(D$33:D1628,D1629)))</f>
        <v>klub-108</v>
      </c>
      <c r="D1629" s="255" t="s">
        <v>3</v>
      </c>
      <c r="E1629" s="256" t="s">
        <v>1135</v>
      </c>
      <c r="F1629" s="256">
        <v>71</v>
      </c>
      <c r="G1629" s="256"/>
      <c r="H1629" s="256"/>
      <c r="I1629" s="256"/>
      <c r="J1629" s="256"/>
      <c r="K1629" s="256"/>
      <c r="L1629" s="256"/>
      <c r="M1629" s="256"/>
      <c r="N1629" s="257"/>
    </row>
    <row r="1630" spans="2:14" x14ac:dyDescent="0.25">
      <c r="B1630" s="333" t="str">
        <f>IF(D1630="","",D1630&amp;"-"&amp;(1+COUNTIF(D$33:D1629,D1630)))</f>
        <v>klub-109</v>
      </c>
      <c r="D1630" s="255" t="s">
        <v>3</v>
      </c>
      <c r="E1630" s="256" t="s">
        <v>515</v>
      </c>
      <c r="F1630" s="256">
        <v>110</v>
      </c>
      <c r="G1630" s="256"/>
      <c r="H1630" s="256"/>
      <c r="I1630" s="256"/>
      <c r="J1630" s="256"/>
      <c r="K1630" s="256"/>
      <c r="L1630" s="256"/>
      <c r="M1630" s="256"/>
      <c r="N1630" s="257"/>
    </row>
    <row r="1631" spans="2:14" x14ac:dyDescent="0.25">
      <c r="B1631" s="333" t="str">
        <f>IF(D1631="","",D1631&amp;"-"&amp;(1+COUNTIF(D$33:D1630,D1631)))</f>
        <v>klub-110</v>
      </c>
      <c r="D1631" s="255" t="s">
        <v>3</v>
      </c>
      <c r="E1631" s="256" t="s">
        <v>567</v>
      </c>
      <c r="F1631" s="256">
        <v>66</v>
      </c>
      <c r="G1631" s="256"/>
      <c r="H1631" s="256"/>
      <c r="I1631" s="256"/>
      <c r="J1631" s="256"/>
      <c r="K1631" s="256"/>
      <c r="L1631" s="256"/>
      <c r="M1631" s="256"/>
      <c r="N1631" s="257"/>
    </row>
    <row r="1632" spans="2:14" x14ac:dyDescent="0.25">
      <c r="B1632" s="333" t="str">
        <f>IF(D1632="","",D1632&amp;"-"&amp;(1+COUNTIF(D$33:D1631,D1632)))</f>
        <v>klub-111</v>
      </c>
      <c r="D1632" s="255" t="s">
        <v>3</v>
      </c>
      <c r="E1632" s="256" t="s">
        <v>355</v>
      </c>
      <c r="F1632" s="256">
        <v>41</v>
      </c>
      <c r="G1632" s="256"/>
      <c r="H1632" s="256"/>
      <c r="I1632" s="256"/>
      <c r="J1632" s="256"/>
      <c r="K1632" s="256"/>
      <c r="L1632" s="256"/>
      <c r="M1632" s="256"/>
      <c r="N1632" s="257"/>
    </row>
    <row r="1633" spans="2:14" x14ac:dyDescent="0.25">
      <c r="B1633" s="333" t="str">
        <f>IF(D1633="","",D1633&amp;"-"&amp;(1+COUNTIF(D$33:D1632,D1633)))</f>
        <v>klub_alias-1</v>
      </c>
      <c r="D1633" s="255" t="s">
        <v>283</v>
      </c>
      <c r="E1633" s="256" t="s">
        <v>2112</v>
      </c>
      <c r="F1633" s="256">
        <v>45</v>
      </c>
      <c r="G1633" s="256">
        <v>98</v>
      </c>
      <c r="H1633" s="256"/>
      <c r="I1633" s="256"/>
      <c r="J1633" s="256"/>
      <c r="K1633" s="256"/>
      <c r="L1633" s="256"/>
      <c r="M1633" s="256"/>
      <c r="N1633" s="257"/>
    </row>
    <row r="1634" spans="2:14" x14ac:dyDescent="0.25">
      <c r="B1634" s="333" t="str">
        <f>IF(D1634="","",D1634&amp;"-"&amp;(1+COUNTIF(D$33:D1633,D1634)))</f>
        <v>klub_alias-2</v>
      </c>
      <c r="D1634" s="255" t="s">
        <v>283</v>
      </c>
      <c r="E1634" s="256" t="s">
        <v>2113</v>
      </c>
      <c r="F1634" s="256">
        <v>21</v>
      </c>
      <c r="G1634" s="256">
        <v>45</v>
      </c>
      <c r="H1634" s="256"/>
      <c r="I1634" s="256"/>
      <c r="J1634" s="256"/>
      <c r="K1634" s="256"/>
      <c r="L1634" s="256"/>
      <c r="M1634" s="256"/>
      <c r="N1634" s="257"/>
    </row>
    <row r="1635" spans="2:14" ht="15" customHeight="1" x14ac:dyDescent="0.25">
      <c r="B1635" s="333" t="str">
        <f>IF(D1635="","",D1635&amp;"-"&amp;(1+COUNTIF(D$33:D1634,D1635)))</f>
        <v>klub_alias-3</v>
      </c>
      <c r="D1635" s="255" t="s">
        <v>283</v>
      </c>
      <c r="E1635" s="256" t="s">
        <v>2114</v>
      </c>
      <c r="F1635" s="256">
        <v>14</v>
      </c>
      <c r="G1635" s="256">
        <v>33</v>
      </c>
      <c r="H1635" s="256"/>
      <c r="I1635" s="256"/>
      <c r="J1635" s="256"/>
      <c r="K1635" s="256"/>
      <c r="L1635" s="256"/>
      <c r="M1635" s="256"/>
      <c r="N1635" s="257"/>
    </row>
    <row r="1636" spans="2:14" x14ac:dyDescent="0.25">
      <c r="B1636" s="333" t="str">
        <f>IF(D1636="","",D1636&amp;"-"&amp;(1+COUNTIF(D$33:D1635,D1636)))</f>
        <v>klub_alias-4</v>
      </c>
      <c r="D1636" s="255" t="s">
        <v>283</v>
      </c>
      <c r="E1636" s="256" t="s">
        <v>2115</v>
      </c>
      <c r="F1636" s="256">
        <v>31</v>
      </c>
      <c r="G1636" s="256">
        <v>62</v>
      </c>
      <c r="H1636" s="256"/>
      <c r="I1636" s="256"/>
      <c r="J1636" s="256"/>
      <c r="K1636" s="256"/>
      <c r="L1636" s="256"/>
      <c r="M1636" s="256"/>
      <c r="N1636" s="257"/>
    </row>
    <row r="1637" spans="2:14" x14ac:dyDescent="0.25">
      <c r="B1637" s="333" t="str">
        <f>IF(D1637="","",D1637&amp;"-"&amp;(1+COUNTIF(D$33:D1636,D1637)))</f>
        <v>klub_alias-5</v>
      </c>
      <c r="D1637" s="255" t="s">
        <v>283</v>
      </c>
      <c r="E1637" s="256" t="s">
        <v>2116</v>
      </c>
      <c r="F1637" s="256">
        <v>10</v>
      </c>
      <c r="G1637" s="256">
        <v>28</v>
      </c>
      <c r="H1637" s="256"/>
      <c r="I1637" s="256"/>
      <c r="J1637" s="256"/>
      <c r="K1637" s="256"/>
      <c r="L1637" s="256"/>
      <c r="M1637" s="256"/>
      <c r="N1637" s="257"/>
    </row>
    <row r="1638" spans="2:14" x14ac:dyDescent="0.25">
      <c r="B1638" s="333" t="str">
        <f>IF(D1638="","",D1638&amp;"-"&amp;(1+COUNTIF(D$33:D1637,D1638)))</f>
        <v>klub_alias-6</v>
      </c>
      <c r="D1638" s="255" t="s">
        <v>283</v>
      </c>
      <c r="E1638" s="256" t="s">
        <v>2117</v>
      </c>
      <c r="F1638" s="256">
        <v>27</v>
      </c>
      <c r="G1638" s="256">
        <v>57</v>
      </c>
      <c r="H1638" s="256"/>
      <c r="I1638" s="256"/>
      <c r="J1638" s="256"/>
      <c r="K1638" s="256"/>
      <c r="L1638" s="256"/>
      <c r="M1638" s="256"/>
      <c r="N1638" s="257"/>
    </row>
    <row r="1639" spans="2:14" x14ac:dyDescent="0.25">
      <c r="B1639" s="333" t="str">
        <f>IF(D1639="","",D1639&amp;"-"&amp;(1+COUNTIF(D$33:D1638,D1639)))</f>
        <v>klub_alias-7</v>
      </c>
      <c r="D1639" s="255" t="s">
        <v>283</v>
      </c>
      <c r="E1639" s="256" t="s">
        <v>2118</v>
      </c>
      <c r="F1639" s="256">
        <v>37</v>
      </c>
      <c r="G1639" s="256">
        <v>77</v>
      </c>
      <c r="H1639" s="256"/>
      <c r="I1639" s="256"/>
      <c r="J1639" s="256"/>
      <c r="K1639" s="256"/>
      <c r="L1639" s="256"/>
      <c r="M1639" s="256"/>
      <c r="N1639" s="257"/>
    </row>
    <row r="1640" spans="2:14" x14ac:dyDescent="0.25">
      <c r="B1640" s="333" t="str">
        <f>IF(D1640="","",D1640&amp;"-"&amp;(1+COUNTIF(D$33:D1639,D1640)))</f>
        <v>klub_alias-8</v>
      </c>
      <c r="D1640" s="255" t="s">
        <v>283</v>
      </c>
      <c r="E1640" s="256" t="s">
        <v>2119</v>
      </c>
      <c r="F1640" s="256">
        <v>13</v>
      </c>
      <c r="G1640" s="256">
        <v>32</v>
      </c>
      <c r="H1640" s="256"/>
      <c r="I1640" s="256"/>
      <c r="J1640" s="256"/>
      <c r="K1640" s="256"/>
      <c r="L1640" s="256"/>
      <c r="M1640" s="256"/>
      <c r="N1640" s="257"/>
    </row>
    <row r="1641" spans="2:14" x14ac:dyDescent="0.25">
      <c r="B1641" s="333" t="str">
        <f>IF(D1641="","",D1641&amp;"-"&amp;(1+COUNTIF(D$33:D1640,D1641)))</f>
        <v>klub_alias-9</v>
      </c>
      <c r="D1641" s="255" t="s">
        <v>283</v>
      </c>
      <c r="E1641" s="256" t="s">
        <v>2120</v>
      </c>
      <c r="F1641" s="256">
        <v>48</v>
      </c>
      <c r="G1641" s="256">
        <v>105</v>
      </c>
      <c r="H1641" s="256"/>
      <c r="I1641" s="256"/>
      <c r="J1641" s="256"/>
      <c r="K1641" s="256"/>
      <c r="L1641" s="256"/>
      <c r="M1641" s="256"/>
      <c r="N1641" s="257"/>
    </row>
    <row r="1642" spans="2:14" ht="15" customHeight="1" x14ac:dyDescent="0.25">
      <c r="B1642" s="333" t="str">
        <f>IF(D1642="","",D1642&amp;"-"&amp;(1+COUNTIF(D$33:D1641,D1642)))</f>
        <v>klub_alias-10</v>
      </c>
      <c r="D1642" s="255" t="s">
        <v>283</v>
      </c>
      <c r="E1642" s="256" t="s">
        <v>2121</v>
      </c>
      <c r="F1642" s="256">
        <v>29</v>
      </c>
      <c r="G1642" s="256">
        <v>59</v>
      </c>
      <c r="H1642" s="256"/>
      <c r="I1642" s="256"/>
      <c r="J1642" s="256"/>
      <c r="K1642" s="256"/>
      <c r="L1642" s="256"/>
      <c r="M1642" s="256"/>
      <c r="N1642" s="257"/>
    </row>
    <row r="1643" spans="2:14" x14ac:dyDescent="0.25">
      <c r="B1643" s="333" t="str">
        <f>IF(D1643="","",D1643&amp;"-"&amp;(1+COUNTIF(D$33:D1642,D1643)))</f>
        <v>klub_alias-11</v>
      </c>
      <c r="D1643" s="255" t="s">
        <v>283</v>
      </c>
      <c r="E1643" s="256" t="s">
        <v>2122</v>
      </c>
      <c r="F1643" s="256">
        <v>25</v>
      </c>
      <c r="G1643" s="256">
        <v>55</v>
      </c>
      <c r="H1643" s="256"/>
      <c r="I1643" s="256"/>
      <c r="J1643" s="256"/>
      <c r="K1643" s="256"/>
      <c r="L1643" s="256"/>
      <c r="M1643" s="256"/>
      <c r="N1643" s="257"/>
    </row>
    <row r="1644" spans="2:14" x14ac:dyDescent="0.25">
      <c r="B1644" s="333" t="str">
        <f>IF(D1644="","",D1644&amp;"-"&amp;(1+COUNTIF(D$33:D1643,D1644)))</f>
        <v>klub_alias-12</v>
      </c>
      <c r="D1644" s="255" t="s">
        <v>283</v>
      </c>
      <c r="E1644" s="256" t="s">
        <v>2123</v>
      </c>
      <c r="F1644" s="256">
        <v>23</v>
      </c>
      <c r="G1644" s="256">
        <v>49</v>
      </c>
      <c r="H1644" s="256"/>
      <c r="I1644" s="256"/>
      <c r="J1644" s="256"/>
      <c r="K1644" s="256"/>
      <c r="L1644" s="256"/>
      <c r="M1644" s="256"/>
      <c r="N1644" s="257"/>
    </row>
    <row r="1645" spans="2:14" x14ac:dyDescent="0.25">
      <c r="B1645" s="333" t="str">
        <f>IF(D1645="","",D1645&amp;"-"&amp;(1+COUNTIF(D$33:D1644,D1645)))</f>
        <v>klub_alias-13</v>
      </c>
      <c r="D1645" s="255" t="s">
        <v>283</v>
      </c>
      <c r="E1645" s="256" t="s">
        <v>2124</v>
      </c>
      <c r="F1645" s="256">
        <v>9</v>
      </c>
      <c r="G1645" s="256">
        <v>25</v>
      </c>
      <c r="H1645" s="256"/>
      <c r="I1645" s="256"/>
      <c r="J1645" s="256"/>
      <c r="K1645" s="256"/>
      <c r="L1645" s="256"/>
      <c r="M1645" s="256"/>
      <c r="N1645" s="257"/>
    </row>
    <row r="1646" spans="2:14" x14ac:dyDescent="0.25">
      <c r="B1646" s="333" t="str">
        <f>IF(D1646="","",D1646&amp;"-"&amp;(1+COUNTIF(D$33:D1645,D1646)))</f>
        <v>klub_alias-14</v>
      </c>
      <c r="D1646" s="255" t="s">
        <v>283</v>
      </c>
      <c r="E1646" s="256" t="s">
        <v>2125</v>
      </c>
      <c r="F1646" s="256">
        <v>41</v>
      </c>
      <c r="G1646" s="256">
        <v>87</v>
      </c>
      <c r="H1646" s="256"/>
      <c r="I1646" s="256"/>
      <c r="J1646" s="256"/>
      <c r="K1646" s="256"/>
      <c r="L1646" s="256"/>
      <c r="M1646" s="256"/>
      <c r="N1646" s="257"/>
    </row>
    <row r="1647" spans="2:14" x14ac:dyDescent="0.25">
      <c r="B1647" s="333" t="str">
        <f>IF(D1647="","",D1647&amp;"-"&amp;(1+COUNTIF(D$33:D1646,D1647)))</f>
        <v>klub_alias-15</v>
      </c>
      <c r="D1647" s="255" t="s">
        <v>283</v>
      </c>
      <c r="E1647" s="256" t="s">
        <v>2126</v>
      </c>
      <c r="F1647" s="256">
        <v>40</v>
      </c>
      <c r="G1647" s="256">
        <v>86</v>
      </c>
      <c r="H1647" s="256"/>
      <c r="I1647" s="256"/>
      <c r="J1647" s="256"/>
      <c r="K1647" s="256"/>
      <c r="L1647" s="256"/>
      <c r="M1647" s="256"/>
      <c r="N1647" s="257"/>
    </row>
    <row r="1648" spans="2:14" x14ac:dyDescent="0.25">
      <c r="B1648" s="333" t="str">
        <f>IF(D1648="","",D1648&amp;"-"&amp;(1+COUNTIF(D$33:D1647,D1648)))</f>
        <v>klub_alias-16</v>
      </c>
      <c r="D1648" s="255" t="s">
        <v>283</v>
      </c>
      <c r="E1648" s="256" t="s">
        <v>2127</v>
      </c>
      <c r="F1648" s="256">
        <v>7</v>
      </c>
      <c r="G1648" s="256">
        <v>23</v>
      </c>
      <c r="H1648" s="256"/>
      <c r="I1648" s="256"/>
      <c r="J1648" s="256"/>
      <c r="K1648" s="256"/>
      <c r="L1648" s="256"/>
      <c r="M1648" s="256"/>
      <c r="N1648" s="257"/>
    </row>
    <row r="1649" spans="2:14" ht="15" customHeight="1" x14ac:dyDescent="0.25">
      <c r="B1649" s="333" t="str">
        <f>IF(D1649="","",D1649&amp;"-"&amp;(1+COUNTIF(D$33:D1648,D1649)))</f>
        <v>klub_alias-17</v>
      </c>
      <c r="D1649" s="255" t="s">
        <v>283</v>
      </c>
      <c r="E1649" s="256" t="s">
        <v>2128</v>
      </c>
      <c r="F1649" s="256">
        <v>20</v>
      </c>
      <c r="G1649" s="256">
        <v>43</v>
      </c>
      <c r="H1649" s="256"/>
      <c r="I1649" s="256"/>
      <c r="J1649" s="256"/>
      <c r="K1649" s="256"/>
      <c r="L1649" s="256"/>
      <c r="M1649" s="256"/>
      <c r="N1649" s="257"/>
    </row>
    <row r="1650" spans="2:14" x14ac:dyDescent="0.25">
      <c r="B1650" s="333" t="str">
        <f>IF(D1650="","",D1650&amp;"-"&amp;(1+COUNTIF(D$33:D1649,D1650)))</f>
        <v>klub_alias-18</v>
      </c>
      <c r="D1650" s="255" t="s">
        <v>283</v>
      </c>
      <c r="E1650" s="256" t="s">
        <v>2129</v>
      </c>
      <c r="F1650" s="256">
        <v>16</v>
      </c>
      <c r="G1650" s="256">
        <v>36</v>
      </c>
      <c r="H1650" s="256"/>
      <c r="I1650" s="256"/>
      <c r="J1650" s="256"/>
      <c r="K1650" s="256"/>
      <c r="L1650" s="256"/>
      <c r="M1650" s="256"/>
      <c r="N1650" s="257"/>
    </row>
    <row r="1651" spans="2:14" x14ac:dyDescent="0.25">
      <c r="B1651" s="333" t="str">
        <f>IF(D1651="","",D1651&amp;"-"&amp;(1+COUNTIF(D$33:D1650,D1651)))</f>
        <v>klub_alias-19</v>
      </c>
      <c r="D1651" s="255" t="s">
        <v>283</v>
      </c>
      <c r="E1651" s="256" t="s">
        <v>2130</v>
      </c>
      <c r="F1651" s="256">
        <v>26</v>
      </c>
      <c r="G1651" s="256">
        <v>56</v>
      </c>
      <c r="H1651" s="256"/>
      <c r="I1651" s="256"/>
      <c r="J1651" s="256"/>
      <c r="K1651" s="256"/>
      <c r="L1651" s="256"/>
      <c r="M1651" s="256"/>
      <c r="N1651" s="257"/>
    </row>
    <row r="1652" spans="2:14" x14ac:dyDescent="0.25">
      <c r="B1652" s="333" t="str">
        <f>IF(D1652="","",D1652&amp;"-"&amp;(1+COUNTIF(D$33:D1651,D1652)))</f>
        <v>klub_alias-20</v>
      </c>
      <c r="D1652" s="255" t="s">
        <v>283</v>
      </c>
      <c r="E1652" s="256" t="s">
        <v>2131</v>
      </c>
      <c r="F1652" s="256">
        <v>1</v>
      </c>
      <c r="G1652" s="256">
        <v>3</v>
      </c>
      <c r="H1652" s="256"/>
      <c r="I1652" s="256"/>
      <c r="J1652" s="256"/>
      <c r="K1652" s="256"/>
      <c r="L1652" s="256"/>
      <c r="M1652" s="256"/>
      <c r="N1652" s="257"/>
    </row>
    <row r="1653" spans="2:14" x14ac:dyDescent="0.25">
      <c r="B1653" s="333" t="str">
        <f>IF(D1653="","",D1653&amp;"-"&amp;(1+COUNTIF(D$33:D1652,D1653)))</f>
        <v>klub_alias-21</v>
      </c>
      <c r="D1653" s="255" t="s">
        <v>283</v>
      </c>
      <c r="E1653" s="256" t="s">
        <v>2132</v>
      </c>
      <c r="F1653" s="256">
        <v>18</v>
      </c>
      <c r="G1653" s="256">
        <v>40</v>
      </c>
      <c r="H1653" s="256"/>
      <c r="I1653" s="256"/>
      <c r="J1653" s="256"/>
      <c r="K1653" s="256"/>
      <c r="L1653" s="256"/>
      <c r="M1653" s="256"/>
      <c r="N1653" s="257"/>
    </row>
    <row r="1654" spans="2:14" x14ac:dyDescent="0.25">
      <c r="B1654" s="333" t="str">
        <f>IF(D1654="","",D1654&amp;"-"&amp;(1+COUNTIF(D$33:D1653,D1654)))</f>
        <v>klub_alias-22</v>
      </c>
      <c r="D1654" s="255" t="s">
        <v>283</v>
      </c>
      <c r="E1654" s="256" t="s">
        <v>2133</v>
      </c>
      <c r="F1654" s="256">
        <v>2</v>
      </c>
      <c r="G1654" s="256">
        <v>7</v>
      </c>
      <c r="H1654" s="256"/>
      <c r="I1654" s="256"/>
      <c r="J1654" s="256"/>
      <c r="K1654" s="256"/>
      <c r="L1654" s="256"/>
      <c r="M1654" s="256"/>
      <c r="N1654" s="257"/>
    </row>
    <row r="1655" spans="2:14" x14ac:dyDescent="0.25">
      <c r="B1655" s="333" t="str">
        <f>IF(D1655="","",D1655&amp;"-"&amp;(1+COUNTIF(D$33:D1654,D1655)))</f>
        <v>klub_alias-23</v>
      </c>
      <c r="D1655" s="255" t="s">
        <v>283</v>
      </c>
      <c r="E1655" s="256" t="s">
        <v>2134</v>
      </c>
      <c r="F1655" s="256">
        <v>32</v>
      </c>
      <c r="G1655" s="256">
        <v>58</v>
      </c>
      <c r="H1655" s="256"/>
      <c r="I1655" s="256"/>
      <c r="J1655" s="256"/>
      <c r="K1655" s="256"/>
      <c r="L1655" s="256"/>
      <c r="M1655" s="256"/>
      <c r="N1655" s="257"/>
    </row>
    <row r="1656" spans="2:14" ht="15" customHeight="1" x14ac:dyDescent="0.25">
      <c r="B1656" s="333" t="str">
        <f>IF(D1656="","",D1656&amp;"-"&amp;(1+COUNTIF(D$33:D1655,D1656)))</f>
        <v>klub_alias-24</v>
      </c>
      <c r="D1656" s="255" t="s">
        <v>283</v>
      </c>
      <c r="E1656" s="256" t="s">
        <v>2135</v>
      </c>
      <c r="F1656" s="256">
        <v>3</v>
      </c>
      <c r="G1656" s="256">
        <v>19</v>
      </c>
      <c r="H1656" s="256"/>
      <c r="I1656" s="256"/>
      <c r="J1656" s="256"/>
      <c r="K1656" s="256"/>
      <c r="L1656" s="256"/>
      <c r="M1656" s="256"/>
      <c r="N1656" s="257"/>
    </row>
    <row r="1657" spans="2:14" x14ac:dyDescent="0.25">
      <c r="B1657" s="333" t="str">
        <f>IF(D1657="","",D1657&amp;"-"&amp;(1+COUNTIF(D$33:D1656,D1657)))</f>
        <v>klub_alias-25</v>
      </c>
      <c r="D1657" s="255" t="s">
        <v>283</v>
      </c>
      <c r="E1657" s="256" t="s">
        <v>2136</v>
      </c>
      <c r="F1657" s="256">
        <v>24</v>
      </c>
      <c r="G1657" s="256">
        <v>50</v>
      </c>
      <c r="H1657" s="256"/>
      <c r="I1657" s="256"/>
      <c r="J1657" s="256"/>
      <c r="K1657" s="256"/>
      <c r="L1657" s="256"/>
      <c r="M1657" s="256"/>
      <c r="N1657" s="257"/>
    </row>
    <row r="1658" spans="2:14" x14ac:dyDescent="0.25">
      <c r="B1658" s="333" t="str">
        <f>IF(D1658="","",D1658&amp;"-"&amp;(1+COUNTIF(D$33:D1657,D1658)))</f>
        <v>klub_alias-26</v>
      </c>
      <c r="D1658" s="255" t="s">
        <v>283</v>
      </c>
      <c r="E1658" s="256" t="s">
        <v>2137</v>
      </c>
      <c r="F1658" s="256">
        <v>15</v>
      </c>
      <c r="G1658" s="256">
        <v>35</v>
      </c>
      <c r="H1658" s="256"/>
      <c r="I1658" s="256"/>
      <c r="J1658" s="256"/>
      <c r="K1658" s="256"/>
      <c r="L1658" s="256"/>
      <c r="M1658" s="256"/>
      <c r="N1658" s="257"/>
    </row>
    <row r="1659" spans="2:14" x14ac:dyDescent="0.25">
      <c r="B1659" s="333" t="str">
        <f>IF(D1659="","",D1659&amp;"-"&amp;(1+COUNTIF(D$33:D1658,D1659)))</f>
        <v>klub_alias-27</v>
      </c>
      <c r="D1659" s="255" t="s">
        <v>283</v>
      </c>
      <c r="E1659" s="256" t="s">
        <v>2138</v>
      </c>
      <c r="F1659" s="256">
        <v>30</v>
      </c>
      <c r="G1659" s="256">
        <v>61</v>
      </c>
      <c r="H1659" s="256"/>
      <c r="I1659" s="256"/>
      <c r="J1659" s="256"/>
      <c r="K1659" s="256"/>
      <c r="L1659" s="256"/>
      <c r="M1659" s="256"/>
      <c r="N1659" s="257"/>
    </row>
    <row r="1660" spans="2:14" x14ac:dyDescent="0.25">
      <c r="B1660" s="333" t="str">
        <f>IF(D1660="","",D1660&amp;"-"&amp;(1+COUNTIF(D$33:D1659,D1660)))</f>
        <v>klub_alias-28</v>
      </c>
      <c r="D1660" s="255" t="s">
        <v>283</v>
      </c>
      <c r="E1660" s="256" t="s">
        <v>2139</v>
      </c>
      <c r="F1660" s="256">
        <v>28</v>
      </c>
      <c r="G1660" s="256">
        <v>58</v>
      </c>
      <c r="H1660" s="256"/>
      <c r="I1660" s="256"/>
      <c r="J1660" s="256"/>
      <c r="K1660" s="256"/>
      <c r="L1660" s="256"/>
      <c r="M1660" s="256"/>
      <c r="N1660" s="257"/>
    </row>
    <row r="1661" spans="2:14" x14ac:dyDescent="0.25">
      <c r="B1661" s="333" t="str">
        <f>IF(D1661="","",D1661&amp;"-"&amp;(1+COUNTIF(D$33:D1660,D1661)))</f>
        <v>klub_alias-29</v>
      </c>
      <c r="D1661" s="255" t="s">
        <v>283</v>
      </c>
      <c r="E1661" s="256" t="s">
        <v>2140</v>
      </c>
      <c r="F1661" s="256">
        <v>36</v>
      </c>
      <c r="G1661" s="256">
        <v>75</v>
      </c>
      <c r="H1661" s="256"/>
      <c r="I1661" s="256"/>
      <c r="J1661" s="256"/>
      <c r="K1661" s="256"/>
      <c r="L1661" s="256"/>
      <c r="M1661" s="256"/>
      <c r="N1661" s="257"/>
    </row>
    <row r="1662" spans="2:14" x14ac:dyDescent="0.25">
      <c r="B1662" s="333" t="str">
        <f>IF(D1662="","",D1662&amp;"-"&amp;(1+COUNTIF(D$33:D1661,D1662)))</f>
        <v>klub_alias-30</v>
      </c>
      <c r="D1662" s="255" t="s">
        <v>283</v>
      </c>
      <c r="E1662" s="256" t="s">
        <v>2141</v>
      </c>
      <c r="F1662" s="256">
        <v>22</v>
      </c>
      <c r="G1662" s="256">
        <v>46</v>
      </c>
      <c r="H1662" s="256"/>
      <c r="I1662" s="256"/>
      <c r="J1662" s="256"/>
      <c r="K1662" s="256"/>
      <c r="L1662" s="256"/>
      <c r="M1662" s="256"/>
      <c r="N1662" s="257"/>
    </row>
    <row r="1663" spans="2:14" ht="15" customHeight="1" x14ac:dyDescent="0.25">
      <c r="B1663" s="333" t="str">
        <f>IF(D1663="","",D1663&amp;"-"&amp;(1+COUNTIF(D$33:D1662,D1663)))</f>
        <v>klub_alias-31</v>
      </c>
      <c r="D1663" s="255" t="s">
        <v>283</v>
      </c>
      <c r="E1663" s="256" t="s">
        <v>2142</v>
      </c>
      <c r="F1663" s="256">
        <v>44</v>
      </c>
      <c r="G1663" s="256">
        <v>94</v>
      </c>
      <c r="H1663" s="256"/>
      <c r="I1663" s="256"/>
      <c r="J1663" s="256"/>
      <c r="K1663" s="256"/>
      <c r="L1663" s="256"/>
      <c r="M1663" s="256"/>
      <c r="N1663" s="257"/>
    </row>
    <row r="1664" spans="2:14" x14ac:dyDescent="0.25">
      <c r="B1664" s="333" t="str">
        <f>IF(D1664="","",D1664&amp;"-"&amp;(1+COUNTIF(D$33:D1663,D1664)))</f>
        <v>klub_alias-32</v>
      </c>
      <c r="D1664" s="255" t="s">
        <v>283</v>
      </c>
      <c r="E1664" s="256" t="s">
        <v>2143</v>
      </c>
      <c r="F1664" s="256">
        <v>17</v>
      </c>
      <c r="G1664" s="256">
        <v>39</v>
      </c>
      <c r="H1664" s="256"/>
      <c r="I1664" s="256"/>
      <c r="J1664" s="256"/>
      <c r="K1664" s="256"/>
      <c r="L1664" s="256"/>
      <c r="M1664" s="256"/>
      <c r="N1664" s="257"/>
    </row>
    <row r="1665" spans="2:14" x14ac:dyDescent="0.25">
      <c r="B1665" s="333" t="str">
        <f>IF(D1665="","",D1665&amp;"-"&amp;(1+COUNTIF(D$33:D1664,D1665)))</f>
        <v>klub_alias-33</v>
      </c>
      <c r="D1665" s="255" t="s">
        <v>283</v>
      </c>
      <c r="E1665" s="256" t="s">
        <v>2144</v>
      </c>
      <c r="F1665" s="256">
        <v>6</v>
      </c>
      <c r="G1665" s="256">
        <v>20</v>
      </c>
      <c r="H1665" s="256"/>
      <c r="I1665" s="256"/>
      <c r="J1665" s="256"/>
      <c r="K1665" s="256"/>
      <c r="L1665" s="256"/>
      <c r="M1665" s="256"/>
      <c r="N1665" s="257"/>
    </row>
    <row r="1666" spans="2:14" x14ac:dyDescent="0.25">
      <c r="B1666" s="333" t="str">
        <f>IF(D1666="","",D1666&amp;"-"&amp;(1+COUNTIF(D$33:D1665,D1666)))</f>
        <v>klub_alias-34</v>
      </c>
      <c r="D1666" s="255" t="s">
        <v>283</v>
      </c>
      <c r="E1666" s="256" t="s">
        <v>2145</v>
      </c>
      <c r="F1666" s="256">
        <v>5</v>
      </c>
      <c r="G1666" s="256">
        <v>15</v>
      </c>
      <c r="H1666" s="256"/>
      <c r="I1666" s="256"/>
      <c r="J1666" s="256"/>
      <c r="K1666" s="256"/>
      <c r="L1666" s="256"/>
      <c r="M1666" s="256"/>
      <c r="N1666" s="257"/>
    </row>
    <row r="1667" spans="2:14" x14ac:dyDescent="0.25">
      <c r="B1667" s="333" t="str">
        <f>IF(D1667="","",D1667&amp;"-"&amp;(1+COUNTIF(D$33:D1666,D1667)))</f>
        <v>klub_alias-35</v>
      </c>
      <c r="D1667" s="255" t="s">
        <v>283</v>
      </c>
      <c r="E1667" s="256" t="s">
        <v>2146</v>
      </c>
      <c r="F1667" s="256">
        <v>35</v>
      </c>
      <c r="G1667" s="256">
        <v>74</v>
      </c>
      <c r="H1667" s="256"/>
      <c r="I1667" s="256"/>
      <c r="J1667" s="256"/>
      <c r="K1667" s="256"/>
      <c r="L1667" s="256"/>
      <c r="M1667" s="256"/>
      <c r="N1667" s="257"/>
    </row>
    <row r="1668" spans="2:14" x14ac:dyDescent="0.25">
      <c r="B1668" s="333" t="str">
        <f>IF(D1668="","",D1668&amp;"-"&amp;(1+COUNTIF(D$33:D1667,D1668)))</f>
        <v>klub_alias-36</v>
      </c>
      <c r="D1668" s="255" t="s">
        <v>283</v>
      </c>
      <c r="E1668" s="256" t="s">
        <v>2147</v>
      </c>
      <c r="F1668" s="256">
        <v>34</v>
      </c>
      <c r="G1668" s="256">
        <v>70</v>
      </c>
      <c r="H1668" s="256"/>
      <c r="I1668" s="256"/>
      <c r="J1668" s="256"/>
      <c r="K1668" s="256"/>
      <c r="L1668" s="256"/>
      <c r="M1668" s="256"/>
      <c r="N1668" s="257"/>
    </row>
    <row r="1669" spans="2:14" x14ac:dyDescent="0.25">
      <c r="B1669" s="333" t="str">
        <f>IF(D1669="","",D1669&amp;"-"&amp;(1+COUNTIF(D$33:D1668,D1669)))</f>
        <v>klub_alias-37</v>
      </c>
      <c r="D1669" s="255" t="s">
        <v>283</v>
      </c>
      <c r="E1669" s="256" t="s">
        <v>2148</v>
      </c>
      <c r="F1669" s="256">
        <v>47</v>
      </c>
      <c r="G1669" s="256">
        <v>104</v>
      </c>
      <c r="H1669" s="256"/>
      <c r="I1669" s="256"/>
      <c r="J1669" s="256"/>
      <c r="K1669" s="256"/>
      <c r="L1669" s="256"/>
      <c r="M1669" s="256"/>
      <c r="N1669" s="257"/>
    </row>
    <row r="1670" spans="2:14" ht="15" customHeight="1" x14ac:dyDescent="0.25">
      <c r="B1670" s="333" t="str">
        <f>IF(D1670="","",D1670&amp;"-"&amp;(1+COUNTIF(D$33:D1669,D1670)))</f>
        <v>klub_alias-38</v>
      </c>
      <c r="D1670" s="255" t="s">
        <v>283</v>
      </c>
      <c r="E1670" s="256" t="s">
        <v>2149</v>
      </c>
      <c r="F1670" s="256">
        <v>11</v>
      </c>
      <c r="G1670" s="256">
        <v>30</v>
      </c>
      <c r="H1670" s="256"/>
      <c r="I1670" s="256"/>
      <c r="J1670" s="256"/>
      <c r="K1670" s="256"/>
      <c r="L1670" s="256"/>
      <c r="M1670" s="256"/>
      <c r="N1670" s="257"/>
    </row>
    <row r="1671" spans="2:14" x14ac:dyDescent="0.25">
      <c r="B1671" s="333" t="str">
        <f>IF(D1671="","",D1671&amp;"-"&amp;(1+COUNTIF(D$33:D1670,D1671)))</f>
        <v>klub_alias-39</v>
      </c>
      <c r="D1671" s="255" t="s">
        <v>283</v>
      </c>
      <c r="E1671" s="256" t="s">
        <v>2150</v>
      </c>
      <c r="F1671" s="256">
        <v>12</v>
      </c>
      <c r="G1671" s="256">
        <v>31</v>
      </c>
      <c r="H1671" s="256"/>
      <c r="I1671" s="256"/>
      <c r="J1671" s="256"/>
      <c r="K1671" s="256"/>
      <c r="L1671" s="256"/>
      <c r="M1671" s="256"/>
      <c r="N1671" s="257"/>
    </row>
    <row r="1672" spans="2:14" x14ac:dyDescent="0.25">
      <c r="B1672" s="333" t="str">
        <f>IF(D1672="","",D1672&amp;"-"&amp;(1+COUNTIF(D$33:D1671,D1672)))</f>
        <v>klub_alias-40</v>
      </c>
      <c r="D1672" s="255" t="s">
        <v>283</v>
      </c>
      <c r="E1672" s="256" t="s">
        <v>2151</v>
      </c>
      <c r="F1672" s="256">
        <v>43</v>
      </c>
      <c r="G1672" s="256">
        <v>93</v>
      </c>
      <c r="H1672" s="256"/>
      <c r="I1672" s="256"/>
      <c r="J1672" s="256"/>
      <c r="K1672" s="256"/>
      <c r="L1672" s="256"/>
      <c r="M1672" s="256"/>
      <c r="N1672" s="257"/>
    </row>
    <row r="1673" spans="2:14" x14ac:dyDescent="0.25">
      <c r="B1673" s="333" t="str">
        <f>IF(D1673="","",D1673&amp;"-"&amp;(1+COUNTIF(D$33:D1672,D1673)))</f>
        <v>klub_alias-41</v>
      </c>
      <c r="D1673" s="255" t="s">
        <v>283</v>
      </c>
      <c r="E1673" s="256" t="s">
        <v>2152</v>
      </c>
      <c r="F1673" s="256">
        <v>39</v>
      </c>
      <c r="G1673" s="256">
        <v>85</v>
      </c>
      <c r="H1673" s="256"/>
      <c r="I1673" s="256"/>
      <c r="J1673" s="256"/>
      <c r="K1673" s="256"/>
      <c r="L1673" s="256"/>
      <c r="M1673" s="256"/>
      <c r="N1673" s="257"/>
    </row>
    <row r="1674" spans="2:14" x14ac:dyDescent="0.25">
      <c r="B1674" s="333" t="str">
        <f>IF(D1674="","",D1674&amp;"-"&amp;(1+COUNTIF(D$33:D1673,D1674)))</f>
        <v>klub_alias-42</v>
      </c>
      <c r="D1674" s="255" t="s">
        <v>283</v>
      </c>
      <c r="E1674" s="256" t="s">
        <v>2153</v>
      </c>
      <c r="F1674" s="256">
        <v>46</v>
      </c>
      <c r="G1674" s="256">
        <v>64</v>
      </c>
      <c r="H1674" s="256"/>
      <c r="I1674" s="256"/>
      <c r="J1674" s="256"/>
      <c r="K1674" s="256"/>
      <c r="L1674" s="256"/>
      <c r="M1674" s="256"/>
      <c r="N1674" s="257"/>
    </row>
    <row r="1675" spans="2:14" x14ac:dyDescent="0.25">
      <c r="B1675" s="333" t="str">
        <f>IF(D1675="","",D1675&amp;"-"&amp;(1+COUNTIF(D$33:D1674,D1675)))</f>
        <v>klub_alias-43</v>
      </c>
      <c r="D1675" s="255" t="s">
        <v>283</v>
      </c>
      <c r="E1675" s="256" t="s">
        <v>2154</v>
      </c>
      <c r="F1675" s="256">
        <v>42</v>
      </c>
      <c r="G1675" s="256">
        <v>89</v>
      </c>
      <c r="H1675" s="256"/>
      <c r="I1675" s="256"/>
      <c r="J1675" s="256"/>
      <c r="K1675" s="256"/>
      <c r="L1675" s="256"/>
      <c r="M1675" s="256"/>
      <c r="N1675" s="257"/>
    </row>
    <row r="1676" spans="2:14" x14ac:dyDescent="0.25">
      <c r="B1676" s="333" t="str">
        <f>IF(D1676="","",D1676&amp;"-"&amp;(1+COUNTIF(D$33:D1675,D1676)))</f>
        <v>klub_alias-44</v>
      </c>
      <c r="D1676" s="255" t="s">
        <v>283</v>
      </c>
      <c r="E1676" s="256" t="s">
        <v>2155</v>
      </c>
      <c r="F1676" s="256">
        <v>8</v>
      </c>
      <c r="G1676" s="256">
        <v>24</v>
      </c>
      <c r="H1676" s="256"/>
      <c r="I1676" s="256"/>
      <c r="J1676" s="256"/>
      <c r="K1676" s="256"/>
      <c r="L1676" s="256"/>
      <c r="M1676" s="256"/>
      <c r="N1676" s="257"/>
    </row>
    <row r="1677" spans="2:14" ht="15" customHeight="1" x14ac:dyDescent="0.25">
      <c r="B1677" s="333" t="str">
        <f>IF(D1677="","",D1677&amp;"-"&amp;(1+COUNTIF(D$33:D1676,D1677)))</f>
        <v>klub_alias-45</v>
      </c>
      <c r="D1677" s="255" t="s">
        <v>283</v>
      </c>
      <c r="E1677" s="256" t="s">
        <v>2156</v>
      </c>
      <c r="F1677" s="256">
        <v>19</v>
      </c>
      <c r="G1677" s="256">
        <v>42</v>
      </c>
      <c r="H1677" s="256"/>
      <c r="I1677" s="256"/>
      <c r="J1677" s="256"/>
      <c r="K1677" s="256"/>
      <c r="L1677" s="256"/>
      <c r="M1677" s="256"/>
      <c r="N1677" s="257"/>
    </row>
    <row r="1678" spans="2:14" x14ac:dyDescent="0.25">
      <c r="B1678" s="333" t="str">
        <f>IF(D1678="","",D1678&amp;"-"&amp;(1+COUNTIF(D$33:D1677,D1678)))</f>
        <v>klub_alias-46</v>
      </c>
      <c r="D1678" s="255" t="s">
        <v>283</v>
      </c>
      <c r="E1678" s="256" t="s">
        <v>2157</v>
      </c>
      <c r="F1678" s="256">
        <v>38</v>
      </c>
      <c r="G1678" s="256">
        <v>71</v>
      </c>
      <c r="H1678" s="256"/>
      <c r="I1678" s="256"/>
      <c r="J1678" s="256"/>
      <c r="K1678" s="256"/>
      <c r="L1678" s="256"/>
      <c r="M1678" s="256"/>
      <c r="N1678" s="257"/>
    </row>
    <row r="1679" spans="2:14" x14ac:dyDescent="0.25">
      <c r="B1679" s="333" t="str">
        <f>IF(D1679="","",D1679&amp;"-"&amp;(1+COUNTIF(D$33:D1678,D1679)))</f>
        <v>klub_alias-47</v>
      </c>
      <c r="D1679" s="255" t="s">
        <v>283</v>
      </c>
      <c r="E1679" s="256" t="s">
        <v>2158</v>
      </c>
      <c r="F1679" s="256">
        <v>49</v>
      </c>
      <c r="G1679" s="256">
        <v>110</v>
      </c>
      <c r="H1679" s="256"/>
      <c r="I1679" s="256"/>
      <c r="J1679" s="256"/>
      <c r="K1679" s="256"/>
      <c r="L1679" s="256"/>
      <c r="M1679" s="256"/>
      <c r="N1679" s="257"/>
    </row>
    <row r="1680" spans="2:14" x14ac:dyDescent="0.25">
      <c r="B1680" s="333" t="str">
        <f>IF(D1680="","",D1680&amp;"-"&amp;(1+COUNTIF(D$33:D1679,D1680)))</f>
        <v>klub_alias-48</v>
      </c>
      <c r="D1680" s="255" t="s">
        <v>283</v>
      </c>
      <c r="E1680" s="256" t="s">
        <v>2159</v>
      </c>
      <c r="F1680" s="256">
        <v>33</v>
      </c>
      <c r="G1680" s="256">
        <v>66</v>
      </c>
      <c r="H1680" s="256"/>
      <c r="I1680" s="256"/>
      <c r="J1680" s="256"/>
      <c r="K1680" s="256"/>
      <c r="L1680" s="256"/>
      <c r="M1680" s="256"/>
      <c r="N1680" s="257"/>
    </row>
    <row r="1681" spans="2:14" x14ac:dyDescent="0.25">
      <c r="B1681" s="333" t="str">
        <f>IF(D1681="","",D1681&amp;"-"&amp;(1+COUNTIF(D$33:D1680,D1681)))</f>
        <v>status_rezultat-1</v>
      </c>
      <c r="D1681" s="255" t="s">
        <v>293</v>
      </c>
      <c r="E1681" s="256">
        <v>1</v>
      </c>
      <c r="F1681" s="256" t="s">
        <v>2160</v>
      </c>
      <c r="G1681" s="256" t="s">
        <v>2161</v>
      </c>
      <c r="H1681" s="256">
        <v>0</v>
      </c>
      <c r="I1681" s="256"/>
      <c r="J1681" s="256"/>
      <c r="K1681" s="256"/>
      <c r="L1681" s="256"/>
      <c r="M1681" s="256"/>
      <c r="N1681" s="257"/>
    </row>
    <row r="1682" spans="2:14" x14ac:dyDescent="0.25">
      <c r="B1682" s="333" t="str">
        <f>IF(D1682="","",D1682&amp;"-"&amp;(1+COUNTIF(D$33:D1681,D1682)))</f>
        <v>status_rezultat-2</v>
      </c>
      <c r="D1682" s="255" t="s">
        <v>293</v>
      </c>
      <c r="E1682" s="256">
        <v>2</v>
      </c>
      <c r="F1682" s="256" t="s">
        <v>83</v>
      </c>
      <c r="G1682" s="256" t="s">
        <v>2162</v>
      </c>
      <c r="H1682" s="256" t="s">
        <v>356</v>
      </c>
      <c r="I1682" s="256"/>
      <c r="J1682" s="256"/>
      <c r="K1682" s="256"/>
      <c r="L1682" s="256"/>
      <c r="M1682" s="256"/>
      <c r="N1682" s="257"/>
    </row>
    <row r="1683" spans="2:14" x14ac:dyDescent="0.25">
      <c r="B1683" s="333" t="str">
        <f>IF(D1683="","",D1683&amp;"-"&amp;(1+COUNTIF(D$33:D1682,D1683)))</f>
        <v>status_rezultat-3</v>
      </c>
      <c r="D1683" s="255" t="s">
        <v>293</v>
      </c>
      <c r="E1683" s="256">
        <v>3</v>
      </c>
      <c r="F1683" s="256" t="s">
        <v>2163</v>
      </c>
      <c r="G1683" s="256" t="s">
        <v>2164</v>
      </c>
      <c r="H1683" s="256">
        <v>3</v>
      </c>
      <c r="I1683" s="256"/>
      <c r="J1683" s="256"/>
      <c r="K1683" s="256"/>
      <c r="L1683" s="256"/>
      <c r="M1683" s="256"/>
      <c r="N1683" s="257"/>
    </row>
    <row r="1684" spans="2:14" ht="15" customHeight="1" x14ac:dyDescent="0.25">
      <c r="B1684" s="333" t="str">
        <f>IF(D1684="","",D1684&amp;"-"&amp;(1+COUNTIF(D$33:D1683,D1684)))</f>
        <v>status_rezultat-4</v>
      </c>
      <c r="D1684" s="255" t="s">
        <v>293</v>
      </c>
      <c r="E1684" s="256">
        <v>4</v>
      </c>
      <c r="F1684" s="256" t="s">
        <v>2165</v>
      </c>
      <c r="G1684" s="256" t="s">
        <v>2166</v>
      </c>
      <c r="H1684" s="256">
        <v>2</v>
      </c>
      <c r="I1684" s="256"/>
      <c r="J1684" s="256"/>
      <c r="K1684" s="256"/>
      <c r="L1684" s="256"/>
      <c r="M1684" s="256"/>
      <c r="N1684" s="257"/>
    </row>
    <row r="1685" spans="2:14" x14ac:dyDescent="0.25">
      <c r="B1685" s="333" t="str">
        <f>IF(D1685="","",D1685&amp;"-"&amp;(1+COUNTIF(D$33:D1684,D1685)))</f>
        <v>status_rezultat-5</v>
      </c>
      <c r="D1685" s="255" t="s">
        <v>293</v>
      </c>
      <c r="E1685" s="256">
        <v>5</v>
      </c>
      <c r="F1685" s="256" t="s">
        <v>2167</v>
      </c>
      <c r="G1685" s="256" t="s">
        <v>2168</v>
      </c>
      <c r="H1685" s="256">
        <v>4</v>
      </c>
      <c r="I1685" s="256"/>
      <c r="J1685" s="256"/>
      <c r="K1685" s="256"/>
      <c r="L1685" s="256"/>
      <c r="M1685" s="256"/>
      <c r="N1685" s="257"/>
    </row>
    <row r="1686" spans="2:14" x14ac:dyDescent="0.25">
      <c r="B1686" s="333" t="str">
        <f>IF(D1686="","",D1686&amp;"-"&amp;(1+COUNTIF(D$33:D1685,D1686)))</f>
        <v>status_rezultat-6</v>
      </c>
      <c r="D1686" s="255" t="s">
        <v>293</v>
      </c>
      <c r="E1686" s="256">
        <v>6</v>
      </c>
      <c r="F1686" s="256" t="s">
        <v>2169</v>
      </c>
      <c r="G1686" s="256" t="s">
        <v>2170</v>
      </c>
      <c r="H1686" s="256">
        <v>1</v>
      </c>
      <c r="I1686" s="256"/>
      <c r="J1686" s="256"/>
      <c r="K1686" s="256"/>
      <c r="L1686" s="256"/>
      <c r="M1686" s="256"/>
      <c r="N1686" s="257"/>
    </row>
    <row r="1687" spans="2:14" x14ac:dyDescent="0.25">
      <c r="B1687" s="333" t="str">
        <f>IF(D1687="","",D1687&amp;"-"&amp;(1+COUNTIF(D$33:D1686,D1687)))</f>
        <v>uparivanje-1</v>
      </c>
      <c r="D1687" s="255" t="s">
        <v>58</v>
      </c>
      <c r="E1687" s="256">
        <v>0</v>
      </c>
      <c r="F1687" s="256" t="s">
        <v>2171</v>
      </c>
      <c r="G1687" s="256"/>
      <c r="H1687" s="256"/>
      <c r="I1687" s="256"/>
      <c r="J1687" s="256"/>
      <c r="K1687" s="256"/>
      <c r="L1687" s="256"/>
      <c r="M1687" s="256"/>
      <c r="N1687" s="257"/>
    </row>
    <row r="1688" spans="2:14" x14ac:dyDescent="0.25">
      <c r="B1688" s="333" t="str">
        <f>IF(D1688="","",D1688&amp;"-"&amp;(1+COUNTIF(D$33:D1687,D1688)))</f>
        <v>uparivanje-2</v>
      </c>
      <c r="D1688" s="255" t="s">
        <v>58</v>
      </c>
      <c r="E1688" s="256">
        <v>1</v>
      </c>
      <c r="F1688" s="256" t="s">
        <v>2172</v>
      </c>
      <c r="G1688" s="256"/>
      <c r="H1688" s="256"/>
      <c r="I1688" s="256"/>
      <c r="J1688" s="256"/>
      <c r="K1688" s="256"/>
      <c r="L1688" s="256"/>
      <c r="M1688" s="256"/>
      <c r="N1688" s="257"/>
    </row>
    <row r="1689" spans="2:14" x14ac:dyDescent="0.25">
      <c r="B1689" s="333" t="str">
        <f>IF(D1689="","",D1689&amp;"-"&amp;(1+COUNTIF(D$33:D1688,D1689)))</f>
        <v>uparivanje-3</v>
      </c>
      <c r="D1689" s="255" t="s">
        <v>58</v>
      </c>
      <c r="E1689" s="256">
        <v>10</v>
      </c>
      <c r="F1689" s="256" t="s">
        <v>2173</v>
      </c>
      <c r="G1689" s="256"/>
      <c r="H1689" s="256"/>
      <c r="I1689" s="256"/>
      <c r="J1689" s="256"/>
      <c r="K1689" s="256"/>
      <c r="L1689" s="256"/>
      <c r="M1689" s="256"/>
      <c r="N1689" s="257"/>
    </row>
    <row r="1690" spans="2:14" x14ac:dyDescent="0.25">
      <c r="B1690" s="333" t="str">
        <f>IF(D1690="","",D1690&amp;"-"&amp;(1+COUNTIF(D$33:D1689,D1690)))</f>
        <v>uparivanje-4</v>
      </c>
      <c r="D1690" s="255" t="s">
        <v>58</v>
      </c>
      <c r="E1690" s="256">
        <v>11</v>
      </c>
      <c r="F1690" s="256" t="s">
        <v>2174</v>
      </c>
      <c r="G1690" s="256"/>
      <c r="H1690" s="256"/>
      <c r="I1690" s="256"/>
      <c r="J1690" s="256"/>
      <c r="K1690" s="256"/>
      <c r="L1690" s="256"/>
      <c r="M1690" s="256"/>
      <c r="N1690" s="257"/>
    </row>
    <row r="1691" spans="2:14" ht="15" customHeight="1" x14ac:dyDescent="0.25">
      <c r="B1691" s="333" t="str">
        <f>IF(D1691="","",D1691&amp;"-"&amp;(1+COUNTIF(D$33:D1690,D1691)))</f>
        <v>uparivanje-5</v>
      </c>
      <c r="D1691" s="255" t="s">
        <v>58</v>
      </c>
      <c r="E1691" s="256">
        <v>12</v>
      </c>
      <c r="F1691" s="256" t="s">
        <v>2175</v>
      </c>
      <c r="G1691" s="256"/>
      <c r="H1691" s="256"/>
      <c r="I1691" s="256"/>
      <c r="J1691" s="256"/>
      <c r="K1691" s="256"/>
      <c r="L1691" s="256"/>
      <c r="M1691" s="256"/>
      <c r="N1691" s="257"/>
    </row>
    <row r="1692" spans="2:14" x14ac:dyDescent="0.25">
      <c r="B1692" s="333" t="str">
        <f>IF(D1692="","",D1692&amp;"-"&amp;(1+COUNTIF(D$33:D1691,D1692)))</f>
        <v>uparivanje-6</v>
      </c>
      <c r="D1692" s="255" t="s">
        <v>58</v>
      </c>
      <c r="E1692" s="256">
        <v>13</v>
      </c>
      <c r="F1692" s="256" t="s">
        <v>2176</v>
      </c>
      <c r="G1692" s="256"/>
      <c r="H1692" s="256"/>
      <c r="I1692" s="256"/>
      <c r="J1692" s="256"/>
      <c r="K1692" s="256"/>
      <c r="L1692" s="256"/>
      <c r="M1692" s="256"/>
      <c r="N1692" s="257"/>
    </row>
    <row r="1693" spans="2:14" x14ac:dyDescent="0.25">
      <c r="B1693" s="333" t="str">
        <f>IF(D1693="","",D1693&amp;"-"&amp;(1+COUNTIF(D$33:D1692,D1693)))</f>
        <v>uparivanje-7</v>
      </c>
      <c r="D1693" s="255" t="s">
        <v>58</v>
      </c>
      <c r="E1693" s="256">
        <v>14</v>
      </c>
      <c r="F1693" s="256" t="s">
        <v>2177</v>
      </c>
      <c r="G1693" s="256"/>
      <c r="H1693" s="256"/>
      <c r="I1693" s="256"/>
      <c r="J1693" s="256"/>
      <c r="K1693" s="256"/>
      <c r="L1693" s="256"/>
      <c r="M1693" s="256"/>
      <c r="N1693" s="257"/>
    </row>
    <row r="1694" spans="2:14" x14ac:dyDescent="0.25">
      <c r="B1694" s="333" t="str">
        <f>IF(D1694="","",D1694&amp;"-"&amp;(1+COUNTIF(D$33:D1693,D1694)))</f>
        <v>uparivanje-8</v>
      </c>
      <c r="D1694" s="255" t="s">
        <v>58</v>
      </c>
      <c r="E1694" s="256">
        <v>15</v>
      </c>
      <c r="F1694" s="256" t="s">
        <v>2178</v>
      </c>
      <c r="G1694" s="256"/>
      <c r="H1694" s="256"/>
      <c r="I1694" s="256"/>
      <c r="J1694" s="256"/>
      <c r="K1694" s="256"/>
      <c r="L1694" s="256"/>
      <c r="M1694" s="256"/>
      <c r="N1694" s="257"/>
    </row>
    <row r="1695" spans="2:14" x14ac:dyDescent="0.25">
      <c r="B1695" s="333" t="str">
        <f>IF(D1695="","",D1695&amp;"-"&amp;(1+COUNTIF(D$33:D1694,D1695)))</f>
        <v>uparivanje-9</v>
      </c>
      <c r="D1695" s="255" t="s">
        <v>58</v>
      </c>
      <c r="E1695" s="256">
        <v>16</v>
      </c>
      <c r="F1695" s="256" t="s">
        <v>2179</v>
      </c>
      <c r="G1695" s="256"/>
      <c r="H1695" s="256"/>
      <c r="I1695" s="256"/>
      <c r="J1695" s="256"/>
      <c r="K1695" s="256"/>
      <c r="L1695" s="256"/>
      <c r="M1695" s="256"/>
      <c r="N1695" s="257"/>
    </row>
    <row r="1696" spans="2:14" x14ac:dyDescent="0.25">
      <c r="B1696" s="333" t="str">
        <f>IF(D1696="","",D1696&amp;"-"&amp;(1+COUNTIF(D$33:D1695,D1696)))</f>
        <v>uparivanje-10</v>
      </c>
      <c r="D1696" s="255" t="s">
        <v>58</v>
      </c>
      <c r="E1696" s="256">
        <v>17</v>
      </c>
      <c r="F1696" s="256" t="s">
        <v>2180</v>
      </c>
      <c r="G1696" s="256"/>
      <c r="H1696" s="256"/>
      <c r="I1696" s="256"/>
      <c r="J1696" s="256"/>
      <c r="K1696" s="256"/>
      <c r="L1696" s="256"/>
      <c r="M1696" s="256"/>
      <c r="N1696" s="257"/>
    </row>
    <row r="1697" spans="2:14" x14ac:dyDescent="0.25">
      <c r="B1697" s="333" t="str">
        <f>IF(D1697="","",D1697&amp;"-"&amp;(1+COUNTIF(D$33:D1696,D1697)))</f>
        <v>uparivanje-11</v>
      </c>
      <c r="D1697" s="255" t="s">
        <v>58</v>
      </c>
      <c r="E1697" s="256">
        <v>18</v>
      </c>
      <c r="F1697" s="256" t="s">
        <v>2181</v>
      </c>
      <c r="G1697" s="256"/>
      <c r="H1697" s="256"/>
      <c r="I1697" s="256"/>
      <c r="J1697" s="256"/>
      <c r="K1697" s="256"/>
      <c r="L1697" s="256"/>
      <c r="M1697" s="256"/>
      <c r="N1697" s="257"/>
    </row>
    <row r="1698" spans="2:14" ht="15" customHeight="1" x14ac:dyDescent="0.25">
      <c r="B1698" s="333" t="str">
        <f>IF(D1698="","",D1698&amp;"-"&amp;(1+COUNTIF(D$33:D1697,D1698)))</f>
        <v>uparivanje-12</v>
      </c>
      <c r="D1698" s="255" t="s">
        <v>58</v>
      </c>
      <c r="E1698" s="256">
        <v>19</v>
      </c>
      <c r="F1698" s="256" t="s">
        <v>2182</v>
      </c>
      <c r="G1698" s="256"/>
      <c r="H1698" s="256"/>
      <c r="I1698" s="256"/>
      <c r="J1698" s="256"/>
      <c r="K1698" s="256"/>
      <c r="L1698" s="256"/>
      <c r="M1698" s="256"/>
      <c r="N1698" s="257"/>
    </row>
    <row r="1699" spans="2:14" x14ac:dyDescent="0.25">
      <c r="B1699" s="333" t="str">
        <f>IF(D1699="","",D1699&amp;"-"&amp;(1+COUNTIF(D$33:D1698,D1699)))</f>
        <v>uparivanje-13</v>
      </c>
      <c r="D1699" s="255" t="s">
        <v>58</v>
      </c>
      <c r="E1699" s="256">
        <v>2</v>
      </c>
      <c r="F1699" s="256" t="s">
        <v>2183</v>
      </c>
      <c r="G1699" s="256"/>
      <c r="H1699" s="256"/>
      <c r="I1699" s="256"/>
      <c r="J1699" s="256"/>
      <c r="K1699" s="256"/>
      <c r="L1699" s="256"/>
      <c r="M1699" s="256"/>
      <c r="N1699" s="257"/>
    </row>
    <row r="1700" spans="2:14" x14ac:dyDescent="0.25">
      <c r="B1700" s="333" t="str">
        <f>IF(D1700="","",D1700&amp;"-"&amp;(1+COUNTIF(D$33:D1699,D1700)))</f>
        <v>uparivanje-14</v>
      </c>
      <c r="D1700" s="255" t="s">
        <v>58</v>
      </c>
      <c r="E1700" s="256">
        <v>20</v>
      </c>
      <c r="F1700" s="256" t="s">
        <v>2184</v>
      </c>
      <c r="G1700" s="256"/>
      <c r="H1700" s="256"/>
      <c r="I1700" s="256"/>
      <c r="J1700" s="256"/>
      <c r="K1700" s="256"/>
      <c r="L1700" s="256"/>
      <c r="M1700" s="256"/>
      <c r="N1700" s="257"/>
    </row>
    <row r="1701" spans="2:14" x14ac:dyDescent="0.25">
      <c r="B1701" s="333" t="str">
        <f>IF(D1701="","",D1701&amp;"-"&amp;(1+COUNTIF(D$33:D1700,D1701)))</f>
        <v>uparivanje-15</v>
      </c>
      <c r="D1701" s="255" t="s">
        <v>58</v>
      </c>
      <c r="E1701" s="256">
        <v>21</v>
      </c>
      <c r="F1701" s="256" t="s">
        <v>2185</v>
      </c>
      <c r="G1701" s="256"/>
      <c r="H1701" s="256"/>
      <c r="I1701" s="256"/>
      <c r="J1701" s="256"/>
      <c r="K1701" s="256"/>
      <c r="L1701" s="256"/>
      <c r="M1701" s="256"/>
      <c r="N1701" s="257"/>
    </row>
    <row r="1702" spans="2:14" x14ac:dyDescent="0.25">
      <c r="B1702" s="333" t="str">
        <f>IF(D1702="","",D1702&amp;"-"&amp;(1+COUNTIF(D$33:D1701,D1702)))</f>
        <v>uparivanje-16</v>
      </c>
      <c r="D1702" s="255" t="s">
        <v>58</v>
      </c>
      <c r="E1702" s="256">
        <v>22</v>
      </c>
      <c r="F1702" s="256" t="s">
        <v>2186</v>
      </c>
      <c r="G1702" s="256"/>
      <c r="H1702" s="256"/>
      <c r="I1702" s="256"/>
      <c r="J1702" s="256"/>
      <c r="K1702" s="256"/>
      <c r="L1702" s="256"/>
      <c r="M1702" s="256"/>
      <c r="N1702" s="257"/>
    </row>
    <row r="1703" spans="2:14" x14ac:dyDescent="0.25">
      <c r="B1703" s="333" t="str">
        <f>IF(D1703="","",D1703&amp;"-"&amp;(1+COUNTIF(D$33:D1702,D1703)))</f>
        <v>uparivanje-17</v>
      </c>
      <c r="D1703" s="255" t="s">
        <v>58</v>
      </c>
      <c r="E1703" s="256">
        <v>23</v>
      </c>
      <c r="F1703" s="256" t="s">
        <v>2187</v>
      </c>
      <c r="G1703" s="256"/>
      <c r="H1703" s="256"/>
      <c r="I1703" s="256"/>
      <c r="J1703" s="256"/>
      <c r="K1703" s="256"/>
      <c r="L1703" s="256"/>
      <c r="M1703" s="256"/>
      <c r="N1703" s="257"/>
    </row>
    <row r="1704" spans="2:14" x14ac:dyDescent="0.25">
      <c r="B1704" s="333" t="str">
        <f>IF(D1704="","",D1704&amp;"-"&amp;(1+COUNTIF(D$33:D1703,D1704)))</f>
        <v>uparivanje-18</v>
      </c>
      <c r="D1704" s="255" t="s">
        <v>58</v>
      </c>
      <c r="E1704" s="256">
        <v>24</v>
      </c>
      <c r="F1704" s="256" t="s">
        <v>2188</v>
      </c>
      <c r="G1704" s="256"/>
      <c r="H1704" s="256"/>
      <c r="I1704" s="256"/>
      <c r="J1704" s="256"/>
      <c r="K1704" s="256"/>
      <c r="L1704" s="256"/>
      <c r="M1704" s="256"/>
      <c r="N1704" s="257"/>
    </row>
    <row r="1705" spans="2:14" ht="15" customHeight="1" x14ac:dyDescent="0.25">
      <c r="B1705" s="333" t="str">
        <f>IF(D1705="","",D1705&amp;"-"&amp;(1+COUNTIF(D$33:D1704,D1705)))</f>
        <v>uparivanje-19</v>
      </c>
      <c r="D1705" s="255" t="s">
        <v>58</v>
      </c>
      <c r="E1705" s="256">
        <v>25</v>
      </c>
      <c r="F1705" s="256" t="s">
        <v>2189</v>
      </c>
      <c r="G1705" s="256"/>
      <c r="H1705" s="256"/>
      <c r="I1705" s="256"/>
      <c r="J1705" s="256"/>
      <c r="K1705" s="256"/>
      <c r="L1705" s="256"/>
      <c r="M1705" s="256"/>
      <c r="N1705" s="257"/>
    </row>
    <row r="1706" spans="2:14" x14ac:dyDescent="0.25">
      <c r="B1706" s="333" t="str">
        <f>IF(D1706="","",D1706&amp;"-"&amp;(1+COUNTIF(D$33:D1705,D1706)))</f>
        <v>uparivanje-20</v>
      </c>
      <c r="D1706" s="255" t="s">
        <v>58</v>
      </c>
      <c r="E1706" s="256">
        <v>26</v>
      </c>
      <c r="F1706" s="256" t="s">
        <v>2190</v>
      </c>
      <c r="G1706" s="256"/>
      <c r="H1706" s="256"/>
      <c r="I1706" s="256"/>
      <c r="J1706" s="256"/>
      <c r="K1706" s="256"/>
      <c r="L1706" s="256"/>
      <c r="M1706" s="256"/>
      <c r="N1706" s="257"/>
    </row>
    <row r="1707" spans="2:14" x14ac:dyDescent="0.25">
      <c r="B1707" s="333" t="str">
        <f>IF(D1707="","",D1707&amp;"-"&amp;(1+COUNTIF(D$33:D1706,D1707)))</f>
        <v>uparivanje-21</v>
      </c>
      <c r="D1707" s="255" t="s">
        <v>58</v>
      </c>
      <c r="E1707" s="256">
        <v>27</v>
      </c>
      <c r="F1707" s="256" t="s">
        <v>2191</v>
      </c>
      <c r="G1707" s="256"/>
      <c r="H1707" s="256"/>
      <c r="I1707" s="256"/>
      <c r="J1707" s="256"/>
      <c r="K1707" s="256"/>
      <c r="L1707" s="256"/>
      <c r="M1707" s="256"/>
      <c r="N1707" s="257"/>
    </row>
    <row r="1708" spans="2:14" x14ac:dyDescent="0.25">
      <c r="B1708" s="333" t="str">
        <f>IF(D1708="","",D1708&amp;"-"&amp;(1+COUNTIF(D$33:D1707,D1708)))</f>
        <v>uparivanje-22</v>
      </c>
      <c r="D1708" s="255" t="s">
        <v>58</v>
      </c>
      <c r="E1708" s="256">
        <v>28</v>
      </c>
      <c r="F1708" s="256" t="s">
        <v>2192</v>
      </c>
      <c r="G1708" s="256"/>
      <c r="H1708" s="256"/>
      <c r="I1708" s="256"/>
      <c r="J1708" s="256"/>
      <c r="K1708" s="256"/>
      <c r="L1708" s="256"/>
      <c r="M1708" s="256"/>
      <c r="N1708" s="257"/>
    </row>
    <row r="1709" spans="2:14" x14ac:dyDescent="0.25">
      <c r="B1709" s="333" t="str">
        <f>IF(D1709="","",D1709&amp;"-"&amp;(1+COUNTIF(D$33:D1708,D1709)))</f>
        <v>uparivanje-23</v>
      </c>
      <c r="D1709" s="255" t="s">
        <v>58</v>
      </c>
      <c r="E1709" s="256">
        <v>29</v>
      </c>
      <c r="F1709" s="256" t="s">
        <v>2193</v>
      </c>
      <c r="G1709" s="256"/>
      <c r="H1709" s="256"/>
      <c r="I1709" s="256"/>
      <c r="J1709" s="256"/>
      <c r="K1709" s="256"/>
      <c r="L1709" s="256"/>
      <c r="M1709" s="256"/>
      <c r="N1709" s="257"/>
    </row>
    <row r="1710" spans="2:14" x14ac:dyDescent="0.25">
      <c r="B1710" s="333" t="str">
        <f>IF(D1710="","",D1710&amp;"-"&amp;(1+COUNTIF(D$33:D1709,D1710)))</f>
        <v>uparivanje-24</v>
      </c>
      <c r="D1710" s="255" t="s">
        <v>58</v>
      </c>
      <c r="E1710" s="256">
        <v>3</v>
      </c>
      <c r="F1710" s="256" t="s">
        <v>2194</v>
      </c>
      <c r="G1710" s="256"/>
      <c r="H1710" s="256"/>
      <c r="I1710" s="256"/>
      <c r="J1710" s="256"/>
      <c r="K1710" s="256"/>
      <c r="L1710" s="256"/>
      <c r="M1710" s="256"/>
      <c r="N1710" s="257"/>
    </row>
    <row r="1711" spans="2:14" x14ac:dyDescent="0.25">
      <c r="B1711" s="333" t="str">
        <f>IF(D1711="","",D1711&amp;"-"&amp;(1+COUNTIF(D$33:D1710,D1711)))</f>
        <v>uparivanje-25</v>
      </c>
      <c r="D1711" s="255" t="s">
        <v>58</v>
      </c>
      <c r="E1711" s="256">
        <v>30</v>
      </c>
      <c r="F1711" s="256" t="s">
        <v>2195</v>
      </c>
      <c r="G1711" s="256"/>
      <c r="H1711" s="256"/>
      <c r="I1711" s="256"/>
      <c r="J1711" s="256"/>
      <c r="K1711" s="256"/>
      <c r="L1711" s="256"/>
      <c r="M1711" s="256"/>
      <c r="N1711" s="257"/>
    </row>
    <row r="1712" spans="2:14" ht="15" customHeight="1" x14ac:dyDescent="0.25">
      <c r="B1712" s="333" t="str">
        <f>IF(D1712="","",D1712&amp;"-"&amp;(1+COUNTIF(D$33:D1711,D1712)))</f>
        <v>uparivanje-26</v>
      </c>
      <c r="D1712" s="255" t="s">
        <v>58</v>
      </c>
      <c r="E1712" s="256">
        <v>31</v>
      </c>
      <c r="F1712" s="256" t="s">
        <v>2196</v>
      </c>
      <c r="G1712" s="256"/>
      <c r="H1712" s="256"/>
      <c r="I1712" s="256"/>
      <c r="J1712" s="256"/>
      <c r="K1712" s="256"/>
      <c r="L1712" s="256"/>
      <c r="M1712" s="256"/>
      <c r="N1712" s="257"/>
    </row>
    <row r="1713" spans="2:14" x14ac:dyDescent="0.25">
      <c r="B1713" s="333" t="str">
        <f>IF(D1713="","",D1713&amp;"-"&amp;(1+COUNTIF(D$33:D1712,D1713)))</f>
        <v>uparivanje-27</v>
      </c>
      <c r="D1713" s="255" t="s">
        <v>58</v>
      </c>
      <c r="E1713" s="256">
        <v>32</v>
      </c>
      <c r="F1713" s="256" t="s">
        <v>2197</v>
      </c>
      <c r="G1713" s="256"/>
      <c r="H1713" s="256"/>
      <c r="I1713" s="256"/>
      <c r="J1713" s="256"/>
      <c r="K1713" s="256"/>
      <c r="L1713" s="256"/>
      <c r="M1713" s="256"/>
      <c r="N1713" s="257"/>
    </row>
    <row r="1714" spans="2:14" x14ac:dyDescent="0.25">
      <c r="B1714" s="333" t="str">
        <f>IF(D1714="","",D1714&amp;"-"&amp;(1+COUNTIF(D$33:D1713,D1714)))</f>
        <v>uparivanje-28</v>
      </c>
      <c r="D1714" s="255" t="s">
        <v>58</v>
      </c>
      <c r="E1714" s="256">
        <v>33</v>
      </c>
      <c r="F1714" s="256" t="s">
        <v>2198</v>
      </c>
      <c r="G1714" s="256"/>
      <c r="H1714" s="256"/>
      <c r="I1714" s="256"/>
      <c r="J1714" s="256"/>
      <c r="K1714" s="256"/>
      <c r="L1714" s="256"/>
      <c r="M1714" s="256"/>
      <c r="N1714" s="257"/>
    </row>
    <row r="1715" spans="2:14" x14ac:dyDescent="0.25">
      <c r="B1715" s="333" t="str">
        <f>IF(D1715="","",D1715&amp;"-"&amp;(1+COUNTIF(D$33:D1714,D1715)))</f>
        <v>uparivanje-29</v>
      </c>
      <c r="D1715" s="255" t="s">
        <v>58</v>
      </c>
      <c r="E1715" s="256">
        <v>34</v>
      </c>
      <c r="F1715" s="256" t="s">
        <v>2199</v>
      </c>
      <c r="G1715" s="256"/>
      <c r="H1715" s="256"/>
      <c r="I1715" s="256"/>
      <c r="J1715" s="256"/>
      <c r="K1715" s="256"/>
      <c r="L1715" s="256"/>
      <c r="M1715" s="256"/>
      <c r="N1715" s="257"/>
    </row>
    <row r="1716" spans="2:14" x14ac:dyDescent="0.25">
      <c r="B1716" s="333" t="str">
        <f>IF(D1716="","",D1716&amp;"-"&amp;(1+COUNTIF(D$33:D1715,D1716)))</f>
        <v>uparivanje-30</v>
      </c>
      <c r="D1716" s="255" t="s">
        <v>58</v>
      </c>
      <c r="E1716" s="256">
        <v>4</v>
      </c>
      <c r="F1716" s="256" t="s">
        <v>2200</v>
      </c>
      <c r="G1716" s="256"/>
      <c r="H1716" s="256"/>
      <c r="I1716" s="256"/>
      <c r="J1716" s="256"/>
      <c r="K1716" s="256"/>
      <c r="L1716" s="256"/>
      <c r="M1716" s="256"/>
      <c r="N1716" s="257"/>
    </row>
    <row r="1717" spans="2:14" x14ac:dyDescent="0.25">
      <c r="B1717" s="333" t="str">
        <f>IF(D1717="","",D1717&amp;"-"&amp;(1+COUNTIF(D$33:D1716,D1717)))</f>
        <v>uparivanje-31</v>
      </c>
      <c r="D1717" s="255" t="s">
        <v>58</v>
      </c>
      <c r="E1717" s="256">
        <v>5</v>
      </c>
      <c r="F1717" s="256" t="s">
        <v>2201</v>
      </c>
      <c r="G1717" s="256"/>
      <c r="H1717" s="256"/>
      <c r="I1717" s="256"/>
      <c r="J1717" s="256"/>
      <c r="K1717" s="256"/>
      <c r="L1717" s="256"/>
      <c r="M1717" s="256"/>
      <c r="N1717" s="257"/>
    </row>
    <row r="1718" spans="2:14" x14ac:dyDescent="0.25">
      <c r="B1718" s="333" t="str">
        <f>IF(D1718="","",D1718&amp;"-"&amp;(1+COUNTIF(D$33:D1717,D1718)))</f>
        <v>uparivanje-32</v>
      </c>
      <c r="D1718" s="255" t="s">
        <v>58</v>
      </c>
      <c r="E1718" s="256">
        <v>6</v>
      </c>
      <c r="F1718" s="256" t="s">
        <v>2202</v>
      </c>
      <c r="G1718" s="256"/>
      <c r="H1718" s="256"/>
      <c r="I1718" s="256"/>
      <c r="J1718" s="256"/>
      <c r="K1718" s="256"/>
      <c r="L1718" s="256"/>
      <c r="M1718" s="256"/>
      <c r="N1718" s="257"/>
    </row>
    <row r="1719" spans="2:14" ht="15" customHeight="1" x14ac:dyDescent="0.25">
      <c r="B1719" s="333" t="str">
        <f>IF(D1719="","",D1719&amp;"-"&amp;(1+COUNTIF(D$33:D1718,D1719)))</f>
        <v>uparivanje-33</v>
      </c>
      <c r="D1719" s="255" t="s">
        <v>58</v>
      </c>
      <c r="E1719" s="256">
        <v>7</v>
      </c>
      <c r="F1719" s="256" t="s">
        <v>2203</v>
      </c>
      <c r="G1719" s="256"/>
      <c r="H1719" s="256"/>
      <c r="I1719" s="256"/>
      <c r="J1719" s="256"/>
      <c r="K1719" s="256"/>
      <c r="L1719" s="256"/>
      <c r="M1719" s="256"/>
      <c r="N1719" s="257"/>
    </row>
    <row r="1720" spans="2:14" x14ac:dyDescent="0.25">
      <c r="B1720" s="333" t="str">
        <f>IF(D1720="","",D1720&amp;"-"&amp;(1+COUNTIF(D$33:D1719,D1720)))</f>
        <v>uparivanje-34</v>
      </c>
      <c r="D1720" s="255" t="s">
        <v>58</v>
      </c>
      <c r="E1720" s="256">
        <v>8</v>
      </c>
      <c r="F1720" s="256" t="s">
        <v>2204</v>
      </c>
      <c r="G1720" s="256"/>
      <c r="H1720" s="256"/>
      <c r="I1720" s="256"/>
      <c r="J1720" s="256"/>
      <c r="K1720" s="256"/>
      <c r="L1720" s="256"/>
      <c r="M1720" s="256"/>
      <c r="N1720" s="257"/>
    </row>
    <row r="1721" spans="2:14" x14ac:dyDescent="0.25">
      <c r="B1721" s="333" t="str">
        <f>IF(D1721="","",D1721&amp;"-"&amp;(1+COUNTIF(D$33:D1720,D1721)))</f>
        <v>uparivanje-35</v>
      </c>
      <c r="D1721" s="255" t="s">
        <v>58</v>
      </c>
      <c r="E1721" s="256">
        <v>9</v>
      </c>
      <c r="F1721" s="256" t="s">
        <v>2205</v>
      </c>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H226"/>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2206</v>
      </c>
      <c r="C2" s="336" t="s">
        <v>2207</v>
      </c>
      <c r="D2" s="336" t="s">
        <v>2208</v>
      </c>
      <c r="E2" s="336" t="s">
        <v>2209</v>
      </c>
      <c r="F2" s="336" t="s">
        <v>2210</v>
      </c>
      <c r="G2" s="336" t="s">
        <v>2211</v>
      </c>
      <c r="H2" s="336" t="s">
        <v>2212</v>
      </c>
      <c r="I2" s="336" t="s">
        <v>2213</v>
      </c>
      <c r="J2" s="336" t="s">
        <v>2214</v>
      </c>
      <c r="K2" s="336" t="s">
        <v>2215</v>
      </c>
      <c r="L2" s="336" t="s">
        <v>2216</v>
      </c>
      <c r="M2" s="336" t="s">
        <v>2217</v>
      </c>
      <c r="N2" s="336" t="s">
        <v>2218</v>
      </c>
      <c r="O2" s="336" t="s">
        <v>2219</v>
      </c>
      <c r="P2" s="336" t="s">
        <v>2220</v>
      </c>
      <c r="Q2" s="336" t="s">
        <v>2221</v>
      </c>
      <c r="R2" s="336" t="s">
        <v>2222</v>
      </c>
      <c r="S2" s="336" t="s">
        <v>2223</v>
      </c>
      <c r="T2" s="336" t="s">
        <v>2224</v>
      </c>
      <c r="U2" s="336" t="s">
        <v>2225</v>
      </c>
      <c r="V2" s="336" t="s">
        <v>2226</v>
      </c>
      <c r="W2" s="336" t="s">
        <v>2227</v>
      </c>
      <c r="X2" s="336" t="s">
        <v>2228</v>
      </c>
      <c r="Y2" s="336" t="s">
        <v>2229</v>
      </c>
      <c r="Z2" s="336" t="s">
        <v>2230</v>
      </c>
      <c r="AA2" s="336" t="s">
        <v>2231</v>
      </c>
      <c r="AB2" s="336" t="s">
        <v>2232</v>
      </c>
      <c r="AC2" s="336" t="s">
        <v>2233</v>
      </c>
      <c r="AD2" s="336" t="s">
        <v>2234</v>
      </c>
      <c r="AE2" s="336" t="s">
        <v>2235</v>
      </c>
      <c r="AF2" s="336" t="s">
        <v>2221</v>
      </c>
      <c r="AG2" s="336" t="s">
        <v>2236</v>
      </c>
      <c r="AH2" s="336" t="s">
        <v>2237</v>
      </c>
      <c r="AI2" s="336" t="s">
        <v>2238</v>
      </c>
      <c r="AJ2" s="336" t="s">
        <v>2239</v>
      </c>
      <c r="AK2" s="336" t="s">
        <v>2240</v>
      </c>
      <c r="AL2" s="336" t="s">
        <v>2241</v>
      </c>
      <c r="AM2" s="336" t="s">
        <v>2242</v>
      </c>
      <c r="AN2" s="336" t="s">
        <v>2243</v>
      </c>
      <c r="AO2" s="336" t="s">
        <v>2244</v>
      </c>
      <c r="AP2" s="336" t="s">
        <v>36</v>
      </c>
      <c r="AQ2" s="336" t="s">
        <v>37</v>
      </c>
      <c r="AR2" s="336" t="s">
        <v>2245</v>
      </c>
      <c r="AS2" s="336" t="s">
        <v>2246</v>
      </c>
      <c r="AT2" s="348" t="s">
        <v>2247</v>
      </c>
      <c r="AU2" s="349" t="s">
        <v>2248</v>
      </c>
      <c r="AV2" s="336" t="s">
        <v>2249</v>
      </c>
      <c r="AW2" s="336" t="s">
        <v>2250</v>
      </c>
      <c r="AX2" s="336" t="s">
        <v>2251</v>
      </c>
      <c r="AY2" s="336" t="s">
        <v>2252</v>
      </c>
      <c r="AZ2" s="336" t="s">
        <v>2253</v>
      </c>
      <c r="BA2" s="336" t="s">
        <v>2254</v>
      </c>
      <c r="BB2" s="336" t="s">
        <v>2255</v>
      </c>
      <c r="BC2" s="336" t="s">
        <v>2256</v>
      </c>
      <c r="BD2" s="336" t="s">
        <v>2257</v>
      </c>
      <c r="BE2" s="336" t="s">
        <v>2258</v>
      </c>
      <c r="BF2" s="336" t="s">
        <v>2259</v>
      </c>
      <c r="BG2" s="336" t="s">
        <v>2260</v>
      </c>
      <c r="BH2" s="336" t="s">
        <v>2261</v>
      </c>
      <c r="BI2" s="336" t="s">
        <v>2262</v>
      </c>
      <c r="BJ2" s="336" t="s">
        <v>2263</v>
      </c>
      <c r="BK2" s="336" t="s">
        <v>2264</v>
      </c>
      <c r="BL2" s="336" t="s">
        <v>2265</v>
      </c>
      <c r="BM2" s="336" t="s">
        <v>2266</v>
      </c>
      <c r="BN2" s="336" t="s">
        <v>2267</v>
      </c>
      <c r="BO2" s="336" t="s">
        <v>2268</v>
      </c>
      <c r="BP2" s="336" t="s">
        <v>2269</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2270</v>
      </c>
      <c r="D3" s="339" t="s">
        <v>2271</v>
      </c>
      <c r="E3" s="339" t="s">
        <v>1199</v>
      </c>
      <c r="F3" s="339" t="s">
        <v>1198</v>
      </c>
      <c r="G3" s="339"/>
      <c r="H3" s="339" t="s">
        <v>2093</v>
      </c>
      <c r="I3" s="339"/>
      <c r="J3" s="339" t="s">
        <v>2272</v>
      </c>
      <c r="K3" s="339" t="s">
        <v>2273</v>
      </c>
      <c r="L3" s="339" t="s">
        <v>2274</v>
      </c>
      <c r="M3" s="339" t="s">
        <v>2275</v>
      </c>
      <c r="N3" s="339" t="s">
        <v>2272</v>
      </c>
      <c r="O3" s="339" t="s">
        <v>2276</v>
      </c>
      <c r="P3" s="339" t="s">
        <v>2277</v>
      </c>
      <c r="Q3" s="339" t="s">
        <v>424</v>
      </c>
      <c r="R3" s="339" t="s">
        <v>2278</v>
      </c>
      <c r="S3" s="339" t="s">
        <v>2279</v>
      </c>
      <c r="T3" s="339" t="s">
        <v>653</v>
      </c>
      <c r="U3" s="339" t="s">
        <v>653</v>
      </c>
      <c r="V3" s="339"/>
      <c r="W3" s="339"/>
      <c r="X3" s="339"/>
      <c r="Y3" s="339"/>
      <c r="Z3" s="339"/>
      <c r="AA3" s="339"/>
      <c r="AB3" s="339"/>
      <c r="AC3" s="339"/>
      <c r="AD3" s="339"/>
      <c r="AE3" s="339"/>
      <c r="AF3" s="339"/>
      <c r="AG3" s="339"/>
      <c r="AH3" s="339"/>
      <c r="AI3" s="339"/>
      <c r="AJ3" s="339"/>
      <c r="AK3" s="339" t="s">
        <v>2272</v>
      </c>
      <c r="AL3" s="339" t="s">
        <v>2280</v>
      </c>
      <c r="AM3" s="339" t="s">
        <v>2272</v>
      </c>
      <c r="AN3" s="339" t="s">
        <v>2281</v>
      </c>
      <c r="AO3" s="339" t="s">
        <v>2282</v>
      </c>
      <c r="AP3" s="339" t="s">
        <v>2283</v>
      </c>
      <c r="AQ3" s="339" t="s">
        <v>2284</v>
      </c>
      <c r="AR3" s="339" t="s">
        <v>2285</v>
      </c>
      <c r="AS3" s="339" t="s">
        <v>2279</v>
      </c>
      <c r="AT3" s="339"/>
      <c r="AU3" s="350" t="s">
        <v>2274</v>
      </c>
      <c r="AV3" s="339" t="s">
        <v>2286</v>
      </c>
      <c r="AW3" s="339" t="s">
        <v>2287</v>
      </c>
      <c r="AX3" s="339" t="s">
        <v>2288</v>
      </c>
      <c r="AY3" s="339" t="s">
        <v>2289</v>
      </c>
      <c r="AZ3" s="339" t="s">
        <v>2290</v>
      </c>
      <c r="BA3" s="339" t="s">
        <v>2291</v>
      </c>
      <c r="BB3" s="339" t="s">
        <v>2292</v>
      </c>
      <c r="BC3" s="339" t="s">
        <v>2293</v>
      </c>
      <c r="BD3" s="339" t="s">
        <v>2294</v>
      </c>
      <c r="BE3" s="339" t="s">
        <v>2295</v>
      </c>
      <c r="BF3" s="339" t="s">
        <v>2296</v>
      </c>
      <c r="BG3" s="339" t="s">
        <v>2297</v>
      </c>
      <c r="BH3" s="339" t="s">
        <v>2298</v>
      </c>
      <c r="BI3" s="339" t="s">
        <v>2299</v>
      </c>
      <c r="BJ3" s="339" t="s">
        <v>2300</v>
      </c>
      <c r="BK3" s="339" t="s">
        <v>2301</v>
      </c>
      <c r="BL3" s="339"/>
      <c r="BM3" s="339"/>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2302</v>
      </c>
      <c r="D4" s="342" t="s">
        <v>2303</v>
      </c>
      <c r="E4" s="342" t="s">
        <v>1406</v>
      </c>
      <c r="F4" s="342" t="s">
        <v>1401</v>
      </c>
      <c r="G4" s="342"/>
      <c r="H4" s="342" t="s">
        <v>2093</v>
      </c>
      <c r="I4" s="342"/>
      <c r="J4" s="342" t="s">
        <v>2272</v>
      </c>
      <c r="K4" s="342" t="s">
        <v>2275</v>
      </c>
      <c r="L4" s="342" t="s">
        <v>2304</v>
      </c>
      <c r="M4" s="342" t="s">
        <v>2305</v>
      </c>
      <c r="N4" s="342" t="s">
        <v>2272</v>
      </c>
      <c r="O4" s="342" t="s">
        <v>2279</v>
      </c>
      <c r="P4" s="342" t="s">
        <v>2306</v>
      </c>
      <c r="Q4" s="342" t="s">
        <v>365</v>
      </c>
      <c r="R4" s="342" t="s">
        <v>2278</v>
      </c>
      <c r="S4" s="342" t="s">
        <v>2279</v>
      </c>
      <c r="T4" s="342" t="s">
        <v>653</v>
      </c>
      <c r="U4" s="342" t="s">
        <v>653</v>
      </c>
      <c r="V4" s="342"/>
      <c r="W4" s="342"/>
      <c r="X4" s="342"/>
      <c r="Y4" s="342"/>
      <c r="Z4" s="342"/>
      <c r="AA4" s="342"/>
      <c r="AB4" s="342"/>
      <c r="AC4" s="342"/>
      <c r="AD4" s="342"/>
      <c r="AE4" s="342"/>
      <c r="AF4" s="342"/>
      <c r="AG4" s="342"/>
      <c r="AH4" s="342"/>
      <c r="AI4" s="342"/>
      <c r="AJ4" s="342"/>
      <c r="AK4" s="342" t="s">
        <v>2272</v>
      </c>
      <c r="AL4" s="342" t="s">
        <v>2280</v>
      </c>
      <c r="AM4" s="342" t="s">
        <v>2272</v>
      </c>
      <c r="AN4" s="342" t="s">
        <v>2281</v>
      </c>
      <c r="AO4" s="342" t="s">
        <v>2282</v>
      </c>
      <c r="AP4" s="342" t="s">
        <v>2283</v>
      </c>
      <c r="AQ4" s="342" t="s">
        <v>2284</v>
      </c>
      <c r="AR4" s="342" t="s">
        <v>2285</v>
      </c>
      <c r="AS4" s="342" t="s">
        <v>2307</v>
      </c>
      <c r="AT4" s="342"/>
      <c r="AU4" s="351" t="s">
        <v>2304</v>
      </c>
      <c r="AV4" s="342" t="s">
        <v>2286</v>
      </c>
      <c r="AW4" s="342" t="s">
        <v>2308</v>
      </c>
      <c r="AX4" s="342" t="s">
        <v>2288</v>
      </c>
      <c r="AY4" s="342" t="s">
        <v>2309</v>
      </c>
      <c r="AZ4" s="342" t="s">
        <v>2290</v>
      </c>
      <c r="BA4" s="342" t="s">
        <v>2310</v>
      </c>
      <c r="BB4" s="342" t="s">
        <v>2292</v>
      </c>
      <c r="BC4" s="342" t="s">
        <v>2311</v>
      </c>
      <c r="BD4" s="342" t="s">
        <v>2294</v>
      </c>
      <c r="BE4" s="342" t="s">
        <v>2312</v>
      </c>
      <c r="BF4" s="342" t="s">
        <v>2296</v>
      </c>
      <c r="BG4" s="342" t="s">
        <v>2313</v>
      </c>
      <c r="BH4" s="342" t="s">
        <v>2298</v>
      </c>
      <c r="BI4" s="342" t="s">
        <v>2314</v>
      </c>
      <c r="BJ4" s="342" t="s">
        <v>2300</v>
      </c>
      <c r="BK4" s="342" t="s">
        <v>2315</v>
      </c>
      <c r="BL4" s="342"/>
      <c r="BM4" s="342"/>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2316</v>
      </c>
      <c r="D5" s="342" t="s">
        <v>2317</v>
      </c>
      <c r="E5" s="342" t="s">
        <v>812</v>
      </c>
      <c r="F5" s="342" t="s">
        <v>1200</v>
      </c>
      <c r="G5" s="342"/>
      <c r="H5" s="342" t="s">
        <v>2093</v>
      </c>
      <c r="I5" s="342"/>
      <c r="J5" s="342" t="s">
        <v>2272</v>
      </c>
      <c r="K5" s="342" t="s">
        <v>2318</v>
      </c>
      <c r="L5" s="342" t="s">
        <v>2319</v>
      </c>
      <c r="M5" s="342" t="s">
        <v>2320</v>
      </c>
      <c r="N5" s="342" t="s">
        <v>2272</v>
      </c>
      <c r="O5" s="342" t="s">
        <v>2307</v>
      </c>
      <c r="P5" s="342" t="s">
        <v>2321</v>
      </c>
      <c r="Q5" s="342" t="s">
        <v>368</v>
      </c>
      <c r="R5" s="342" t="s">
        <v>2278</v>
      </c>
      <c r="S5" s="342" t="s">
        <v>2279</v>
      </c>
      <c r="T5" s="342" t="s">
        <v>653</v>
      </c>
      <c r="U5" s="342" t="s">
        <v>653</v>
      </c>
      <c r="V5" s="342"/>
      <c r="W5" s="342"/>
      <c r="X5" s="342"/>
      <c r="Y5" s="342"/>
      <c r="Z5" s="342"/>
      <c r="AA5" s="342"/>
      <c r="AB5" s="342"/>
      <c r="AC5" s="342"/>
      <c r="AD5" s="342"/>
      <c r="AE5" s="342"/>
      <c r="AF5" s="342"/>
      <c r="AG5" s="342"/>
      <c r="AH5" s="342"/>
      <c r="AI5" s="342"/>
      <c r="AJ5" s="342"/>
      <c r="AK5" s="342" t="s">
        <v>2272</v>
      </c>
      <c r="AL5" s="342" t="s">
        <v>2280</v>
      </c>
      <c r="AM5" s="342" t="s">
        <v>2272</v>
      </c>
      <c r="AN5" s="342" t="s">
        <v>2281</v>
      </c>
      <c r="AO5" s="342" t="s">
        <v>2282</v>
      </c>
      <c r="AP5" s="342" t="s">
        <v>2283</v>
      </c>
      <c r="AQ5" s="342" t="s">
        <v>2284</v>
      </c>
      <c r="AR5" s="342" t="s">
        <v>2285</v>
      </c>
      <c r="AS5" s="342" t="s">
        <v>2322</v>
      </c>
      <c r="AT5" s="342"/>
      <c r="AU5" s="351" t="s">
        <v>2319</v>
      </c>
      <c r="AV5" s="342" t="s">
        <v>2286</v>
      </c>
      <c r="AW5" s="342" t="s">
        <v>2323</v>
      </c>
      <c r="AX5" s="342" t="s">
        <v>2288</v>
      </c>
      <c r="AY5" s="342" t="s">
        <v>2324</v>
      </c>
      <c r="AZ5" s="342" t="s">
        <v>2290</v>
      </c>
      <c r="BA5" s="342" t="s">
        <v>2325</v>
      </c>
      <c r="BB5" s="342" t="s">
        <v>2292</v>
      </c>
      <c r="BC5" s="342" t="s">
        <v>2326</v>
      </c>
      <c r="BD5" s="342" t="s">
        <v>2294</v>
      </c>
      <c r="BE5" s="342" t="s">
        <v>2327</v>
      </c>
      <c r="BF5" s="342" t="s">
        <v>2296</v>
      </c>
      <c r="BG5" s="342" t="s">
        <v>2328</v>
      </c>
      <c r="BH5" s="342" t="s">
        <v>2298</v>
      </c>
      <c r="BI5" s="342" t="s">
        <v>2329</v>
      </c>
      <c r="BJ5" s="342" t="s">
        <v>2300</v>
      </c>
      <c r="BK5" s="342" t="s">
        <v>2330</v>
      </c>
      <c r="BL5" s="342"/>
      <c r="BM5" s="342"/>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2331</v>
      </c>
      <c r="D6" s="342" t="s">
        <v>2332</v>
      </c>
      <c r="E6" s="342" t="s">
        <v>662</v>
      </c>
      <c r="F6" s="342" t="s">
        <v>858</v>
      </c>
      <c r="G6" s="342"/>
      <c r="H6" s="342" t="s">
        <v>2093</v>
      </c>
      <c r="I6" s="342"/>
      <c r="J6" s="342" t="s">
        <v>2272</v>
      </c>
      <c r="K6" s="342" t="s">
        <v>2333</v>
      </c>
      <c r="L6" s="342" t="s">
        <v>2334</v>
      </c>
      <c r="M6" s="342" t="s">
        <v>2335</v>
      </c>
      <c r="N6" s="342" t="s">
        <v>2272</v>
      </c>
      <c r="O6" s="342" t="s">
        <v>2276</v>
      </c>
      <c r="P6" s="342" t="s">
        <v>2277</v>
      </c>
      <c r="Q6" s="342" t="s">
        <v>424</v>
      </c>
      <c r="R6" s="342" t="s">
        <v>2278</v>
      </c>
      <c r="S6" s="342" t="s">
        <v>2279</v>
      </c>
      <c r="T6" s="342" t="s">
        <v>653</v>
      </c>
      <c r="U6" s="342" t="s">
        <v>653</v>
      </c>
      <c r="V6" s="342"/>
      <c r="W6" s="342"/>
      <c r="X6" s="342"/>
      <c r="Y6" s="342"/>
      <c r="Z6" s="342"/>
      <c r="AA6" s="342"/>
      <c r="AB6" s="342"/>
      <c r="AC6" s="342"/>
      <c r="AD6" s="342"/>
      <c r="AE6" s="342"/>
      <c r="AF6" s="342"/>
      <c r="AG6" s="342"/>
      <c r="AH6" s="342"/>
      <c r="AI6" s="342"/>
      <c r="AJ6" s="342"/>
      <c r="AK6" s="342" t="s">
        <v>2272</v>
      </c>
      <c r="AL6" s="342" t="s">
        <v>2280</v>
      </c>
      <c r="AM6" s="342" t="s">
        <v>2272</v>
      </c>
      <c r="AN6" s="342" t="s">
        <v>2281</v>
      </c>
      <c r="AO6" s="342" t="s">
        <v>2282</v>
      </c>
      <c r="AP6" s="342" t="s">
        <v>2283</v>
      </c>
      <c r="AQ6" s="342" t="s">
        <v>2284</v>
      </c>
      <c r="AR6" s="342" t="s">
        <v>2285</v>
      </c>
      <c r="AS6" s="342" t="s">
        <v>2336</v>
      </c>
      <c r="AT6" s="342"/>
      <c r="AU6" s="351" t="s">
        <v>2334</v>
      </c>
      <c r="AV6" s="342" t="s">
        <v>2286</v>
      </c>
      <c r="AW6" s="342" t="s">
        <v>2337</v>
      </c>
      <c r="AX6" s="342" t="s">
        <v>2288</v>
      </c>
      <c r="AY6" s="342" t="s">
        <v>2338</v>
      </c>
      <c r="AZ6" s="342" t="s">
        <v>2290</v>
      </c>
      <c r="BA6" s="342" t="s">
        <v>2339</v>
      </c>
      <c r="BB6" s="342" t="s">
        <v>2292</v>
      </c>
      <c r="BC6" s="342" t="s">
        <v>2340</v>
      </c>
      <c r="BD6" s="342" t="s">
        <v>2294</v>
      </c>
      <c r="BE6" s="342" t="s">
        <v>2341</v>
      </c>
      <c r="BF6" s="342" t="s">
        <v>2296</v>
      </c>
      <c r="BG6" s="342" t="s">
        <v>2342</v>
      </c>
      <c r="BH6" s="342" t="s">
        <v>2298</v>
      </c>
      <c r="BI6" s="342" t="s">
        <v>2343</v>
      </c>
      <c r="BJ6" s="342" t="s">
        <v>2300</v>
      </c>
      <c r="BK6" s="342" t="s">
        <v>2344</v>
      </c>
      <c r="BL6" s="342"/>
      <c r="BM6" s="342"/>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2345</v>
      </c>
      <c r="D7" s="342" t="s">
        <v>2346</v>
      </c>
      <c r="E7" s="342" t="s">
        <v>662</v>
      </c>
      <c r="F7" s="342" t="s">
        <v>1331</v>
      </c>
      <c r="G7" s="342"/>
      <c r="H7" s="342" t="s">
        <v>2093</v>
      </c>
      <c r="I7" s="342"/>
      <c r="J7" s="342" t="s">
        <v>2272</v>
      </c>
      <c r="K7" s="342" t="s">
        <v>2347</v>
      </c>
      <c r="L7" s="342" t="s">
        <v>2348</v>
      </c>
      <c r="M7" s="342" t="s">
        <v>2349</v>
      </c>
      <c r="N7" s="342" t="s">
        <v>2272</v>
      </c>
      <c r="O7" s="342" t="s">
        <v>2276</v>
      </c>
      <c r="P7" s="342" t="s">
        <v>2277</v>
      </c>
      <c r="Q7" s="342" t="s">
        <v>424</v>
      </c>
      <c r="R7" s="342" t="s">
        <v>2278</v>
      </c>
      <c r="S7" s="342" t="s">
        <v>2279</v>
      </c>
      <c r="T7" s="342" t="s">
        <v>653</v>
      </c>
      <c r="U7" s="342" t="s">
        <v>653</v>
      </c>
      <c r="V7" s="342"/>
      <c r="W7" s="342"/>
      <c r="X7" s="342"/>
      <c r="Y7" s="342"/>
      <c r="Z7" s="342"/>
      <c r="AA7" s="342"/>
      <c r="AB7" s="342"/>
      <c r="AC7" s="342"/>
      <c r="AD7" s="342"/>
      <c r="AE7" s="342"/>
      <c r="AF7" s="342"/>
      <c r="AG7" s="342"/>
      <c r="AH7" s="342"/>
      <c r="AI7" s="342"/>
      <c r="AJ7" s="342"/>
      <c r="AK7" s="342" t="s">
        <v>2272</v>
      </c>
      <c r="AL7" s="342" t="s">
        <v>2280</v>
      </c>
      <c r="AM7" s="342" t="s">
        <v>2272</v>
      </c>
      <c r="AN7" s="342" t="s">
        <v>2281</v>
      </c>
      <c r="AO7" s="342" t="s">
        <v>2282</v>
      </c>
      <c r="AP7" s="342" t="s">
        <v>2283</v>
      </c>
      <c r="AQ7" s="342" t="s">
        <v>2284</v>
      </c>
      <c r="AR7" s="342" t="s">
        <v>2285</v>
      </c>
      <c r="AS7" s="342" t="s">
        <v>2350</v>
      </c>
      <c r="AT7" s="342"/>
      <c r="AU7" s="351" t="s">
        <v>2348</v>
      </c>
      <c r="AV7" s="342" t="s">
        <v>2286</v>
      </c>
      <c r="AW7" s="342" t="s">
        <v>2351</v>
      </c>
      <c r="AX7" s="342" t="s">
        <v>2288</v>
      </c>
      <c r="AY7" s="342" t="s">
        <v>2352</v>
      </c>
      <c r="AZ7" s="342" t="s">
        <v>2290</v>
      </c>
      <c r="BA7" s="342" t="s">
        <v>2353</v>
      </c>
      <c r="BB7" s="342" t="s">
        <v>2292</v>
      </c>
      <c r="BC7" s="342" t="s">
        <v>2354</v>
      </c>
      <c r="BD7" s="342" t="s">
        <v>2294</v>
      </c>
      <c r="BE7" s="342" t="s">
        <v>2355</v>
      </c>
      <c r="BF7" s="342" t="s">
        <v>2296</v>
      </c>
      <c r="BG7" s="342" t="s">
        <v>2356</v>
      </c>
      <c r="BH7" s="342" t="s">
        <v>2298</v>
      </c>
      <c r="BI7" s="342" t="s">
        <v>2357</v>
      </c>
      <c r="BJ7" s="342" t="s">
        <v>2300</v>
      </c>
      <c r="BK7" s="342" t="s">
        <v>2358</v>
      </c>
      <c r="BL7" s="342"/>
      <c r="BM7" s="342"/>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2359</v>
      </c>
      <c r="D8" s="342" t="s">
        <v>2360</v>
      </c>
      <c r="E8" s="342" t="s">
        <v>1320</v>
      </c>
      <c r="F8" s="342" t="s">
        <v>1319</v>
      </c>
      <c r="G8" s="342"/>
      <c r="H8" s="342" t="s">
        <v>2093</v>
      </c>
      <c r="I8" s="342"/>
      <c r="J8" s="342" t="s">
        <v>2272</v>
      </c>
      <c r="K8" s="342" t="s">
        <v>2361</v>
      </c>
      <c r="L8" s="342" t="s">
        <v>2362</v>
      </c>
      <c r="M8" s="342" t="s">
        <v>2363</v>
      </c>
      <c r="N8" s="342" t="s">
        <v>2272</v>
      </c>
      <c r="O8" s="342" t="s">
        <v>2276</v>
      </c>
      <c r="P8" s="342" t="s">
        <v>2277</v>
      </c>
      <c r="Q8" s="342" t="s">
        <v>424</v>
      </c>
      <c r="R8" s="342" t="s">
        <v>2278</v>
      </c>
      <c r="S8" s="342" t="s">
        <v>2279</v>
      </c>
      <c r="T8" s="342" t="s">
        <v>653</v>
      </c>
      <c r="U8" s="342" t="s">
        <v>653</v>
      </c>
      <c r="V8" s="342"/>
      <c r="W8" s="342"/>
      <c r="X8" s="342"/>
      <c r="Y8" s="342"/>
      <c r="Z8" s="342"/>
      <c r="AA8" s="342"/>
      <c r="AB8" s="342"/>
      <c r="AC8" s="342"/>
      <c r="AD8" s="342"/>
      <c r="AE8" s="342"/>
      <c r="AF8" s="342"/>
      <c r="AG8" s="342"/>
      <c r="AH8" s="342"/>
      <c r="AI8" s="342"/>
      <c r="AJ8" s="342"/>
      <c r="AK8" s="342" t="s">
        <v>2272</v>
      </c>
      <c r="AL8" s="342" t="s">
        <v>2280</v>
      </c>
      <c r="AM8" s="342" t="s">
        <v>2272</v>
      </c>
      <c r="AN8" s="342" t="s">
        <v>2281</v>
      </c>
      <c r="AO8" s="342" t="s">
        <v>2282</v>
      </c>
      <c r="AP8" s="342" t="s">
        <v>2283</v>
      </c>
      <c r="AQ8" s="342" t="s">
        <v>2284</v>
      </c>
      <c r="AR8" s="342" t="s">
        <v>2285</v>
      </c>
      <c r="AS8" s="342" t="s">
        <v>2281</v>
      </c>
      <c r="AT8" s="342"/>
      <c r="AU8" s="351" t="s">
        <v>2362</v>
      </c>
      <c r="AV8" s="342" t="s">
        <v>2286</v>
      </c>
      <c r="AW8" s="342" t="s">
        <v>2364</v>
      </c>
      <c r="AX8" s="342" t="s">
        <v>2288</v>
      </c>
      <c r="AY8" s="342" t="s">
        <v>2365</v>
      </c>
      <c r="AZ8" s="342" t="s">
        <v>2290</v>
      </c>
      <c r="BA8" s="342" t="s">
        <v>2366</v>
      </c>
      <c r="BB8" s="342" t="s">
        <v>2292</v>
      </c>
      <c r="BC8" s="342" t="s">
        <v>2367</v>
      </c>
      <c r="BD8" s="342" t="s">
        <v>2294</v>
      </c>
      <c r="BE8" s="342" t="s">
        <v>2368</v>
      </c>
      <c r="BF8" s="342" t="s">
        <v>2296</v>
      </c>
      <c r="BG8" s="342" t="s">
        <v>2369</v>
      </c>
      <c r="BH8" s="342" t="s">
        <v>2298</v>
      </c>
      <c r="BI8" s="342" t="s">
        <v>2370</v>
      </c>
      <c r="BJ8" s="342" t="s">
        <v>2300</v>
      </c>
      <c r="BK8" s="342" t="s">
        <v>2371</v>
      </c>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t="s">
        <v>2372</v>
      </c>
      <c r="D9" s="342" t="s">
        <v>2285</v>
      </c>
      <c r="E9" s="342" t="s">
        <v>489</v>
      </c>
      <c r="F9" s="342" t="s">
        <v>1723</v>
      </c>
      <c r="G9" s="342"/>
      <c r="H9" s="342" t="s">
        <v>2093</v>
      </c>
      <c r="I9" s="342"/>
      <c r="J9" s="342" t="s">
        <v>2272</v>
      </c>
      <c r="K9" s="342" t="s">
        <v>2373</v>
      </c>
      <c r="L9" s="342" t="s">
        <v>2374</v>
      </c>
      <c r="M9" s="342" t="s">
        <v>2375</v>
      </c>
      <c r="N9" s="342" t="s">
        <v>2272</v>
      </c>
      <c r="O9" s="342" t="s">
        <v>2281</v>
      </c>
      <c r="P9" s="342" t="s">
        <v>2376</v>
      </c>
      <c r="Q9" s="342" t="s">
        <v>383</v>
      </c>
      <c r="R9" s="342" t="s">
        <v>2278</v>
      </c>
      <c r="S9" s="342" t="s">
        <v>2279</v>
      </c>
      <c r="T9" s="342" t="s">
        <v>653</v>
      </c>
      <c r="U9" s="342" t="s">
        <v>653</v>
      </c>
      <c r="V9" s="342"/>
      <c r="W9" s="342"/>
      <c r="X9" s="342"/>
      <c r="Y9" s="342"/>
      <c r="Z9" s="342"/>
      <c r="AA9" s="342"/>
      <c r="AB9" s="342"/>
      <c r="AC9" s="342"/>
      <c r="AD9" s="342"/>
      <c r="AE9" s="342"/>
      <c r="AF9" s="342"/>
      <c r="AG9" s="342"/>
      <c r="AH9" s="342"/>
      <c r="AI9" s="342"/>
      <c r="AJ9" s="342"/>
      <c r="AK9" s="342" t="s">
        <v>2377</v>
      </c>
      <c r="AL9" s="342" t="s">
        <v>2280</v>
      </c>
      <c r="AM9" s="342" t="s">
        <v>2272</v>
      </c>
      <c r="AN9" s="342" t="s">
        <v>2281</v>
      </c>
      <c r="AO9" s="342" t="s">
        <v>2282</v>
      </c>
      <c r="AP9" s="342" t="s">
        <v>2283</v>
      </c>
      <c r="AQ9" s="342" t="s">
        <v>2284</v>
      </c>
      <c r="AR9" s="342" t="s">
        <v>2285</v>
      </c>
      <c r="AS9" s="342" t="s">
        <v>2276</v>
      </c>
      <c r="AT9" s="342"/>
      <c r="AU9" s="351" t="s">
        <v>2374</v>
      </c>
      <c r="AV9" s="342" t="s">
        <v>2286</v>
      </c>
      <c r="AW9" s="342" t="s">
        <v>2378</v>
      </c>
      <c r="AX9" s="342" t="s">
        <v>2288</v>
      </c>
      <c r="AY9" s="342" t="s">
        <v>2379</v>
      </c>
      <c r="AZ9" s="342" t="s">
        <v>2290</v>
      </c>
      <c r="BA9" s="342" t="s">
        <v>2380</v>
      </c>
      <c r="BB9" s="342" t="s">
        <v>2292</v>
      </c>
      <c r="BC9" s="342" t="s">
        <v>2381</v>
      </c>
      <c r="BD9" s="342" t="s">
        <v>2294</v>
      </c>
      <c r="BE9" s="342" t="s">
        <v>2382</v>
      </c>
      <c r="BF9" s="342" t="s">
        <v>2296</v>
      </c>
      <c r="BG9" s="342" t="s">
        <v>2383</v>
      </c>
      <c r="BH9" s="342" t="s">
        <v>2298</v>
      </c>
      <c r="BI9" s="342" t="s">
        <v>2384</v>
      </c>
      <c r="BJ9" s="342" t="s">
        <v>2300</v>
      </c>
      <c r="BK9" s="342" t="s">
        <v>2385</v>
      </c>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t="s">
        <v>2386</v>
      </c>
      <c r="D10" s="342" t="s">
        <v>2387</v>
      </c>
      <c r="E10" s="342" t="s">
        <v>1630</v>
      </c>
      <c r="F10" s="342" t="s">
        <v>1629</v>
      </c>
      <c r="G10" s="342"/>
      <c r="H10" s="342" t="s">
        <v>2093</v>
      </c>
      <c r="I10" s="342"/>
      <c r="J10" s="342" t="s">
        <v>2272</v>
      </c>
      <c r="K10" s="342" t="s">
        <v>2388</v>
      </c>
      <c r="L10" s="342" t="s">
        <v>2389</v>
      </c>
      <c r="M10" s="342" t="s">
        <v>2390</v>
      </c>
      <c r="N10" s="342" t="s">
        <v>2272</v>
      </c>
      <c r="O10" s="342" t="s">
        <v>2307</v>
      </c>
      <c r="P10" s="342" t="s">
        <v>2321</v>
      </c>
      <c r="Q10" s="342" t="s">
        <v>368</v>
      </c>
      <c r="R10" s="342" t="s">
        <v>2278</v>
      </c>
      <c r="S10" s="342" t="s">
        <v>2279</v>
      </c>
      <c r="T10" s="342" t="s">
        <v>653</v>
      </c>
      <c r="U10" s="342" t="s">
        <v>653</v>
      </c>
      <c r="V10" s="342"/>
      <c r="W10" s="342"/>
      <c r="X10" s="342"/>
      <c r="Y10" s="342"/>
      <c r="Z10" s="342"/>
      <c r="AA10" s="342"/>
      <c r="AB10" s="342"/>
      <c r="AC10" s="342"/>
      <c r="AD10" s="342"/>
      <c r="AE10" s="342"/>
      <c r="AF10" s="342"/>
      <c r="AG10" s="342"/>
      <c r="AH10" s="342"/>
      <c r="AI10" s="342"/>
      <c r="AJ10" s="342"/>
      <c r="AK10" s="342" t="s">
        <v>2272</v>
      </c>
      <c r="AL10" s="342" t="s">
        <v>2280</v>
      </c>
      <c r="AM10" s="342" t="s">
        <v>2272</v>
      </c>
      <c r="AN10" s="342" t="s">
        <v>2281</v>
      </c>
      <c r="AO10" s="342" t="s">
        <v>2282</v>
      </c>
      <c r="AP10" s="342" t="s">
        <v>2283</v>
      </c>
      <c r="AQ10" s="342" t="s">
        <v>2284</v>
      </c>
      <c r="AR10" s="342" t="s">
        <v>2285</v>
      </c>
      <c r="AS10" s="342" t="s">
        <v>2285</v>
      </c>
      <c r="AT10" s="342"/>
      <c r="AU10" s="351" t="s">
        <v>2389</v>
      </c>
      <c r="AV10" s="342" t="s">
        <v>2286</v>
      </c>
      <c r="AW10" s="342" t="s">
        <v>2391</v>
      </c>
      <c r="AX10" s="342" t="s">
        <v>2288</v>
      </c>
      <c r="AY10" s="342" t="s">
        <v>2392</v>
      </c>
      <c r="AZ10" s="342" t="s">
        <v>2290</v>
      </c>
      <c r="BA10" s="342" t="s">
        <v>2393</v>
      </c>
      <c r="BB10" s="342" t="s">
        <v>2292</v>
      </c>
      <c r="BC10" s="342" t="s">
        <v>2394</v>
      </c>
      <c r="BD10" s="342" t="s">
        <v>2294</v>
      </c>
      <c r="BE10" s="342" t="s">
        <v>2395</v>
      </c>
      <c r="BF10" s="342" t="s">
        <v>2296</v>
      </c>
      <c r="BG10" s="342" t="s">
        <v>2396</v>
      </c>
      <c r="BH10" s="342" t="s">
        <v>2298</v>
      </c>
      <c r="BI10" s="342" t="s">
        <v>2397</v>
      </c>
      <c r="BJ10" s="342" t="s">
        <v>2300</v>
      </c>
      <c r="BK10" s="342" t="s">
        <v>2398</v>
      </c>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t="s">
        <v>2399</v>
      </c>
      <c r="D11" s="342" t="s">
        <v>2400</v>
      </c>
      <c r="E11" s="342" t="s">
        <v>361</v>
      </c>
      <c r="F11" s="342" t="s">
        <v>885</v>
      </c>
      <c r="G11" s="342"/>
      <c r="H11" s="342" t="s">
        <v>2093</v>
      </c>
      <c r="I11" s="342"/>
      <c r="J11" s="342" t="s">
        <v>2272</v>
      </c>
      <c r="K11" s="342" t="s">
        <v>2401</v>
      </c>
      <c r="L11" s="342" t="s">
        <v>2402</v>
      </c>
      <c r="M11" s="342" t="s">
        <v>2403</v>
      </c>
      <c r="N11" s="342" t="s">
        <v>2272</v>
      </c>
      <c r="O11" s="342" t="s">
        <v>2404</v>
      </c>
      <c r="P11" s="342" t="s">
        <v>2405</v>
      </c>
      <c r="Q11" s="342" t="s">
        <v>362</v>
      </c>
      <c r="R11" s="342" t="s">
        <v>2278</v>
      </c>
      <c r="S11" s="342" t="s">
        <v>2279</v>
      </c>
      <c r="T11" s="342" t="s">
        <v>653</v>
      </c>
      <c r="U11" s="342" t="s">
        <v>653</v>
      </c>
      <c r="V11" s="342"/>
      <c r="W11" s="342"/>
      <c r="X11" s="342"/>
      <c r="Y11" s="342"/>
      <c r="Z11" s="342"/>
      <c r="AA11" s="342"/>
      <c r="AB11" s="342"/>
      <c r="AC11" s="342"/>
      <c r="AD11" s="342"/>
      <c r="AE11" s="342"/>
      <c r="AF11" s="342"/>
      <c r="AG11" s="342"/>
      <c r="AH11" s="342"/>
      <c r="AI11" s="342"/>
      <c r="AJ11" s="342"/>
      <c r="AK11" s="342" t="s">
        <v>2272</v>
      </c>
      <c r="AL11" s="342" t="s">
        <v>2280</v>
      </c>
      <c r="AM11" s="342" t="s">
        <v>2272</v>
      </c>
      <c r="AN11" s="342" t="s">
        <v>2281</v>
      </c>
      <c r="AO11" s="342" t="s">
        <v>2282</v>
      </c>
      <c r="AP11" s="342" t="s">
        <v>2283</v>
      </c>
      <c r="AQ11" s="342" t="s">
        <v>2284</v>
      </c>
      <c r="AR11" s="342" t="s">
        <v>2285</v>
      </c>
      <c r="AS11" s="342" t="s">
        <v>2406</v>
      </c>
      <c r="AT11" s="342"/>
      <c r="AU11" s="351" t="s">
        <v>2402</v>
      </c>
      <c r="AV11" s="342" t="s">
        <v>2286</v>
      </c>
      <c r="AW11" s="342" t="s">
        <v>2407</v>
      </c>
      <c r="AX11" s="342" t="s">
        <v>2288</v>
      </c>
      <c r="AY11" s="342" t="s">
        <v>2408</v>
      </c>
      <c r="AZ11" s="342" t="s">
        <v>2290</v>
      </c>
      <c r="BA11" s="342" t="s">
        <v>2409</v>
      </c>
      <c r="BB11" s="342" t="s">
        <v>2292</v>
      </c>
      <c r="BC11" s="342" t="s">
        <v>2410</v>
      </c>
      <c r="BD11" s="342" t="s">
        <v>2294</v>
      </c>
      <c r="BE11" s="342" t="s">
        <v>2411</v>
      </c>
      <c r="BF11" s="342" t="s">
        <v>2296</v>
      </c>
      <c r="BG11" s="342" t="s">
        <v>2412</v>
      </c>
      <c r="BH11" s="342" t="s">
        <v>2298</v>
      </c>
      <c r="BI11" s="342" t="s">
        <v>2413</v>
      </c>
      <c r="BJ11" s="342" t="s">
        <v>2300</v>
      </c>
      <c r="BK11" s="342" t="s">
        <v>2414</v>
      </c>
      <c r="BL11" s="342"/>
      <c r="BM11" s="342"/>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2415</v>
      </c>
      <c r="D12" s="342" t="s">
        <v>2416</v>
      </c>
      <c r="E12" s="342" t="s">
        <v>979</v>
      </c>
      <c r="F12" s="342" t="s">
        <v>1723</v>
      </c>
      <c r="G12" s="342"/>
      <c r="H12" s="342" t="s">
        <v>2093</v>
      </c>
      <c r="I12" s="342"/>
      <c r="J12" s="342" t="s">
        <v>2272</v>
      </c>
      <c r="K12" s="342" t="s">
        <v>2417</v>
      </c>
      <c r="L12" s="342" t="s">
        <v>2418</v>
      </c>
      <c r="M12" s="342" t="s">
        <v>2419</v>
      </c>
      <c r="N12" s="342" t="s">
        <v>2272</v>
      </c>
      <c r="O12" s="342" t="s">
        <v>2281</v>
      </c>
      <c r="P12" s="342" t="s">
        <v>2376</v>
      </c>
      <c r="Q12" s="342" t="s">
        <v>383</v>
      </c>
      <c r="R12" s="342" t="s">
        <v>2278</v>
      </c>
      <c r="S12" s="342" t="s">
        <v>2279</v>
      </c>
      <c r="T12" s="342" t="s">
        <v>653</v>
      </c>
      <c r="U12" s="342" t="s">
        <v>653</v>
      </c>
      <c r="V12" s="342"/>
      <c r="W12" s="342"/>
      <c r="X12" s="342"/>
      <c r="Y12" s="342"/>
      <c r="Z12" s="342"/>
      <c r="AA12" s="342"/>
      <c r="AB12" s="342"/>
      <c r="AC12" s="342"/>
      <c r="AD12" s="342"/>
      <c r="AE12" s="342"/>
      <c r="AF12" s="342"/>
      <c r="AG12" s="342"/>
      <c r="AH12" s="342"/>
      <c r="AI12" s="342"/>
      <c r="AJ12" s="342"/>
      <c r="AK12" s="342" t="s">
        <v>2272</v>
      </c>
      <c r="AL12" s="342" t="s">
        <v>2280</v>
      </c>
      <c r="AM12" s="342" t="s">
        <v>2272</v>
      </c>
      <c r="AN12" s="342" t="s">
        <v>2281</v>
      </c>
      <c r="AO12" s="342" t="s">
        <v>2282</v>
      </c>
      <c r="AP12" s="342" t="s">
        <v>2283</v>
      </c>
      <c r="AQ12" s="342" t="s">
        <v>2284</v>
      </c>
      <c r="AR12" s="342" t="s">
        <v>2285</v>
      </c>
      <c r="AS12" s="342" t="s">
        <v>2420</v>
      </c>
      <c r="AT12" s="342"/>
      <c r="AU12" s="351" t="s">
        <v>2418</v>
      </c>
      <c r="AV12" s="342" t="s">
        <v>2286</v>
      </c>
      <c r="AW12" s="342" t="s">
        <v>2421</v>
      </c>
      <c r="AX12" s="342" t="s">
        <v>2288</v>
      </c>
      <c r="AY12" s="342" t="s">
        <v>2422</v>
      </c>
      <c r="AZ12" s="342" t="s">
        <v>2290</v>
      </c>
      <c r="BA12" s="342" t="s">
        <v>2423</v>
      </c>
      <c r="BB12" s="342" t="s">
        <v>2292</v>
      </c>
      <c r="BC12" s="342" t="s">
        <v>2424</v>
      </c>
      <c r="BD12" s="342" t="s">
        <v>2294</v>
      </c>
      <c r="BE12" s="342" t="s">
        <v>2425</v>
      </c>
      <c r="BF12" s="342" t="s">
        <v>2296</v>
      </c>
      <c r="BG12" s="342" t="s">
        <v>2426</v>
      </c>
      <c r="BH12" s="342" t="s">
        <v>2298</v>
      </c>
      <c r="BI12" s="342" t="s">
        <v>2427</v>
      </c>
      <c r="BJ12" s="342" t="s">
        <v>2300</v>
      </c>
      <c r="BK12" s="342" t="s">
        <v>2428</v>
      </c>
      <c r="BL12" s="342"/>
      <c r="BM12" s="342"/>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c r="D13" s="342" t="s">
        <v>2429</v>
      </c>
      <c r="E13" s="342"/>
      <c r="F13" s="342" t="s">
        <v>2430</v>
      </c>
      <c r="G13" s="342"/>
      <c r="H13" s="342" t="s">
        <v>2093</v>
      </c>
      <c r="I13" s="342"/>
      <c r="J13" s="342" t="s">
        <v>2272</v>
      </c>
      <c r="K13" s="342" t="s">
        <v>2431</v>
      </c>
      <c r="L13" s="342"/>
      <c r="M13" s="342"/>
      <c r="N13" s="342" t="s">
        <v>2272</v>
      </c>
      <c r="O13" s="342"/>
      <c r="P13" s="342"/>
      <c r="Q13" s="342"/>
      <c r="R13" s="342"/>
      <c r="S13" s="342" t="s">
        <v>2279</v>
      </c>
      <c r="T13" s="342" t="s">
        <v>653</v>
      </c>
      <c r="U13" s="342" t="s">
        <v>653</v>
      </c>
      <c r="V13" s="342"/>
      <c r="W13" s="342"/>
      <c r="X13" s="342"/>
      <c r="Y13" s="342"/>
      <c r="Z13" s="342"/>
      <c r="AA13" s="342"/>
      <c r="AB13" s="342"/>
      <c r="AC13" s="342"/>
      <c r="AD13" s="342"/>
      <c r="AE13" s="342"/>
      <c r="AF13" s="342"/>
      <c r="AG13" s="342"/>
      <c r="AH13" s="342"/>
      <c r="AI13" s="342"/>
      <c r="AJ13" s="342"/>
      <c r="AK13" s="342" t="s">
        <v>2272</v>
      </c>
      <c r="AL13" s="342" t="s">
        <v>2280</v>
      </c>
      <c r="AM13" s="342" t="s">
        <v>2272</v>
      </c>
      <c r="AN13" s="342" t="s">
        <v>2281</v>
      </c>
      <c r="AO13" s="342" t="s">
        <v>2282</v>
      </c>
      <c r="AP13" s="342" t="s">
        <v>2283</v>
      </c>
      <c r="AQ13" s="342" t="s">
        <v>2284</v>
      </c>
      <c r="AR13" s="342" t="s">
        <v>2285</v>
      </c>
      <c r="AS13" s="342"/>
      <c r="AT13" s="342"/>
      <c r="AU13" s="351"/>
      <c r="AV13" s="342"/>
      <c r="AW13" s="342"/>
      <c r="AX13" s="342"/>
      <c r="AY13" s="342"/>
      <c r="AZ13" s="342"/>
      <c r="BA13" s="342"/>
      <c r="BB13" s="342"/>
      <c r="BC13" s="342"/>
      <c r="BD13" s="342"/>
      <c r="BE13" s="342"/>
      <c r="BF13" s="342"/>
      <c r="BG13" s="342"/>
      <c r="BH13" s="342"/>
      <c r="BI13" s="342"/>
      <c r="BJ13" s="342"/>
      <c r="BK13" s="342"/>
      <c r="BL13" s="342"/>
      <c r="BM13" s="342"/>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t="s">
        <v>2432</v>
      </c>
      <c r="D14" s="342" t="s">
        <v>2433</v>
      </c>
      <c r="E14" s="342" t="s">
        <v>652</v>
      </c>
      <c r="F14" s="342" t="s">
        <v>1847</v>
      </c>
      <c r="G14" s="342"/>
      <c r="H14" s="342" t="s">
        <v>2093</v>
      </c>
      <c r="I14" s="342"/>
      <c r="J14" s="342" t="s">
        <v>2272</v>
      </c>
      <c r="K14" s="342" t="s">
        <v>2434</v>
      </c>
      <c r="L14" s="342"/>
      <c r="M14" s="342"/>
      <c r="N14" s="342" t="s">
        <v>2279</v>
      </c>
      <c r="O14" s="342" t="s">
        <v>2307</v>
      </c>
      <c r="P14" s="342" t="s">
        <v>2321</v>
      </c>
      <c r="Q14" s="342" t="s">
        <v>368</v>
      </c>
      <c r="R14" s="342" t="s">
        <v>2278</v>
      </c>
      <c r="S14" s="342" t="s">
        <v>2279</v>
      </c>
      <c r="T14" s="342" t="s">
        <v>653</v>
      </c>
      <c r="U14" s="342" t="s">
        <v>653</v>
      </c>
      <c r="V14" s="342"/>
      <c r="W14" s="342"/>
      <c r="X14" s="342"/>
      <c r="Y14" s="342"/>
      <c r="Z14" s="342"/>
      <c r="AA14" s="342"/>
      <c r="AB14" s="342"/>
      <c r="AC14" s="342"/>
      <c r="AD14" s="342"/>
      <c r="AE14" s="342"/>
      <c r="AF14" s="342"/>
      <c r="AG14" s="342"/>
      <c r="AH14" s="342"/>
      <c r="AI14" s="342"/>
      <c r="AJ14" s="342"/>
      <c r="AK14" s="342" t="s">
        <v>2272</v>
      </c>
      <c r="AL14" s="342" t="s">
        <v>2280</v>
      </c>
      <c r="AM14" s="342" t="s">
        <v>2272</v>
      </c>
      <c r="AN14" s="342" t="s">
        <v>2281</v>
      </c>
      <c r="AO14" s="342" t="s">
        <v>2282</v>
      </c>
      <c r="AP14" s="342" t="s">
        <v>2283</v>
      </c>
      <c r="AQ14" s="342" t="s">
        <v>2284</v>
      </c>
      <c r="AR14" s="342" t="s">
        <v>2285</v>
      </c>
      <c r="AS14" s="342"/>
      <c r="AT14" s="342"/>
      <c r="AU14" s="351"/>
      <c r="AV14" s="342"/>
      <c r="AW14" s="342"/>
      <c r="AX14" s="342"/>
      <c r="AY14" s="342"/>
      <c r="AZ14" s="342"/>
      <c r="BA14" s="342"/>
      <c r="BB14" s="342"/>
      <c r="BC14" s="342"/>
      <c r="BD14" s="342"/>
      <c r="BE14" s="342"/>
      <c r="BF14" s="342"/>
      <c r="BG14" s="342"/>
      <c r="BH14" s="342"/>
      <c r="BI14" s="342"/>
      <c r="BJ14" s="342"/>
      <c r="BK14" s="342"/>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c r="D15" s="342" t="s">
        <v>2435</v>
      </c>
      <c r="E15" s="342"/>
      <c r="F15" s="342" t="s">
        <v>2430</v>
      </c>
      <c r="G15" s="342"/>
      <c r="H15" s="342" t="s">
        <v>2093</v>
      </c>
      <c r="I15" s="342"/>
      <c r="J15" s="342" t="s">
        <v>2272</v>
      </c>
      <c r="K15" s="342" t="s">
        <v>2436</v>
      </c>
      <c r="L15" s="342"/>
      <c r="M15" s="342"/>
      <c r="N15" s="342" t="s">
        <v>2272</v>
      </c>
      <c r="O15" s="342"/>
      <c r="P15" s="342"/>
      <c r="Q15" s="342"/>
      <c r="R15" s="342"/>
      <c r="S15" s="342" t="s">
        <v>2279</v>
      </c>
      <c r="T15" s="342" t="s">
        <v>653</v>
      </c>
      <c r="U15" s="342" t="s">
        <v>653</v>
      </c>
      <c r="V15" s="342"/>
      <c r="W15" s="342"/>
      <c r="X15" s="342"/>
      <c r="Y15" s="342"/>
      <c r="Z15" s="342"/>
      <c r="AA15" s="342"/>
      <c r="AB15" s="342"/>
      <c r="AC15" s="342"/>
      <c r="AD15" s="342"/>
      <c r="AE15" s="342"/>
      <c r="AF15" s="342"/>
      <c r="AG15" s="342"/>
      <c r="AH15" s="342"/>
      <c r="AI15" s="342"/>
      <c r="AJ15" s="342"/>
      <c r="AK15" s="342" t="s">
        <v>2272</v>
      </c>
      <c r="AL15" s="342" t="s">
        <v>2280</v>
      </c>
      <c r="AM15" s="342" t="s">
        <v>2272</v>
      </c>
      <c r="AN15" s="342" t="s">
        <v>2281</v>
      </c>
      <c r="AO15" s="342" t="s">
        <v>2282</v>
      </c>
      <c r="AP15" s="342" t="s">
        <v>2283</v>
      </c>
      <c r="AQ15" s="342" t="s">
        <v>2284</v>
      </c>
      <c r="AR15" s="342" t="s">
        <v>2285</v>
      </c>
      <c r="AS15" s="342"/>
      <c r="AT15" s="342"/>
      <c r="AU15" s="351"/>
      <c r="AV15" s="342"/>
      <c r="AW15" s="342"/>
      <c r="AX15" s="342"/>
      <c r="AY15" s="342"/>
      <c r="AZ15" s="342"/>
      <c r="BA15" s="342"/>
      <c r="BB15" s="342"/>
      <c r="BC15" s="342"/>
      <c r="BD15" s="342"/>
      <c r="BE15" s="342"/>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2437</v>
      </c>
      <c r="D16" s="342" t="s">
        <v>2438</v>
      </c>
      <c r="E16" s="342" t="s">
        <v>1124</v>
      </c>
      <c r="F16" s="342" t="s">
        <v>1217</v>
      </c>
      <c r="G16" s="342"/>
      <c r="H16" s="342" t="s">
        <v>2093</v>
      </c>
      <c r="I16" s="342"/>
      <c r="J16" s="342" t="s">
        <v>2272</v>
      </c>
      <c r="K16" s="342" t="s">
        <v>2439</v>
      </c>
      <c r="L16" s="342" t="s">
        <v>2440</v>
      </c>
      <c r="M16" s="342" t="s">
        <v>2441</v>
      </c>
      <c r="N16" s="342" t="s">
        <v>2272</v>
      </c>
      <c r="O16" s="342" t="s">
        <v>2276</v>
      </c>
      <c r="P16" s="342" t="s">
        <v>2277</v>
      </c>
      <c r="Q16" s="342" t="s">
        <v>424</v>
      </c>
      <c r="R16" s="342" t="s">
        <v>2278</v>
      </c>
      <c r="S16" s="342" t="s">
        <v>2322</v>
      </c>
      <c r="T16" s="342" t="s">
        <v>363</v>
      </c>
      <c r="U16" s="342" t="s">
        <v>363</v>
      </c>
      <c r="V16" s="342"/>
      <c r="W16" s="342"/>
      <c r="X16" s="342"/>
      <c r="Y16" s="342"/>
      <c r="Z16" s="342"/>
      <c r="AA16" s="342"/>
      <c r="AB16" s="342"/>
      <c r="AC16" s="342"/>
      <c r="AD16" s="342"/>
      <c r="AE16" s="342"/>
      <c r="AF16" s="342"/>
      <c r="AG16" s="342"/>
      <c r="AH16" s="342"/>
      <c r="AI16" s="342"/>
      <c r="AJ16" s="342"/>
      <c r="AK16" s="342" t="s">
        <v>2272</v>
      </c>
      <c r="AL16" s="342" t="s">
        <v>2280</v>
      </c>
      <c r="AM16" s="342" t="s">
        <v>2272</v>
      </c>
      <c r="AN16" s="342" t="s">
        <v>2276</v>
      </c>
      <c r="AO16" s="342" t="s">
        <v>2442</v>
      </c>
      <c r="AP16" s="342" t="s">
        <v>2443</v>
      </c>
      <c r="AQ16" s="342" t="s">
        <v>2444</v>
      </c>
      <c r="AR16" s="342" t="s">
        <v>2406</v>
      </c>
      <c r="AS16" s="342" t="s">
        <v>2279</v>
      </c>
      <c r="AT16" s="342"/>
      <c r="AU16" s="351" t="s">
        <v>2440</v>
      </c>
      <c r="AV16" s="342" t="s">
        <v>2288</v>
      </c>
      <c r="AW16" s="342" t="s">
        <v>2445</v>
      </c>
      <c r="AX16" s="342" t="s">
        <v>2290</v>
      </c>
      <c r="AY16" s="342" t="s">
        <v>2446</v>
      </c>
      <c r="AZ16" s="342" t="s">
        <v>2447</v>
      </c>
      <c r="BA16" s="342" t="s">
        <v>2448</v>
      </c>
      <c r="BB16" s="342" t="s">
        <v>2449</v>
      </c>
      <c r="BC16" s="342" t="s">
        <v>2450</v>
      </c>
      <c r="BD16" s="342" t="s">
        <v>2292</v>
      </c>
      <c r="BE16" s="342" t="s">
        <v>2451</v>
      </c>
      <c r="BF16" s="342" t="s">
        <v>2452</v>
      </c>
      <c r="BG16" s="342" t="s">
        <v>2453</v>
      </c>
      <c r="BH16" s="342" t="s">
        <v>2454</v>
      </c>
      <c r="BI16" s="342" t="s">
        <v>2455</v>
      </c>
      <c r="BJ16" s="342" t="s">
        <v>2298</v>
      </c>
      <c r="BK16" s="342" t="s">
        <v>2456</v>
      </c>
      <c r="BL16" s="342" t="s">
        <v>2300</v>
      </c>
      <c r="BM16" s="342" t="s">
        <v>2457</v>
      </c>
      <c r="BN16" s="342"/>
      <c r="BO16" s="342"/>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2458</v>
      </c>
      <c r="D17" s="342" t="s">
        <v>2459</v>
      </c>
      <c r="E17" s="342" t="s">
        <v>1418</v>
      </c>
      <c r="F17" s="342" t="s">
        <v>1413</v>
      </c>
      <c r="G17" s="342"/>
      <c r="H17" s="342" t="s">
        <v>2093</v>
      </c>
      <c r="I17" s="342"/>
      <c r="J17" s="342" t="s">
        <v>2272</v>
      </c>
      <c r="K17" s="342" t="s">
        <v>2318</v>
      </c>
      <c r="L17" s="342" t="s">
        <v>2460</v>
      </c>
      <c r="M17" s="342" t="s">
        <v>2461</v>
      </c>
      <c r="N17" s="342" t="s">
        <v>2272</v>
      </c>
      <c r="O17" s="342" t="s">
        <v>2404</v>
      </c>
      <c r="P17" s="342" t="s">
        <v>2405</v>
      </c>
      <c r="Q17" s="342" t="s">
        <v>362</v>
      </c>
      <c r="R17" s="342" t="s">
        <v>2278</v>
      </c>
      <c r="S17" s="342" t="s">
        <v>2322</v>
      </c>
      <c r="T17" s="342" t="s">
        <v>363</v>
      </c>
      <c r="U17" s="342" t="s">
        <v>363</v>
      </c>
      <c r="V17" s="342"/>
      <c r="W17" s="342"/>
      <c r="X17" s="342"/>
      <c r="Y17" s="342"/>
      <c r="Z17" s="342"/>
      <c r="AA17" s="342"/>
      <c r="AB17" s="342"/>
      <c r="AC17" s="342"/>
      <c r="AD17" s="342"/>
      <c r="AE17" s="342"/>
      <c r="AF17" s="342"/>
      <c r="AG17" s="342"/>
      <c r="AH17" s="342"/>
      <c r="AI17" s="342"/>
      <c r="AJ17" s="342"/>
      <c r="AK17" s="342" t="s">
        <v>2272</v>
      </c>
      <c r="AL17" s="342" t="s">
        <v>2280</v>
      </c>
      <c r="AM17" s="342" t="s">
        <v>2272</v>
      </c>
      <c r="AN17" s="342" t="s">
        <v>2276</v>
      </c>
      <c r="AO17" s="342" t="s">
        <v>2442</v>
      </c>
      <c r="AP17" s="342" t="s">
        <v>2443</v>
      </c>
      <c r="AQ17" s="342" t="s">
        <v>2444</v>
      </c>
      <c r="AR17" s="342" t="s">
        <v>2406</v>
      </c>
      <c r="AS17" s="342" t="s">
        <v>2307</v>
      </c>
      <c r="AT17" s="342"/>
      <c r="AU17" s="351" t="s">
        <v>2460</v>
      </c>
      <c r="AV17" s="342" t="s">
        <v>2288</v>
      </c>
      <c r="AW17" s="342" t="s">
        <v>2462</v>
      </c>
      <c r="AX17" s="342" t="s">
        <v>2290</v>
      </c>
      <c r="AY17" s="342" t="s">
        <v>2463</v>
      </c>
      <c r="AZ17" s="342" t="s">
        <v>2447</v>
      </c>
      <c r="BA17" s="342" t="s">
        <v>2464</v>
      </c>
      <c r="BB17" s="342" t="s">
        <v>2449</v>
      </c>
      <c r="BC17" s="342" t="s">
        <v>2465</v>
      </c>
      <c r="BD17" s="342" t="s">
        <v>2292</v>
      </c>
      <c r="BE17" s="342" t="s">
        <v>2466</v>
      </c>
      <c r="BF17" s="342" t="s">
        <v>2452</v>
      </c>
      <c r="BG17" s="342" t="s">
        <v>2467</v>
      </c>
      <c r="BH17" s="342" t="s">
        <v>2454</v>
      </c>
      <c r="BI17" s="342" t="s">
        <v>2468</v>
      </c>
      <c r="BJ17" s="342" t="s">
        <v>2298</v>
      </c>
      <c r="BK17" s="342" t="s">
        <v>2469</v>
      </c>
      <c r="BL17" s="342" t="s">
        <v>2300</v>
      </c>
      <c r="BM17" s="342" t="s">
        <v>2470</v>
      </c>
      <c r="BN17" s="342"/>
      <c r="BO17" s="342"/>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2471</v>
      </c>
      <c r="D18" s="342" t="s">
        <v>2472</v>
      </c>
      <c r="E18" s="342" t="s">
        <v>1447</v>
      </c>
      <c r="F18" s="342" t="s">
        <v>1440</v>
      </c>
      <c r="G18" s="342"/>
      <c r="H18" s="342" t="s">
        <v>2093</v>
      </c>
      <c r="I18" s="342"/>
      <c r="J18" s="342" t="s">
        <v>2272</v>
      </c>
      <c r="K18" s="342" t="s">
        <v>2473</v>
      </c>
      <c r="L18" s="342" t="s">
        <v>2474</v>
      </c>
      <c r="M18" s="342" t="s">
        <v>2475</v>
      </c>
      <c r="N18" s="342" t="s">
        <v>2272</v>
      </c>
      <c r="O18" s="342" t="s">
        <v>2336</v>
      </c>
      <c r="P18" s="342" t="s">
        <v>2476</v>
      </c>
      <c r="Q18" s="342" t="s">
        <v>374</v>
      </c>
      <c r="R18" s="342" t="s">
        <v>2278</v>
      </c>
      <c r="S18" s="342" t="s">
        <v>2322</v>
      </c>
      <c r="T18" s="342" t="s">
        <v>363</v>
      </c>
      <c r="U18" s="342" t="s">
        <v>363</v>
      </c>
      <c r="V18" s="342"/>
      <c r="W18" s="342"/>
      <c r="X18" s="342"/>
      <c r="Y18" s="342"/>
      <c r="Z18" s="342"/>
      <c r="AA18" s="342"/>
      <c r="AB18" s="342"/>
      <c r="AC18" s="342"/>
      <c r="AD18" s="342"/>
      <c r="AE18" s="342"/>
      <c r="AF18" s="342"/>
      <c r="AG18" s="342"/>
      <c r="AH18" s="342"/>
      <c r="AI18" s="342"/>
      <c r="AJ18" s="342"/>
      <c r="AK18" s="342" t="s">
        <v>2272</v>
      </c>
      <c r="AL18" s="342" t="s">
        <v>2280</v>
      </c>
      <c r="AM18" s="342" t="s">
        <v>2272</v>
      </c>
      <c r="AN18" s="342" t="s">
        <v>2276</v>
      </c>
      <c r="AO18" s="342" t="s">
        <v>2442</v>
      </c>
      <c r="AP18" s="342" t="s">
        <v>2443</v>
      </c>
      <c r="AQ18" s="342" t="s">
        <v>2444</v>
      </c>
      <c r="AR18" s="342" t="s">
        <v>2406</v>
      </c>
      <c r="AS18" s="342" t="s">
        <v>2322</v>
      </c>
      <c r="AT18" s="342"/>
      <c r="AU18" s="351" t="s">
        <v>2474</v>
      </c>
      <c r="AV18" s="342" t="s">
        <v>2288</v>
      </c>
      <c r="AW18" s="342" t="s">
        <v>2477</v>
      </c>
      <c r="AX18" s="342" t="s">
        <v>2290</v>
      </c>
      <c r="AY18" s="342" t="s">
        <v>2478</v>
      </c>
      <c r="AZ18" s="342" t="s">
        <v>2447</v>
      </c>
      <c r="BA18" s="342" t="s">
        <v>2479</v>
      </c>
      <c r="BB18" s="342" t="s">
        <v>2449</v>
      </c>
      <c r="BC18" s="342" t="s">
        <v>2480</v>
      </c>
      <c r="BD18" s="342" t="s">
        <v>2292</v>
      </c>
      <c r="BE18" s="342" t="s">
        <v>2434</v>
      </c>
      <c r="BF18" s="342" t="s">
        <v>2452</v>
      </c>
      <c r="BG18" s="342" t="s">
        <v>2481</v>
      </c>
      <c r="BH18" s="342" t="s">
        <v>2454</v>
      </c>
      <c r="BI18" s="342" t="s">
        <v>2482</v>
      </c>
      <c r="BJ18" s="342" t="s">
        <v>2298</v>
      </c>
      <c r="BK18" s="342" t="s">
        <v>2483</v>
      </c>
      <c r="BL18" s="342" t="s">
        <v>2300</v>
      </c>
      <c r="BM18" s="342" t="s">
        <v>2414</v>
      </c>
      <c r="BN18" s="342"/>
      <c r="BO18" s="342"/>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2484</v>
      </c>
      <c r="D19" s="342" t="s">
        <v>2336</v>
      </c>
      <c r="E19" s="342" t="s">
        <v>921</v>
      </c>
      <c r="F19" s="342" t="s">
        <v>919</v>
      </c>
      <c r="G19" s="342"/>
      <c r="H19" s="342" t="s">
        <v>2093</v>
      </c>
      <c r="I19" s="342"/>
      <c r="J19" s="342" t="s">
        <v>2272</v>
      </c>
      <c r="K19" s="342" t="s">
        <v>2485</v>
      </c>
      <c r="L19" s="342" t="s">
        <v>2486</v>
      </c>
      <c r="M19" s="342" t="s">
        <v>2487</v>
      </c>
      <c r="N19" s="342" t="s">
        <v>2272</v>
      </c>
      <c r="O19" s="342" t="s">
        <v>2279</v>
      </c>
      <c r="P19" s="342" t="s">
        <v>2306</v>
      </c>
      <c r="Q19" s="342" t="s">
        <v>365</v>
      </c>
      <c r="R19" s="342" t="s">
        <v>2278</v>
      </c>
      <c r="S19" s="342" t="s">
        <v>2322</v>
      </c>
      <c r="T19" s="342" t="s">
        <v>363</v>
      </c>
      <c r="U19" s="342" t="s">
        <v>363</v>
      </c>
      <c r="V19" s="342"/>
      <c r="W19" s="342"/>
      <c r="X19" s="342"/>
      <c r="Y19" s="342"/>
      <c r="Z19" s="342"/>
      <c r="AA19" s="342"/>
      <c r="AB19" s="342"/>
      <c r="AC19" s="342"/>
      <c r="AD19" s="342"/>
      <c r="AE19" s="342"/>
      <c r="AF19" s="342"/>
      <c r="AG19" s="342"/>
      <c r="AH19" s="342"/>
      <c r="AI19" s="342"/>
      <c r="AJ19" s="342"/>
      <c r="AK19" s="342" t="s">
        <v>2272</v>
      </c>
      <c r="AL19" s="342" t="s">
        <v>2280</v>
      </c>
      <c r="AM19" s="342" t="s">
        <v>2272</v>
      </c>
      <c r="AN19" s="342" t="s">
        <v>2276</v>
      </c>
      <c r="AO19" s="342" t="s">
        <v>2442</v>
      </c>
      <c r="AP19" s="342" t="s">
        <v>2443</v>
      </c>
      <c r="AQ19" s="342" t="s">
        <v>2444</v>
      </c>
      <c r="AR19" s="342" t="s">
        <v>2406</v>
      </c>
      <c r="AS19" s="342" t="s">
        <v>2336</v>
      </c>
      <c r="AT19" s="342"/>
      <c r="AU19" s="351" t="s">
        <v>2486</v>
      </c>
      <c r="AV19" s="342" t="s">
        <v>2288</v>
      </c>
      <c r="AW19" s="342" t="s">
        <v>2488</v>
      </c>
      <c r="AX19" s="342" t="s">
        <v>2290</v>
      </c>
      <c r="AY19" s="342" t="s">
        <v>2489</v>
      </c>
      <c r="AZ19" s="342" t="s">
        <v>2447</v>
      </c>
      <c r="BA19" s="342" t="s">
        <v>2485</v>
      </c>
      <c r="BB19" s="342" t="s">
        <v>2449</v>
      </c>
      <c r="BC19" s="342" t="s">
        <v>2490</v>
      </c>
      <c r="BD19" s="342" t="s">
        <v>2292</v>
      </c>
      <c r="BE19" s="342" t="s">
        <v>2491</v>
      </c>
      <c r="BF19" s="342" t="s">
        <v>2452</v>
      </c>
      <c r="BG19" s="342" t="s">
        <v>2492</v>
      </c>
      <c r="BH19" s="342" t="s">
        <v>2454</v>
      </c>
      <c r="BI19" s="342" t="s">
        <v>2493</v>
      </c>
      <c r="BJ19" s="342" t="s">
        <v>2298</v>
      </c>
      <c r="BK19" s="342" t="s">
        <v>2494</v>
      </c>
      <c r="BL19" s="342" t="s">
        <v>2300</v>
      </c>
      <c r="BM19" s="342" t="s">
        <v>2495</v>
      </c>
      <c r="BN19" s="342"/>
      <c r="BO19" s="342"/>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2496</v>
      </c>
      <c r="D20" s="342" t="s">
        <v>2497</v>
      </c>
      <c r="E20" s="342" t="s">
        <v>1127</v>
      </c>
      <c r="F20" s="342" t="s">
        <v>1122</v>
      </c>
      <c r="G20" s="342"/>
      <c r="H20" s="342" t="s">
        <v>2093</v>
      </c>
      <c r="I20" s="342"/>
      <c r="J20" s="342" t="s">
        <v>2272</v>
      </c>
      <c r="K20" s="342" t="s">
        <v>2498</v>
      </c>
      <c r="L20" s="342" t="s">
        <v>2499</v>
      </c>
      <c r="M20" s="342" t="s">
        <v>2500</v>
      </c>
      <c r="N20" s="342" t="s">
        <v>2272</v>
      </c>
      <c r="O20" s="342" t="s">
        <v>2501</v>
      </c>
      <c r="P20" s="342" t="s">
        <v>2502</v>
      </c>
      <c r="Q20" s="342" t="s">
        <v>487</v>
      </c>
      <c r="R20" s="342" t="s">
        <v>2278</v>
      </c>
      <c r="S20" s="342" t="s">
        <v>2322</v>
      </c>
      <c r="T20" s="342" t="s">
        <v>363</v>
      </c>
      <c r="U20" s="342" t="s">
        <v>363</v>
      </c>
      <c r="V20" s="342"/>
      <c r="W20" s="342"/>
      <c r="X20" s="342"/>
      <c r="Y20" s="342"/>
      <c r="Z20" s="342"/>
      <c r="AA20" s="342"/>
      <c r="AB20" s="342"/>
      <c r="AC20" s="342"/>
      <c r="AD20" s="342"/>
      <c r="AE20" s="342"/>
      <c r="AF20" s="342"/>
      <c r="AG20" s="342"/>
      <c r="AH20" s="342"/>
      <c r="AI20" s="342"/>
      <c r="AJ20" s="342"/>
      <c r="AK20" s="342" t="s">
        <v>2272</v>
      </c>
      <c r="AL20" s="342" t="s">
        <v>2280</v>
      </c>
      <c r="AM20" s="342" t="s">
        <v>2272</v>
      </c>
      <c r="AN20" s="342" t="s">
        <v>2276</v>
      </c>
      <c r="AO20" s="342" t="s">
        <v>2442</v>
      </c>
      <c r="AP20" s="342" t="s">
        <v>2443</v>
      </c>
      <c r="AQ20" s="342" t="s">
        <v>2444</v>
      </c>
      <c r="AR20" s="342" t="s">
        <v>2406</v>
      </c>
      <c r="AS20" s="342" t="s">
        <v>2350</v>
      </c>
      <c r="AT20" s="342"/>
      <c r="AU20" s="351" t="s">
        <v>2499</v>
      </c>
      <c r="AV20" s="342" t="s">
        <v>2288</v>
      </c>
      <c r="AW20" s="342" t="s">
        <v>2503</v>
      </c>
      <c r="AX20" s="342" t="s">
        <v>2290</v>
      </c>
      <c r="AY20" s="342" t="s">
        <v>2504</v>
      </c>
      <c r="AZ20" s="342" t="s">
        <v>2447</v>
      </c>
      <c r="BA20" s="342" t="s">
        <v>2380</v>
      </c>
      <c r="BB20" s="342" t="s">
        <v>2449</v>
      </c>
      <c r="BC20" s="342" t="s">
        <v>2505</v>
      </c>
      <c r="BD20" s="342" t="s">
        <v>2292</v>
      </c>
      <c r="BE20" s="342" t="s">
        <v>2506</v>
      </c>
      <c r="BF20" s="342" t="s">
        <v>2452</v>
      </c>
      <c r="BG20" s="342" t="s">
        <v>2507</v>
      </c>
      <c r="BH20" s="342" t="s">
        <v>2454</v>
      </c>
      <c r="BI20" s="342" t="s">
        <v>2457</v>
      </c>
      <c r="BJ20" s="342" t="s">
        <v>2298</v>
      </c>
      <c r="BK20" s="342" t="s">
        <v>2483</v>
      </c>
      <c r="BL20" s="342" t="s">
        <v>2300</v>
      </c>
      <c r="BM20" s="342" t="s">
        <v>2508</v>
      </c>
      <c r="BN20" s="342"/>
      <c r="BO20" s="342"/>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t="s">
        <v>2509</v>
      </c>
      <c r="D21" s="342" t="s">
        <v>2510</v>
      </c>
      <c r="E21" s="342" t="s">
        <v>979</v>
      </c>
      <c r="F21" s="342" t="s">
        <v>1661</v>
      </c>
      <c r="G21" s="342"/>
      <c r="H21" s="342" t="s">
        <v>2093</v>
      </c>
      <c r="I21" s="342"/>
      <c r="J21" s="342" t="s">
        <v>2272</v>
      </c>
      <c r="K21" s="342" t="s">
        <v>2511</v>
      </c>
      <c r="L21" s="342" t="s">
        <v>2512</v>
      </c>
      <c r="M21" s="342" t="s">
        <v>2513</v>
      </c>
      <c r="N21" s="342" t="s">
        <v>2272</v>
      </c>
      <c r="O21" s="342" t="s">
        <v>2281</v>
      </c>
      <c r="P21" s="342" t="s">
        <v>2376</v>
      </c>
      <c r="Q21" s="342" t="s">
        <v>383</v>
      </c>
      <c r="R21" s="342" t="s">
        <v>2278</v>
      </c>
      <c r="S21" s="342" t="s">
        <v>2322</v>
      </c>
      <c r="T21" s="342" t="s">
        <v>363</v>
      </c>
      <c r="U21" s="342" t="s">
        <v>363</v>
      </c>
      <c r="V21" s="342"/>
      <c r="W21" s="342"/>
      <c r="X21" s="342"/>
      <c r="Y21" s="342"/>
      <c r="Z21" s="342"/>
      <c r="AA21" s="342"/>
      <c r="AB21" s="342"/>
      <c r="AC21" s="342"/>
      <c r="AD21" s="342"/>
      <c r="AE21" s="342"/>
      <c r="AF21" s="342"/>
      <c r="AG21" s="342"/>
      <c r="AH21" s="342"/>
      <c r="AI21" s="342"/>
      <c r="AJ21" s="342"/>
      <c r="AK21" s="342" t="s">
        <v>2272</v>
      </c>
      <c r="AL21" s="342" t="s">
        <v>2280</v>
      </c>
      <c r="AM21" s="342" t="s">
        <v>2272</v>
      </c>
      <c r="AN21" s="342" t="s">
        <v>2276</v>
      </c>
      <c r="AO21" s="342" t="s">
        <v>2442</v>
      </c>
      <c r="AP21" s="342" t="s">
        <v>2443</v>
      </c>
      <c r="AQ21" s="342" t="s">
        <v>2444</v>
      </c>
      <c r="AR21" s="342" t="s">
        <v>2406</v>
      </c>
      <c r="AS21" s="342" t="s">
        <v>2281</v>
      </c>
      <c r="AT21" s="342"/>
      <c r="AU21" s="351" t="s">
        <v>2512</v>
      </c>
      <c r="AV21" s="342" t="s">
        <v>2288</v>
      </c>
      <c r="AW21" s="342" t="s">
        <v>2514</v>
      </c>
      <c r="AX21" s="342" t="s">
        <v>2290</v>
      </c>
      <c r="AY21" s="342" t="s">
        <v>2515</v>
      </c>
      <c r="AZ21" s="342" t="s">
        <v>2447</v>
      </c>
      <c r="BA21" s="342" t="s">
        <v>2516</v>
      </c>
      <c r="BB21" s="342" t="s">
        <v>2449</v>
      </c>
      <c r="BC21" s="342" t="s">
        <v>2517</v>
      </c>
      <c r="BD21" s="342" t="s">
        <v>2292</v>
      </c>
      <c r="BE21" s="342" t="s">
        <v>2518</v>
      </c>
      <c r="BF21" s="342" t="s">
        <v>2452</v>
      </c>
      <c r="BG21" s="342" t="s">
        <v>2519</v>
      </c>
      <c r="BH21" s="342" t="s">
        <v>2454</v>
      </c>
      <c r="BI21" s="342" t="s">
        <v>2520</v>
      </c>
      <c r="BJ21" s="342" t="s">
        <v>2298</v>
      </c>
      <c r="BK21" s="342" t="s">
        <v>2521</v>
      </c>
      <c r="BL21" s="342" t="s">
        <v>2300</v>
      </c>
      <c r="BM21" s="342" t="s">
        <v>2522</v>
      </c>
      <c r="BN21" s="342"/>
      <c r="BO21" s="342"/>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t="s">
        <v>2523</v>
      </c>
      <c r="D22" s="342" t="s">
        <v>2524</v>
      </c>
      <c r="E22" s="342" t="s">
        <v>361</v>
      </c>
      <c r="F22" s="342" t="s">
        <v>360</v>
      </c>
      <c r="G22" s="342"/>
      <c r="H22" s="342" t="s">
        <v>2093</v>
      </c>
      <c r="I22" s="342"/>
      <c r="J22" s="342" t="s">
        <v>2272</v>
      </c>
      <c r="K22" s="342" t="s">
        <v>2347</v>
      </c>
      <c r="L22" s="342"/>
      <c r="M22" s="342"/>
      <c r="N22" s="342" t="s">
        <v>2279</v>
      </c>
      <c r="O22" s="342" t="s">
        <v>2404</v>
      </c>
      <c r="P22" s="342" t="s">
        <v>2405</v>
      </c>
      <c r="Q22" s="342" t="s">
        <v>362</v>
      </c>
      <c r="R22" s="342" t="s">
        <v>2278</v>
      </c>
      <c r="S22" s="342" t="s">
        <v>2322</v>
      </c>
      <c r="T22" s="342" t="s">
        <v>363</v>
      </c>
      <c r="U22" s="342" t="s">
        <v>363</v>
      </c>
      <c r="V22" s="342"/>
      <c r="W22" s="342"/>
      <c r="X22" s="342"/>
      <c r="Y22" s="342"/>
      <c r="Z22" s="342"/>
      <c r="AA22" s="342"/>
      <c r="AB22" s="342"/>
      <c r="AC22" s="342"/>
      <c r="AD22" s="342"/>
      <c r="AE22" s="342"/>
      <c r="AF22" s="342"/>
      <c r="AG22" s="342"/>
      <c r="AH22" s="342"/>
      <c r="AI22" s="342"/>
      <c r="AJ22" s="342"/>
      <c r="AK22" s="342" t="s">
        <v>2272</v>
      </c>
      <c r="AL22" s="342" t="s">
        <v>2280</v>
      </c>
      <c r="AM22" s="342" t="s">
        <v>2272</v>
      </c>
      <c r="AN22" s="342" t="s">
        <v>2276</v>
      </c>
      <c r="AO22" s="342" t="s">
        <v>2442</v>
      </c>
      <c r="AP22" s="342" t="s">
        <v>2443</v>
      </c>
      <c r="AQ22" s="342" t="s">
        <v>2444</v>
      </c>
      <c r="AR22" s="342" t="s">
        <v>2406</v>
      </c>
      <c r="AS22" s="342"/>
      <c r="AT22" s="342"/>
      <c r="AU22" s="351"/>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t="s">
        <v>2525</v>
      </c>
      <c r="D23" s="342" t="s">
        <v>2526</v>
      </c>
      <c r="E23" s="342" t="s">
        <v>1155</v>
      </c>
      <c r="F23" s="342" t="s">
        <v>1331</v>
      </c>
      <c r="G23" s="342"/>
      <c r="H23" s="342" t="s">
        <v>2093</v>
      </c>
      <c r="I23" s="342"/>
      <c r="J23" s="342" t="s">
        <v>2272</v>
      </c>
      <c r="K23" s="342" t="s">
        <v>2434</v>
      </c>
      <c r="L23" s="342" t="s">
        <v>2527</v>
      </c>
      <c r="M23" s="342" t="s">
        <v>2528</v>
      </c>
      <c r="N23" s="342" t="s">
        <v>2272</v>
      </c>
      <c r="O23" s="342" t="s">
        <v>2501</v>
      </c>
      <c r="P23" s="342" t="s">
        <v>2502</v>
      </c>
      <c r="Q23" s="342" t="s">
        <v>487</v>
      </c>
      <c r="R23" s="342" t="s">
        <v>2278</v>
      </c>
      <c r="S23" s="342" t="s">
        <v>2350</v>
      </c>
      <c r="T23" s="342" t="s">
        <v>904</v>
      </c>
      <c r="U23" s="342" t="s">
        <v>904</v>
      </c>
      <c r="V23" s="342"/>
      <c r="W23" s="342"/>
      <c r="X23" s="342"/>
      <c r="Y23" s="342"/>
      <c r="Z23" s="342"/>
      <c r="AA23" s="342"/>
      <c r="AB23" s="342"/>
      <c r="AC23" s="342"/>
      <c r="AD23" s="342"/>
      <c r="AE23" s="342"/>
      <c r="AF23" s="342"/>
      <c r="AG23" s="342"/>
      <c r="AH23" s="342"/>
      <c r="AI23" s="342"/>
      <c r="AJ23" s="342"/>
      <c r="AK23" s="342" t="s">
        <v>2272</v>
      </c>
      <c r="AL23" s="342" t="s">
        <v>2280</v>
      </c>
      <c r="AM23" s="342" t="s">
        <v>2272</v>
      </c>
      <c r="AN23" s="342" t="s">
        <v>2285</v>
      </c>
      <c r="AO23" s="342" t="s">
        <v>2529</v>
      </c>
      <c r="AP23" s="342" t="s">
        <v>2530</v>
      </c>
      <c r="AQ23" s="342" t="s">
        <v>2531</v>
      </c>
      <c r="AR23" s="342" t="s">
        <v>2420</v>
      </c>
      <c r="AS23" s="342" t="s">
        <v>2279</v>
      </c>
      <c r="AT23" s="342"/>
      <c r="AU23" s="351" t="s">
        <v>2527</v>
      </c>
      <c r="AV23" s="342" t="s">
        <v>2532</v>
      </c>
      <c r="AW23" s="342" t="s">
        <v>2533</v>
      </c>
      <c r="AX23" s="342" t="s">
        <v>2534</v>
      </c>
      <c r="AY23" s="342" t="s">
        <v>2464</v>
      </c>
      <c r="AZ23" s="342" t="s">
        <v>2400</v>
      </c>
      <c r="BA23" s="342" t="s">
        <v>2535</v>
      </c>
      <c r="BB23" s="342" t="s">
        <v>2524</v>
      </c>
      <c r="BC23" s="342" t="s">
        <v>2536</v>
      </c>
      <c r="BD23" s="342" t="s">
        <v>2537</v>
      </c>
      <c r="BE23" s="342" t="s">
        <v>2538</v>
      </c>
      <c r="BF23" s="342" t="s">
        <v>2539</v>
      </c>
      <c r="BG23" s="342" t="s">
        <v>2540</v>
      </c>
      <c r="BH23" s="342" t="s">
        <v>2541</v>
      </c>
      <c r="BI23" s="342" t="s">
        <v>2542</v>
      </c>
      <c r="BJ23" s="342" t="s">
        <v>2543</v>
      </c>
      <c r="BK23" s="342" t="s">
        <v>2544</v>
      </c>
      <c r="BL23" s="342" t="s">
        <v>2472</v>
      </c>
      <c r="BM23" s="342" t="s">
        <v>2483</v>
      </c>
      <c r="BN23" s="342" t="s">
        <v>2300</v>
      </c>
      <c r="BO23" s="342" t="s">
        <v>2545</v>
      </c>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2546</v>
      </c>
      <c r="D24" s="342" t="s">
        <v>2284</v>
      </c>
      <c r="E24" s="342" t="s">
        <v>935</v>
      </c>
      <c r="F24" s="342" t="s">
        <v>934</v>
      </c>
      <c r="G24" s="342"/>
      <c r="H24" s="342" t="s">
        <v>2093</v>
      </c>
      <c r="I24" s="342"/>
      <c r="J24" s="342" t="s">
        <v>2272</v>
      </c>
      <c r="K24" s="342" t="s">
        <v>2547</v>
      </c>
      <c r="L24" s="342" t="s">
        <v>2548</v>
      </c>
      <c r="M24" s="342" t="s">
        <v>2549</v>
      </c>
      <c r="N24" s="342" t="s">
        <v>2272</v>
      </c>
      <c r="O24" s="342" t="s">
        <v>2279</v>
      </c>
      <c r="P24" s="342" t="s">
        <v>2306</v>
      </c>
      <c r="Q24" s="342" t="s">
        <v>365</v>
      </c>
      <c r="R24" s="342" t="s">
        <v>2278</v>
      </c>
      <c r="S24" s="342" t="s">
        <v>2350</v>
      </c>
      <c r="T24" s="342" t="s">
        <v>904</v>
      </c>
      <c r="U24" s="342" t="s">
        <v>904</v>
      </c>
      <c r="V24" s="342"/>
      <c r="W24" s="342"/>
      <c r="X24" s="342"/>
      <c r="Y24" s="342"/>
      <c r="Z24" s="342"/>
      <c r="AA24" s="342"/>
      <c r="AB24" s="342"/>
      <c r="AC24" s="342"/>
      <c r="AD24" s="342"/>
      <c r="AE24" s="342"/>
      <c r="AF24" s="342"/>
      <c r="AG24" s="342"/>
      <c r="AH24" s="342"/>
      <c r="AI24" s="342"/>
      <c r="AJ24" s="342"/>
      <c r="AK24" s="342" t="s">
        <v>2272</v>
      </c>
      <c r="AL24" s="342" t="s">
        <v>2280</v>
      </c>
      <c r="AM24" s="342" t="s">
        <v>2272</v>
      </c>
      <c r="AN24" s="342" t="s">
        <v>2285</v>
      </c>
      <c r="AO24" s="342" t="s">
        <v>2529</v>
      </c>
      <c r="AP24" s="342" t="s">
        <v>2530</v>
      </c>
      <c r="AQ24" s="342" t="s">
        <v>2531</v>
      </c>
      <c r="AR24" s="342" t="s">
        <v>2420</v>
      </c>
      <c r="AS24" s="342" t="s">
        <v>2307</v>
      </c>
      <c r="AT24" s="342"/>
      <c r="AU24" s="351" t="s">
        <v>2548</v>
      </c>
      <c r="AV24" s="342" t="s">
        <v>2532</v>
      </c>
      <c r="AW24" s="342" t="s">
        <v>2550</v>
      </c>
      <c r="AX24" s="342" t="s">
        <v>2534</v>
      </c>
      <c r="AY24" s="342" t="s">
        <v>2551</v>
      </c>
      <c r="AZ24" s="342" t="s">
        <v>2400</v>
      </c>
      <c r="BA24" s="342" t="s">
        <v>2552</v>
      </c>
      <c r="BB24" s="342" t="s">
        <v>2524</v>
      </c>
      <c r="BC24" s="342" t="s">
        <v>2553</v>
      </c>
      <c r="BD24" s="342" t="s">
        <v>2537</v>
      </c>
      <c r="BE24" s="342" t="s">
        <v>2554</v>
      </c>
      <c r="BF24" s="342" t="s">
        <v>2539</v>
      </c>
      <c r="BG24" s="342" t="s">
        <v>2555</v>
      </c>
      <c r="BH24" s="342" t="s">
        <v>2541</v>
      </c>
      <c r="BI24" s="342" t="s">
        <v>2556</v>
      </c>
      <c r="BJ24" s="342" t="s">
        <v>2543</v>
      </c>
      <c r="BK24" s="342" t="s">
        <v>2557</v>
      </c>
      <c r="BL24" s="342" t="s">
        <v>2472</v>
      </c>
      <c r="BM24" s="342" t="s">
        <v>2558</v>
      </c>
      <c r="BN24" s="342" t="s">
        <v>2300</v>
      </c>
      <c r="BO24" s="342" t="s">
        <v>2559</v>
      </c>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2560</v>
      </c>
      <c r="D25" s="342" t="s">
        <v>2561</v>
      </c>
      <c r="E25" s="342" t="s">
        <v>1615</v>
      </c>
      <c r="F25" s="342" t="s">
        <v>1613</v>
      </c>
      <c r="G25" s="342"/>
      <c r="H25" s="342" t="s">
        <v>2093</v>
      </c>
      <c r="I25" s="342"/>
      <c r="J25" s="342" t="s">
        <v>2272</v>
      </c>
      <c r="K25" s="342" t="s">
        <v>2562</v>
      </c>
      <c r="L25" s="342" t="s">
        <v>2563</v>
      </c>
      <c r="M25" s="342" t="s">
        <v>2564</v>
      </c>
      <c r="N25" s="342" t="s">
        <v>2272</v>
      </c>
      <c r="O25" s="342" t="s">
        <v>2279</v>
      </c>
      <c r="P25" s="342" t="s">
        <v>2306</v>
      </c>
      <c r="Q25" s="342" t="s">
        <v>365</v>
      </c>
      <c r="R25" s="342" t="s">
        <v>2278</v>
      </c>
      <c r="S25" s="342" t="s">
        <v>2350</v>
      </c>
      <c r="T25" s="342" t="s">
        <v>904</v>
      </c>
      <c r="U25" s="342" t="s">
        <v>904</v>
      </c>
      <c r="V25" s="342"/>
      <c r="W25" s="342"/>
      <c r="X25" s="342"/>
      <c r="Y25" s="342"/>
      <c r="Z25" s="342"/>
      <c r="AA25" s="342"/>
      <c r="AB25" s="342"/>
      <c r="AC25" s="342"/>
      <c r="AD25" s="342"/>
      <c r="AE25" s="342"/>
      <c r="AF25" s="342"/>
      <c r="AG25" s="342"/>
      <c r="AH25" s="342"/>
      <c r="AI25" s="342"/>
      <c r="AJ25" s="342"/>
      <c r="AK25" s="342" t="s">
        <v>2272</v>
      </c>
      <c r="AL25" s="342" t="s">
        <v>2280</v>
      </c>
      <c r="AM25" s="342" t="s">
        <v>2272</v>
      </c>
      <c r="AN25" s="342" t="s">
        <v>2285</v>
      </c>
      <c r="AO25" s="342" t="s">
        <v>2529</v>
      </c>
      <c r="AP25" s="342" t="s">
        <v>2530</v>
      </c>
      <c r="AQ25" s="342" t="s">
        <v>2531</v>
      </c>
      <c r="AR25" s="342" t="s">
        <v>2420</v>
      </c>
      <c r="AS25" s="342" t="s">
        <v>2322</v>
      </c>
      <c r="AT25" s="342"/>
      <c r="AU25" s="351" t="s">
        <v>2563</v>
      </c>
      <c r="AV25" s="342" t="s">
        <v>2532</v>
      </c>
      <c r="AW25" s="342" t="s">
        <v>2450</v>
      </c>
      <c r="AX25" s="342" t="s">
        <v>2534</v>
      </c>
      <c r="AY25" s="342" t="s">
        <v>2565</v>
      </c>
      <c r="AZ25" s="342" t="s">
        <v>2400</v>
      </c>
      <c r="BA25" s="342" t="s">
        <v>2566</v>
      </c>
      <c r="BB25" s="342" t="s">
        <v>2524</v>
      </c>
      <c r="BC25" s="342" t="s">
        <v>2567</v>
      </c>
      <c r="BD25" s="342" t="s">
        <v>2537</v>
      </c>
      <c r="BE25" s="342" t="s">
        <v>2568</v>
      </c>
      <c r="BF25" s="342" t="s">
        <v>2539</v>
      </c>
      <c r="BG25" s="342" t="s">
        <v>2569</v>
      </c>
      <c r="BH25" s="342" t="s">
        <v>2541</v>
      </c>
      <c r="BI25" s="342" t="s">
        <v>2570</v>
      </c>
      <c r="BJ25" s="342" t="s">
        <v>2543</v>
      </c>
      <c r="BK25" s="342" t="s">
        <v>2571</v>
      </c>
      <c r="BL25" s="342" t="s">
        <v>2472</v>
      </c>
      <c r="BM25" s="342" t="s">
        <v>2572</v>
      </c>
      <c r="BN25" s="342" t="s">
        <v>2300</v>
      </c>
      <c r="BO25" s="342" t="s">
        <v>2573</v>
      </c>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2574</v>
      </c>
      <c r="D26" s="342" t="s">
        <v>2575</v>
      </c>
      <c r="E26" s="342" t="s">
        <v>1848</v>
      </c>
      <c r="F26" s="342" t="s">
        <v>1847</v>
      </c>
      <c r="G26" s="342"/>
      <c r="H26" s="342" t="s">
        <v>2093</v>
      </c>
      <c r="I26" s="342"/>
      <c r="J26" s="342" t="s">
        <v>2272</v>
      </c>
      <c r="K26" s="342" t="s">
        <v>2361</v>
      </c>
      <c r="L26" s="342" t="s">
        <v>2576</v>
      </c>
      <c r="M26" s="342" t="s">
        <v>2374</v>
      </c>
      <c r="N26" s="342" t="s">
        <v>2272</v>
      </c>
      <c r="O26" s="342" t="s">
        <v>2276</v>
      </c>
      <c r="P26" s="342" t="s">
        <v>2277</v>
      </c>
      <c r="Q26" s="342" t="s">
        <v>424</v>
      </c>
      <c r="R26" s="342" t="s">
        <v>2278</v>
      </c>
      <c r="S26" s="342" t="s">
        <v>2350</v>
      </c>
      <c r="T26" s="342" t="s">
        <v>904</v>
      </c>
      <c r="U26" s="342" t="s">
        <v>904</v>
      </c>
      <c r="V26" s="342"/>
      <c r="W26" s="342"/>
      <c r="X26" s="342"/>
      <c r="Y26" s="342"/>
      <c r="Z26" s="342"/>
      <c r="AA26" s="342"/>
      <c r="AB26" s="342"/>
      <c r="AC26" s="342"/>
      <c r="AD26" s="342"/>
      <c r="AE26" s="342"/>
      <c r="AF26" s="342"/>
      <c r="AG26" s="342"/>
      <c r="AH26" s="342"/>
      <c r="AI26" s="342"/>
      <c r="AJ26" s="342"/>
      <c r="AK26" s="342" t="s">
        <v>2272</v>
      </c>
      <c r="AL26" s="342" t="s">
        <v>2280</v>
      </c>
      <c r="AM26" s="342" t="s">
        <v>2272</v>
      </c>
      <c r="AN26" s="342" t="s">
        <v>2285</v>
      </c>
      <c r="AO26" s="342" t="s">
        <v>2529</v>
      </c>
      <c r="AP26" s="342" t="s">
        <v>2530</v>
      </c>
      <c r="AQ26" s="342" t="s">
        <v>2531</v>
      </c>
      <c r="AR26" s="342" t="s">
        <v>2420</v>
      </c>
      <c r="AS26" s="342" t="s">
        <v>2336</v>
      </c>
      <c r="AT26" s="342"/>
      <c r="AU26" s="351" t="s">
        <v>2576</v>
      </c>
      <c r="AV26" s="342" t="s">
        <v>2532</v>
      </c>
      <c r="AW26" s="342" t="s">
        <v>2309</v>
      </c>
      <c r="AX26" s="342" t="s">
        <v>2534</v>
      </c>
      <c r="AY26" s="342" t="s">
        <v>2324</v>
      </c>
      <c r="AZ26" s="342" t="s">
        <v>2400</v>
      </c>
      <c r="BA26" s="342" t="s">
        <v>2577</v>
      </c>
      <c r="BB26" s="342" t="s">
        <v>2524</v>
      </c>
      <c r="BC26" s="342" t="s">
        <v>2578</v>
      </c>
      <c r="BD26" s="342" t="s">
        <v>2537</v>
      </c>
      <c r="BE26" s="342" t="s">
        <v>2579</v>
      </c>
      <c r="BF26" s="342" t="s">
        <v>2539</v>
      </c>
      <c r="BG26" s="342" t="s">
        <v>2580</v>
      </c>
      <c r="BH26" s="342" t="s">
        <v>2541</v>
      </c>
      <c r="BI26" s="342" t="s">
        <v>2473</v>
      </c>
      <c r="BJ26" s="342" t="s">
        <v>2543</v>
      </c>
      <c r="BK26" s="342" t="s">
        <v>2581</v>
      </c>
      <c r="BL26" s="342" t="s">
        <v>2472</v>
      </c>
      <c r="BM26" s="342" t="s">
        <v>2582</v>
      </c>
      <c r="BN26" s="342" t="s">
        <v>2300</v>
      </c>
      <c r="BO26" s="342" t="s">
        <v>2583</v>
      </c>
      <c r="BP26" s="342"/>
      <c r="BQ26" s="342"/>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t="s">
        <v>2584</v>
      </c>
      <c r="D27" s="342" t="s">
        <v>2585</v>
      </c>
      <c r="E27" s="342" t="s">
        <v>1664</v>
      </c>
      <c r="F27" s="342" t="s">
        <v>1941</v>
      </c>
      <c r="G27" s="342"/>
      <c r="H27" s="342" t="s">
        <v>2093</v>
      </c>
      <c r="I27" s="342"/>
      <c r="J27" s="342" t="s">
        <v>2272</v>
      </c>
      <c r="K27" s="342" t="s">
        <v>2401</v>
      </c>
      <c r="L27" s="342" t="s">
        <v>2586</v>
      </c>
      <c r="M27" s="342" t="s">
        <v>2587</v>
      </c>
      <c r="N27" s="342" t="s">
        <v>2272</v>
      </c>
      <c r="O27" s="342" t="s">
        <v>2281</v>
      </c>
      <c r="P27" s="342" t="s">
        <v>2376</v>
      </c>
      <c r="Q27" s="342" t="s">
        <v>383</v>
      </c>
      <c r="R27" s="342" t="s">
        <v>2278</v>
      </c>
      <c r="S27" s="342" t="s">
        <v>2350</v>
      </c>
      <c r="T27" s="342" t="s">
        <v>904</v>
      </c>
      <c r="U27" s="342" t="s">
        <v>904</v>
      </c>
      <c r="V27" s="342"/>
      <c r="W27" s="342"/>
      <c r="X27" s="342"/>
      <c r="Y27" s="342"/>
      <c r="Z27" s="342"/>
      <c r="AA27" s="342"/>
      <c r="AB27" s="342"/>
      <c r="AC27" s="342"/>
      <c r="AD27" s="342"/>
      <c r="AE27" s="342"/>
      <c r="AF27" s="342"/>
      <c r="AG27" s="342"/>
      <c r="AH27" s="342"/>
      <c r="AI27" s="342"/>
      <c r="AJ27" s="342"/>
      <c r="AK27" s="342" t="s">
        <v>2272</v>
      </c>
      <c r="AL27" s="342" t="s">
        <v>2280</v>
      </c>
      <c r="AM27" s="342" t="s">
        <v>2272</v>
      </c>
      <c r="AN27" s="342" t="s">
        <v>2285</v>
      </c>
      <c r="AO27" s="342" t="s">
        <v>2529</v>
      </c>
      <c r="AP27" s="342" t="s">
        <v>2530</v>
      </c>
      <c r="AQ27" s="342" t="s">
        <v>2531</v>
      </c>
      <c r="AR27" s="342" t="s">
        <v>2420</v>
      </c>
      <c r="AS27" s="342" t="s">
        <v>2350</v>
      </c>
      <c r="AT27" s="342"/>
      <c r="AU27" s="351" t="s">
        <v>2586</v>
      </c>
      <c r="AV27" s="342" t="s">
        <v>2532</v>
      </c>
      <c r="AW27" s="342" t="s">
        <v>2588</v>
      </c>
      <c r="AX27" s="342" t="s">
        <v>2534</v>
      </c>
      <c r="AY27" s="342" t="s">
        <v>2589</v>
      </c>
      <c r="AZ27" s="342" t="s">
        <v>2400</v>
      </c>
      <c r="BA27" s="342" t="s">
        <v>2590</v>
      </c>
      <c r="BB27" s="342" t="s">
        <v>2524</v>
      </c>
      <c r="BC27" s="342" t="s">
        <v>2480</v>
      </c>
      <c r="BD27" s="342" t="s">
        <v>2537</v>
      </c>
      <c r="BE27" s="342" t="s">
        <v>2591</v>
      </c>
      <c r="BF27" s="342" t="s">
        <v>2539</v>
      </c>
      <c r="BG27" s="342" t="s">
        <v>2592</v>
      </c>
      <c r="BH27" s="342" t="s">
        <v>2541</v>
      </c>
      <c r="BI27" s="342" t="s">
        <v>2335</v>
      </c>
      <c r="BJ27" s="342" t="s">
        <v>2543</v>
      </c>
      <c r="BK27" s="342" t="s">
        <v>2593</v>
      </c>
      <c r="BL27" s="342" t="s">
        <v>2472</v>
      </c>
      <c r="BM27" s="342" t="s">
        <v>2594</v>
      </c>
      <c r="BN27" s="342" t="s">
        <v>2300</v>
      </c>
      <c r="BO27" s="342" t="s">
        <v>2595</v>
      </c>
      <c r="BP27" s="342"/>
      <c r="BQ27" s="342"/>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2596</v>
      </c>
      <c r="D28" s="342" t="s">
        <v>2279</v>
      </c>
      <c r="E28" s="342" t="s">
        <v>612</v>
      </c>
      <c r="F28" s="342" t="s">
        <v>1198</v>
      </c>
      <c r="G28" s="342"/>
      <c r="H28" s="342" t="s">
        <v>2093</v>
      </c>
      <c r="I28" s="342"/>
      <c r="J28" s="342" t="s">
        <v>2272</v>
      </c>
      <c r="K28" s="342" t="s">
        <v>2273</v>
      </c>
      <c r="L28" s="342" t="s">
        <v>2597</v>
      </c>
      <c r="M28" s="342" t="s">
        <v>2598</v>
      </c>
      <c r="N28" s="342" t="s">
        <v>2272</v>
      </c>
      <c r="O28" s="342" t="s">
        <v>2281</v>
      </c>
      <c r="P28" s="342" t="s">
        <v>2376</v>
      </c>
      <c r="Q28" s="342" t="s">
        <v>383</v>
      </c>
      <c r="R28" s="342" t="s">
        <v>2278</v>
      </c>
      <c r="S28" s="342" t="s">
        <v>2350</v>
      </c>
      <c r="T28" s="342" t="s">
        <v>904</v>
      </c>
      <c r="U28" s="342" t="s">
        <v>904</v>
      </c>
      <c r="V28" s="342"/>
      <c r="W28" s="342"/>
      <c r="X28" s="342"/>
      <c r="Y28" s="342"/>
      <c r="Z28" s="342"/>
      <c r="AA28" s="342"/>
      <c r="AB28" s="342"/>
      <c r="AC28" s="342"/>
      <c r="AD28" s="342"/>
      <c r="AE28" s="342"/>
      <c r="AF28" s="342"/>
      <c r="AG28" s="342"/>
      <c r="AH28" s="342"/>
      <c r="AI28" s="342"/>
      <c r="AJ28" s="342"/>
      <c r="AK28" s="342" t="s">
        <v>2272</v>
      </c>
      <c r="AL28" s="342" t="s">
        <v>2280</v>
      </c>
      <c r="AM28" s="342" t="s">
        <v>2272</v>
      </c>
      <c r="AN28" s="342" t="s">
        <v>2285</v>
      </c>
      <c r="AO28" s="342" t="s">
        <v>2529</v>
      </c>
      <c r="AP28" s="342" t="s">
        <v>2530</v>
      </c>
      <c r="AQ28" s="342" t="s">
        <v>2531</v>
      </c>
      <c r="AR28" s="342" t="s">
        <v>2420</v>
      </c>
      <c r="AS28" s="342" t="s">
        <v>2281</v>
      </c>
      <c r="AT28" s="342"/>
      <c r="AU28" s="351" t="s">
        <v>2597</v>
      </c>
      <c r="AV28" s="342" t="s">
        <v>2532</v>
      </c>
      <c r="AW28" s="342" t="s">
        <v>2599</v>
      </c>
      <c r="AX28" s="342" t="s">
        <v>2534</v>
      </c>
      <c r="AY28" s="342" t="s">
        <v>2600</v>
      </c>
      <c r="AZ28" s="342" t="s">
        <v>2400</v>
      </c>
      <c r="BA28" s="342" t="s">
        <v>2601</v>
      </c>
      <c r="BB28" s="342" t="s">
        <v>2524</v>
      </c>
      <c r="BC28" s="342" t="s">
        <v>2342</v>
      </c>
      <c r="BD28" s="342" t="s">
        <v>2537</v>
      </c>
      <c r="BE28" s="342" t="s">
        <v>2602</v>
      </c>
      <c r="BF28" s="342" t="s">
        <v>2539</v>
      </c>
      <c r="BG28" s="342" t="s">
        <v>2603</v>
      </c>
      <c r="BH28" s="342" t="s">
        <v>2541</v>
      </c>
      <c r="BI28" s="342" t="s">
        <v>2604</v>
      </c>
      <c r="BJ28" s="342" t="s">
        <v>2543</v>
      </c>
      <c r="BK28" s="342" t="s">
        <v>2605</v>
      </c>
      <c r="BL28" s="342" t="s">
        <v>2472</v>
      </c>
      <c r="BM28" s="342" t="s">
        <v>2606</v>
      </c>
      <c r="BN28" s="342" t="s">
        <v>2300</v>
      </c>
      <c r="BO28" s="342" t="s">
        <v>2607</v>
      </c>
      <c r="BP28" s="342"/>
      <c r="BQ28" s="342"/>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2608</v>
      </c>
      <c r="D29" s="342" t="s">
        <v>2537</v>
      </c>
      <c r="E29" s="342" t="s">
        <v>1205</v>
      </c>
      <c r="F29" s="342" t="s">
        <v>1204</v>
      </c>
      <c r="G29" s="342"/>
      <c r="H29" s="342" t="s">
        <v>2093</v>
      </c>
      <c r="I29" s="342"/>
      <c r="J29" s="342" t="s">
        <v>2272</v>
      </c>
      <c r="K29" s="342" t="s">
        <v>2318</v>
      </c>
      <c r="L29" s="342" t="s">
        <v>2609</v>
      </c>
      <c r="M29" s="342" t="s">
        <v>2610</v>
      </c>
      <c r="N29" s="342" t="s">
        <v>2272</v>
      </c>
      <c r="O29" s="342" t="s">
        <v>2307</v>
      </c>
      <c r="P29" s="342" t="s">
        <v>2321</v>
      </c>
      <c r="Q29" s="342" t="s">
        <v>368</v>
      </c>
      <c r="R29" s="342" t="s">
        <v>2278</v>
      </c>
      <c r="S29" s="342" t="s">
        <v>2350</v>
      </c>
      <c r="T29" s="342" t="s">
        <v>904</v>
      </c>
      <c r="U29" s="342" t="s">
        <v>904</v>
      </c>
      <c r="V29" s="342"/>
      <c r="W29" s="342"/>
      <c r="X29" s="342"/>
      <c r="Y29" s="342"/>
      <c r="Z29" s="342"/>
      <c r="AA29" s="342"/>
      <c r="AB29" s="342"/>
      <c r="AC29" s="342"/>
      <c r="AD29" s="342"/>
      <c r="AE29" s="342"/>
      <c r="AF29" s="342"/>
      <c r="AG29" s="342"/>
      <c r="AH29" s="342"/>
      <c r="AI29" s="342"/>
      <c r="AJ29" s="342"/>
      <c r="AK29" s="342" t="s">
        <v>2272</v>
      </c>
      <c r="AL29" s="342" t="s">
        <v>2280</v>
      </c>
      <c r="AM29" s="342" t="s">
        <v>2272</v>
      </c>
      <c r="AN29" s="342" t="s">
        <v>2285</v>
      </c>
      <c r="AO29" s="342" t="s">
        <v>2529</v>
      </c>
      <c r="AP29" s="342" t="s">
        <v>2530</v>
      </c>
      <c r="AQ29" s="342" t="s">
        <v>2531</v>
      </c>
      <c r="AR29" s="342" t="s">
        <v>2420</v>
      </c>
      <c r="AS29" s="342" t="s">
        <v>2276</v>
      </c>
      <c r="AT29" s="342"/>
      <c r="AU29" s="351" t="s">
        <v>2609</v>
      </c>
      <c r="AV29" s="342" t="s">
        <v>2532</v>
      </c>
      <c r="AW29" s="342" t="s">
        <v>2611</v>
      </c>
      <c r="AX29" s="342" t="s">
        <v>2534</v>
      </c>
      <c r="AY29" s="342" t="s">
        <v>2612</v>
      </c>
      <c r="AZ29" s="342" t="s">
        <v>2400</v>
      </c>
      <c r="BA29" s="342" t="s">
        <v>2613</v>
      </c>
      <c r="BB29" s="342" t="s">
        <v>2524</v>
      </c>
      <c r="BC29" s="342" t="s">
        <v>2614</v>
      </c>
      <c r="BD29" s="342" t="s">
        <v>2537</v>
      </c>
      <c r="BE29" s="342" t="s">
        <v>2615</v>
      </c>
      <c r="BF29" s="342" t="s">
        <v>2539</v>
      </c>
      <c r="BG29" s="342" t="s">
        <v>2616</v>
      </c>
      <c r="BH29" s="342" t="s">
        <v>2541</v>
      </c>
      <c r="BI29" s="342" t="s">
        <v>2617</v>
      </c>
      <c r="BJ29" s="342" t="s">
        <v>2543</v>
      </c>
      <c r="BK29" s="342" t="s">
        <v>2618</v>
      </c>
      <c r="BL29" s="342" t="s">
        <v>2472</v>
      </c>
      <c r="BM29" s="342" t="s">
        <v>2619</v>
      </c>
      <c r="BN29" s="342" t="s">
        <v>2300</v>
      </c>
      <c r="BO29" s="342" t="s">
        <v>2620</v>
      </c>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2621</v>
      </c>
      <c r="D30" s="342" t="s">
        <v>2622</v>
      </c>
      <c r="E30" s="342" t="s">
        <v>841</v>
      </c>
      <c r="F30" s="342" t="s">
        <v>1661</v>
      </c>
      <c r="G30" s="342"/>
      <c r="H30" s="342" t="s">
        <v>2093</v>
      </c>
      <c r="I30" s="342"/>
      <c r="J30" s="342" t="s">
        <v>2272</v>
      </c>
      <c r="K30" s="342" t="s">
        <v>2431</v>
      </c>
      <c r="L30" s="342" t="s">
        <v>2623</v>
      </c>
      <c r="M30" s="342" t="s">
        <v>2624</v>
      </c>
      <c r="N30" s="342" t="s">
        <v>2272</v>
      </c>
      <c r="O30" s="342" t="s">
        <v>2307</v>
      </c>
      <c r="P30" s="342" t="s">
        <v>2321</v>
      </c>
      <c r="Q30" s="342" t="s">
        <v>368</v>
      </c>
      <c r="R30" s="342" t="s">
        <v>2278</v>
      </c>
      <c r="S30" s="342" t="s">
        <v>2350</v>
      </c>
      <c r="T30" s="342" t="s">
        <v>904</v>
      </c>
      <c r="U30" s="342" t="s">
        <v>904</v>
      </c>
      <c r="V30" s="342"/>
      <c r="W30" s="342"/>
      <c r="X30" s="342"/>
      <c r="Y30" s="342"/>
      <c r="Z30" s="342"/>
      <c r="AA30" s="342"/>
      <c r="AB30" s="342"/>
      <c r="AC30" s="342"/>
      <c r="AD30" s="342"/>
      <c r="AE30" s="342"/>
      <c r="AF30" s="342"/>
      <c r="AG30" s="342"/>
      <c r="AH30" s="342"/>
      <c r="AI30" s="342"/>
      <c r="AJ30" s="342"/>
      <c r="AK30" s="342" t="s">
        <v>2272</v>
      </c>
      <c r="AL30" s="342" t="s">
        <v>2280</v>
      </c>
      <c r="AM30" s="342" t="s">
        <v>2272</v>
      </c>
      <c r="AN30" s="342" t="s">
        <v>2285</v>
      </c>
      <c r="AO30" s="342" t="s">
        <v>2529</v>
      </c>
      <c r="AP30" s="342" t="s">
        <v>2530</v>
      </c>
      <c r="AQ30" s="342" t="s">
        <v>2531</v>
      </c>
      <c r="AR30" s="342" t="s">
        <v>2420</v>
      </c>
      <c r="AS30" s="342" t="s">
        <v>2285</v>
      </c>
      <c r="AT30" s="342"/>
      <c r="AU30" s="351" t="s">
        <v>2623</v>
      </c>
      <c r="AV30" s="342" t="s">
        <v>2532</v>
      </c>
      <c r="AW30" s="342" t="s">
        <v>2625</v>
      </c>
      <c r="AX30" s="342" t="s">
        <v>2534</v>
      </c>
      <c r="AY30" s="342" t="s">
        <v>2626</v>
      </c>
      <c r="AZ30" s="342" t="s">
        <v>2400</v>
      </c>
      <c r="BA30" s="342" t="s">
        <v>2627</v>
      </c>
      <c r="BB30" s="342" t="s">
        <v>2524</v>
      </c>
      <c r="BC30" s="342" t="s">
        <v>2628</v>
      </c>
      <c r="BD30" s="342" t="s">
        <v>2537</v>
      </c>
      <c r="BE30" s="342" t="s">
        <v>2629</v>
      </c>
      <c r="BF30" s="342" t="s">
        <v>2539</v>
      </c>
      <c r="BG30" s="342" t="s">
        <v>2630</v>
      </c>
      <c r="BH30" s="342" t="s">
        <v>2541</v>
      </c>
      <c r="BI30" s="342" t="s">
        <v>2631</v>
      </c>
      <c r="BJ30" s="342" t="s">
        <v>2543</v>
      </c>
      <c r="BK30" s="342" t="s">
        <v>2632</v>
      </c>
      <c r="BL30" s="342" t="s">
        <v>2472</v>
      </c>
      <c r="BM30" s="342" t="s">
        <v>2633</v>
      </c>
      <c r="BN30" s="342" t="s">
        <v>2300</v>
      </c>
      <c r="BO30" s="342" t="s">
        <v>2634</v>
      </c>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c r="D31" s="342" t="s">
        <v>2635</v>
      </c>
      <c r="E31" s="342"/>
      <c r="F31" s="342" t="s">
        <v>2430</v>
      </c>
      <c r="G31" s="342"/>
      <c r="H31" s="342" t="s">
        <v>2093</v>
      </c>
      <c r="I31" s="342"/>
      <c r="J31" s="342" t="s">
        <v>2272</v>
      </c>
      <c r="K31" s="342" t="s">
        <v>2636</v>
      </c>
      <c r="L31" s="342"/>
      <c r="M31" s="342"/>
      <c r="N31" s="342" t="s">
        <v>2272</v>
      </c>
      <c r="O31" s="342"/>
      <c r="P31" s="342"/>
      <c r="Q31" s="342"/>
      <c r="R31" s="342"/>
      <c r="S31" s="342" t="s">
        <v>2350</v>
      </c>
      <c r="T31" s="342" t="s">
        <v>904</v>
      </c>
      <c r="U31" s="342" t="s">
        <v>904</v>
      </c>
      <c r="V31" s="342"/>
      <c r="W31" s="342"/>
      <c r="X31" s="342"/>
      <c r="Y31" s="342"/>
      <c r="Z31" s="342"/>
      <c r="AA31" s="342"/>
      <c r="AB31" s="342"/>
      <c r="AC31" s="342"/>
      <c r="AD31" s="342"/>
      <c r="AE31" s="342"/>
      <c r="AF31" s="342"/>
      <c r="AG31" s="342"/>
      <c r="AH31" s="342"/>
      <c r="AI31" s="342"/>
      <c r="AJ31" s="342"/>
      <c r="AK31" s="342" t="s">
        <v>2272</v>
      </c>
      <c r="AL31" s="342" t="s">
        <v>2280</v>
      </c>
      <c r="AM31" s="342" t="s">
        <v>2272</v>
      </c>
      <c r="AN31" s="342" t="s">
        <v>2285</v>
      </c>
      <c r="AO31" s="342" t="s">
        <v>2529</v>
      </c>
      <c r="AP31" s="342" t="s">
        <v>2530</v>
      </c>
      <c r="AQ31" s="342" t="s">
        <v>2531</v>
      </c>
      <c r="AR31" s="342" t="s">
        <v>2420</v>
      </c>
      <c r="AS31" s="342"/>
      <c r="AT31" s="342"/>
      <c r="AU31" s="351"/>
      <c r="AV31" s="342"/>
      <c r="AW31" s="342"/>
      <c r="AX31" s="342"/>
      <c r="AY31" s="342"/>
      <c r="AZ31" s="342"/>
      <c r="BA31" s="342"/>
      <c r="BB31" s="342"/>
      <c r="BC31" s="342"/>
      <c r="BD31" s="342"/>
      <c r="BE31" s="342"/>
      <c r="BF31" s="342"/>
      <c r="BG31" s="342"/>
      <c r="BH31" s="342"/>
      <c r="BI31" s="342"/>
      <c r="BJ31" s="342"/>
      <c r="BK31" s="342"/>
      <c r="BL31" s="342"/>
      <c r="BM31" s="342"/>
      <c r="BN31" s="342"/>
      <c r="BO31" s="342"/>
      <c r="BP31" s="342"/>
      <c r="BQ31" s="342"/>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2637</v>
      </c>
      <c r="D32" s="342" t="s">
        <v>2638</v>
      </c>
      <c r="E32" s="342" t="s">
        <v>1130</v>
      </c>
      <c r="F32" s="342" t="s">
        <v>1129</v>
      </c>
      <c r="G32" s="342"/>
      <c r="H32" s="342" t="s">
        <v>2093</v>
      </c>
      <c r="I32" s="342"/>
      <c r="J32" s="342" t="s">
        <v>2272</v>
      </c>
      <c r="K32" s="342" t="s">
        <v>2639</v>
      </c>
      <c r="L32" s="342" t="s">
        <v>2640</v>
      </c>
      <c r="M32" s="342" t="s">
        <v>2641</v>
      </c>
      <c r="N32" s="342" t="s">
        <v>2322</v>
      </c>
      <c r="O32" s="342" t="s">
        <v>2279</v>
      </c>
      <c r="P32" s="342" t="s">
        <v>2306</v>
      </c>
      <c r="Q32" s="342" t="s">
        <v>365</v>
      </c>
      <c r="R32" s="342" t="s">
        <v>2278</v>
      </c>
      <c r="S32" s="342" t="s">
        <v>2350</v>
      </c>
      <c r="T32" s="342" t="s">
        <v>904</v>
      </c>
      <c r="U32" s="342" t="s">
        <v>904</v>
      </c>
      <c r="V32" s="342"/>
      <c r="W32" s="342"/>
      <c r="X32" s="342"/>
      <c r="Y32" s="342"/>
      <c r="Z32" s="342"/>
      <c r="AA32" s="342"/>
      <c r="AB32" s="342"/>
      <c r="AC32" s="342"/>
      <c r="AD32" s="342"/>
      <c r="AE32" s="342"/>
      <c r="AF32" s="342"/>
      <c r="AG32" s="342"/>
      <c r="AH32" s="342"/>
      <c r="AI32" s="342"/>
      <c r="AJ32" s="342"/>
      <c r="AK32" s="342" t="s">
        <v>2272</v>
      </c>
      <c r="AL32" s="342" t="s">
        <v>2280</v>
      </c>
      <c r="AM32" s="342" t="s">
        <v>2272</v>
      </c>
      <c r="AN32" s="342" t="s">
        <v>2285</v>
      </c>
      <c r="AO32" s="342" t="s">
        <v>2529</v>
      </c>
      <c r="AP32" s="342" t="s">
        <v>2530</v>
      </c>
      <c r="AQ32" s="342" t="s">
        <v>2531</v>
      </c>
      <c r="AR32" s="342" t="s">
        <v>2420</v>
      </c>
      <c r="AS32" s="342"/>
      <c r="AT32" s="342"/>
      <c r="AU32" s="351" t="s">
        <v>2640</v>
      </c>
      <c r="AV32" s="342" t="s">
        <v>2532</v>
      </c>
      <c r="AW32" s="342" t="s">
        <v>2642</v>
      </c>
      <c r="AX32" s="342" t="s">
        <v>2534</v>
      </c>
      <c r="AY32" s="342" t="s">
        <v>2643</v>
      </c>
      <c r="AZ32" s="342" t="s">
        <v>2400</v>
      </c>
      <c r="BA32" s="342" t="s">
        <v>2644</v>
      </c>
      <c r="BB32" s="342" t="s">
        <v>2524</v>
      </c>
      <c r="BC32" s="342" t="s">
        <v>2645</v>
      </c>
      <c r="BD32" s="342" t="s">
        <v>2537</v>
      </c>
      <c r="BE32" s="342" t="s">
        <v>2646</v>
      </c>
      <c r="BF32" s="342"/>
      <c r="BG32" s="342"/>
      <c r="BH32" s="342" t="s">
        <v>2541</v>
      </c>
      <c r="BI32" s="342" t="s">
        <v>2647</v>
      </c>
      <c r="BJ32" s="342" t="s">
        <v>2543</v>
      </c>
      <c r="BK32" s="342" t="s">
        <v>2648</v>
      </c>
      <c r="BL32" s="342" t="s">
        <v>2472</v>
      </c>
      <c r="BM32" s="342" t="s">
        <v>2649</v>
      </c>
      <c r="BN32" s="342" t="s">
        <v>2300</v>
      </c>
      <c r="BO32" s="342" t="s">
        <v>2650</v>
      </c>
      <c r="BP32" s="342"/>
      <c r="BQ32" s="342"/>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c r="D33" s="342" t="s">
        <v>2651</v>
      </c>
      <c r="E33" s="342"/>
      <c r="F33" s="342" t="s">
        <v>2430</v>
      </c>
      <c r="G33" s="342"/>
      <c r="H33" s="342" t="s">
        <v>2093</v>
      </c>
      <c r="I33" s="342"/>
      <c r="J33" s="342" t="s">
        <v>2272</v>
      </c>
      <c r="K33" s="342" t="s">
        <v>2275</v>
      </c>
      <c r="L33" s="342"/>
      <c r="M33" s="342"/>
      <c r="N33" s="342" t="s">
        <v>2272</v>
      </c>
      <c r="O33" s="342"/>
      <c r="P33" s="342"/>
      <c r="Q33" s="342"/>
      <c r="R33" s="342"/>
      <c r="S33" s="342" t="s">
        <v>2350</v>
      </c>
      <c r="T33" s="342" t="s">
        <v>904</v>
      </c>
      <c r="U33" s="342" t="s">
        <v>904</v>
      </c>
      <c r="V33" s="342"/>
      <c r="W33" s="342"/>
      <c r="X33" s="342"/>
      <c r="Y33" s="342"/>
      <c r="Z33" s="342"/>
      <c r="AA33" s="342"/>
      <c r="AB33" s="342"/>
      <c r="AC33" s="342"/>
      <c r="AD33" s="342"/>
      <c r="AE33" s="342"/>
      <c r="AF33" s="342"/>
      <c r="AG33" s="342"/>
      <c r="AH33" s="342"/>
      <c r="AI33" s="342"/>
      <c r="AJ33" s="342"/>
      <c r="AK33" s="342" t="s">
        <v>2272</v>
      </c>
      <c r="AL33" s="342" t="s">
        <v>2280</v>
      </c>
      <c r="AM33" s="342" t="s">
        <v>2272</v>
      </c>
      <c r="AN33" s="342" t="s">
        <v>2285</v>
      </c>
      <c r="AO33" s="342" t="s">
        <v>2529</v>
      </c>
      <c r="AP33" s="342" t="s">
        <v>2530</v>
      </c>
      <c r="AQ33" s="342" t="s">
        <v>2531</v>
      </c>
      <c r="AR33" s="342" t="s">
        <v>2420</v>
      </c>
      <c r="AS33" s="342"/>
      <c r="AT33" s="342"/>
      <c r="AU33" s="351"/>
      <c r="AV33" s="342"/>
      <c r="AW33" s="342"/>
      <c r="AX33" s="342"/>
      <c r="AY33" s="342"/>
      <c r="AZ33" s="342"/>
      <c r="BA33" s="342"/>
      <c r="BB33" s="342"/>
      <c r="BC33" s="342"/>
      <c r="BD33" s="342"/>
      <c r="BE33" s="342"/>
      <c r="BF33" s="342"/>
      <c r="BG33" s="342"/>
      <c r="BH33" s="342"/>
      <c r="BI33" s="342"/>
      <c r="BJ33" s="342"/>
      <c r="BK33" s="342"/>
      <c r="BL33" s="342"/>
      <c r="BM33" s="342"/>
      <c r="BN33" s="342"/>
      <c r="BO33" s="342"/>
      <c r="BP33" s="342"/>
      <c r="BQ33" s="342"/>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2652</v>
      </c>
      <c r="D34" s="342" t="s">
        <v>2653</v>
      </c>
      <c r="E34" s="342" t="s">
        <v>1124</v>
      </c>
      <c r="F34" s="342" t="s">
        <v>1122</v>
      </c>
      <c r="G34" s="342"/>
      <c r="H34" s="342" t="s">
        <v>2093</v>
      </c>
      <c r="I34" s="342"/>
      <c r="J34" s="342" t="s">
        <v>2272</v>
      </c>
      <c r="K34" s="342" t="s">
        <v>2654</v>
      </c>
      <c r="L34" s="342" t="s">
        <v>2655</v>
      </c>
      <c r="M34" s="342" t="s">
        <v>2656</v>
      </c>
      <c r="N34" s="342" t="s">
        <v>2272</v>
      </c>
      <c r="O34" s="342" t="s">
        <v>2276</v>
      </c>
      <c r="P34" s="342" t="s">
        <v>2277</v>
      </c>
      <c r="Q34" s="342" t="s">
        <v>424</v>
      </c>
      <c r="R34" s="342" t="s">
        <v>2278</v>
      </c>
      <c r="S34" s="342" t="s">
        <v>2276</v>
      </c>
      <c r="T34" s="342" t="s">
        <v>2657</v>
      </c>
      <c r="U34" s="342" t="s">
        <v>2657</v>
      </c>
      <c r="V34" s="342"/>
      <c r="W34" s="342"/>
      <c r="X34" s="342"/>
      <c r="Y34" s="342"/>
      <c r="Z34" s="342"/>
      <c r="AA34" s="342"/>
      <c r="AB34" s="342"/>
      <c r="AC34" s="342"/>
      <c r="AD34" s="342"/>
      <c r="AE34" s="342"/>
      <c r="AF34" s="342"/>
      <c r="AG34" s="342"/>
      <c r="AH34" s="342"/>
      <c r="AI34" s="342"/>
      <c r="AJ34" s="342"/>
      <c r="AK34" s="342" t="s">
        <v>2272</v>
      </c>
      <c r="AL34" s="342" t="s">
        <v>2280</v>
      </c>
      <c r="AM34" s="342" t="s">
        <v>2272</v>
      </c>
      <c r="AN34" s="342" t="s">
        <v>2307</v>
      </c>
      <c r="AO34" s="342" t="s">
        <v>2658</v>
      </c>
      <c r="AP34" s="342" t="s">
        <v>2659</v>
      </c>
      <c r="AQ34" s="342" t="s">
        <v>2660</v>
      </c>
      <c r="AR34" s="342" t="s">
        <v>2661</v>
      </c>
      <c r="AS34" s="342" t="s">
        <v>2279</v>
      </c>
      <c r="AT34" s="342"/>
      <c r="AU34" s="351" t="s">
        <v>2655</v>
      </c>
      <c r="AV34" s="342" t="s">
        <v>2472</v>
      </c>
      <c r="AW34" s="342" t="s">
        <v>2662</v>
      </c>
      <c r="AX34" s="342" t="s">
        <v>2663</v>
      </c>
      <c r="AY34" s="342" t="s">
        <v>2664</v>
      </c>
      <c r="AZ34" s="342" t="s">
        <v>2665</v>
      </c>
      <c r="BA34" s="342" t="s">
        <v>2324</v>
      </c>
      <c r="BB34" s="342" t="s">
        <v>2585</v>
      </c>
      <c r="BC34" s="342" t="s">
        <v>2666</v>
      </c>
      <c r="BD34" s="342" t="s">
        <v>2292</v>
      </c>
      <c r="BE34" s="342" t="s">
        <v>2667</v>
      </c>
      <c r="BF34" s="342" t="s">
        <v>2543</v>
      </c>
      <c r="BG34" s="342" t="s">
        <v>2668</v>
      </c>
      <c r="BH34" s="342" t="s">
        <v>2537</v>
      </c>
      <c r="BI34" s="342" t="s">
        <v>2669</v>
      </c>
      <c r="BJ34" s="342" t="s">
        <v>2670</v>
      </c>
      <c r="BK34" s="342" t="s">
        <v>2671</v>
      </c>
      <c r="BL34" s="342" t="s">
        <v>2672</v>
      </c>
      <c r="BM34" s="342" t="s">
        <v>2673</v>
      </c>
      <c r="BN34" s="342" t="s">
        <v>2674</v>
      </c>
      <c r="BO34" s="342" t="s">
        <v>2675</v>
      </c>
      <c r="BP34" s="342" t="s">
        <v>2676</v>
      </c>
      <c r="BQ34" s="342" t="s">
        <v>2677</v>
      </c>
      <c r="BR34" s="342" t="s">
        <v>2400</v>
      </c>
      <c r="BS34" s="342" t="s">
        <v>2678</v>
      </c>
      <c r="BT34" s="342" t="s">
        <v>2532</v>
      </c>
      <c r="BU34" s="342" t="s">
        <v>2582</v>
      </c>
      <c r="BV34" s="342" t="s">
        <v>2300</v>
      </c>
      <c r="BW34" s="342" t="s">
        <v>2679</v>
      </c>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2680</v>
      </c>
      <c r="D35" s="342" t="s">
        <v>2681</v>
      </c>
      <c r="E35" s="342" t="s">
        <v>933</v>
      </c>
      <c r="F35" s="342" t="s">
        <v>932</v>
      </c>
      <c r="G35" s="342"/>
      <c r="H35" s="342" t="s">
        <v>2093</v>
      </c>
      <c r="I35" s="342"/>
      <c r="J35" s="342" t="s">
        <v>2272</v>
      </c>
      <c r="K35" s="342" t="s">
        <v>2682</v>
      </c>
      <c r="L35" s="342" t="s">
        <v>2683</v>
      </c>
      <c r="M35" s="342" t="s">
        <v>2684</v>
      </c>
      <c r="N35" s="342" t="s">
        <v>2272</v>
      </c>
      <c r="O35" s="342" t="s">
        <v>2279</v>
      </c>
      <c r="P35" s="342" t="s">
        <v>2306</v>
      </c>
      <c r="Q35" s="342" t="s">
        <v>365</v>
      </c>
      <c r="R35" s="342" t="s">
        <v>2278</v>
      </c>
      <c r="S35" s="342" t="s">
        <v>2276</v>
      </c>
      <c r="T35" s="342" t="s">
        <v>2657</v>
      </c>
      <c r="U35" s="342" t="s">
        <v>2657</v>
      </c>
      <c r="V35" s="342"/>
      <c r="W35" s="342"/>
      <c r="X35" s="342"/>
      <c r="Y35" s="342"/>
      <c r="Z35" s="342"/>
      <c r="AA35" s="342"/>
      <c r="AB35" s="342"/>
      <c r="AC35" s="342"/>
      <c r="AD35" s="342"/>
      <c r="AE35" s="342"/>
      <c r="AF35" s="342"/>
      <c r="AG35" s="342"/>
      <c r="AH35" s="342"/>
      <c r="AI35" s="342"/>
      <c r="AJ35" s="342"/>
      <c r="AK35" s="342" t="s">
        <v>2272</v>
      </c>
      <c r="AL35" s="342" t="s">
        <v>2280</v>
      </c>
      <c r="AM35" s="342" t="s">
        <v>2272</v>
      </c>
      <c r="AN35" s="342" t="s">
        <v>2307</v>
      </c>
      <c r="AO35" s="342" t="s">
        <v>2658</v>
      </c>
      <c r="AP35" s="342" t="s">
        <v>2659</v>
      </c>
      <c r="AQ35" s="342" t="s">
        <v>2660</v>
      </c>
      <c r="AR35" s="342" t="s">
        <v>2661</v>
      </c>
      <c r="AS35" s="342" t="s">
        <v>2307</v>
      </c>
      <c r="AT35" s="342"/>
      <c r="AU35" s="351" t="s">
        <v>2683</v>
      </c>
      <c r="AV35" s="342" t="s">
        <v>2472</v>
      </c>
      <c r="AW35" s="342" t="s">
        <v>2685</v>
      </c>
      <c r="AX35" s="342" t="s">
        <v>2663</v>
      </c>
      <c r="AY35" s="342" t="s">
        <v>2686</v>
      </c>
      <c r="AZ35" s="342" t="s">
        <v>2665</v>
      </c>
      <c r="BA35" s="342" t="s">
        <v>2687</v>
      </c>
      <c r="BB35" s="342" t="s">
        <v>2585</v>
      </c>
      <c r="BC35" s="342" t="s">
        <v>2688</v>
      </c>
      <c r="BD35" s="342" t="s">
        <v>2292</v>
      </c>
      <c r="BE35" s="342" t="s">
        <v>2689</v>
      </c>
      <c r="BF35" s="342" t="s">
        <v>2543</v>
      </c>
      <c r="BG35" s="342" t="s">
        <v>2690</v>
      </c>
      <c r="BH35" s="342" t="s">
        <v>2537</v>
      </c>
      <c r="BI35" s="342" t="s">
        <v>2691</v>
      </c>
      <c r="BJ35" s="342" t="s">
        <v>2670</v>
      </c>
      <c r="BK35" s="342" t="s">
        <v>2692</v>
      </c>
      <c r="BL35" s="342" t="s">
        <v>2672</v>
      </c>
      <c r="BM35" s="342" t="s">
        <v>2693</v>
      </c>
      <c r="BN35" s="342" t="s">
        <v>2674</v>
      </c>
      <c r="BO35" s="342" t="s">
        <v>2694</v>
      </c>
      <c r="BP35" s="342" t="s">
        <v>2676</v>
      </c>
      <c r="BQ35" s="342" t="s">
        <v>2695</v>
      </c>
      <c r="BR35" s="342" t="s">
        <v>2400</v>
      </c>
      <c r="BS35" s="342" t="s">
        <v>2696</v>
      </c>
      <c r="BT35" s="342" t="s">
        <v>2532</v>
      </c>
      <c r="BU35" s="342" t="s">
        <v>2697</v>
      </c>
      <c r="BV35" s="342" t="s">
        <v>2300</v>
      </c>
      <c r="BW35" s="342" t="s">
        <v>2698</v>
      </c>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2699</v>
      </c>
      <c r="D36" s="342" t="s">
        <v>2700</v>
      </c>
      <c r="E36" s="342" t="s">
        <v>841</v>
      </c>
      <c r="F36" s="342" t="s">
        <v>1421</v>
      </c>
      <c r="G36" s="342"/>
      <c r="H36" s="342" t="s">
        <v>2093</v>
      </c>
      <c r="I36" s="342"/>
      <c r="J36" s="342" t="s">
        <v>2272</v>
      </c>
      <c r="K36" s="342" t="s">
        <v>2273</v>
      </c>
      <c r="L36" s="342" t="s">
        <v>2701</v>
      </c>
      <c r="M36" s="342" t="s">
        <v>2702</v>
      </c>
      <c r="N36" s="342" t="s">
        <v>2272</v>
      </c>
      <c r="O36" s="342" t="s">
        <v>2307</v>
      </c>
      <c r="P36" s="342" t="s">
        <v>2321</v>
      </c>
      <c r="Q36" s="342" t="s">
        <v>368</v>
      </c>
      <c r="R36" s="342" t="s">
        <v>2278</v>
      </c>
      <c r="S36" s="342" t="s">
        <v>2276</v>
      </c>
      <c r="T36" s="342" t="s">
        <v>2657</v>
      </c>
      <c r="U36" s="342" t="s">
        <v>2657</v>
      </c>
      <c r="V36" s="342"/>
      <c r="W36" s="342"/>
      <c r="X36" s="342"/>
      <c r="Y36" s="342"/>
      <c r="Z36" s="342"/>
      <c r="AA36" s="342"/>
      <c r="AB36" s="342"/>
      <c r="AC36" s="342"/>
      <c r="AD36" s="342"/>
      <c r="AE36" s="342"/>
      <c r="AF36" s="342"/>
      <c r="AG36" s="342"/>
      <c r="AH36" s="342"/>
      <c r="AI36" s="342"/>
      <c r="AJ36" s="342"/>
      <c r="AK36" s="342" t="s">
        <v>2272</v>
      </c>
      <c r="AL36" s="342" t="s">
        <v>2280</v>
      </c>
      <c r="AM36" s="342" t="s">
        <v>2272</v>
      </c>
      <c r="AN36" s="342" t="s">
        <v>2307</v>
      </c>
      <c r="AO36" s="342" t="s">
        <v>2658</v>
      </c>
      <c r="AP36" s="342" t="s">
        <v>2659</v>
      </c>
      <c r="AQ36" s="342" t="s">
        <v>2660</v>
      </c>
      <c r="AR36" s="342" t="s">
        <v>2661</v>
      </c>
      <c r="AS36" s="342" t="s">
        <v>2322</v>
      </c>
      <c r="AT36" s="342"/>
      <c r="AU36" s="351" t="s">
        <v>2701</v>
      </c>
      <c r="AV36" s="342" t="s">
        <v>2472</v>
      </c>
      <c r="AW36" s="342" t="s">
        <v>2703</v>
      </c>
      <c r="AX36" s="342" t="s">
        <v>2663</v>
      </c>
      <c r="AY36" s="342" t="s">
        <v>2704</v>
      </c>
      <c r="AZ36" s="342" t="s">
        <v>2665</v>
      </c>
      <c r="BA36" s="342" t="s">
        <v>2705</v>
      </c>
      <c r="BB36" s="342" t="s">
        <v>2585</v>
      </c>
      <c r="BC36" s="342" t="s">
        <v>2706</v>
      </c>
      <c r="BD36" s="342" t="s">
        <v>2292</v>
      </c>
      <c r="BE36" s="342" t="s">
        <v>2707</v>
      </c>
      <c r="BF36" s="342" t="s">
        <v>2543</v>
      </c>
      <c r="BG36" s="342" t="s">
        <v>2708</v>
      </c>
      <c r="BH36" s="342" t="s">
        <v>2537</v>
      </c>
      <c r="BI36" s="342" t="s">
        <v>2709</v>
      </c>
      <c r="BJ36" s="342" t="s">
        <v>2670</v>
      </c>
      <c r="BK36" s="342" t="s">
        <v>2710</v>
      </c>
      <c r="BL36" s="342" t="s">
        <v>2672</v>
      </c>
      <c r="BM36" s="342" t="s">
        <v>2711</v>
      </c>
      <c r="BN36" s="342" t="s">
        <v>2674</v>
      </c>
      <c r="BO36" s="342" t="s">
        <v>2712</v>
      </c>
      <c r="BP36" s="342" t="s">
        <v>2676</v>
      </c>
      <c r="BQ36" s="342" t="s">
        <v>2713</v>
      </c>
      <c r="BR36" s="342" t="s">
        <v>2400</v>
      </c>
      <c r="BS36" s="342" t="s">
        <v>2714</v>
      </c>
      <c r="BT36" s="342" t="s">
        <v>2532</v>
      </c>
      <c r="BU36" s="342" t="s">
        <v>2715</v>
      </c>
      <c r="BV36" s="342" t="s">
        <v>2300</v>
      </c>
      <c r="BW36" s="342" t="s">
        <v>2716</v>
      </c>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2717</v>
      </c>
      <c r="D37" s="342" t="s">
        <v>2674</v>
      </c>
      <c r="E37" s="342" t="s">
        <v>625</v>
      </c>
      <c r="F37" s="342" t="s">
        <v>620</v>
      </c>
      <c r="G37" s="342"/>
      <c r="H37" s="342" t="s">
        <v>2093</v>
      </c>
      <c r="I37" s="342"/>
      <c r="J37" s="342" t="s">
        <v>2272</v>
      </c>
      <c r="K37" s="342" t="s">
        <v>2718</v>
      </c>
      <c r="L37" s="342" t="s">
        <v>2719</v>
      </c>
      <c r="M37" s="342" t="s">
        <v>2720</v>
      </c>
      <c r="N37" s="342" t="s">
        <v>2322</v>
      </c>
      <c r="O37" s="342" t="s">
        <v>2276</v>
      </c>
      <c r="P37" s="342" t="s">
        <v>2277</v>
      </c>
      <c r="Q37" s="342" t="s">
        <v>424</v>
      </c>
      <c r="R37" s="342" t="s">
        <v>2278</v>
      </c>
      <c r="S37" s="342" t="s">
        <v>2276</v>
      </c>
      <c r="T37" s="342" t="s">
        <v>2657</v>
      </c>
      <c r="U37" s="342" t="s">
        <v>2657</v>
      </c>
      <c r="V37" s="342"/>
      <c r="W37" s="342"/>
      <c r="X37" s="342"/>
      <c r="Y37" s="342"/>
      <c r="Z37" s="342"/>
      <c r="AA37" s="342"/>
      <c r="AB37" s="342"/>
      <c r="AC37" s="342"/>
      <c r="AD37" s="342"/>
      <c r="AE37" s="342"/>
      <c r="AF37" s="342"/>
      <c r="AG37" s="342"/>
      <c r="AH37" s="342"/>
      <c r="AI37" s="342"/>
      <c r="AJ37" s="342"/>
      <c r="AK37" s="342" t="s">
        <v>2272</v>
      </c>
      <c r="AL37" s="342" t="s">
        <v>2280</v>
      </c>
      <c r="AM37" s="342" t="s">
        <v>2272</v>
      </c>
      <c r="AN37" s="342" t="s">
        <v>2307</v>
      </c>
      <c r="AO37" s="342" t="s">
        <v>2658</v>
      </c>
      <c r="AP37" s="342" t="s">
        <v>2659</v>
      </c>
      <c r="AQ37" s="342" t="s">
        <v>2660</v>
      </c>
      <c r="AR37" s="342" t="s">
        <v>2661</v>
      </c>
      <c r="AS37" s="342"/>
      <c r="AT37" s="342"/>
      <c r="AU37" s="351" t="s">
        <v>2719</v>
      </c>
      <c r="AV37" s="342" t="s">
        <v>2472</v>
      </c>
      <c r="AW37" s="342" t="s">
        <v>2721</v>
      </c>
      <c r="AX37" s="342" t="s">
        <v>2663</v>
      </c>
      <c r="AY37" s="342" t="s">
        <v>2722</v>
      </c>
      <c r="AZ37" s="342" t="s">
        <v>2665</v>
      </c>
      <c r="BA37" s="342" t="s">
        <v>2723</v>
      </c>
      <c r="BB37" s="342" t="s">
        <v>2585</v>
      </c>
      <c r="BC37" s="342" t="s">
        <v>2724</v>
      </c>
      <c r="BD37" s="342" t="s">
        <v>2292</v>
      </c>
      <c r="BE37" s="342" t="s">
        <v>2725</v>
      </c>
      <c r="BF37" s="342" t="s">
        <v>2543</v>
      </c>
      <c r="BG37" s="342" t="s">
        <v>2726</v>
      </c>
      <c r="BH37" s="342"/>
      <c r="BI37" s="342"/>
      <c r="BJ37" s="342"/>
      <c r="BK37" s="342"/>
      <c r="BL37" s="342"/>
      <c r="BM37" s="342"/>
      <c r="BN37" s="342"/>
      <c r="BO37" s="342"/>
      <c r="BP37" s="342"/>
      <c r="BQ37" s="342"/>
      <c r="BR37" s="342"/>
      <c r="BS37" s="342"/>
      <c r="BT37" s="342"/>
      <c r="BU37" s="342"/>
      <c r="BV37" s="342" t="s">
        <v>2300</v>
      </c>
      <c r="BW37" s="342" t="s">
        <v>2727</v>
      </c>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c r="D38" s="342" t="s">
        <v>2728</v>
      </c>
      <c r="E38" s="342"/>
      <c r="F38" s="342" t="s">
        <v>2430</v>
      </c>
      <c r="G38" s="342"/>
      <c r="H38" s="342" t="s">
        <v>2093</v>
      </c>
      <c r="I38" s="342"/>
      <c r="J38" s="342" t="s">
        <v>2272</v>
      </c>
      <c r="K38" s="342" t="s">
        <v>2436</v>
      </c>
      <c r="L38" s="342"/>
      <c r="M38" s="342"/>
      <c r="N38" s="342" t="s">
        <v>2272</v>
      </c>
      <c r="O38" s="342"/>
      <c r="P38" s="342"/>
      <c r="Q38" s="342"/>
      <c r="R38" s="342"/>
      <c r="S38" s="342" t="s">
        <v>2276</v>
      </c>
      <c r="T38" s="342" t="s">
        <v>2657</v>
      </c>
      <c r="U38" s="342" t="s">
        <v>2657</v>
      </c>
      <c r="V38" s="342"/>
      <c r="W38" s="342"/>
      <c r="X38" s="342"/>
      <c r="Y38" s="342"/>
      <c r="Z38" s="342"/>
      <c r="AA38" s="342"/>
      <c r="AB38" s="342"/>
      <c r="AC38" s="342"/>
      <c r="AD38" s="342"/>
      <c r="AE38" s="342"/>
      <c r="AF38" s="342"/>
      <c r="AG38" s="342"/>
      <c r="AH38" s="342"/>
      <c r="AI38" s="342"/>
      <c r="AJ38" s="342"/>
      <c r="AK38" s="342" t="s">
        <v>2272</v>
      </c>
      <c r="AL38" s="342" t="s">
        <v>2280</v>
      </c>
      <c r="AM38" s="342" t="s">
        <v>2272</v>
      </c>
      <c r="AN38" s="342" t="s">
        <v>2307</v>
      </c>
      <c r="AO38" s="342" t="s">
        <v>2658</v>
      </c>
      <c r="AP38" s="342" t="s">
        <v>2659</v>
      </c>
      <c r="AQ38" s="342" t="s">
        <v>2660</v>
      </c>
      <c r="AR38" s="342" t="s">
        <v>2661</v>
      </c>
      <c r="AS38" s="342"/>
      <c r="AT38" s="342"/>
      <c r="AU38" s="351"/>
      <c r="AV38" s="342"/>
      <c r="AW38" s="342"/>
      <c r="AX38" s="342"/>
      <c r="AY38" s="342"/>
      <c r="AZ38" s="342"/>
      <c r="BA38" s="342"/>
      <c r="BB38" s="342"/>
      <c r="BC38" s="342"/>
      <c r="BD38" s="342"/>
      <c r="BE38" s="342"/>
      <c r="BF38" s="342"/>
      <c r="BG38" s="342"/>
      <c r="BH38" s="342"/>
      <c r="BI38" s="342"/>
      <c r="BJ38" s="342"/>
      <c r="BK38" s="342"/>
      <c r="BL38" s="342"/>
      <c r="BM38" s="342"/>
      <c r="BN38" s="342"/>
      <c r="BO38" s="342"/>
      <c r="BP38" s="342"/>
      <c r="BQ38" s="342"/>
      <c r="BR38" s="342"/>
      <c r="BS38" s="342"/>
      <c r="BT38" s="342"/>
      <c r="BU38" s="342"/>
      <c r="BV38" s="342"/>
      <c r="BW38" s="342"/>
      <c r="BX38" s="342"/>
      <c r="BY38" s="342"/>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2729</v>
      </c>
      <c r="D39" s="342" t="s">
        <v>2730</v>
      </c>
      <c r="E39" s="342" t="s">
        <v>1313</v>
      </c>
      <c r="F39" s="342" t="s">
        <v>1312</v>
      </c>
      <c r="G39" s="342"/>
      <c r="H39" s="342" t="s">
        <v>2093</v>
      </c>
      <c r="I39" s="342"/>
      <c r="J39" s="342" t="s">
        <v>2272</v>
      </c>
      <c r="K39" s="342" t="s">
        <v>2731</v>
      </c>
      <c r="L39" s="342" t="s">
        <v>2732</v>
      </c>
      <c r="M39" s="342" t="s">
        <v>2733</v>
      </c>
      <c r="N39" s="342" t="s">
        <v>2272</v>
      </c>
      <c r="O39" s="342" t="s">
        <v>2281</v>
      </c>
      <c r="P39" s="342" t="s">
        <v>2376</v>
      </c>
      <c r="Q39" s="342" t="s">
        <v>383</v>
      </c>
      <c r="R39" s="342" t="s">
        <v>2278</v>
      </c>
      <c r="S39" s="342" t="s">
        <v>2420</v>
      </c>
      <c r="T39" s="342" t="s">
        <v>467</v>
      </c>
      <c r="U39" s="342" t="s">
        <v>467</v>
      </c>
      <c r="V39" s="342"/>
      <c r="W39" s="342"/>
      <c r="X39" s="342"/>
      <c r="Y39" s="342"/>
      <c r="Z39" s="342"/>
      <c r="AA39" s="342"/>
      <c r="AB39" s="342"/>
      <c r="AC39" s="342"/>
      <c r="AD39" s="342"/>
      <c r="AE39" s="342"/>
      <c r="AF39" s="342"/>
      <c r="AG39" s="342"/>
      <c r="AH39" s="342"/>
      <c r="AI39" s="342"/>
      <c r="AJ39" s="342"/>
      <c r="AK39" s="342" t="s">
        <v>2272</v>
      </c>
      <c r="AL39" s="342" t="s">
        <v>2280</v>
      </c>
      <c r="AM39" s="342" t="s">
        <v>2272</v>
      </c>
      <c r="AN39" s="342" t="s">
        <v>2279</v>
      </c>
      <c r="AO39" s="342" t="s">
        <v>467</v>
      </c>
      <c r="AP39" s="342" t="s">
        <v>2734</v>
      </c>
      <c r="AQ39" s="342" t="s">
        <v>2735</v>
      </c>
      <c r="AR39" s="342" t="s">
        <v>2736</v>
      </c>
      <c r="AS39" s="342" t="s">
        <v>2279</v>
      </c>
      <c r="AT39" s="342"/>
      <c r="AU39" s="351" t="s">
        <v>2732</v>
      </c>
      <c r="AV39" s="342" t="s">
        <v>2454</v>
      </c>
      <c r="AW39" s="342" t="s">
        <v>2737</v>
      </c>
      <c r="AX39" s="342" t="s">
        <v>2663</v>
      </c>
      <c r="AY39" s="342" t="s">
        <v>2738</v>
      </c>
      <c r="AZ39" s="342" t="s">
        <v>2739</v>
      </c>
      <c r="BA39" s="342" t="s">
        <v>2462</v>
      </c>
      <c r="BB39" s="342" t="s">
        <v>2740</v>
      </c>
      <c r="BC39" s="342" t="s">
        <v>2687</v>
      </c>
      <c r="BD39" s="342" t="s">
        <v>2585</v>
      </c>
      <c r="BE39" s="342" t="s">
        <v>2741</v>
      </c>
      <c r="BF39" s="342" t="s">
        <v>2292</v>
      </c>
      <c r="BG39" s="342" t="s">
        <v>2742</v>
      </c>
      <c r="BH39" s="342" t="s">
        <v>2543</v>
      </c>
      <c r="BI39" s="342" t="s">
        <v>2743</v>
      </c>
      <c r="BJ39" s="342" t="s">
        <v>2744</v>
      </c>
      <c r="BK39" s="342" t="s">
        <v>2745</v>
      </c>
      <c r="BL39" s="342" t="s">
        <v>2524</v>
      </c>
      <c r="BM39" s="342" t="s">
        <v>2746</v>
      </c>
      <c r="BN39" s="342" t="s">
        <v>2747</v>
      </c>
      <c r="BO39" s="342" t="s">
        <v>2748</v>
      </c>
      <c r="BP39" s="342" t="s">
        <v>2749</v>
      </c>
      <c r="BQ39" s="342" t="s">
        <v>2750</v>
      </c>
      <c r="BR39" s="342" t="s">
        <v>2751</v>
      </c>
      <c r="BS39" s="342" t="s">
        <v>2752</v>
      </c>
      <c r="BT39" s="342" t="s">
        <v>2676</v>
      </c>
      <c r="BU39" s="342" t="s">
        <v>2753</v>
      </c>
      <c r="BV39" s="342" t="s">
        <v>2400</v>
      </c>
      <c r="BW39" s="342" t="s">
        <v>2754</v>
      </c>
      <c r="BX39" s="342" t="s">
        <v>2433</v>
      </c>
      <c r="BY39" s="342" t="s">
        <v>2755</v>
      </c>
      <c r="BZ39" s="342" t="s">
        <v>2672</v>
      </c>
      <c r="CA39" s="342" t="s">
        <v>2756</v>
      </c>
      <c r="CB39" s="342" t="s">
        <v>2670</v>
      </c>
      <c r="CC39" s="343" t="s">
        <v>2757</v>
      </c>
      <c r="CD39" s="343" t="s">
        <v>2541</v>
      </c>
      <c r="CE39" s="343" t="s">
        <v>2758</v>
      </c>
      <c r="CF39" s="343" t="s">
        <v>2300</v>
      </c>
      <c r="CG39" s="343" t="s">
        <v>2759</v>
      </c>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2760</v>
      </c>
      <c r="D40" s="342" t="s">
        <v>2761</v>
      </c>
      <c r="E40" s="342" t="s">
        <v>891</v>
      </c>
      <c r="F40" s="342" t="s">
        <v>885</v>
      </c>
      <c r="G40" s="342"/>
      <c r="H40" s="342" t="s">
        <v>2093</v>
      </c>
      <c r="I40" s="342"/>
      <c r="J40" s="342" t="s">
        <v>2272</v>
      </c>
      <c r="K40" s="342" t="s">
        <v>2762</v>
      </c>
      <c r="L40" s="342" t="s">
        <v>2763</v>
      </c>
      <c r="M40" s="342" t="s">
        <v>2764</v>
      </c>
      <c r="N40" s="342" t="s">
        <v>2272</v>
      </c>
      <c r="O40" s="342" t="s">
        <v>2276</v>
      </c>
      <c r="P40" s="342" t="s">
        <v>2277</v>
      </c>
      <c r="Q40" s="342" t="s">
        <v>424</v>
      </c>
      <c r="R40" s="342" t="s">
        <v>2278</v>
      </c>
      <c r="S40" s="342" t="s">
        <v>2420</v>
      </c>
      <c r="T40" s="342" t="s">
        <v>467</v>
      </c>
      <c r="U40" s="342" t="s">
        <v>467</v>
      </c>
      <c r="V40" s="342"/>
      <c r="W40" s="342"/>
      <c r="X40" s="342"/>
      <c r="Y40" s="342"/>
      <c r="Z40" s="342"/>
      <c r="AA40" s="342"/>
      <c r="AB40" s="342"/>
      <c r="AC40" s="342"/>
      <c r="AD40" s="342"/>
      <c r="AE40" s="342"/>
      <c r="AF40" s="342"/>
      <c r="AG40" s="342"/>
      <c r="AH40" s="342"/>
      <c r="AI40" s="342"/>
      <c r="AJ40" s="342"/>
      <c r="AK40" s="342" t="s">
        <v>2272</v>
      </c>
      <c r="AL40" s="342" t="s">
        <v>2280</v>
      </c>
      <c r="AM40" s="342" t="s">
        <v>2272</v>
      </c>
      <c r="AN40" s="342" t="s">
        <v>2279</v>
      </c>
      <c r="AO40" s="342" t="s">
        <v>467</v>
      </c>
      <c r="AP40" s="342" t="s">
        <v>2734</v>
      </c>
      <c r="AQ40" s="342" t="s">
        <v>2735</v>
      </c>
      <c r="AR40" s="342" t="s">
        <v>2736</v>
      </c>
      <c r="AS40" s="342" t="s">
        <v>2307</v>
      </c>
      <c r="AT40" s="342"/>
      <c r="AU40" s="351" t="s">
        <v>2763</v>
      </c>
      <c r="AV40" s="342" t="s">
        <v>2454</v>
      </c>
      <c r="AW40" s="342" t="s">
        <v>2765</v>
      </c>
      <c r="AX40" s="342" t="s">
        <v>2663</v>
      </c>
      <c r="AY40" s="342" t="s">
        <v>2766</v>
      </c>
      <c r="AZ40" s="342" t="s">
        <v>2739</v>
      </c>
      <c r="BA40" s="342" t="s">
        <v>2767</v>
      </c>
      <c r="BB40" s="342" t="s">
        <v>2740</v>
      </c>
      <c r="BC40" s="342" t="s">
        <v>2768</v>
      </c>
      <c r="BD40" s="342" t="s">
        <v>2585</v>
      </c>
      <c r="BE40" s="342" t="s">
        <v>2769</v>
      </c>
      <c r="BF40" s="342" t="s">
        <v>2292</v>
      </c>
      <c r="BG40" s="342" t="s">
        <v>2770</v>
      </c>
      <c r="BH40" s="342" t="s">
        <v>2543</v>
      </c>
      <c r="BI40" s="342" t="s">
        <v>2771</v>
      </c>
      <c r="BJ40" s="342" t="s">
        <v>2744</v>
      </c>
      <c r="BK40" s="342" t="s">
        <v>2772</v>
      </c>
      <c r="BL40" s="342" t="s">
        <v>2524</v>
      </c>
      <c r="BM40" s="342" t="s">
        <v>2773</v>
      </c>
      <c r="BN40" s="342" t="s">
        <v>2747</v>
      </c>
      <c r="BO40" s="342" t="s">
        <v>2774</v>
      </c>
      <c r="BP40" s="342" t="s">
        <v>2749</v>
      </c>
      <c r="BQ40" s="342" t="s">
        <v>2775</v>
      </c>
      <c r="BR40" s="342" t="s">
        <v>2751</v>
      </c>
      <c r="BS40" s="342" t="s">
        <v>2776</v>
      </c>
      <c r="BT40" s="342" t="s">
        <v>2676</v>
      </c>
      <c r="BU40" s="342" t="s">
        <v>2777</v>
      </c>
      <c r="BV40" s="342" t="s">
        <v>2400</v>
      </c>
      <c r="BW40" s="342" t="s">
        <v>2778</v>
      </c>
      <c r="BX40" s="342" t="s">
        <v>2433</v>
      </c>
      <c r="BY40" s="342" t="s">
        <v>2779</v>
      </c>
      <c r="BZ40" s="342" t="s">
        <v>2672</v>
      </c>
      <c r="CA40" s="342" t="s">
        <v>2780</v>
      </c>
      <c r="CB40" s="342" t="s">
        <v>2670</v>
      </c>
      <c r="CC40" s="343" t="s">
        <v>2781</v>
      </c>
      <c r="CD40" s="343" t="s">
        <v>2541</v>
      </c>
      <c r="CE40" s="343" t="s">
        <v>2782</v>
      </c>
      <c r="CF40" s="343" t="s">
        <v>2300</v>
      </c>
      <c r="CG40" s="343" t="s">
        <v>2783</v>
      </c>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2784</v>
      </c>
      <c r="D41" s="342" t="s">
        <v>2670</v>
      </c>
      <c r="E41" s="342" t="s">
        <v>800</v>
      </c>
      <c r="F41" s="342" t="s">
        <v>799</v>
      </c>
      <c r="G41" s="342"/>
      <c r="H41" s="342" t="s">
        <v>2093</v>
      </c>
      <c r="I41" s="342"/>
      <c r="J41" s="342" t="s">
        <v>2272</v>
      </c>
      <c r="K41" s="342" t="s">
        <v>2785</v>
      </c>
      <c r="L41" s="342" t="s">
        <v>2786</v>
      </c>
      <c r="M41" s="342" t="s">
        <v>2787</v>
      </c>
      <c r="N41" s="342" t="s">
        <v>2272</v>
      </c>
      <c r="O41" s="342" t="s">
        <v>2336</v>
      </c>
      <c r="P41" s="342" t="s">
        <v>2476</v>
      </c>
      <c r="Q41" s="342" t="s">
        <v>374</v>
      </c>
      <c r="R41" s="342" t="s">
        <v>2278</v>
      </c>
      <c r="S41" s="342" t="s">
        <v>2420</v>
      </c>
      <c r="T41" s="342" t="s">
        <v>467</v>
      </c>
      <c r="U41" s="342" t="s">
        <v>467</v>
      </c>
      <c r="V41" s="342"/>
      <c r="W41" s="342"/>
      <c r="X41" s="342"/>
      <c r="Y41" s="342"/>
      <c r="Z41" s="342"/>
      <c r="AA41" s="342"/>
      <c r="AB41" s="342"/>
      <c r="AC41" s="342"/>
      <c r="AD41" s="342"/>
      <c r="AE41" s="342"/>
      <c r="AF41" s="342"/>
      <c r="AG41" s="342"/>
      <c r="AH41" s="342"/>
      <c r="AI41" s="342"/>
      <c r="AJ41" s="342"/>
      <c r="AK41" s="342" t="s">
        <v>2272</v>
      </c>
      <c r="AL41" s="342" t="s">
        <v>2280</v>
      </c>
      <c r="AM41" s="342" t="s">
        <v>2272</v>
      </c>
      <c r="AN41" s="342" t="s">
        <v>2279</v>
      </c>
      <c r="AO41" s="342" t="s">
        <v>467</v>
      </c>
      <c r="AP41" s="342" t="s">
        <v>2734</v>
      </c>
      <c r="AQ41" s="342" t="s">
        <v>2735</v>
      </c>
      <c r="AR41" s="342" t="s">
        <v>2736</v>
      </c>
      <c r="AS41" s="342" t="s">
        <v>2322</v>
      </c>
      <c r="AT41" s="342"/>
      <c r="AU41" s="351" t="s">
        <v>2786</v>
      </c>
      <c r="AV41" s="342" t="s">
        <v>2454</v>
      </c>
      <c r="AW41" s="342" t="s">
        <v>2788</v>
      </c>
      <c r="AX41" s="342" t="s">
        <v>2663</v>
      </c>
      <c r="AY41" s="342" t="s">
        <v>2789</v>
      </c>
      <c r="AZ41" s="342" t="s">
        <v>2739</v>
      </c>
      <c r="BA41" s="342" t="s">
        <v>2790</v>
      </c>
      <c r="BB41" s="342" t="s">
        <v>2740</v>
      </c>
      <c r="BC41" s="342" t="s">
        <v>2791</v>
      </c>
      <c r="BD41" s="342" t="s">
        <v>2585</v>
      </c>
      <c r="BE41" s="342" t="s">
        <v>2792</v>
      </c>
      <c r="BF41" s="342" t="s">
        <v>2292</v>
      </c>
      <c r="BG41" s="342" t="s">
        <v>2793</v>
      </c>
      <c r="BH41" s="342" t="s">
        <v>2543</v>
      </c>
      <c r="BI41" s="342" t="s">
        <v>2794</v>
      </c>
      <c r="BJ41" s="342" t="s">
        <v>2744</v>
      </c>
      <c r="BK41" s="342" t="s">
        <v>2795</v>
      </c>
      <c r="BL41" s="342" t="s">
        <v>2524</v>
      </c>
      <c r="BM41" s="342" t="s">
        <v>2796</v>
      </c>
      <c r="BN41" s="342" t="s">
        <v>2747</v>
      </c>
      <c r="BO41" s="342" t="s">
        <v>2797</v>
      </c>
      <c r="BP41" s="342" t="s">
        <v>2749</v>
      </c>
      <c r="BQ41" s="342" t="s">
        <v>2798</v>
      </c>
      <c r="BR41" s="342" t="s">
        <v>2751</v>
      </c>
      <c r="BS41" s="342" t="s">
        <v>2799</v>
      </c>
      <c r="BT41" s="342" t="s">
        <v>2676</v>
      </c>
      <c r="BU41" s="342" t="s">
        <v>2800</v>
      </c>
      <c r="BV41" s="342" t="s">
        <v>2400</v>
      </c>
      <c r="BW41" s="342" t="s">
        <v>2801</v>
      </c>
      <c r="BX41" s="342" t="s">
        <v>2433</v>
      </c>
      <c r="BY41" s="342" t="s">
        <v>2802</v>
      </c>
      <c r="BZ41" s="342" t="s">
        <v>2672</v>
      </c>
      <c r="CA41" s="342" t="s">
        <v>2803</v>
      </c>
      <c r="CB41" s="342" t="s">
        <v>2670</v>
      </c>
      <c r="CC41" s="343" t="s">
        <v>2804</v>
      </c>
      <c r="CD41" s="343" t="s">
        <v>2541</v>
      </c>
      <c r="CE41" s="343" t="s">
        <v>2805</v>
      </c>
      <c r="CF41" s="343" t="s">
        <v>2300</v>
      </c>
      <c r="CG41" s="343" t="s">
        <v>2806</v>
      </c>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t="s">
        <v>2807</v>
      </c>
      <c r="D42" s="342" t="s">
        <v>2808</v>
      </c>
      <c r="E42" s="342" t="s">
        <v>616</v>
      </c>
      <c r="F42" s="342" t="s">
        <v>615</v>
      </c>
      <c r="G42" s="342"/>
      <c r="H42" s="342" t="s">
        <v>2093</v>
      </c>
      <c r="I42" s="342"/>
      <c r="J42" s="342" t="s">
        <v>2272</v>
      </c>
      <c r="K42" s="342" t="s">
        <v>2809</v>
      </c>
      <c r="L42" s="342" t="s">
        <v>2810</v>
      </c>
      <c r="M42" s="342" t="s">
        <v>2811</v>
      </c>
      <c r="N42" s="342" t="s">
        <v>2272</v>
      </c>
      <c r="O42" s="342" t="s">
        <v>2285</v>
      </c>
      <c r="P42" s="342" t="s">
        <v>2812</v>
      </c>
      <c r="Q42" s="342" t="s">
        <v>2150</v>
      </c>
      <c r="R42" s="342" t="s">
        <v>2813</v>
      </c>
      <c r="S42" s="342" t="s">
        <v>2420</v>
      </c>
      <c r="T42" s="342" t="s">
        <v>467</v>
      </c>
      <c r="U42" s="342" t="s">
        <v>467</v>
      </c>
      <c r="V42" s="342"/>
      <c r="W42" s="342"/>
      <c r="X42" s="342"/>
      <c r="Y42" s="342"/>
      <c r="Z42" s="342"/>
      <c r="AA42" s="342"/>
      <c r="AB42" s="342"/>
      <c r="AC42" s="342"/>
      <c r="AD42" s="342"/>
      <c r="AE42" s="342"/>
      <c r="AF42" s="342"/>
      <c r="AG42" s="342"/>
      <c r="AH42" s="342"/>
      <c r="AI42" s="342"/>
      <c r="AJ42" s="342"/>
      <c r="AK42" s="342" t="s">
        <v>2272</v>
      </c>
      <c r="AL42" s="342" t="s">
        <v>2280</v>
      </c>
      <c r="AM42" s="342" t="s">
        <v>2272</v>
      </c>
      <c r="AN42" s="342" t="s">
        <v>2279</v>
      </c>
      <c r="AO42" s="342" t="s">
        <v>467</v>
      </c>
      <c r="AP42" s="342" t="s">
        <v>2734</v>
      </c>
      <c r="AQ42" s="342" t="s">
        <v>2735</v>
      </c>
      <c r="AR42" s="342" t="s">
        <v>2736</v>
      </c>
      <c r="AS42" s="342" t="s">
        <v>2336</v>
      </c>
      <c r="AT42" s="342"/>
      <c r="AU42" s="351" t="s">
        <v>2810</v>
      </c>
      <c r="AV42" s="342" t="s">
        <v>2454</v>
      </c>
      <c r="AW42" s="342" t="s">
        <v>2814</v>
      </c>
      <c r="AX42" s="342" t="s">
        <v>2663</v>
      </c>
      <c r="AY42" s="342" t="s">
        <v>2815</v>
      </c>
      <c r="AZ42" s="342" t="s">
        <v>2739</v>
      </c>
      <c r="BA42" s="342" t="s">
        <v>2816</v>
      </c>
      <c r="BB42" s="342" t="s">
        <v>2740</v>
      </c>
      <c r="BC42" s="342" t="s">
        <v>2817</v>
      </c>
      <c r="BD42" s="342" t="s">
        <v>2585</v>
      </c>
      <c r="BE42" s="342" t="s">
        <v>2818</v>
      </c>
      <c r="BF42" s="342" t="s">
        <v>2292</v>
      </c>
      <c r="BG42" s="342" t="s">
        <v>2819</v>
      </c>
      <c r="BH42" s="342" t="s">
        <v>2543</v>
      </c>
      <c r="BI42" s="342" t="s">
        <v>2820</v>
      </c>
      <c r="BJ42" s="342" t="s">
        <v>2744</v>
      </c>
      <c r="BK42" s="342" t="s">
        <v>2821</v>
      </c>
      <c r="BL42" s="342" t="s">
        <v>2524</v>
      </c>
      <c r="BM42" s="342" t="s">
        <v>2822</v>
      </c>
      <c r="BN42" s="342" t="s">
        <v>2747</v>
      </c>
      <c r="BO42" s="342" t="s">
        <v>2823</v>
      </c>
      <c r="BP42" s="342" t="s">
        <v>2749</v>
      </c>
      <c r="BQ42" s="342" t="s">
        <v>2824</v>
      </c>
      <c r="BR42" s="342" t="s">
        <v>2751</v>
      </c>
      <c r="BS42" s="342" t="s">
        <v>2825</v>
      </c>
      <c r="BT42" s="342" t="s">
        <v>2676</v>
      </c>
      <c r="BU42" s="342" t="s">
        <v>2826</v>
      </c>
      <c r="BV42" s="342" t="s">
        <v>2400</v>
      </c>
      <c r="BW42" s="342" t="s">
        <v>2827</v>
      </c>
      <c r="BX42" s="342" t="s">
        <v>2433</v>
      </c>
      <c r="BY42" s="342" t="s">
        <v>2828</v>
      </c>
      <c r="BZ42" s="342" t="s">
        <v>2672</v>
      </c>
      <c r="CA42" s="342" t="s">
        <v>2829</v>
      </c>
      <c r="CB42" s="342" t="s">
        <v>2670</v>
      </c>
      <c r="CC42" s="343" t="s">
        <v>2830</v>
      </c>
      <c r="CD42" s="343" t="s">
        <v>2541</v>
      </c>
      <c r="CE42" s="343" t="s">
        <v>2831</v>
      </c>
      <c r="CF42" s="343" t="s">
        <v>2300</v>
      </c>
      <c r="CG42" s="343" t="s">
        <v>2832</v>
      </c>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c r="D43" s="342" t="s">
        <v>2833</v>
      </c>
      <c r="E43" s="342"/>
      <c r="F43" s="342" t="s">
        <v>2430</v>
      </c>
      <c r="G43" s="342"/>
      <c r="H43" s="342" t="s">
        <v>2093</v>
      </c>
      <c r="I43" s="342"/>
      <c r="J43" s="342" t="s">
        <v>2272</v>
      </c>
      <c r="K43" s="342" t="s">
        <v>2682</v>
      </c>
      <c r="L43" s="342"/>
      <c r="M43" s="342"/>
      <c r="N43" s="342" t="s">
        <v>2272</v>
      </c>
      <c r="O43" s="342"/>
      <c r="P43" s="342"/>
      <c r="Q43" s="342"/>
      <c r="R43" s="342"/>
      <c r="S43" s="342" t="s">
        <v>2420</v>
      </c>
      <c r="T43" s="342" t="s">
        <v>467</v>
      </c>
      <c r="U43" s="342" t="s">
        <v>467</v>
      </c>
      <c r="V43" s="342"/>
      <c r="W43" s="342"/>
      <c r="X43" s="342"/>
      <c r="Y43" s="342"/>
      <c r="Z43" s="342"/>
      <c r="AA43" s="342"/>
      <c r="AB43" s="342"/>
      <c r="AC43" s="342"/>
      <c r="AD43" s="342"/>
      <c r="AE43" s="342"/>
      <c r="AF43" s="342"/>
      <c r="AG43" s="342"/>
      <c r="AH43" s="342"/>
      <c r="AI43" s="342"/>
      <c r="AJ43" s="342"/>
      <c r="AK43" s="342" t="s">
        <v>2272</v>
      </c>
      <c r="AL43" s="342" t="s">
        <v>2280</v>
      </c>
      <c r="AM43" s="342" t="s">
        <v>2272</v>
      </c>
      <c r="AN43" s="342" t="s">
        <v>2279</v>
      </c>
      <c r="AO43" s="342" t="s">
        <v>467</v>
      </c>
      <c r="AP43" s="342" t="s">
        <v>2734</v>
      </c>
      <c r="AQ43" s="342" t="s">
        <v>2735</v>
      </c>
      <c r="AR43" s="342" t="s">
        <v>2736</v>
      </c>
      <c r="AS43" s="342"/>
      <c r="AT43" s="342"/>
      <c r="AU43" s="351"/>
      <c r="AV43" s="342"/>
      <c r="AW43" s="342"/>
      <c r="AX43" s="342"/>
      <c r="AY43" s="342"/>
      <c r="AZ43" s="342"/>
      <c r="BA43" s="342"/>
      <c r="BB43" s="342"/>
      <c r="BC43" s="342"/>
      <c r="BD43" s="342"/>
      <c r="BE43" s="342"/>
      <c r="BF43" s="342"/>
      <c r="BG43" s="342"/>
      <c r="BH43" s="342"/>
      <c r="BI43" s="342"/>
      <c r="BJ43" s="342"/>
      <c r="BK43" s="342"/>
      <c r="BL43" s="342"/>
      <c r="BM43" s="342"/>
      <c r="BN43" s="342"/>
      <c r="BO43" s="342"/>
      <c r="BP43" s="342"/>
      <c r="BQ43" s="342"/>
      <c r="BR43" s="342"/>
      <c r="BS43" s="342"/>
      <c r="BT43" s="342"/>
      <c r="BU43" s="342"/>
      <c r="BV43" s="342"/>
      <c r="BW43" s="342"/>
      <c r="BX43" s="342"/>
      <c r="BY43" s="342"/>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2834</v>
      </c>
      <c r="D44" s="342" t="s">
        <v>2835</v>
      </c>
      <c r="E44" s="342" t="s">
        <v>2002</v>
      </c>
      <c r="F44" s="342" t="s">
        <v>2001</v>
      </c>
      <c r="G44" s="342"/>
      <c r="H44" s="342" t="s">
        <v>2093</v>
      </c>
      <c r="I44" s="342"/>
      <c r="J44" s="342" t="s">
        <v>2272</v>
      </c>
      <c r="K44" s="342" t="s">
        <v>2836</v>
      </c>
      <c r="L44" s="342"/>
      <c r="M44" s="342"/>
      <c r="N44" s="342" t="s">
        <v>2279</v>
      </c>
      <c r="O44" s="342" t="s">
        <v>2307</v>
      </c>
      <c r="P44" s="342" t="s">
        <v>2321</v>
      </c>
      <c r="Q44" s="342" t="s">
        <v>368</v>
      </c>
      <c r="R44" s="342" t="s">
        <v>2278</v>
      </c>
      <c r="S44" s="342" t="s">
        <v>2420</v>
      </c>
      <c r="T44" s="342" t="s">
        <v>467</v>
      </c>
      <c r="U44" s="342" t="s">
        <v>467</v>
      </c>
      <c r="V44" s="342"/>
      <c r="W44" s="342"/>
      <c r="X44" s="342"/>
      <c r="Y44" s="342"/>
      <c r="Z44" s="342"/>
      <c r="AA44" s="342"/>
      <c r="AB44" s="342"/>
      <c r="AC44" s="342"/>
      <c r="AD44" s="342"/>
      <c r="AE44" s="342"/>
      <c r="AF44" s="342"/>
      <c r="AG44" s="342"/>
      <c r="AH44" s="342"/>
      <c r="AI44" s="342"/>
      <c r="AJ44" s="342"/>
      <c r="AK44" s="342" t="s">
        <v>2272</v>
      </c>
      <c r="AL44" s="342" t="s">
        <v>2280</v>
      </c>
      <c r="AM44" s="342" t="s">
        <v>2272</v>
      </c>
      <c r="AN44" s="342" t="s">
        <v>2279</v>
      </c>
      <c r="AO44" s="342" t="s">
        <v>467</v>
      </c>
      <c r="AP44" s="342" t="s">
        <v>2734</v>
      </c>
      <c r="AQ44" s="342" t="s">
        <v>2735</v>
      </c>
      <c r="AR44" s="342" t="s">
        <v>2736</v>
      </c>
      <c r="AS44" s="342"/>
      <c r="AT44" s="342"/>
      <c r="AU44" s="351"/>
      <c r="AV44" s="342"/>
      <c r="AW44" s="342"/>
      <c r="AX44" s="342"/>
      <c r="AY44" s="342"/>
      <c r="AZ44" s="342"/>
      <c r="BA44" s="342"/>
      <c r="BB44" s="342"/>
      <c r="BC44" s="342"/>
      <c r="BD44" s="342"/>
      <c r="BE44" s="342"/>
      <c r="BF44" s="342"/>
      <c r="BG44" s="342"/>
      <c r="BH44" s="342"/>
      <c r="BI44" s="342"/>
      <c r="BJ44" s="342"/>
      <c r="BK44" s="342"/>
      <c r="BL44" s="342"/>
      <c r="BM44" s="342"/>
      <c r="BN44" s="342"/>
      <c r="BO44" s="342"/>
      <c r="BP44" s="342"/>
      <c r="BQ44" s="342"/>
      <c r="BR44" s="342"/>
      <c r="BS44" s="342"/>
      <c r="BT44" s="342"/>
      <c r="BU44" s="342"/>
      <c r="BV44" s="342"/>
      <c r="BW44" s="342"/>
      <c r="BX44" s="342"/>
      <c r="BY44" s="342"/>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t="s">
        <v>2837</v>
      </c>
      <c r="D45" s="342" t="s">
        <v>2838</v>
      </c>
      <c r="E45" s="342" t="s">
        <v>891</v>
      </c>
      <c r="F45" s="342" t="s">
        <v>1179</v>
      </c>
      <c r="G45" s="342"/>
      <c r="H45" s="342" t="s">
        <v>2093</v>
      </c>
      <c r="I45" s="342"/>
      <c r="J45" s="342" t="s">
        <v>2272</v>
      </c>
      <c r="K45" s="342" t="s">
        <v>2839</v>
      </c>
      <c r="L45" s="342" t="s">
        <v>2840</v>
      </c>
      <c r="M45" s="342" t="s">
        <v>2841</v>
      </c>
      <c r="N45" s="342" t="s">
        <v>2322</v>
      </c>
      <c r="O45" s="342" t="s">
        <v>2276</v>
      </c>
      <c r="P45" s="342" t="s">
        <v>2277</v>
      </c>
      <c r="Q45" s="342" t="s">
        <v>424</v>
      </c>
      <c r="R45" s="342" t="s">
        <v>2278</v>
      </c>
      <c r="S45" s="342" t="s">
        <v>2420</v>
      </c>
      <c r="T45" s="342" t="s">
        <v>467</v>
      </c>
      <c r="U45" s="342" t="s">
        <v>467</v>
      </c>
      <c r="V45" s="342"/>
      <c r="W45" s="342"/>
      <c r="X45" s="342"/>
      <c r="Y45" s="342"/>
      <c r="Z45" s="342"/>
      <c r="AA45" s="342"/>
      <c r="AB45" s="342"/>
      <c r="AC45" s="342"/>
      <c r="AD45" s="342"/>
      <c r="AE45" s="342"/>
      <c r="AF45" s="342"/>
      <c r="AG45" s="342"/>
      <c r="AH45" s="342"/>
      <c r="AI45" s="342"/>
      <c r="AJ45" s="342"/>
      <c r="AK45" s="342" t="s">
        <v>2272</v>
      </c>
      <c r="AL45" s="342" t="s">
        <v>2280</v>
      </c>
      <c r="AM45" s="342" t="s">
        <v>2272</v>
      </c>
      <c r="AN45" s="342" t="s">
        <v>2279</v>
      </c>
      <c r="AO45" s="342" t="s">
        <v>467</v>
      </c>
      <c r="AP45" s="342" t="s">
        <v>2734</v>
      </c>
      <c r="AQ45" s="342" t="s">
        <v>2735</v>
      </c>
      <c r="AR45" s="342" t="s">
        <v>2736</v>
      </c>
      <c r="AS45" s="342"/>
      <c r="AT45" s="342"/>
      <c r="AU45" s="351" t="s">
        <v>2840</v>
      </c>
      <c r="AV45" s="342" t="s">
        <v>2454</v>
      </c>
      <c r="AW45" s="342" t="s">
        <v>2737</v>
      </c>
      <c r="AX45" s="342" t="s">
        <v>2663</v>
      </c>
      <c r="AY45" s="342" t="s">
        <v>2842</v>
      </c>
      <c r="AZ45" s="342" t="s">
        <v>2739</v>
      </c>
      <c r="BA45" s="342" t="s">
        <v>2843</v>
      </c>
      <c r="BB45" s="342" t="s">
        <v>2740</v>
      </c>
      <c r="BC45" s="342" t="s">
        <v>2844</v>
      </c>
      <c r="BD45" s="342" t="s">
        <v>2585</v>
      </c>
      <c r="BE45" s="342" t="s">
        <v>2845</v>
      </c>
      <c r="BF45" s="342" t="s">
        <v>2292</v>
      </c>
      <c r="BG45" s="342" t="s">
        <v>2846</v>
      </c>
      <c r="BH45" s="342" t="s">
        <v>2543</v>
      </c>
      <c r="BI45" s="342" t="s">
        <v>2847</v>
      </c>
      <c r="BJ45" s="342"/>
      <c r="BK45" s="342"/>
      <c r="BL45" s="342" t="s">
        <v>2524</v>
      </c>
      <c r="BM45" s="342" t="s">
        <v>2848</v>
      </c>
      <c r="BN45" s="342" t="s">
        <v>2747</v>
      </c>
      <c r="BO45" s="342" t="s">
        <v>2849</v>
      </c>
      <c r="BP45" s="342" t="s">
        <v>2749</v>
      </c>
      <c r="BQ45" s="342" t="s">
        <v>2850</v>
      </c>
      <c r="BR45" s="342" t="s">
        <v>2751</v>
      </c>
      <c r="BS45" s="342" t="s">
        <v>2851</v>
      </c>
      <c r="BT45" s="342" t="s">
        <v>2676</v>
      </c>
      <c r="BU45" s="342" t="s">
        <v>2852</v>
      </c>
      <c r="BV45" s="342" t="s">
        <v>2400</v>
      </c>
      <c r="BW45" s="342" t="s">
        <v>2853</v>
      </c>
      <c r="BX45" s="342" t="s">
        <v>2433</v>
      </c>
      <c r="BY45" s="342" t="s">
        <v>2854</v>
      </c>
      <c r="BZ45" s="342" t="s">
        <v>2672</v>
      </c>
      <c r="CA45" s="342" t="s">
        <v>2855</v>
      </c>
      <c r="CB45" s="342" t="s">
        <v>2670</v>
      </c>
      <c r="CC45" s="343" t="s">
        <v>2856</v>
      </c>
      <c r="CD45" s="343" t="s">
        <v>2541</v>
      </c>
      <c r="CE45" s="343" t="s">
        <v>2857</v>
      </c>
      <c r="CF45" s="343" t="s">
        <v>2300</v>
      </c>
      <c r="CG45" s="343" t="s">
        <v>2858</v>
      </c>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c r="D46" s="342" t="s">
        <v>2859</v>
      </c>
      <c r="E46" s="342"/>
      <c r="F46" s="342" t="s">
        <v>2430</v>
      </c>
      <c r="G46" s="342"/>
      <c r="H46" s="342" t="s">
        <v>2093</v>
      </c>
      <c r="I46" s="342"/>
      <c r="J46" s="342" t="s">
        <v>2272</v>
      </c>
      <c r="K46" s="342" t="s">
        <v>2860</v>
      </c>
      <c r="L46" s="342"/>
      <c r="M46" s="342"/>
      <c r="N46" s="342" t="s">
        <v>2272</v>
      </c>
      <c r="O46" s="342"/>
      <c r="P46" s="342"/>
      <c r="Q46" s="342"/>
      <c r="R46" s="342"/>
      <c r="S46" s="342" t="s">
        <v>2420</v>
      </c>
      <c r="T46" s="342" t="s">
        <v>467</v>
      </c>
      <c r="U46" s="342" t="s">
        <v>467</v>
      </c>
      <c r="V46" s="342"/>
      <c r="W46" s="342"/>
      <c r="X46" s="342"/>
      <c r="Y46" s="342"/>
      <c r="Z46" s="342"/>
      <c r="AA46" s="342"/>
      <c r="AB46" s="342"/>
      <c r="AC46" s="342"/>
      <c r="AD46" s="342"/>
      <c r="AE46" s="342"/>
      <c r="AF46" s="342"/>
      <c r="AG46" s="342"/>
      <c r="AH46" s="342"/>
      <c r="AI46" s="342"/>
      <c r="AJ46" s="342"/>
      <c r="AK46" s="342" t="s">
        <v>2272</v>
      </c>
      <c r="AL46" s="342" t="s">
        <v>2280</v>
      </c>
      <c r="AM46" s="342" t="s">
        <v>2272</v>
      </c>
      <c r="AN46" s="342" t="s">
        <v>2279</v>
      </c>
      <c r="AO46" s="342" t="s">
        <v>467</v>
      </c>
      <c r="AP46" s="342" t="s">
        <v>2734</v>
      </c>
      <c r="AQ46" s="342" t="s">
        <v>2735</v>
      </c>
      <c r="AR46" s="342" t="s">
        <v>2736</v>
      </c>
      <c r="AS46" s="342"/>
      <c r="AT46" s="342"/>
      <c r="AU46" s="351"/>
      <c r="AV46" s="342"/>
      <c r="AW46" s="342"/>
      <c r="AX46" s="342"/>
      <c r="AY46" s="342"/>
      <c r="AZ46" s="342"/>
      <c r="BA46" s="342"/>
      <c r="BB46" s="342"/>
      <c r="BC46" s="342"/>
      <c r="BD46" s="342"/>
      <c r="BE46" s="342"/>
      <c r="BF46" s="342"/>
      <c r="BG46" s="342"/>
      <c r="BH46" s="342"/>
      <c r="BI46" s="342"/>
      <c r="BJ46" s="342"/>
      <c r="BK46" s="342"/>
      <c r="BL46" s="342"/>
      <c r="BM46" s="342"/>
      <c r="BN46" s="342"/>
      <c r="BO46" s="342"/>
      <c r="BP46" s="342"/>
      <c r="BQ46" s="342"/>
      <c r="BR46" s="342"/>
      <c r="BS46" s="342"/>
      <c r="BT46" s="342"/>
      <c r="BU46" s="342"/>
      <c r="BV46" s="342"/>
      <c r="BW46" s="342"/>
      <c r="BX46" s="342"/>
      <c r="BY46" s="342"/>
      <c r="BZ46" s="342"/>
      <c r="CA46" s="342"/>
      <c r="CB46" s="342"/>
      <c r="CC46" s="343"/>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c r="D47" s="342" t="s">
        <v>2861</v>
      </c>
      <c r="E47" s="342"/>
      <c r="F47" s="342" t="s">
        <v>2430</v>
      </c>
      <c r="G47" s="342"/>
      <c r="H47" s="342" t="s">
        <v>2093</v>
      </c>
      <c r="I47" s="342"/>
      <c r="J47" s="342" t="s">
        <v>2272</v>
      </c>
      <c r="K47" s="342" t="s">
        <v>2862</v>
      </c>
      <c r="L47" s="342"/>
      <c r="M47" s="342"/>
      <c r="N47" s="342" t="s">
        <v>2272</v>
      </c>
      <c r="O47" s="342"/>
      <c r="P47" s="342"/>
      <c r="Q47" s="342"/>
      <c r="R47" s="342"/>
      <c r="S47" s="342" t="s">
        <v>2420</v>
      </c>
      <c r="T47" s="342" t="s">
        <v>467</v>
      </c>
      <c r="U47" s="342" t="s">
        <v>467</v>
      </c>
      <c r="V47" s="342"/>
      <c r="W47" s="342"/>
      <c r="X47" s="342"/>
      <c r="Y47" s="342"/>
      <c r="Z47" s="342"/>
      <c r="AA47" s="342"/>
      <c r="AB47" s="342"/>
      <c r="AC47" s="342"/>
      <c r="AD47" s="342"/>
      <c r="AE47" s="342"/>
      <c r="AF47" s="342"/>
      <c r="AG47" s="342"/>
      <c r="AH47" s="342"/>
      <c r="AI47" s="342"/>
      <c r="AJ47" s="342"/>
      <c r="AK47" s="342" t="s">
        <v>2272</v>
      </c>
      <c r="AL47" s="342" t="s">
        <v>2280</v>
      </c>
      <c r="AM47" s="342" t="s">
        <v>2272</v>
      </c>
      <c r="AN47" s="342" t="s">
        <v>2279</v>
      </c>
      <c r="AO47" s="342" t="s">
        <v>467</v>
      </c>
      <c r="AP47" s="342" t="s">
        <v>2734</v>
      </c>
      <c r="AQ47" s="342" t="s">
        <v>2735</v>
      </c>
      <c r="AR47" s="342" t="s">
        <v>2736</v>
      </c>
      <c r="AS47" s="342"/>
      <c r="AT47" s="342"/>
      <c r="AU47" s="351"/>
      <c r="AV47" s="342"/>
      <c r="AW47" s="342"/>
      <c r="AX47" s="342"/>
      <c r="AY47" s="342"/>
      <c r="AZ47" s="342"/>
      <c r="BA47" s="342"/>
      <c r="BB47" s="342"/>
      <c r="BC47" s="342"/>
      <c r="BD47" s="342"/>
      <c r="BE47" s="342"/>
      <c r="BF47" s="342"/>
      <c r="BG47" s="342"/>
      <c r="BH47" s="342"/>
      <c r="BI47" s="342"/>
      <c r="BJ47" s="342"/>
      <c r="BK47" s="342"/>
      <c r="BL47" s="342"/>
      <c r="BM47" s="342"/>
      <c r="BN47" s="342"/>
      <c r="BO47" s="342"/>
      <c r="BP47" s="342"/>
      <c r="BQ47" s="342"/>
      <c r="BR47" s="342"/>
      <c r="BS47" s="342"/>
      <c r="BT47" s="342"/>
      <c r="BU47" s="342"/>
      <c r="BV47" s="342"/>
      <c r="BW47" s="342"/>
      <c r="BX47" s="342"/>
      <c r="BY47" s="342"/>
      <c r="BZ47" s="342"/>
      <c r="CA47" s="342"/>
      <c r="CB47" s="342"/>
      <c r="CC47" s="343"/>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2863</v>
      </c>
      <c r="D48" s="342" t="s">
        <v>2864</v>
      </c>
      <c r="E48" s="342" t="s">
        <v>1472</v>
      </c>
      <c r="F48" s="342" t="s">
        <v>1468</v>
      </c>
      <c r="G48" s="342"/>
      <c r="H48" s="342" t="s">
        <v>2093</v>
      </c>
      <c r="I48" s="342"/>
      <c r="J48" s="342" t="s">
        <v>2272</v>
      </c>
      <c r="K48" s="342" t="s">
        <v>2865</v>
      </c>
      <c r="L48" s="342"/>
      <c r="M48" s="342"/>
      <c r="N48" s="342" t="s">
        <v>2279</v>
      </c>
      <c r="O48" s="342" t="s">
        <v>2276</v>
      </c>
      <c r="P48" s="342" t="s">
        <v>2277</v>
      </c>
      <c r="Q48" s="342" t="s">
        <v>424</v>
      </c>
      <c r="R48" s="342" t="s">
        <v>2278</v>
      </c>
      <c r="S48" s="342" t="s">
        <v>2420</v>
      </c>
      <c r="T48" s="342" t="s">
        <v>467</v>
      </c>
      <c r="U48" s="342" t="s">
        <v>467</v>
      </c>
      <c r="V48" s="342"/>
      <c r="W48" s="342"/>
      <c r="X48" s="342"/>
      <c r="Y48" s="342"/>
      <c r="Z48" s="342"/>
      <c r="AA48" s="342"/>
      <c r="AB48" s="342"/>
      <c r="AC48" s="342"/>
      <c r="AD48" s="342"/>
      <c r="AE48" s="342"/>
      <c r="AF48" s="342"/>
      <c r="AG48" s="342"/>
      <c r="AH48" s="342"/>
      <c r="AI48" s="342"/>
      <c r="AJ48" s="342"/>
      <c r="AK48" s="342" t="s">
        <v>2272</v>
      </c>
      <c r="AL48" s="342" t="s">
        <v>2280</v>
      </c>
      <c r="AM48" s="342" t="s">
        <v>2272</v>
      </c>
      <c r="AN48" s="342" t="s">
        <v>2279</v>
      </c>
      <c r="AO48" s="342" t="s">
        <v>467</v>
      </c>
      <c r="AP48" s="342" t="s">
        <v>2734</v>
      </c>
      <c r="AQ48" s="342" t="s">
        <v>2735</v>
      </c>
      <c r="AR48" s="342" t="s">
        <v>2736</v>
      </c>
      <c r="AS48" s="342"/>
      <c r="AT48" s="342"/>
      <c r="AU48" s="351"/>
      <c r="AV48" s="342"/>
      <c r="AW48" s="342"/>
      <c r="AX48" s="342"/>
      <c r="AY48" s="342"/>
      <c r="AZ48" s="342"/>
      <c r="BA48" s="342"/>
      <c r="BB48" s="342"/>
      <c r="BC48" s="342"/>
      <c r="BD48" s="342"/>
      <c r="BE48" s="342"/>
      <c r="BF48" s="342"/>
      <c r="BG48" s="342"/>
      <c r="BH48" s="342"/>
      <c r="BI48" s="342"/>
      <c r="BJ48" s="342"/>
      <c r="BK48" s="342"/>
      <c r="BL48" s="342"/>
      <c r="BM48" s="342"/>
      <c r="BN48" s="342"/>
      <c r="BO48" s="342"/>
      <c r="BP48" s="342"/>
      <c r="BQ48" s="342"/>
      <c r="BR48" s="342"/>
      <c r="BS48" s="342"/>
      <c r="BT48" s="342"/>
      <c r="BU48" s="342"/>
      <c r="BV48" s="342"/>
      <c r="BW48" s="342"/>
      <c r="BX48" s="342"/>
      <c r="BY48" s="342"/>
      <c r="BZ48" s="342"/>
      <c r="CA48" s="342"/>
      <c r="CB48" s="342"/>
      <c r="CC48" s="343"/>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2866</v>
      </c>
      <c r="D49" s="342" t="s">
        <v>2867</v>
      </c>
      <c r="E49" s="342" t="s">
        <v>1469</v>
      </c>
      <c r="F49" s="342" t="s">
        <v>1468</v>
      </c>
      <c r="G49" s="342"/>
      <c r="H49" s="342" t="s">
        <v>2093</v>
      </c>
      <c r="I49" s="342"/>
      <c r="J49" s="342" t="s">
        <v>2272</v>
      </c>
      <c r="K49" s="342" t="s">
        <v>2684</v>
      </c>
      <c r="L49" s="342" t="s">
        <v>2868</v>
      </c>
      <c r="M49" s="342" t="s">
        <v>2869</v>
      </c>
      <c r="N49" s="342" t="s">
        <v>2272</v>
      </c>
      <c r="O49" s="342" t="s">
        <v>2307</v>
      </c>
      <c r="P49" s="342" t="s">
        <v>2321</v>
      </c>
      <c r="Q49" s="342" t="s">
        <v>368</v>
      </c>
      <c r="R49" s="342" t="s">
        <v>2278</v>
      </c>
      <c r="S49" s="342" t="s">
        <v>2404</v>
      </c>
      <c r="T49" s="342" t="s">
        <v>399</v>
      </c>
      <c r="U49" s="342" t="s">
        <v>399</v>
      </c>
      <c r="V49" s="342"/>
      <c r="W49" s="342"/>
      <c r="X49" s="342"/>
      <c r="Y49" s="342"/>
      <c r="Z49" s="342"/>
      <c r="AA49" s="342"/>
      <c r="AB49" s="342"/>
      <c r="AC49" s="342"/>
      <c r="AD49" s="342"/>
      <c r="AE49" s="342"/>
      <c r="AF49" s="342"/>
      <c r="AG49" s="342"/>
      <c r="AH49" s="342"/>
      <c r="AI49" s="342"/>
      <c r="AJ49" s="342"/>
      <c r="AK49" s="342" t="s">
        <v>2272</v>
      </c>
      <c r="AL49" s="342" t="s">
        <v>2280</v>
      </c>
      <c r="AM49" s="342" t="s">
        <v>2272</v>
      </c>
      <c r="AN49" s="342" t="s">
        <v>2285</v>
      </c>
      <c r="AO49" s="342" t="s">
        <v>2529</v>
      </c>
      <c r="AP49" s="342" t="s">
        <v>2530</v>
      </c>
      <c r="AQ49" s="342" t="s">
        <v>2531</v>
      </c>
      <c r="AR49" s="342" t="s">
        <v>2420</v>
      </c>
      <c r="AS49" s="342" t="s">
        <v>2279</v>
      </c>
      <c r="AT49" s="342"/>
      <c r="AU49" s="351" t="s">
        <v>2868</v>
      </c>
      <c r="AV49" s="342" t="s">
        <v>2532</v>
      </c>
      <c r="AW49" s="342" t="s">
        <v>2870</v>
      </c>
      <c r="AX49" s="342" t="s">
        <v>2534</v>
      </c>
      <c r="AY49" s="342" t="s">
        <v>2871</v>
      </c>
      <c r="AZ49" s="342" t="s">
        <v>2400</v>
      </c>
      <c r="BA49" s="342" t="s">
        <v>2872</v>
      </c>
      <c r="BB49" s="342" t="s">
        <v>2524</v>
      </c>
      <c r="BC49" s="342" t="s">
        <v>2873</v>
      </c>
      <c r="BD49" s="342" t="s">
        <v>2537</v>
      </c>
      <c r="BE49" s="342" t="s">
        <v>2874</v>
      </c>
      <c r="BF49" s="342" t="s">
        <v>2539</v>
      </c>
      <c r="BG49" s="342" t="s">
        <v>2555</v>
      </c>
      <c r="BH49" s="342" t="s">
        <v>2541</v>
      </c>
      <c r="BI49" s="342" t="s">
        <v>2875</v>
      </c>
      <c r="BJ49" s="342" t="s">
        <v>2543</v>
      </c>
      <c r="BK49" s="342" t="s">
        <v>2876</v>
      </c>
      <c r="BL49" s="342" t="s">
        <v>2472</v>
      </c>
      <c r="BM49" s="342" t="s">
        <v>2877</v>
      </c>
      <c r="BN49" s="342" t="s">
        <v>2300</v>
      </c>
      <c r="BO49" s="342" t="s">
        <v>2878</v>
      </c>
      <c r="BP49" s="342"/>
      <c r="BQ49" s="342"/>
      <c r="BR49" s="342"/>
      <c r="BS49" s="342"/>
      <c r="BT49" s="342"/>
      <c r="BU49" s="342"/>
      <c r="BV49" s="342"/>
      <c r="BW49" s="342"/>
      <c r="BX49" s="342"/>
      <c r="BY49" s="342"/>
      <c r="BZ49" s="342"/>
      <c r="CA49" s="342"/>
      <c r="CB49" s="342"/>
      <c r="CC49" s="343"/>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2879</v>
      </c>
      <c r="D50" s="342" t="s">
        <v>2880</v>
      </c>
      <c r="E50" s="342" t="s">
        <v>483</v>
      </c>
      <c r="F50" s="342" t="s">
        <v>482</v>
      </c>
      <c r="G50" s="342"/>
      <c r="H50" s="342" t="s">
        <v>2093</v>
      </c>
      <c r="I50" s="342"/>
      <c r="J50" s="342" t="s">
        <v>2272</v>
      </c>
      <c r="K50" s="342" t="s">
        <v>2881</v>
      </c>
      <c r="L50" s="342" t="s">
        <v>2882</v>
      </c>
      <c r="M50" s="342" t="s">
        <v>2883</v>
      </c>
      <c r="N50" s="342" t="s">
        <v>2272</v>
      </c>
      <c r="O50" s="342" t="s">
        <v>2420</v>
      </c>
      <c r="P50" s="342" t="s">
        <v>2884</v>
      </c>
      <c r="Q50" s="342" t="s">
        <v>2133</v>
      </c>
      <c r="R50" s="342" t="s">
        <v>2278</v>
      </c>
      <c r="S50" s="342" t="s">
        <v>2404</v>
      </c>
      <c r="T50" s="342" t="s">
        <v>399</v>
      </c>
      <c r="U50" s="342" t="s">
        <v>399</v>
      </c>
      <c r="V50" s="342"/>
      <c r="W50" s="342"/>
      <c r="X50" s="342"/>
      <c r="Y50" s="342"/>
      <c r="Z50" s="342"/>
      <c r="AA50" s="342"/>
      <c r="AB50" s="342"/>
      <c r="AC50" s="342"/>
      <c r="AD50" s="342"/>
      <c r="AE50" s="342"/>
      <c r="AF50" s="342"/>
      <c r="AG50" s="342"/>
      <c r="AH50" s="342"/>
      <c r="AI50" s="342"/>
      <c r="AJ50" s="342"/>
      <c r="AK50" s="342" t="s">
        <v>2377</v>
      </c>
      <c r="AL50" s="342" t="s">
        <v>2280</v>
      </c>
      <c r="AM50" s="342" t="s">
        <v>2272</v>
      </c>
      <c r="AN50" s="342" t="s">
        <v>2285</v>
      </c>
      <c r="AO50" s="342" t="s">
        <v>2529</v>
      </c>
      <c r="AP50" s="342" t="s">
        <v>2530</v>
      </c>
      <c r="AQ50" s="342" t="s">
        <v>2531</v>
      </c>
      <c r="AR50" s="342" t="s">
        <v>2420</v>
      </c>
      <c r="AS50" s="342" t="s">
        <v>2307</v>
      </c>
      <c r="AT50" s="342"/>
      <c r="AU50" s="351" t="s">
        <v>2882</v>
      </c>
      <c r="AV50" s="342" t="s">
        <v>2532</v>
      </c>
      <c r="AW50" s="342" t="s">
        <v>2885</v>
      </c>
      <c r="AX50" s="342" t="s">
        <v>2534</v>
      </c>
      <c r="AY50" s="342" t="s">
        <v>2886</v>
      </c>
      <c r="AZ50" s="342" t="s">
        <v>2400</v>
      </c>
      <c r="BA50" s="342" t="s">
        <v>2887</v>
      </c>
      <c r="BB50" s="342" t="s">
        <v>2524</v>
      </c>
      <c r="BC50" s="342" t="s">
        <v>2888</v>
      </c>
      <c r="BD50" s="342" t="s">
        <v>2537</v>
      </c>
      <c r="BE50" s="342" t="s">
        <v>2889</v>
      </c>
      <c r="BF50" s="342" t="s">
        <v>2539</v>
      </c>
      <c r="BG50" s="342" t="s">
        <v>2890</v>
      </c>
      <c r="BH50" s="342" t="s">
        <v>2541</v>
      </c>
      <c r="BI50" s="342" t="s">
        <v>2891</v>
      </c>
      <c r="BJ50" s="342" t="s">
        <v>2543</v>
      </c>
      <c r="BK50" s="342" t="s">
        <v>2731</v>
      </c>
      <c r="BL50" s="342" t="s">
        <v>2472</v>
      </c>
      <c r="BM50" s="342" t="s">
        <v>2892</v>
      </c>
      <c r="BN50" s="342" t="s">
        <v>2300</v>
      </c>
      <c r="BO50" s="342" t="s">
        <v>2893</v>
      </c>
      <c r="BP50" s="342"/>
      <c r="BQ50" s="342"/>
      <c r="BR50" s="342"/>
      <c r="BS50" s="342"/>
      <c r="BT50" s="342"/>
      <c r="BU50" s="342"/>
      <c r="BV50" s="342"/>
      <c r="BW50" s="342"/>
      <c r="BX50" s="342"/>
      <c r="BY50" s="342"/>
      <c r="BZ50" s="342"/>
      <c r="CA50" s="342"/>
      <c r="CB50" s="342"/>
      <c r="CC50" s="343"/>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2894</v>
      </c>
      <c r="D51" s="342" t="s">
        <v>2300</v>
      </c>
      <c r="E51" s="342" t="s">
        <v>841</v>
      </c>
      <c r="F51" s="342" t="s">
        <v>1875</v>
      </c>
      <c r="G51" s="342"/>
      <c r="H51" s="342" t="s">
        <v>2093</v>
      </c>
      <c r="I51" s="342"/>
      <c r="J51" s="342" t="s">
        <v>2272</v>
      </c>
      <c r="K51" s="342" t="s">
        <v>2895</v>
      </c>
      <c r="L51" s="342" t="s">
        <v>2896</v>
      </c>
      <c r="M51" s="342" t="s">
        <v>2897</v>
      </c>
      <c r="N51" s="342" t="s">
        <v>2272</v>
      </c>
      <c r="O51" s="342" t="s">
        <v>2307</v>
      </c>
      <c r="P51" s="342" t="s">
        <v>2321</v>
      </c>
      <c r="Q51" s="342" t="s">
        <v>368</v>
      </c>
      <c r="R51" s="342" t="s">
        <v>2278</v>
      </c>
      <c r="S51" s="342" t="s">
        <v>2404</v>
      </c>
      <c r="T51" s="342" t="s">
        <v>399</v>
      </c>
      <c r="U51" s="342" t="s">
        <v>399</v>
      </c>
      <c r="V51" s="342"/>
      <c r="W51" s="342"/>
      <c r="X51" s="342"/>
      <c r="Y51" s="342"/>
      <c r="Z51" s="342"/>
      <c r="AA51" s="342"/>
      <c r="AB51" s="342"/>
      <c r="AC51" s="342"/>
      <c r="AD51" s="342"/>
      <c r="AE51" s="342"/>
      <c r="AF51" s="342"/>
      <c r="AG51" s="342"/>
      <c r="AH51" s="342"/>
      <c r="AI51" s="342"/>
      <c r="AJ51" s="342"/>
      <c r="AK51" s="342" t="s">
        <v>2272</v>
      </c>
      <c r="AL51" s="342" t="s">
        <v>2280</v>
      </c>
      <c r="AM51" s="342" t="s">
        <v>2272</v>
      </c>
      <c r="AN51" s="342" t="s">
        <v>2285</v>
      </c>
      <c r="AO51" s="342" t="s">
        <v>2529</v>
      </c>
      <c r="AP51" s="342" t="s">
        <v>2530</v>
      </c>
      <c r="AQ51" s="342" t="s">
        <v>2531</v>
      </c>
      <c r="AR51" s="342" t="s">
        <v>2420</v>
      </c>
      <c r="AS51" s="342" t="s">
        <v>2322</v>
      </c>
      <c r="AT51" s="342"/>
      <c r="AU51" s="351" t="s">
        <v>2896</v>
      </c>
      <c r="AV51" s="342" t="s">
        <v>2532</v>
      </c>
      <c r="AW51" s="342" t="s">
        <v>2898</v>
      </c>
      <c r="AX51" s="342" t="s">
        <v>2534</v>
      </c>
      <c r="AY51" s="342" t="s">
        <v>2899</v>
      </c>
      <c r="AZ51" s="342" t="s">
        <v>2400</v>
      </c>
      <c r="BA51" s="342" t="s">
        <v>2900</v>
      </c>
      <c r="BB51" s="342" t="s">
        <v>2524</v>
      </c>
      <c r="BC51" s="342" t="s">
        <v>2901</v>
      </c>
      <c r="BD51" s="342" t="s">
        <v>2537</v>
      </c>
      <c r="BE51" s="342" t="s">
        <v>2902</v>
      </c>
      <c r="BF51" s="342" t="s">
        <v>2539</v>
      </c>
      <c r="BG51" s="342" t="s">
        <v>2903</v>
      </c>
      <c r="BH51" s="342" t="s">
        <v>2541</v>
      </c>
      <c r="BI51" s="342" t="s">
        <v>2904</v>
      </c>
      <c r="BJ51" s="342" t="s">
        <v>2543</v>
      </c>
      <c r="BK51" s="342" t="s">
        <v>2905</v>
      </c>
      <c r="BL51" s="342" t="s">
        <v>2472</v>
      </c>
      <c r="BM51" s="342" t="s">
        <v>2906</v>
      </c>
      <c r="BN51" s="342" t="s">
        <v>2300</v>
      </c>
      <c r="BO51" s="342" t="s">
        <v>2633</v>
      </c>
      <c r="BP51" s="342"/>
      <c r="BQ51" s="342"/>
      <c r="BR51" s="342"/>
      <c r="BS51" s="342"/>
      <c r="BT51" s="342"/>
      <c r="BU51" s="342"/>
      <c r="BV51" s="342"/>
      <c r="BW51" s="342"/>
      <c r="BX51" s="342"/>
      <c r="BY51" s="342"/>
      <c r="BZ51" s="342"/>
      <c r="CA51" s="342"/>
      <c r="CB51" s="342"/>
      <c r="CC51" s="343"/>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t="s">
        <v>2907</v>
      </c>
      <c r="D52" s="342" t="s">
        <v>2908</v>
      </c>
      <c r="E52" s="342" t="s">
        <v>736</v>
      </c>
      <c r="F52" s="342" t="s">
        <v>735</v>
      </c>
      <c r="G52" s="342"/>
      <c r="H52" s="342" t="s">
        <v>2093</v>
      </c>
      <c r="I52" s="342"/>
      <c r="J52" s="342" t="s">
        <v>2272</v>
      </c>
      <c r="K52" s="342" t="s">
        <v>2909</v>
      </c>
      <c r="L52" s="342" t="s">
        <v>2910</v>
      </c>
      <c r="M52" s="342" t="s">
        <v>2911</v>
      </c>
      <c r="N52" s="342" t="s">
        <v>2272</v>
      </c>
      <c r="O52" s="342" t="s">
        <v>2307</v>
      </c>
      <c r="P52" s="342" t="s">
        <v>2321</v>
      </c>
      <c r="Q52" s="342" t="s">
        <v>368</v>
      </c>
      <c r="R52" s="342" t="s">
        <v>2278</v>
      </c>
      <c r="S52" s="342" t="s">
        <v>2404</v>
      </c>
      <c r="T52" s="342" t="s">
        <v>399</v>
      </c>
      <c r="U52" s="342" t="s">
        <v>399</v>
      </c>
      <c r="V52" s="342"/>
      <c r="W52" s="342"/>
      <c r="X52" s="342"/>
      <c r="Y52" s="342"/>
      <c r="Z52" s="342"/>
      <c r="AA52" s="342"/>
      <c r="AB52" s="342"/>
      <c r="AC52" s="342"/>
      <c r="AD52" s="342"/>
      <c r="AE52" s="342"/>
      <c r="AF52" s="342"/>
      <c r="AG52" s="342"/>
      <c r="AH52" s="342"/>
      <c r="AI52" s="342"/>
      <c r="AJ52" s="342"/>
      <c r="AK52" s="342" t="s">
        <v>2272</v>
      </c>
      <c r="AL52" s="342" t="s">
        <v>2280</v>
      </c>
      <c r="AM52" s="342" t="s">
        <v>2272</v>
      </c>
      <c r="AN52" s="342" t="s">
        <v>2285</v>
      </c>
      <c r="AO52" s="342" t="s">
        <v>2529</v>
      </c>
      <c r="AP52" s="342" t="s">
        <v>2530</v>
      </c>
      <c r="AQ52" s="342" t="s">
        <v>2531</v>
      </c>
      <c r="AR52" s="342" t="s">
        <v>2420</v>
      </c>
      <c r="AS52" s="342" t="s">
        <v>2336</v>
      </c>
      <c r="AT52" s="342"/>
      <c r="AU52" s="351" t="s">
        <v>2910</v>
      </c>
      <c r="AV52" s="342" t="s">
        <v>2532</v>
      </c>
      <c r="AW52" s="342" t="s">
        <v>2912</v>
      </c>
      <c r="AX52" s="342" t="s">
        <v>2534</v>
      </c>
      <c r="AY52" s="342" t="s">
        <v>2913</v>
      </c>
      <c r="AZ52" s="342" t="s">
        <v>2400</v>
      </c>
      <c r="BA52" s="342" t="s">
        <v>2914</v>
      </c>
      <c r="BB52" s="342" t="s">
        <v>2524</v>
      </c>
      <c r="BC52" s="342" t="s">
        <v>2915</v>
      </c>
      <c r="BD52" s="342" t="s">
        <v>2537</v>
      </c>
      <c r="BE52" s="342" t="s">
        <v>2916</v>
      </c>
      <c r="BF52" s="342" t="s">
        <v>2539</v>
      </c>
      <c r="BG52" s="342" t="s">
        <v>2917</v>
      </c>
      <c r="BH52" s="342" t="s">
        <v>2541</v>
      </c>
      <c r="BI52" s="342" t="s">
        <v>2918</v>
      </c>
      <c r="BJ52" s="342" t="s">
        <v>2543</v>
      </c>
      <c r="BK52" s="342" t="s">
        <v>2919</v>
      </c>
      <c r="BL52" s="342" t="s">
        <v>2472</v>
      </c>
      <c r="BM52" s="342" t="s">
        <v>2920</v>
      </c>
      <c r="BN52" s="342" t="s">
        <v>2300</v>
      </c>
      <c r="BO52" s="342" t="s">
        <v>2921</v>
      </c>
      <c r="BP52" s="342"/>
      <c r="BQ52" s="342"/>
      <c r="BR52" s="342"/>
      <c r="BS52" s="342"/>
      <c r="BT52" s="342"/>
      <c r="BU52" s="342"/>
      <c r="BV52" s="342"/>
      <c r="BW52" s="342"/>
      <c r="BX52" s="342"/>
      <c r="BY52" s="342"/>
      <c r="BZ52" s="342"/>
      <c r="CA52" s="342"/>
      <c r="CB52" s="342"/>
      <c r="CC52" s="343"/>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c r="D53" s="342" t="s">
        <v>2922</v>
      </c>
      <c r="E53" s="342"/>
      <c r="F53" s="342" t="s">
        <v>2430</v>
      </c>
      <c r="G53" s="342"/>
      <c r="H53" s="342" t="s">
        <v>2093</v>
      </c>
      <c r="I53" s="342"/>
      <c r="J53" s="342" t="s">
        <v>2272</v>
      </c>
      <c r="K53" s="342" t="s">
        <v>2923</v>
      </c>
      <c r="L53" s="342"/>
      <c r="M53" s="342"/>
      <c r="N53" s="342" t="s">
        <v>2272</v>
      </c>
      <c r="O53" s="342"/>
      <c r="P53" s="342"/>
      <c r="Q53" s="342"/>
      <c r="R53" s="342"/>
      <c r="S53" s="342" t="s">
        <v>2404</v>
      </c>
      <c r="T53" s="342" t="s">
        <v>399</v>
      </c>
      <c r="U53" s="342" t="s">
        <v>399</v>
      </c>
      <c r="V53" s="342"/>
      <c r="W53" s="342"/>
      <c r="X53" s="342"/>
      <c r="Y53" s="342"/>
      <c r="Z53" s="342"/>
      <c r="AA53" s="342"/>
      <c r="AB53" s="342"/>
      <c r="AC53" s="342"/>
      <c r="AD53" s="342"/>
      <c r="AE53" s="342"/>
      <c r="AF53" s="342"/>
      <c r="AG53" s="342"/>
      <c r="AH53" s="342"/>
      <c r="AI53" s="342"/>
      <c r="AJ53" s="342"/>
      <c r="AK53" s="342" t="s">
        <v>2272</v>
      </c>
      <c r="AL53" s="342" t="s">
        <v>2280</v>
      </c>
      <c r="AM53" s="342" t="s">
        <v>2272</v>
      </c>
      <c r="AN53" s="342" t="s">
        <v>2285</v>
      </c>
      <c r="AO53" s="342" t="s">
        <v>2529</v>
      </c>
      <c r="AP53" s="342" t="s">
        <v>2530</v>
      </c>
      <c r="AQ53" s="342" t="s">
        <v>2531</v>
      </c>
      <c r="AR53" s="342" t="s">
        <v>2420</v>
      </c>
      <c r="AS53" s="342"/>
      <c r="AT53" s="342"/>
      <c r="AU53" s="351"/>
      <c r="AV53" s="342"/>
      <c r="AW53" s="342"/>
      <c r="AX53" s="342"/>
      <c r="AY53" s="342"/>
      <c r="AZ53" s="342"/>
      <c r="BA53" s="342"/>
      <c r="BB53" s="342"/>
      <c r="BC53" s="342"/>
      <c r="BD53" s="342"/>
      <c r="BE53" s="342"/>
      <c r="BF53" s="342"/>
      <c r="BG53" s="342"/>
      <c r="BH53" s="342"/>
      <c r="BI53" s="342"/>
      <c r="BJ53" s="342"/>
      <c r="BK53" s="342"/>
      <c r="BL53" s="342"/>
      <c r="BM53" s="342"/>
      <c r="BN53" s="342"/>
      <c r="BO53" s="342"/>
      <c r="BP53" s="342"/>
      <c r="BQ53" s="342"/>
      <c r="BR53" s="342"/>
      <c r="BS53" s="342"/>
      <c r="BT53" s="342"/>
      <c r="BU53" s="342"/>
      <c r="BV53" s="342"/>
      <c r="BW53" s="342"/>
      <c r="BX53" s="342"/>
      <c r="BY53" s="342"/>
      <c r="BZ53" s="342"/>
      <c r="CA53" s="342"/>
      <c r="CB53" s="342"/>
      <c r="CC53" s="343"/>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c r="D54" s="342" t="s">
        <v>2924</v>
      </c>
      <c r="E54" s="342"/>
      <c r="F54" s="342" t="s">
        <v>2430</v>
      </c>
      <c r="G54" s="342"/>
      <c r="H54" s="342" t="s">
        <v>2093</v>
      </c>
      <c r="I54" s="342"/>
      <c r="J54" s="342" t="s">
        <v>2272</v>
      </c>
      <c r="K54" s="342" t="s">
        <v>2925</v>
      </c>
      <c r="L54" s="342"/>
      <c r="M54" s="342"/>
      <c r="N54" s="342" t="s">
        <v>2272</v>
      </c>
      <c r="O54" s="342"/>
      <c r="P54" s="342"/>
      <c r="Q54" s="342"/>
      <c r="R54" s="342"/>
      <c r="S54" s="342" t="s">
        <v>2404</v>
      </c>
      <c r="T54" s="342" t="s">
        <v>399</v>
      </c>
      <c r="U54" s="342" t="s">
        <v>399</v>
      </c>
      <c r="V54" s="342"/>
      <c r="W54" s="342"/>
      <c r="X54" s="342"/>
      <c r="Y54" s="342"/>
      <c r="Z54" s="342"/>
      <c r="AA54" s="342"/>
      <c r="AB54" s="342"/>
      <c r="AC54" s="342"/>
      <c r="AD54" s="342"/>
      <c r="AE54" s="342"/>
      <c r="AF54" s="342"/>
      <c r="AG54" s="342"/>
      <c r="AH54" s="342"/>
      <c r="AI54" s="342"/>
      <c r="AJ54" s="342"/>
      <c r="AK54" s="342" t="s">
        <v>2272</v>
      </c>
      <c r="AL54" s="342" t="s">
        <v>2280</v>
      </c>
      <c r="AM54" s="342" t="s">
        <v>2272</v>
      </c>
      <c r="AN54" s="342" t="s">
        <v>2285</v>
      </c>
      <c r="AO54" s="342" t="s">
        <v>2529</v>
      </c>
      <c r="AP54" s="342" t="s">
        <v>2530</v>
      </c>
      <c r="AQ54" s="342" t="s">
        <v>2531</v>
      </c>
      <c r="AR54" s="342" t="s">
        <v>2420</v>
      </c>
      <c r="AS54" s="342"/>
      <c r="AT54" s="342"/>
      <c r="AU54" s="351"/>
      <c r="AV54" s="342"/>
      <c r="AW54" s="342"/>
      <c r="AX54" s="342"/>
      <c r="AY54" s="342"/>
      <c r="AZ54" s="342"/>
      <c r="BA54" s="342"/>
      <c r="BB54" s="342"/>
      <c r="BC54" s="342"/>
      <c r="BD54" s="342"/>
      <c r="BE54" s="342"/>
      <c r="BF54" s="342"/>
      <c r="BG54" s="342"/>
      <c r="BH54" s="342"/>
      <c r="BI54" s="342"/>
      <c r="BJ54" s="342"/>
      <c r="BK54" s="342"/>
      <c r="BL54" s="342"/>
      <c r="BM54" s="342"/>
      <c r="BN54" s="342"/>
      <c r="BO54" s="342"/>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2926</v>
      </c>
      <c r="D55" s="342" t="s">
        <v>2927</v>
      </c>
      <c r="E55" s="342" t="s">
        <v>361</v>
      </c>
      <c r="F55" s="342" t="s">
        <v>849</v>
      </c>
      <c r="G55" s="342"/>
      <c r="H55" s="342" t="s">
        <v>2093</v>
      </c>
      <c r="I55" s="342"/>
      <c r="J55" s="342" t="s">
        <v>2272</v>
      </c>
      <c r="K55" s="342" t="s">
        <v>2928</v>
      </c>
      <c r="L55" s="342"/>
      <c r="M55" s="342"/>
      <c r="N55" s="342" t="s">
        <v>2279</v>
      </c>
      <c r="O55" s="342" t="s">
        <v>2404</v>
      </c>
      <c r="P55" s="342" t="s">
        <v>2405</v>
      </c>
      <c r="Q55" s="342" t="s">
        <v>362</v>
      </c>
      <c r="R55" s="342" t="s">
        <v>2278</v>
      </c>
      <c r="S55" s="342" t="s">
        <v>2404</v>
      </c>
      <c r="T55" s="342" t="s">
        <v>399</v>
      </c>
      <c r="U55" s="342" t="s">
        <v>399</v>
      </c>
      <c r="V55" s="342"/>
      <c r="W55" s="342"/>
      <c r="X55" s="342"/>
      <c r="Y55" s="342"/>
      <c r="Z55" s="342"/>
      <c r="AA55" s="342"/>
      <c r="AB55" s="342"/>
      <c r="AC55" s="342"/>
      <c r="AD55" s="342"/>
      <c r="AE55" s="342"/>
      <c r="AF55" s="342"/>
      <c r="AG55" s="342"/>
      <c r="AH55" s="342"/>
      <c r="AI55" s="342"/>
      <c r="AJ55" s="342"/>
      <c r="AK55" s="342" t="s">
        <v>2272</v>
      </c>
      <c r="AL55" s="342" t="s">
        <v>2280</v>
      </c>
      <c r="AM55" s="342" t="s">
        <v>2272</v>
      </c>
      <c r="AN55" s="342" t="s">
        <v>2285</v>
      </c>
      <c r="AO55" s="342" t="s">
        <v>2529</v>
      </c>
      <c r="AP55" s="342" t="s">
        <v>2530</v>
      </c>
      <c r="AQ55" s="342" t="s">
        <v>2531</v>
      </c>
      <c r="AR55" s="342" t="s">
        <v>2420</v>
      </c>
      <c r="AS55" s="342"/>
      <c r="AT55" s="342"/>
      <c r="AU55" s="351"/>
      <c r="AV55" s="342"/>
      <c r="AW55" s="342"/>
      <c r="AX55" s="342"/>
      <c r="AY55" s="342"/>
      <c r="AZ55" s="342"/>
      <c r="BA55" s="342"/>
      <c r="BB55" s="342"/>
      <c r="BC55" s="342"/>
      <c r="BD55" s="342"/>
      <c r="BE55" s="342"/>
      <c r="BF55" s="342"/>
      <c r="BG55" s="342"/>
      <c r="BH55" s="342"/>
      <c r="BI55" s="342"/>
      <c r="BJ55" s="342"/>
      <c r="BK55" s="342"/>
      <c r="BL55" s="342"/>
      <c r="BM55" s="342"/>
      <c r="BN55" s="342"/>
      <c r="BO55" s="342"/>
      <c r="BP55" s="342"/>
      <c r="BQ55" s="342"/>
      <c r="BR55" s="342"/>
      <c r="BS55" s="342"/>
      <c r="BT55" s="342"/>
      <c r="BU55" s="342"/>
      <c r="BV55" s="342"/>
      <c r="BW55" s="342"/>
      <c r="BX55" s="342"/>
      <c r="BY55" s="342"/>
      <c r="BZ55" s="342"/>
      <c r="CA55" s="342"/>
      <c r="CB55" s="342"/>
      <c r="CC55" s="343"/>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c r="D56" s="342" t="s">
        <v>2929</v>
      </c>
      <c r="E56" s="342"/>
      <c r="F56" s="342" t="s">
        <v>2430</v>
      </c>
      <c r="G56" s="342"/>
      <c r="H56" s="342" t="s">
        <v>2093</v>
      </c>
      <c r="I56" s="342"/>
      <c r="J56" s="342" t="s">
        <v>2272</v>
      </c>
      <c r="K56" s="342" t="s">
        <v>2683</v>
      </c>
      <c r="L56" s="342"/>
      <c r="M56" s="342"/>
      <c r="N56" s="342" t="s">
        <v>2272</v>
      </c>
      <c r="O56" s="342"/>
      <c r="P56" s="342"/>
      <c r="Q56" s="342"/>
      <c r="R56" s="342"/>
      <c r="S56" s="342" t="s">
        <v>2404</v>
      </c>
      <c r="T56" s="342" t="s">
        <v>399</v>
      </c>
      <c r="U56" s="342" t="s">
        <v>399</v>
      </c>
      <c r="V56" s="342"/>
      <c r="W56" s="342"/>
      <c r="X56" s="342"/>
      <c r="Y56" s="342"/>
      <c r="Z56" s="342"/>
      <c r="AA56" s="342"/>
      <c r="AB56" s="342"/>
      <c r="AC56" s="342"/>
      <c r="AD56" s="342"/>
      <c r="AE56" s="342"/>
      <c r="AF56" s="342"/>
      <c r="AG56" s="342"/>
      <c r="AH56" s="342"/>
      <c r="AI56" s="342"/>
      <c r="AJ56" s="342"/>
      <c r="AK56" s="342" t="s">
        <v>2272</v>
      </c>
      <c r="AL56" s="342" t="s">
        <v>2280</v>
      </c>
      <c r="AM56" s="342" t="s">
        <v>2272</v>
      </c>
      <c r="AN56" s="342" t="s">
        <v>2285</v>
      </c>
      <c r="AO56" s="342" t="s">
        <v>2529</v>
      </c>
      <c r="AP56" s="342" t="s">
        <v>2530</v>
      </c>
      <c r="AQ56" s="342" t="s">
        <v>2531</v>
      </c>
      <c r="AR56" s="342" t="s">
        <v>2420</v>
      </c>
      <c r="AS56" s="342"/>
      <c r="AT56" s="342"/>
      <c r="AU56" s="351"/>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2930</v>
      </c>
      <c r="D57" s="342" t="s">
        <v>2931</v>
      </c>
      <c r="E57" s="342" t="s">
        <v>635</v>
      </c>
      <c r="F57" s="342" t="s">
        <v>634</v>
      </c>
      <c r="G57" s="342"/>
      <c r="H57" s="342" t="s">
        <v>2093</v>
      </c>
      <c r="I57" s="342"/>
      <c r="J57" s="342" t="s">
        <v>2272</v>
      </c>
      <c r="K57" s="342" t="s">
        <v>2932</v>
      </c>
      <c r="L57" s="342" t="s">
        <v>2933</v>
      </c>
      <c r="M57" s="342" t="s">
        <v>2934</v>
      </c>
      <c r="N57" s="342" t="s">
        <v>2272</v>
      </c>
      <c r="O57" s="342" t="s">
        <v>2276</v>
      </c>
      <c r="P57" s="342" t="s">
        <v>2277</v>
      </c>
      <c r="Q57" s="342" t="s">
        <v>424</v>
      </c>
      <c r="R57" s="342" t="s">
        <v>2278</v>
      </c>
      <c r="S57" s="342" t="s">
        <v>2459</v>
      </c>
      <c r="T57" s="342" t="s">
        <v>636</v>
      </c>
      <c r="U57" s="342" t="s">
        <v>636</v>
      </c>
      <c r="V57" s="342"/>
      <c r="W57" s="342"/>
      <c r="X57" s="342"/>
      <c r="Y57" s="342"/>
      <c r="Z57" s="342"/>
      <c r="AA57" s="342"/>
      <c r="AB57" s="342"/>
      <c r="AC57" s="342"/>
      <c r="AD57" s="342"/>
      <c r="AE57" s="342"/>
      <c r="AF57" s="342"/>
      <c r="AG57" s="342"/>
      <c r="AH57" s="342"/>
      <c r="AI57" s="342"/>
      <c r="AJ57" s="342"/>
      <c r="AK57" s="342" t="s">
        <v>2272</v>
      </c>
      <c r="AL57" s="342" t="s">
        <v>2280</v>
      </c>
      <c r="AM57" s="342" t="s">
        <v>2272</v>
      </c>
      <c r="AN57" s="342" t="s">
        <v>2307</v>
      </c>
      <c r="AO57" s="342" t="s">
        <v>2658</v>
      </c>
      <c r="AP57" s="342" t="s">
        <v>2659</v>
      </c>
      <c r="AQ57" s="342" t="s">
        <v>2660</v>
      </c>
      <c r="AR57" s="342" t="s">
        <v>2661</v>
      </c>
      <c r="AS57" s="342" t="s">
        <v>2279</v>
      </c>
      <c r="AT57" s="342"/>
      <c r="AU57" s="351" t="s">
        <v>2933</v>
      </c>
      <c r="AV57" s="342" t="s">
        <v>2472</v>
      </c>
      <c r="AW57" s="342" t="s">
        <v>2287</v>
      </c>
      <c r="AX57" s="342" t="s">
        <v>2663</v>
      </c>
      <c r="AY57" s="342" t="s">
        <v>2935</v>
      </c>
      <c r="AZ57" s="342" t="s">
        <v>2665</v>
      </c>
      <c r="BA57" s="342" t="s">
        <v>2936</v>
      </c>
      <c r="BB57" s="342" t="s">
        <v>2585</v>
      </c>
      <c r="BC57" s="342" t="s">
        <v>2937</v>
      </c>
      <c r="BD57" s="342" t="s">
        <v>2292</v>
      </c>
      <c r="BE57" s="342" t="s">
        <v>2938</v>
      </c>
      <c r="BF57" s="342" t="s">
        <v>2543</v>
      </c>
      <c r="BG57" s="342" t="s">
        <v>2939</v>
      </c>
      <c r="BH57" s="342" t="s">
        <v>2537</v>
      </c>
      <c r="BI57" s="342" t="s">
        <v>2940</v>
      </c>
      <c r="BJ57" s="342" t="s">
        <v>2670</v>
      </c>
      <c r="BK57" s="342" t="s">
        <v>2941</v>
      </c>
      <c r="BL57" s="342" t="s">
        <v>2672</v>
      </c>
      <c r="BM57" s="342" t="s">
        <v>2942</v>
      </c>
      <c r="BN57" s="342" t="s">
        <v>2674</v>
      </c>
      <c r="BO57" s="342" t="s">
        <v>2943</v>
      </c>
      <c r="BP57" s="342" t="s">
        <v>2676</v>
      </c>
      <c r="BQ57" s="342" t="s">
        <v>2944</v>
      </c>
      <c r="BR57" s="342" t="s">
        <v>2400</v>
      </c>
      <c r="BS57" s="342" t="s">
        <v>2776</v>
      </c>
      <c r="BT57" s="342" t="s">
        <v>2532</v>
      </c>
      <c r="BU57" s="342" t="s">
        <v>2945</v>
      </c>
      <c r="BV57" s="342" t="s">
        <v>2300</v>
      </c>
      <c r="BW57" s="342" t="s">
        <v>2946</v>
      </c>
      <c r="BX57" s="342"/>
      <c r="BY57" s="342"/>
      <c r="BZ57" s="342"/>
      <c r="CA57" s="342"/>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t="s">
        <v>2947</v>
      </c>
      <c r="D58" s="342" t="s">
        <v>2948</v>
      </c>
      <c r="E58" s="342" t="s">
        <v>1073</v>
      </c>
      <c r="F58" s="342" t="s">
        <v>1064</v>
      </c>
      <c r="G58" s="342"/>
      <c r="H58" s="342" t="s">
        <v>2093</v>
      </c>
      <c r="I58" s="342"/>
      <c r="J58" s="342" t="s">
        <v>2272</v>
      </c>
      <c r="K58" s="342" t="s">
        <v>2949</v>
      </c>
      <c r="L58" s="342" t="s">
        <v>2950</v>
      </c>
      <c r="M58" s="342" t="s">
        <v>2951</v>
      </c>
      <c r="N58" s="342" t="s">
        <v>2272</v>
      </c>
      <c r="O58" s="342" t="s">
        <v>2336</v>
      </c>
      <c r="P58" s="342" t="s">
        <v>2476</v>
      </c>
      <c r="Q58" s="342" t="s">
        <v>374</v>
      </c>
      <c r="R58" s="342" t="s">
        <v>2278</v>
      </c>
      <c r="S58" s="342" t="s">
        <v>2459</v>
      </c>
      <c r="T58" s="342" t="s">
        <v>636</v>
      </c>
      <c r="U58" s="342" t="s">
        <v>636</v>
      </c>
      <c r="V58" s="342"/>
      <c r="W58" s="342"/>
      <c r="X58" s="342"/>
      <c r="Y58" s="342"/>
      <c r="Z58" s="342"/>
      <c r="AA58" s="342"/>
      <c r="AB58" s="342"/>
      <c r="AC58" s="342"/>
      <c r="AD58" s="342"/>
      <c r="AE58" s="342"/>
      <c r="AF58" s="342"/>
      <c r="AG58" s="342"/>
      <c r="AH58" s="342"/>
      <c r="AI58" s="342"/>
      <c r="AJ58" s="342"/>
      <c r="AK58" s="342" t="s">
        <v>2272</v>
      </c>
      <c r="AL58" s="342" t="s">
        <v>2280</v>
      </c>
      <c r="AM58" s="342" t="s">
        <v>2272</v>
      </c>
      <c r="AN58" s="342" t="s">
        <v>2307</v>
      </c>
      <c r="AO58" s="342" t="s">
        <v>2658</v>
      </c>
      <c r="AP58" s="342" t="s">
        <v>2659</v>
      </c>
      <c r="AQ58" s="342" t="s">
        <v>2660</v>
      </c>
      <c r="AR58" s="342" t="s">
        <v>2661</v>
      </c>
      <c r="AS58" s="342" t="s">
        <v>2307</v>
      </c>
      <c r="AT58" s="342"/>
      <c r="AU58" s="351" t="s">
        <v>2950</v>
      </c>
      <c r="AV58" s="342" t="s">
        <v>2472</v>
      </c>
      <c r="AW58" s="342" t="s">
        <v>2952</v>
      </c>
      <c r="AX58" s="342" t="s">
        <v>2663</v>
      </c>
      <c r="AY58" s="342" t="s">
        <v>2953</v>
      </c>
      <c r="AZ58" s="342" t="s">
        <v>2665</v>
      </c>
      <c r="BA58" s="342" t="s">
        <v>2954</v>
      </c>
      <c r="BB58" s="342" t="s">
        <v>2585</v>
      </c>
      <c r="BC58" s="342" t="s">
        <v>2955</v>
      </c>
      <c r="BD58" s="342" t="s">
        <v>2292</v>
      </c>
      <c r="BE58" s="342" t="s">
        <v>2723</v>
      </c>
      <c r="BF58" s="342" t="s">
        <v>2543</v>
      </c>
      <c r="BG58" s="342" t="s">
        <v>2956</v>
      </c>
      <c r="BH58" s="342" t="s">
        <v>2537</v>
      </c>
      <c r="BI58" s="342" t="s">
        <v>2957</v>
      </c>
      <c r="BJ58" s="342" t="s">
        <v>2670</v>
      </c>
      <c r="BK58" s="342" t="s">
        <v>2499</v>
      </c>
      <c r="BL58" s="342" t="s">
        <v>2672</v>
      </c>
      <c r="BM58" s="342" t="s">
        <v>2636</v>
      </c>
      <c r="BN58" s="342" t="s">
        <v>2674</v>
      </c>
      <c r="BO58" s="342" t="s">
        <v>2958</v>
      </c>
      <c r="BP58" s="342" t="s">
        <v>2676</v>
      </c>
      <c r="BQ58" s="342" t="s">
        <v>2402</v>
      </c>
      <c r="BR58" s="342" t="s">
        <v>2400</v>
      </c>
      <c r="BS58" s="342" t="s">
        <v>2959</v>
      </c>
      <c r="BT58" s="342" t="s">
        <v>2532</v>
      </c>
      <c r="BU58" s="342" t="s">
        <v>2960</v>
      </c>
      <c r="BV58" s="342" t="s">
        <v>2300</v>
      </c>
      <c r="BW58" s="342" t="s">
        <v>2961</v>
      </c>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2962</v>
      </c>
      <c r="D59" s="342" t="s">
        <v>2963</v>
      </c>
      <c r="E59" s="342" t="s">
        <v>766</v>
      </c>
      <c r="F59" s="342" t="s">
        <v>2003</v>
      </c>
      <c r="G59" s="342"/>
      <c r="H59" s="342" t="s">
        <v>2093</v>
      </c>
      <c r="I59" s="342"/>
      <c r="J59" s="342" t="s">
        <v>2272</v>
      </c>
      <c r="K59" s="342" t="s">
        <v>2434</v>
      </c>
      <c r="L59" s="342" t="s">
        <v>2964</v>
      </c>
      <c r="M59" s="342" t="s">
        <v>2965</v>
      </c>
      <c r="N59" s="342" t="s">
        <v>2272</v>
      </c>
      <c r="O59" s="342" t="s">
        <v>2279</v>
      </c>
      <c r="P59" s="342" t="s">
        <v>2306</v>
      </c>
      <c r="Q59" s="342" t="s">
        <v>365</v>
      </c>
      <c r="R59" s="342" t="s">
        <v>2278</v>
      </c>
      <c r="S59" s="342" t="s">
        <v>2459</v>
      </c>
      <c r="T59" s="342" t="s">
        <v>636</v>
      </c>
      <c r="U59" s="342" t="s">
        <v>636</v>
      </c>
      <c r="V59" s="342"/>
      <c r="W59" s="342"/>
      <c r="X59" s="342"/>
      <c r="Y59" s="342"/>
      <c r="Z59" s="342"/>
      <c r="AA59" s="342"/>
      <c r="AB59" s="342"/>
      <c r="AC59" s="342"/>
      <c r="AD59" s="342"/>
      <c r="AE59" s="342"/>
      <c r="AF59" s="342"/>
      <c r="AG59" s="342"/>
      <c r="AH59" s="342"/>
      <c r="AI59" s="342"/>
      <c r="AJ59" s="342"/>
      <c r="AK59" s="342" t="s">
        <v>2272</v>
      </c>
      <c r="AL59" s="342" t="s">
        <v>2280</v>
      </c>
      <c r="AM59" s="342" t="s">
        <v>2272</v>
      </c>
      <c r="AN59" s="342" t="s">
        <v>2307</v>
      </c>
      <c r="AO59" s="342" t="s">
        <v>2658</v>
      </c>
      <c r="AP59" s="342" t="s">
        <v>2659</v>
      </c>
      <c r="AQ59" s="342" t="s">
        <v>2660</v>
      </c>
      <c r="AR59" s="342" t="s">
        <v>2661</v>
      </c>
      <c r="AS59" s="342" t="s">
        <v>2322</v>
      </c>
      <c r="AT59" s="342"/>
      <c r="AU59" s="351" t="s">
        <v>2964</v>
      </c>
      <c r="AV59" s="342" t="s">
        <v>2472</v>
      </c>
      <c r="AW59" s="342" t="s">
        <v>2966</v>
      </c>
      <c r="AX59" s="342" t="s">
        <v>2663</v>
      </c>
      <c r="AY59" s="342" t="s">
        <v>2967</v>
      </c>
      <c r="AZ59" s="342" t="s">
        <v>2665</v>
      </c>
      <c r="BA59" s="342" t="s">
        <v>2464</v>
      </c>
      <c r="BB59" s="342" t="s">
        <v>2585</v>
      </c>
      <c r="BC59" s="342" t="s">
        <v>2968</v>
      </c>
      <c r="BD59" s="342" t="s">
        <v>2292</v>
      </c>
      <c r="BE59" s="342" t="s">
        <v>2383</v>
      </c>
      <c r="BF59" s="342" t="s">
        <v>2543</v>
      </c>
      <c r="BG59" s="342" t="s">
        <v>2969</v>
      </c>
      <c r="BH59" s="342" t="s">
        <v>2537</v>
      </c>
      <c r="BI59" s="342" t="s">
        <v>2970</v>
      </c>
      <c r="BJ59" s="342" t="s">
        <v>2670</v>
      </c>
      <c r="BK59" s="342" t="s">
        <v>2971</v>
      </c>
      <c r="BL59" s="342" t="s">
        <v>2672</v>
      </c>
      <c r="BM59" s="342" t="s">
        <v>2518</v>
      </c>
      <c r="BN59" s="342" t="s">
        <v>2674</v>
      </c>
      <c r="BO59" s="342" t="s">
        <v>2972</v>
      </c>
      <c r="BP59" s="342" t="s">
        <v>2676</v>
      </c>
      <c r="BQ59" s="342" t="s">
        <v>2348</v>
      </c>
      <c r="BR59" s="342" t="s">
        <v>2400</v>
      </c>
      <c r="BS59" s="342" t="s">
        <v>2856</v>
      </c>
      <c r="BT59" s="342" t="s">
        <v>2532</v>
      </c>
      <c r="BU59" s="342" t="s">
        <v>2973</v>
      </c>
      <c r="BV59" s="342" t="s">
        <v>2300</v>
      </c>
      <c r="BW59" s="342" t="s">
        <v>2974</v>
      </c>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2975</v>
      </c>
      <c r="D60" s="342" t="s">
        <v>2976</v>
      </c>
      <c r="E60" s="342" t="s">
        <v>812</v>
      </c>
      <c r="F60" s="342" t="s">
        <v>811</v>
      </c>
      <c r="G60" s="342"/>
      <c r="H60" s="342" t="s">
        <v>2093</v>
      </c>
      <c r="I60" s="342"/>
      <c r="J60" s="342" t="s">
        <v>2272</v>
      </c>
      <c r="K60" s="342" t="s">
        <v>2977</v>
      </c>
      <c r="L60" s="342" t="s">
        <v>2978</v>
      </c>
      <c r="M60" s="342" t="s">
        <v>2979</v>
      </c>
      <c r="N60" s="342" t="s">
        <v>2272</v>
      </c>
      <c r="O60" s="342" t="s">
        <v>2307</v>
      </c>
      <c r="P60" s="342" t="s">
        <v>2321</v>
      </c>
      <c r="Q60" s="342" t="s">
        <v>368</v>
      </c>
      <c r="R60" s="342" t="s">
        <v>2278</v>
      </c>
      <c r="S60" s="342" t="s">
        <v>2459</v>
      </c>
      <c r="T60" s="342" t="s">
        <v>636</v>
      </c>
      <c r="U60" s="342" t="s">
        <v>636</v>
      </c>
      <c r="V60" s="342"/>
      <c r="W60" s="342"/>
      <c r="X60" s="342"/>
      <c r="Y60" s="342"/>
      <c r="Z60" s="342"/>
      <c r="AA60" s="342"/>
      <c r="AB60" s="342"/>
      <c r="AC60" s="342"/>
      <c r="AD60" s="342"/>
      <c r="AE60" s="342"/>
      <c r="AF60" s="342"/>
      <c r="AG60" s="342"/>
      <c r="AH60" s="342"/>
      <c r="AI60" s="342"/>
      <c r="AJ60" s="342"/>
      <c r="AK60" s="342" t="s">
        <v>2272</v>
      </c>
      <c r="AL60" s="342" t="s">
        <v>2280</v>
      </c>
      <c r="AM60" s="342" t="s">
        <v>2272</v>
      </c>
      <c r="AN60" s="342" t="s">
        <v>2307</v>
      </c>
      <c r="AO60" s="342" t="s">
        <v>2658</v>
      </c>
      <c r="AP60" s="342" t="s">
        <v>2659</v>
      </c>
      <c r="AQ60" s="342" t="s">
        <v>2660</v>
      </c>
      <c r="AR60" s="342" t="s">
        <v>2661</v>
      </c>
      <c r="AS60" s="342" t="s">
        <v>2336</v>
      </c>
      <c r="AT60" s="342"/>
      <c r="AU60" s="351" t="s">
        <v>2978</v>
      </c>
      <c r="AV60" s="342" t="s">
        <v>2472</v>
      </c>
      <c r="AW60" s="342" t="s">
        <v>2980</v>
      </c>
      <c r="AX60" s="342" t="s">
        <v>2663</v>
      </c>
      <c r="AY60" s="342" t="s">
        <v>2981</v>
      </c>
      <c r="AZ60" s="342" t="s">
        <v>2665</v>
      </c>
      <c r="BA60" s="342" t="s">
        <v>2982</v>
      </c>
      <c r="BB60" s="342" t="s">
        <v>2585</v>
      </c>
      <c r="BC60" s="342" t="s">
        <v>2983</v>
      </c>
      <c r="BD60" s="342" t="s">
        <v>2292</v>
      </c>
      <c r="BE60" s="342" t="s">
        <v>2984</v>
      </c>
      <c r="BF60" s="342" t="s">
        <v>2543</v>
      </c>
      <c r="BG60" s="342" t="s">
        <v>2985</v>
      </c>
      <c r="BH60" s="342" t="s">
        <v>2537</v>
      </c>
      <c r="BI60" s="342" t="s">
        <v>2986</v>
      </c>
      <c r="BJ60" s="342" t="s">
        <v>2670</v>
      </c>
      <c r="BK60" s="342" t="s">
        <v>2987</v>
      </c>
      <c r="BL60" s="342" t="s">
        <v>2672</v>
      </c>
      <c r="BM60" s="342" t="s">
        <v>2988</v>
      </c>
      <c r="BN60" s="342" t="s">
        <v>2674</v>
      </c>
      <c r="BO60" s="342" t="s">
        <v>2989</v>
      </c>
      <c r="BP60" s="342" t="s">
        <v>2676</v>
      </c>
      <c r="BQ60" s="342" t="s">
        <v>2990</v>
      </c>
      <c r="BR60" s="342" t="s">
        <v>2400</v>
      </c>
      <c r="BS60" s="342" t="s">
        <v>2991</v>
      </c>
      <c r="BT60" s="342" t="s">
        <v>2532</v>
      </c>
      <c r="BU60" s="342" t="s">
        <v>2992</v>
      </c>
      <c r="BV60" s="342" t="s">
        <v>2300</v>
      </c>
      <c r="BW60" s="342" t="s">
        <v>2993</v>
      </c>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2994</v>
      </c>
      <c r="D61" s="342" t="s">
        <v>2281</v>
      </c>
      <c r="E61" s="342" t="s">
        <v>1090</v>
      </c>
      <c r="F61" s="342" t="s">
        <v>1089</v>
      </c>
      <c r="G61" s="342"/>
      <c r="H61" s="342" t="s">
        <v>2093</v>
      </c>
      <c r="I61" s="342"/>
      <c r="J61" s="342" t="s">
        <v>2272</v>
      </c>
      <c r="K61" s="342" t="s">
        <v>2995</v>
      </c>
      <c r="L61" s="342" t="s">
        <v>2996</v>
      </c>
      <c r="M61" s="342" t="s">
        <v>2997</v>
      </c>
      <c r="N61" s="342" t="s">
        <v>2272</v>
      </c>
      <c r="O61" s="342" t="s">
        <v>2336</v>
      </c>
      <c r="P61" s="342" t="s">
        <v>2476</v>
      </c>
      <c r="Q61" s="342" t="s">
        <v>374</v>
      </c>
      <c r="R61" s="342" t="s">
        <v>2278</v>
      </c>
      <c r="S61" s="342" t="s">
        <v>2459</v>
      </c>
      <c r="T61" s="342" t="s">
        <v>636</v>
      </c>
      <c r="U61" s="342" t="s">
        <v>636</v>
      </c>
      <c r="V61" s="342"/>
      <c r="W61" s="342"/>
      <c r="X61" s="342"/>
      <c r="Y61" s="342"/>
      <c r="Z61" s="342"/>
      <c r="AA61" s="342"/>
      <c r="AB61" s="342"/>
      <c r="AC61" s="342"/>
      <c r="AD61" s="342"/>
      <c r="AE61" s="342"/>
      <c r="AF61" s="342"/>
      <c r="AG61" s="342"/>
      <c r="AH61" s="342"/>
      <c r="AI61" s="342"/>
      <c r="AJ61" s="342"/>
      <c r="AK61" s="342" t="s">
        <v>2272</v>
      </c>
      <c r="AL61" s="342" t="s">
        <v>2280</v>
      </c>
      <c r="AM61" s="342" t="s">
        <v>2272</v>
      </c>
      <c r="AN61" s="342" t="s">
        <v>2307</v>
      </c>
      <c r="AO61" s="342" t="s">
        <v>2658</v>
      </c>
      <c r="AP61" s="342" t="s">
        <v>2659</v>
      </c>
      <c r="AQ61" s="342" t="s">
        <v>2660</v>
      </c>
      <c r="AR61" s="342" t="s">
        <v>2661</v>
      </c>
      <c r="AS61" s="342" t="s">
        <v>2350</v>
      </c>
      <c r="AT61" s="342"/>
      <c r="AU61" s="351" t="s">
        <v>2996</v>
      </c>
      <c r="AV61" s="342" t="s">
        <v>2472</v>
      </c>
      <c r="AW61" s="342" t="s">
        <v>2998</v>
      </c>
      <c r="AX61" s="342" t="s">
        <v>2663</v>
      </c>
      <c r="AY61" s="342" t="s">
        <v>2999</v>
      </c>
      <c r="AZ61" s="342" t="s">
        <v>2665</v>
      </c>
      <c r="BA61" s="342" t="s">
        <v>3000</v>
      </c>
      <c r="BB61" s="342" t="s">
        <v>2585</v>
      </c>
      <c r="BC61" s="342" t="s">
        <v>3001</v>
      </c>
      <c r="BD61" s="342" t="s">
        <v>2292</v>
      </c>
      <c r="BE61" s="342" t="s">
        <v>3002</v>
      </c>
      <c r="BF61" s="342" t="s">
        <v>2543</v>
      </c>
      <c r="BG61" s="342" t="s">
        <v>3003</v>
      </c>
      <c r="BH61" s="342" t="s">
        <v>2537</v>
      </c>
      <c r="BI61" s="342" t="s">
        <v>3004</v>
      </c>
      <c r="BJ61" s="342" t="s">
        <v>2670</v>
      </c>
      <c r="BK61" s="342" t="s">
        <v>3005</v>
      </c>
      <c r="BL61" s="342" t="s">
        <v>2672</v>
      </c>
      <c r="BM61" s="342" t="s">
        <v>3006</v>
      </c>
      <c r="BN61" s="342" t="s">
        <v>2674</v>
      </c>
      <c r="BO61" s="342" t="s">
        <v>3007</v>
      </c>
      <c r="BP61" s="342" t="s">
        <v>2676</v>
      </c>
      <c r="BQ61" s="342" t="s">
        <v>3008</v>
      </c>
      <c r="BR61" s="342" t="s">
        <v>2400</v>
      </c>
      <c r="BS61" s="342" t="s">
        <v>3009</v>
      </c>
      <c r="BT61" s="342" t="s">
        <v>2532</v>
      </c>
      <c r="BU61" s="342" t="s">
        <v>3010</v>
      </c>
      <c r="BV61" s="342" t="s">
        <v>2300</v>
      </c>
      <c r="BW61" s="342" t="s">
        <v>3011</v>
      </c>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3012</v>
      </c>
      <c r="D62" s="342" t="s">
        <v>2532</v>
      </c>
      <c r="E62" s="342" t="s">
        <v>1532</v>
      </c>
      <c r="F62" s="342" t="s">
        <v>1531</v>
      </c>
      <c r="G62" s="342"/>
      <c r="H62" s="342" t="s">
        <v>2093</v>
      </c>
      <c r="I62" s="342"/>
      <c r="J62" s="342" t="s">
        <v>2272</v>
      </c>
      <c r="K62" s="342" t="s">
        <v>3013</v>
      </c>
      <c r="L62" s="342" t="s">
        <v>3014</v>
      </c>
      <c r="M62" s="342" t="s">
        <v>3015</v>
      </c>
      <c r="N62" s="342" t="s">
        <v>2272</v>
      </c>
      <c r="O62" s="342" t="s">
        <v>2404</v>
      </c>
      <c r="P62" s="342" t="s">
        <v>2405</v>
      </c>
      <c r="Q62" s="342" t="s">
        <v>362</v>
      </c>
      <c r="R62" s="342" t="s">
        <v>2278</v>
      </c>
      <c r="S62" s="342" t="s">
        <v>2459</v>
      </c>
      <c r="T62" s="342" t="s">
        <v>636</v>
      </c>
      <c r="U62" s="342" t="s">
        <v>636</v>
      </c>
      <c r="V62" s="342"/>
      <c r="W62" s="342"/>
      <c r="X62" s="342"/>
      <c r="Y62" s="342"/>
      <c r="Z62" s="342"/>
      <c r="AA62" s="342"/>
      <c r="AB62" s="342"/>
      <c r="AC62" s="342"/>
      <c r="AD62" s="342"/>
      <c r="AE62" s="342"/>
      <c r="AF62" s="342"/>
      <c r="AG62" s="342"/>
      <c r="AH62" s="342"/>
      <c r="AI62" s="342"/>
      <c r="AJ62" s="342"/>
      <c r="AK62" s="342" t="s">
        <v>2272</v>
      </c>
      <c r="AL62" s="342" t="s">
        <v>2280</v>
      </c>
      <c r="AM62" s="342" t="s">
        <v>2272</v>
      </c>
      <c r="AN62" s="342" t="s">
        <v>2307</v>
      </c>
      <c r="AO62" s="342" t="s">
        <v>2658</v>
      </c>
      <c r="AP62" s="342" t="s">
        <v>2659</v>
      </c>
      <c r="AQ62" s="342" t="s">
        <v>2660</v>
      </c>
      <c r="AR62" s="342" t="s">
        <v>2661</v>
      </c>
      <c r="AS62" s="342" t="s">
        <v>2281</v>
      </c>
      <c r="AT62" s="342"/>
      <c r="AU62" s="351" t="s">
        <v>3014</v>
      </c>
      <c r="AV62" s="342" t="s">
        <v>2472</v>
      </c>
      <c r="AW62" s="342" t="s">
        <v>3016</v>
      </c>
      <c r="AX62" s="342" t="s">
        <v>2663</v>
      </c>
      <c r="AY62" s="342" t="s">
        <v>3017</v>
      </c>
      <c r="AZ62" s="342" t="s">
        <v>2665</v>
      </c>
      <c r="BA62" s="342" t="s">
        <v>2912</v>
      </c>
      <c r="BB62" s="342" t="s">
        <v>2585</v>
      </c>
      <c r="BC62" s="342" t="s">
        <v>3018</v>
      </c>
      <c r="BD62" s="342" t="s">
        <v>2292</v>
      </c>
      <c r="BE62" s="342" t="s">
        <v>3019</v>
      </c>
      <c r="BF62" s="342" t="s">
        <v>2543</v>
      </c>
      <c r="BG62" s="342" t="s">
        <v>3020</v>
      </c>
      <c r="BH62" s="342" t="s">
        <v>2537</v>
      </c>
      <c r="BI62" s="342" t="s">
        <v>3021</v>
      </c>
      <c r="BJ62" s="342" t="s">
        <v>2670</v>
      </c>
      <c r="BK62" s="342" t="s">
        <v>3022</v>
      </c>
      <c r="BL62" s="342" t="s">
        <v>2672</v>
      </c>
      <c r="BM62" s="342" t="s">
        <v>3023</v>
      </c>
      <c r="BN62" s="342" t="s">
        <v>2674</v>
      </c>
      <c r="BO62" s="342" t="s">
        <v>3024</v>
      </c>
      <c r="BP62" s="342" t="s">
        <v>2676</v>
      </c>
      <c r="BQ62" s="342" t="s">
        <v>3025</v>
      </c>
      <c r="BR62" s="342" t="s">
        <v>2400</v>
      </c>
      <c r="BS62" s="342" t="s">
        <v>3026</v>
      </c>
      <c r="BT62" s="342" t="s">
        <v>2532</v>
      </c>
      <c r="BU62" s="342" t="s">
        <v>3027</v>
      </c>
      <c r="BV62" s="342" t="s">
        <v>2300</v>
      </c>
      <c r="BW62" s="342" t="s">
        <v>3028</v>
      </c>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3029</v>
      </c>
      <c r="D63" s="342" t="s">
        <v>3030</v>
      </c>
      <c r="E63" s="342" t="s">
        <v>702</v>
      </c>
      <c r="F63" s="342" t="s">
        <v>701</v>
      </c>
      <c r="G63" s="342"/>
      <c r="H63" s="342" t="s">
        <v>2093</v>
      </c>
      <c r="I63" s="342"/>
      <c r="J63" s="342" t="s">
        <v>2272</v>
      </c>
      <c r="K63" s="342" t="s">
        <v>2731</v>
      </c>
      <c r="L63" s="342" t="s">
        <v>3031</v>
      </c>
      <c r="M63" s="342" t="s">
        <v>3032</v>
      </c>
      <c r="N63" s="342" t="s">
        <v>2272</v>
      </c>
      <c r="O63" s="342" t="s">
        <v>2279</v>
      </c>
      <c r="P63" s="342" t="s">
        <v>2306</v>
      </c>
      <c r="Q63" s="342" t="s">
        <v>365</v>
      </c>
      <c r="R63" s="342" t="s">
        <v>2278</v>
      </c>
      <c r="S63" s="342" t="s">
        <v>2459</v>
      </c>
      <c r="T63" s="342" t="s">
        <v>636</v>
      </c>
      <c r="U63" s="342" t="s">
        <v>636</v>
      </c>
      <c r="V63" s="342"/>
      <c r="W63" s="342"/>
      <c r="X63" s="342"/>
      <c r="Y63" s="342"/>
      <c r="Z63" s="342"/>
      <c r="AA63" s="342"/>
      <c r="AB63" s="342"/>
      <c r="AC63" s="342"/>
      <c r="AD63" s="342"/>
      <c r="AE63" s="342"/>
      <c r="AF63" s="342"/>
      <c r="AG63" s="342"/>
      <c r="AH63" s="342"/>
      <c r="AI63" s="342"/>
      <c r="AJ63" s="342"/>
      <c r="AK63" s="342" t="s">
        <v>2272</v>
      </c>
      <c r="AL63" s="342" t="s">
        <v>2280</v>
      </c>
      <c r="AM63" s="342" t="s">
        <v>2272</v>
      </c>
      <c r="AN63" s="342" t="s">
        <v>2307</v>
      </c>
      <c r="AO63" s="342" t="s">
        <v>2658</v>
      </c>
      <c r="AP63" s="342" t="s">
        <v>2659</v>
      </c>
      <c r="AQ63" s="342" t="s">
        <v>2660</v>
      </c>
      <c r="AR63" s="342" t="s">
        <v>2661</v>
      </c>
      <c r="AS63" s="342" t="s">
        <v>2276</v>
      </c>
      <c r="AT63" s="342"/>
      <c r="AU63" s="351" t="s">
        <v>3031</v>
      </c>
      <c r="AV63" s="342" t="s">
        <v>2472</v>
      </c>
      <c r="AW63" s="342" t="s">
        <v>3033</v>
      </c>
      <c r="AX63" s="342" t="s">
        <v>2663</v>
      </c>
      <c r="AY63" s="342" t="s">
        <v>3034</v>
      </c>
      <c r="AZ63" s="342" t="s">
        <v>2665</v>
      </c>
      <c r="BA63" s="342" t="s">
        <v>3035</v>
      </c>
      <c r="BB63" s="342" t="s">
        <v>2585</v>
      </c>
      <c r="BC63" s="342" t="s">
        <v>3036</v>
      </c>
      <c r="BD63" s="342" t="s">
        <v>2292</v>
      </c>
      <c r="BE63" s="342" t="s">
        <v>2453</v>
      </c>
      <c r="BF63" s="342" t="s">
        <v>2543</v>
      </c>
      <c r="BG63" s="342" t="s">
        <v>2482</v>
      </c>
      <c r="BH63" s="342" t="s">
        <v>2537</v>
      </c>
      <c r="BI63" s="342" t="s">
        <v>3037</v>
      </c>
      <c r="BJ63" s="342" t="s">
        <v>2670</v>
      </c>
      <c r="BK63" s="342" t="s">
        <v>3038</v>
      </c>
      <c r="BL63" s="342" t="s">
        <v>2672</v>
      </c>
      <c r="BM63" s="342" t="s">
        <v>3039</v>
      </c>
      <c r="BN63" s="342" t="s">
        <v>2674</v>
      </c>
      <c r="BO63" s="342" t="s">
        <v>3040</v>
      </c>
      <c r="BP63" s="342" t="s">
        <v>2676</v>
      </c>
      <c r="BQ63" s="342" t="s">
        <v>3041</v>
      </c>
      <c r="BR63" s="342" t="s">
        <v>2400</v>
      </c>
      <c r="BS63" s="342" t="s">
        <v>3042</v>
      </c>
      <c r="BT63" s="342" t="s">
        <v>2532</v>
      </c>
      <c r="BU63" s="342" t="s">
        <v>3043</v>
      </c>
      <c r="BV63" s="342" t="s">
        <v>2300</v>
      </c>
      <c r="BW63" s="342" t="s">
        <v>3044</v>
      </c>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3045</v>
      </c>
      <c r="D64" s="342" t="s">
        <v>3046</v>
      </c>
      <c r="E64" s="342" t="s">
        <v>686</v>
      </c>
      <c r="F64" s="342" t="s">
        <v>683</v>
      </c>
      <c r="G64" s="342"/>
      <c r="H64" s="342" t="s">
        <v>2093</v>
      </c>
      <c r="I64" s="342"/>
      <c r="J64" s="342" t="s">
        <v>2272</v>
      </c>
      <c r="K64" s="342" t="s">
        <v>3047</v>
      </c>
      <c r="L64" s="342" t="s">
        <v>3048</v>
      </c>
      <c r="M64" s="342" t="s">
        <v>3049</v>
      </c>
      <c r="N64" s="342" t="s">
        <v>2272</v>
      </c>
      <c r="O64" s="342" t="s">
        <v>2279</v>
      </c>
      <c r="P64" s="342" t="s">
        <v>2306</v>
      </c>
      <c r="Q64" s="342" t="s">
        <v>365</v>
      </c>
      <c r="R64" s="342" t="s">
        <v>2278</v>
      </c>
      <c r="S64" s="342" t="s">
        <v>2459</v>
      </c>
      <c r="T64" s="342" t="s">
        <v>636</v>
      </c>
      <c r="U64" s="342" t="s">
        <v>636</v>
      </c>
      <c r="V64" s="342"/>
      <c r="W64" s="342"/>
      <c r="X64" s="342"/>
      <c r="Y64" s="342"/>
      <c r="Z64" s="342"/>
      <c r="AA64" s="342"/>
      <c r="AB64" s="342"/>
      <c r="AC64" s="342"/>
      <c r="AD64" s="342"/>
      <c r="AE64" s="342"/>
      <c r="AF64" s="342"/>
      <c r="AG64" s="342"/>
      <c r="AH64" s="342"/>
      <c r="AI64" s="342"/>
      <c r="AJ64" s="342"/>
      <c r="AK64" s="342" t="s">
        <v>2272</v>
      </c>
      <c r="AL64" s="342" t="s">
        <v>2280</v>
      </c>
      <c r="AM64" s="342" t="s">
        <v>2272</v>
      </c>
      <c r="AN64" s="342" t="s">
        <v>2307</v>
      </c>
      <c r="AO64" s="342" t="s">
        <v>2658</v>
      </c>
      <c r="AP64" s="342" t="s">
        <v>2659</v>
      </c>
      <c r="AQ64" s="342" t="s">
        <v>2660</v>
      </c>
      <c r="AR64" s="342" t="s">
        <v>2661</v>
      </c>
      <c r="AS64" s="342" t="s">
        <v>2285</v>
      </c>
      <c r="AT64" s="342"/>
      <c r="AU64" s="351" t="s">
        <v>3048</v>
      </c>
      <c r="AV64" s="342" t="s">
        <v>2472</v>
      </c>
      <c r="AW64" s="342" t="s">
        <v>3050</v>
      </c>
      <c r="AX64" s="342" t="s">
        <v>2663</v>
      </c>
      <c r="AY64" s="342" t="s">
        <v>3051</v>
      </c>
      <c r="AZ64" s="342" t="s">
        <v>2665</v>
      </c>
      <c r="BA64" s="342" t="s">
        <v>2337</v>
      </c>
      <c r="BB64" s="342" t="s">
        <v>2585</v>
      </c>
      <c r="BC64" s="342" t="s">
        <v>3052</v>
      </c>
      <c r="BD64" s="342" t="s">
        <v>2292</v>
      </c>
      <c r="BE64" s="342" t="s">
        <v>3053</v>
      </c>
      <c r="BF64" s="342" t="s">
        <v>2543</v>
      </c>
      <c r="BG64" s="342" t="s">
        <v>3054</v>
      </c>
      <c r="BH64" s="342" t="s">
        <v>2537</v>
      </c>
      <c r="BI64" s="342" t="s">
        <v>3055</v>
      </c>
      <c r="BJ64" s="342" t="s">
        <v>2670</v>
      </c>
      <c r="BK64" s="342" t="s">
        <v>2418</v>
      </c>
      <c r="BL64" s="342" t="s">
        <v>2672</v>
      </c>
      <c r="BM64" s="342" t="s">
        <v>3056</v>
      </c>
      <c r="BN64" s="342" t="s">
        <v>2674</v>
      </c>
      <c r="BO64" s="342" t="s">
        <v>3057</v>
      </c>
      <c r="BP64" s="342" t="s">
        <v>2676</v>
      </c>
      <c r="BQ64" s="342" t="s">
        <v>3058</v>
      </c>
      <c r="BR64" s="342" t="s">
        <v>2400</v>
      </c>
      <c r="BS64" s="342" t="s">
        <v>2520</v>
      </c>
      <c r="BT64" s="342" t="s">
        <v>2532</v>
      </c>
      <c r="BU64" s="342" t="s">
        <v>3059</v>
      </c>
      <c r="BV64" s="342" t="s">
        <v>2300</v>
      </c>
      <c r="BW64" s="342" t="s">
        <v>3060</v>
      </c>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3061</v>
      </c>
      <c r="D65" s="342" t="s">
        <v>2501</v>
      </c>
      <c r="E65" s="342" t="s">
        <v>1425</v>
      </c>
      <c r="F65" s="342" t="s">
        <v>1421</v>
      </c>
      <c r="G65" s="342"/>
      <c r="H65" s="342" t="s">
        <v>2093</v>
      </c>
      <c r="I65" s="342"/>
      <c r="J65" s="342" t="s">
        <v>2272</v>
      </c>
      <c r="K65" s="342" t="s">
        <v>3062</v>
      </c>
      <c r="L65" s="342" t="s">
        <v>3063</v>
      </c>
      <c r="M65" s="342" t="s">
        <v>3064</v>
      </c>
      <c r="N65" s="342" t="s">
        <v>2272</v>
      </c>
      <c r="O65" s="342" t="s">
        <v>2336</v>
      </c>
      <c r="P65" s="342" t="s">
        <v>2476</v>
      </c>
      <c r="Q65" s="342" t="s">
        <v>374</v>
      </c>
      <c r="R65" s="342" t="s">
        <v>2278</v>
      </c>
      <c r="S65" s="342" t="s">
        <v>2459</v>
      </c>
      <c r="T65" s="342" t="s">
        <v>636</v>
      </c>
      <c r="U65" s="342" t="s">
        <v>636</v>
      </c>
      <c r="V65" s="342"/>
      <c r="W65" s="342"/>
      <c r="X65" s="342"/>
      <c r="Y65" s="342"/>
      <c r="Z65" s="342"/>
      <c r="AA65" s="342"/>
      <c r="AB65" s="342"/>
      <c r="AC65" s="342"/>
      <c r="AD65" s="342"/>
      <c r="AE65" s="342"/>
      <c r="AF65" s="342"/>
      <c r="AG65" s="342"/>
      <c r="AH65" s="342"/>
      <c r="AI65" s="342"/>
      <c r="AJ65" s="342"/>
      <c r="AK65" s="342" t="s">
        <v>2272</v>
      </c>
      <c r="AL65" s="342" t="s">
        <v>2280</v>
      </c>
      <c r="AM65" s="342" t="s">
        <v>2272</v>
      </c>
      <c r="AN65" s="342" t="s">
        <v>2307</v>
      </c>
      <c r="AO65" s="342" t="s">
        <v>2658</v>
      </c>
      <c r="AP65" s="342" t="s">
        <v>2659</v>
      </c>
      <c r="AQ65" s="342" t="s">
        <v>2660</v>
      </c>
      <c r="AR65" s="342" t="s">
        <v>2661</v>
      </c>
      <c r="AS65" s="342" t="s">
        <v>2406</v>
      </c>
      <c r="AT65" s="342"/>
      <c r="AU65" s="351" t="s">
        <v>3063</v>
      </c>
      <c r="AV65" s="342" t="s">
        <v>2472</v>
      </c>
      <c r="AW65" s="342" t="s">
        <v>3065</v>
      </c>
      <c r="AX65" s="342" t="s">
        <v>2663</v>
      </c>
      <c r="AY65" s="342" t="s">
        <v>2666</v>
      </c>
      <c r="AZ65" s="342" t="s">
        <v>2665</v>
      </c>
      <c r="BA65" s="342" t="s">
        <v>2954</v>
      </c>
      <c r="BB65" s="342" t="s">
        <v>2585</v>
      </c>
      <c r="BC65" s="342" t="s">
        <v>2968</v>
      </c>
      <c r="BD65" s="342" t="s">
        <v>2292</v>
      </c>
      <c r="BE65" s="342" t="s">
        <v>3066</v>
      </c>
      <c r="BF65" s="342" t="s">
        <v>2543</v>
      </c>
      <c r="BG65" s="342" t="s">
        <v>3067</v>
      </c>
      <c r="BH65" s="342" t="s">
        <v>2537</v>
      </c>
      <c r="BI65" s="342" t="s">
        <v>3068</v>
      </c>
      <c r="BJ65" s="342" t="s">
        <v>2670</v>
      </c>
      <c r="BK65" s="342" t="s">
        <v>3069</v>
      </c>
      <c r="BL65" s="342" t="s">
        <v>2672</v>
      </c>
      <c r="BM65" s="342" t="s">
        <v>3070</v>
      </c>
      <c r="BN65" s="342" t="s">
        <v>2674</v>
      </c>
      <c r="BO65" s="342" t="s">
        <v>3071</v>
      </c>
      <c r="BP65" s="342" t="s">
        <v>2676</v>
      </c>
      <c r="BQ65" s="342" t="s">
        <v>3072</v>
      </c>
      <c r="BR65" s="342" t="s">
        <v>2400</v>
      </c>
      <c r="BS65" s="342" t="s">
        <v>3073</v>
      </c>
      <c r="BT65" s="342" t="s">
        <v>2532</v>
      </c>
      <c r="BU65" s="342" t="s">
        <v>3074</v>
      </c>
      <c r="BV65" s="342" t="s">
        <v>2300</v>
      </c>
      <c r="BW65" s="342" t="s">
        <v>3075</v>
      </c>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3076</v>
      </c>
      <c r="D66" s="342" t="s">
        <v>3077</v>
      </c>
      <c r="E66" s="342" t="s">
        <v>662</v>
      </c>
      <c r="F66" s="342" t="s">
        <v>1594</v>
      </c>
      <c r="G66" s="342"/>
      <c r="H66" s="342" t="s">
        <v>2093</v>
      </c>
      <c r="I66" s="342"/>
      <c r="J66" s="342" t="s">
        <v>2272</v>
      </c>
      <c r="K66" s="342" t="s">
        <v>3078</v>
      </c>
      <c r="L66" s="342" t="s">
        <v>3079</v>
      </c>
      <c r="M66" s="342" t="s">
        <v>3080</v>
      </c>
      <c r="N66" s="342" t="s">
        <v>2272</v>
      </c>
      <c r="O66" s="342" t="s">
        <v>2276</v>
      </c>
      <c r="P66" s="342" t="s">
        <v>2277</v>
      </c>
      <c r="Q66" s="342" t="s">
        <v>424</v>
      </c>
      <c r="R66" s="342" t="s">
        <v>2278</v>
      </c>
      <c r="S66" s="342" t="s">
        <v>2459</v>
      </c>
      <c r="T66" s="342" t="s">
        <v>636</v>
      </c>
      <c r="U66" s="342" t="s">
        <v>636</v>
      </c>
      <c r="V66" s="342"/>
      <c r="W66" s="342"/>
      <c r="X66" s="342"/>
      <c r="Y66" s="342"/>
      <c r="Z66" s="342"/>
      <c r="AA66" s="342"/>
      <c r="AB66" s="342"/>
      <c r="AC66" s="342"/>
      <c r="AD66" s="342"/>
      <c r="AE66" s="342"/>
      <c r="AF66" s="342"/>
      <c r="AG66" s="342"/>
      <c r="AH66" s="342"/>
      <c r="AI66" s="342"/>
      <c r="AJ66" s="342"/>
      <c r="AK66" s="342" t="s">
        <v>2272</v>
      </c>
      <c r="AL66" s="342" t="s">
        <v>2280</v>
      </c>
      <c r="AM66" s="342" t="s">
        <v>2272</v>
      </c>
      <c r="AN66" s="342" t="s">
        <v>2307</v>
      </c>
      <c r="AO66" s="342" t="s">
        <v>2658</v>
      </c>
      <c r="AP66" s="342" t="s">
        <v>2659</v>
      </c>
      <c r="AQ66" s="342" t="s">
        <v>2660</v>
      </c>
      <c r="AR66" s="342" t="s">
        <v>2661</v>
      </c>
      <c r="AS66" s="342" t="s">
        <v>2420</v>
      </c>
      <c r="AT66" s="342"/>
      <c r="AU66" s="351" t="s">
        <v>3079</v>
      </c>
      <c r="AV66" s="342" t="s">
        <v>2472</v>
      </c>
      <c r="AW66" s="342" t="s">
        <v>3081</v>
      </c>
      <c r="AX66" s="342" t="s">
        <v>2663</v>
      </c>
      <c r="AY66" s="342" t="s">
        <v>3082</v>
      </c>
      <c r="AZ66" s="342" t="s">
        <v>2665</v>
      </c>
      <c r="BA66" s="342" t="s">
        <v>3017</v>
      </c>
      <c r="BB66" s="342" t="s">
        <v>2585</v>
      </c>
      <c r="BC66" s="342" t="s">
        <v>3083</v>
      </c>
      <c r="BD66" s="342" t="s">
        <v>2292</v>
      </c>
      <c r="BE66" s="342" t="s">
        <v>2367</v>
      </c>
      <c r="BF66" s="342" t="s">
        <v>2543</v>
      </c>
      <c r="BG66" s="342" t="s">
        <v>3084</v>
      </c>
      <c r="BH66" s="342" t="s">
        <v>2537</v>
      </c>
      <c r="BI66" s="342" t="s">
        <v>3085</v>
      </c>
      <c r="BJ66" s="342" t="s">
        <v>2670</v>
      </c>
      <c r="BK66" s="342" t="s">
        <v>3086</v>
      </c>
      <c r="BL66" s="342" t="s">
        <v>2672</v>
      </c>
      <c r="BM66" s="342" t="s">
        <v>3087</v>
      </c>
      <c r="BN66" s="342" t="s">
        <v>2674</v>
      </c>
      <c r="BO66" s="342" t="s">
        <v>3088</v>
      </c>
      <c r="BP66" s="342" t="s">
        <v>2676</v>
      </c>
      <c r="BQ66" s="342" t="s">
        <v>3089</v>
      </c>
      <c r="BR66" s="342" t="s">
        <v>2400</v>
      </c>
      <c r="BS66" s="342" t="s">
        <v>3090</v>
      </c>
      <c r="BT66" s="342" t="s">
        <v>2532</v>
      </c>
      <c r="BU66" s="342" t="s">
        <v>3091</v>
      </c>
      <c r="BV66" s="342" t="s">
        <v>2300</v>
      </c>
      <c r="BW66" s="342" t="s">
        <v>3092</v>
      </c>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3093</v>
      </c>
      <c r="D67" s="342" t="s">
        <v>2296</v>
      </c>
      <c r="E67" s="342" t="s">
        <v>1447</v>
      </c>
      <c r="F67" s="342" t="s">
        <v>1875</v>
      </c>
      <c r="G67" s="342"/>
      <c r="H67" s="342" t="s">
        <v>2093</v>
      </c>
      <c r="I67" s="342"/>
      <c r="J67" s="342" t="s">
        <v>2272</v>
      </c>
      <c r="K67" s="342" t="s">
        <v>3094</v>
      </c>
      <c r="L67" s="342" t="s">
        <v>3095</v>
      </c>
      <c r="M67" s="342" t="s">
        <v>3096</v>
      </c>
      <c r="N67" s="342" t="s">
        <v>2272</v>
      </c>
      <c r="O67" s="342" t="s">
        <v>2336</v>
      </c>
      <c r="P67" s="342" t="s">
        <v>2476</v>
      </c>
      <c r="Q67" s="342" t="s">
        <v>374</v>
      </c>
      <c r="R67" s="342" t="s">
        <v>2278</v>
      </c>
      <c r="S67" s="342" t="s">
        <v>2459</v>
      </c>
      <c r="T67" s="342" t="s">
        <v>636</v>
      </c>
      <c r="U67" s="342" t="s">
        <v>636</v>
      </c>
      <c r="V67" s="342"/>
      <c r="W67" s="342"/>
      <c r="X67" s="342"/>
      <c r="Y67" s="342"/>
      <c r="Z67" s="342"/>
      <c r="AA67" s="342"/>
      <c r="AB67" s="342"/>
      <c r="AC67" s="342"/>
      <c r="AD67" s="342"/>
      <c r="AE67" s="342"/>
      <c r="AF67" s="342"/>
      <c r="AG67" s="342"/>
      <c r="AH67" s="342"/>
      <c r="AI67" s="342"/>
      <c r="AJ67" s="342"/>
      <c r="AK67" s="342" t="s">
        <v>2272</v>
      </c>
      <c r="AL67" s="342" t="s">
        <v>2280</v>
      </c>
      <c r="AM67" s="342" t="s">
        <v>2272</v>
      </c>
      <c r="AN67" s="342" t="s">
        <v>2307</v>
      </c>
      <c r="AO67" s="342" t="s">
        <v>2658</v>
      </c>
      <c r="AP67" s="342" t="s">
        <v>2659</v>
      </c>
      <c r="AQ67" s="342" t="s">
        <v>2660</v>
      </c>
      <c r="AR67" s="342" t="s">
        <v>2661</v>
      </c>
      <c r="AS67" s="342" t="s">
        <v>2501</v>
      </c>
      <c r="AT67" s="342"/>
      <c r="AU67" s="351" t="s">
        <v>3095</v>
      </c>
      <c r="AV67" s="342" t="s">
        <v>2472</v>
      </c>
      <c r="AW67" s="342" t="s">
        <v>3097</v>
      </c>
      <c r="AX67" s="342" t="s">
        <v>2663</v>
      </c>
      <c r="AY67" s="342" t="s">
        <v>3098</v>
      </c>
      <c r="AZ67" s="342" t="s">
        <v>2665</v>
      </c>
      <c r="BA67" s="342" t="s">
        <v>3099</v>
      </c>
      <c r="BB67" s="342" t="s">
        <v>2585</v>
      </c>
      <c r="BC67" s="342" t="s">
        <v>2425</v>
      </c>
      <c r="BD67" s="342" t="s">
        <v>2292</v>
      </c>
      <c r="BE67" s="342" t="s">
        <v>3100</v>
      </c>
      <c r="BF67" s="342" t="s">
        <v>2543</v>
      </c>
      <c r="BG67" s="342" t="s">
        <v>3101</v>
      </c>
      <c r="BH67" s="342" t="s">
        <v>2537</v>
      </c>
      <c r="BI67" s="342" t="s">
        <v>3102</v>
      </c>
      <c r="BJ67" s="342" t="s">
        <v>2670</v>
      </c>
      <c r="BK67" s="342" t="s">
        <v>2474</v>
      </c>
      <c r="BL67" s="342" t="s">
        <v>2672</v>
      </c>
      <c r="BM67" s="342" t="s">
        <v>3103</v>
      </c>
      <c r="BN67" s="342" t="s">
        <v>2674</v>
      </c>
      <c r="BO67" s="342" t="s">
        <v>3104</v>
      </c>
      <c r="BP67" s="342" t="s">
        <v>2676</v>
      </c>
      <c r="BQ67" s="342" t="s">
        <v>3105</v>
      </c>
      <c r="BR67" s="342" t="s">
        <v>2400</v>
      </c>
      <c r="BS67" s="342" t="s">
        <v>3106</v>
      </c>
      <c r="BT67" s="342" t="s">
        <v>2532</v>
      </c>
      <c r="BU67" s="342" t="s">
        <v>3107</v>
      </c>
      <c r="BV67" s="342" t="s">
        <v>2300</v>
      </c>
      <c r="BW67" s="342" t="s">
        <v>3108</v>
      </c>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t="s">
        <v>3109</v>
      </c>
      <c r="D68" s="342" t="s">
        <v>3110</v>
      </c>
      <c r="E68" s="342" t="s">
        <v>610</v>
      </c>
      <c r="F68" s="342" t="s">
        <v>609</v>
      </c>
      <c r="G68" s="342"/>
      <c r="H68" s="342" t="s">
        <v>2093</v>
      </c>
      <c r="I68" s="342"/>
      <c r="J68" s="342" t="s">
        <v>2272</v>
      </c>
      <c r="K68" s="342" t="s">
        <v>3111</v>
      </c>
      <c r="L68" s="342" t="s">
        <v>3112</v>
      </c>
      <c r="M68" s="342" t="s">
        <v>3113</v>
      </c>
      <c r="N68" s="342" t="s">
        <v>2322</v>
      </c>
      <c r="O68" s="342" t="s">
        <v>2322</v>
      </c>
      <c r="P68" s="342" t="s">
        <v>3114</v>
      </c>
      <c r="Q68" s="342" t="s">
        <v>491</v>
      </c>
      <c r="R68" s="342" t="s">
        <v>2813</v>
      </c>
      <c r="S68" s="342" t="s">
        <v>2459</v>
      </c>
      <c r="T68" s="342" t="s">
        <v>636</v>
      </c>
      <c r="U68" s="342" t="s">
        <v>636</v>
      </c>
      <c r="V68" s="342"/>
      <c r="W68" s="342"/>
      <c r="X68" s="342"/>
      <c r="Y68" s="342"/>
      <c r="Z68" s="342"/>
      <c r="AA68" s="342"/>
      <c r="AB68" s="342"/>
      <c r="AC68" s="342"/>
      <c r="AD68" s="342"/>
      <c r="AE68" s="342"/>
      <c r="AF68" s="342"/>
      <c r="AG68" s="342"/>
      <c r="AH68" s="342"/>
      <c r="AI68" s="342"/>
      <c r="AJ68" s="342"/>
      <c r="AK68" s="342" t="s">
        <v>2272</v>
      </c>
      <c r="AL68" s="342" t="s">
        <v>2280</v>
      </c>
      <c r="AM68" s="342" t="s">
        <v>2272</v>
      </c>
      <c r="AN68" s="342" t="s">
        <v>2307</v>
      </c>
      <c r="AO68" s="342" t="s">
        <v>2658</v>
      </c>
      <c r="AP68" s="342" t="s">
        <v>2659</v>
      </c>
      <c r="AQ68" s="342" t="s">
        <v>2660</v>
      </c>
      <c r="AR68" s="342" t="s">
        <v>2661</v>
      </c>
      <c r="AS68" s="342"/>
      <c r="AT68" s="342"/>
      <c r="AU68" s="351" t="s">
        <v>3112</v>
      </c>
      <c r="AV68" s="342" t="s">
        <v>2472</v>
      </c>
      <c r="AW68" s="342" t="s">
        <v>3115</v>
      </c>
      <c r="AX68" s="342" t="s">
        <v>2663</v>
      </c>
      <c r="AY68" s="342" t="s">
        <v>3116</v>
      </c>
      <c r="AZ68" s="342" t="s">
        <v>2665</v>
      </c>
      <c r="BA68" s="342" t="s">
        <v>2899</v>
      </c>
      <c r="BB68" s="342" t="s">
        <v>2585</v>
      </c>
      <c r="BC68" s="342" t="s">
        <v>3117</v>
      </c>
      <c r="BD68" s="342" t="s">
        <v>2292</v>
      </c>
      <c r="BE68" s="342" t="s">
        <v>3118</v>
      </c>
      <c r="BF68" s="342" t="s">
        <v>2543</v>
      </c>
      <c r="BG68" s="342" t="s">
        <v>3119</v>
      </c>
      <c r="BH68" s="342" t="s">
        <v>2537</v>
      </c>
      <c r="BI68" s="342" t="s">
        <v>3120</v>
      </c>
      <c r="BJ68" s="342" t="s">
        <v>2670</v>
      </c>
      <c r="BK68" s="342" t="s">
        <v>3111</v>
      </c>
      <c r="BL68" s="342" t="s">
        <v>2672</v>
      </c>
      <c r="BM68" s="342" t="s">
        <v>3121</v>
      </c>
      <c r="BN68" s="342" t="s">
        <v>2674</v>
      </c>
      <c r="BO68" s="342" t="s">
        <v>2650</v>
      </c>
      <c r="BP68" s="342"/>
      <c r="BQ68" s="342"/>
      <c r="BR68" s="342" t="s">
        <v>2400</v>
      </c>
      <c r="BS68" s="342" t="s">
        <v>3122</v>
      </c>
      <c r="BT68" s="342" t="s">
        <v>2532</v>
      </c>
      <c r="BU68" s="342" t="s">
        <v>3123</v>
      </c>
      <c r="BV68" s="342" t="s">
        <v>2300</v>
      </c>
      <c r="BW68" s="342" t="s">
        <v>3124</v>
      </c>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t="s">
        <v>3125</v>
      </c>
      <c r="D69" s="342" t="s">
        <v>3126</v>
      </c>
      <c r="E69" s="342" t="s">
        <v>762</v>
      </c>
      <c r="F69" s="342" t="s">
        <v>761</v>
      </c>
      <c r="G69" s="342"/>
      <c r="H69" s="342" t="s">
        <v>2093</v>
      </c>
      <c r="I69" s="342"/>
      <c r="J69" s="342" t="s">
        <v>2272</v>
      </c>
      <c r="K69" s="342" t="s">
        <v>2547</v>
      </c>
      <c r="L69" s="342"/>
      <c r="M69" s="342"/>
      <c r="N69" s="342" t="s">
        <v>2279</v>
      </c>
      <c r="O69" s="342" t="s">
        <v>2336</v>
      </c>
      <c r="P69" s="342" t="s">
        <v>2476</v>
      </c>
      <c r="Q69" s="342" t="s">
        <v>374</v>
      </c>
      <c r="R69" s="342" t="s">
        <v>2278</v>
      </c>
      <c r="S69" s="342" t="s">
        <v>2459</v>
      </c>
      <c r="T69" s="342" t="s">
        <v>636</v>
      </c>
      <c r="U69" s="342" t="s">
        <v>636</v>
      </c>
      <c r="V69" s="342"/>
      <c r="W69" s="342"/>
      <c r="X69" s="342"/>
      <c r="Y69" s="342"/>
      <c r="Z69" s="342"/>
      <c r="AA69" s="342"/>
      <c r="AB69" s="342"/>
      <c r="AC69" s="342"/>
      <c r="AD69" s="342"/>
      <c r="AE69" s="342"/>
      <c r="AF69" s="342"/>
      <c r="AG69" s="342"/>
      <c r="AH69" s="342"/>
      <c r="AI69" s="342"/>
      <c r="AJ69" s="342"/>
      <c r="AK69" s="342" t="s">
        <v>2272</v>
      </c>
      <c r="AL69" s="342" t="s">
        <v>2280</v>
      </c>
      <c r="AM69" s="342" t="s">
        <v>2272</v>
      </c>
      <c r="AN69" s="342" t="s">
        <v>2307</v>
      </c>
      <c r="AO69" s="342" t="s">
        <v>2658</v>
      </c>
      <c r="AP69" s="342" t="s">
        <v>2659</v>
      </c>
      <c r="AQ69" s="342" t="s">
        <v>2660</v>
      </c>
      <c r="AR69" s="342" t="s">
        <v>2661</v>
      </c>
      <c r="AS69" s="342"/>
      <c r="AT69" s="342"/>
      <c r="AU69" s="351"/>
      <c r="AV69" s="342"/>
      <c r="AW69" s="342"/>
      <c r="AX69" s="342"/>
      <c r="AY69" s="342"/>
      <c r="AZ69" s="342"/>
      <c r="BA69" s="342"/>
      <c r="BB69" s="342"/>
      <c r="BC69" s="342"/>
      <c r="BD69" s="342"/>
      <c r="BE69" s="342"/>
      <c r="BF69" s="342"/>
      <c r="BG69" s="342"/>
      <c r="BH69" s="342"/>
      <c r="BI69" s="342"/>
      <c r="BJ69" s="342"/>
      <c r="BK69" s="342"/>
      <c r="BL69" s="342"/>
      <c r="BM69" s="342"/>
      <c r="BN69" s="342"/>
      <c r="BO69" s="342"/>
      <c r="BP69" s="342"/>
      <c r="BQ69" s="342"/>
      <c r="BR69" s="342"/>
      <c r="BS69" s="342"/>
      <c r="BT69" s="342"/>
      <c r="BU69" s="342"/>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c r="D70" s="342" t="s">
        <v>3127</v>
      </c>
      <c r="E70" s="342"/>
      <c r="F70" s="342" t="s">
        <v>2430</v>
      </c>
      <c r="G70" s="342"/>
      <c r="H70" s="342" t="s">
        <v>2093</v>
      </c>
      <c r="I70" s="342"/>
      <c r="J70" s="342" t="s">
        <v>2272</v>
      </c>
      <c r="K70" s="342" t="s">
        <v>3128</v>
      </c>
      <c r="L70" s="342"/>
      <c r="M70" s="342"/>
      <c r="N70" s="342" t="s">
        <v>2272</v>
      </c>
      <c r="O70" s="342"/>
      <c r="P70" s="342"/>
      <c r="Q70" s="342"/>
      <c r="R70" s="342"/>
      <c r="S70" s="342" t="s">
        <v>2459</v>
      </c>
      <c r="T70" s="342" t="s">
        <v>636</v>
      </c>
      <c r="U70" s="342" t="s">
        <v>636</v>
      </c>
      <c r="V70" s="342"/>
      <c r="W70" s="342"/>
      <c r="X70" s="342"/>
      <c r="Y70" s="342"/>
      <c r="Z70" s="342"/>
      <c r="AA70" s="342"/>
      <c r="AB70" s="342"/>
      <c r="AC70" s="342"/>
      <c r="AD70" s="342"/>
      <c r="AE70" s="342"/>
      <c r="AF70" s="342"/>
      <c r="AG70" s="342"/>
      <c r="AH70" s="342"/>
      <c r="AI70" s="342"/>
      <c r="AJ70" s="342"/>
      <c r="AK70" s="342" t="s">
        <v>2272</v>
      </c>
      <c r="AL70" s="342" t="s">
        <v>2280</v>
      </c>
      <c r="AM70" s="342" t="s">
        <v>2272</v>
      </c>
      <c r="AN70" s="342" t="s">
        <v>2307</v>
      </c>
      <c r="AO70" s="342" t="s">
        <v>2658</v>
      </c>
      <c r="AP70" s="342" t="s">
        <v>2659</v>
      </c>
      <c r="AQ70" s="342" t="s">
        <v>2660</v>
      </c>
      <c r="AR70" s="342" t="s">
        <v>2661</v>
      </c>
      <c r="AS70" s="342"/>
      <c r="AT70" s="342"/>
      <c r="AU70" s="351"/>
      <c r="AV70" s="342"/>
      <c r="AW70" s="342"/>
      <c r="AX70" s="342"/>
      <c r="AY70" s="342"/>
      <c r="AZ70" s="342"/>
      <c r="BA70" s="342"/>
      <c r="BB70" s="342"/>
      <c r="BC70" s="342"/>
      <c r="BD70" s="342"/>
      <c r="BE70" s="342"/>
      <c r="BF70" s="342"/>
      <c r="BG70" s="342"/>
      <c r="BH70" s="342"/>
      <c r="BI70" s="342"/>
      <c r="BJ70" s="342"/>
      <c r="BK70" s="342"/>
      <c r="BL70" s="342"/>
      <c r="BM70" s="342"/>
      <c r="BN70" s="342"/>
      <c r="BO70" s="342"/>
      <c r="BP70" s="342"/>
      <c r="BQ70" s="342"/>
      <c r="BR70" s="342"/>
      <c r="BS70" s="342"/>
      <c r="BT70" s="342"/>
      <c r="BU70" s="342"/>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c r="D71" s="342" t="s">
        <v>3129</v>
      </c>
      <c r="E71" s="342"/>
      <c r="F71" s="342" t="s">
        <v>2430</v>
      </c>
      <c r="G71" s="342"/>
      <c r="H71" s="342" t="s">
        <v>2093</v>
      </c>
      <c r="I71" s="342"/>
      <c r="J71" s="342" t="s">
        <v>2272</v>
      </c>
      <c r="K71" s="342" t="s">
        <v>3130</v>
      </c>
      <c r="L71" s="342"/>
      <c r="M71" s="342"/>
      <c r="N71" s="342" t="s">
        <v>2272</v>
      </c>
      <c r="O71" s="342"/>
      <c r="P71" s="342"/>
      <c r="Q71" s="342"/>
      <c r="R71" s="342"/>
      <c r="S71" s="342" t="s">
        <v>2459</v>
      </c>
      <c r="T71" s="342" t="s">
        <v>636</v>
      </c>
      <c r="U71" s="342" t="s">
        <v>636</v>
      </c>
      <c r="V71" s="342"/>
      <c r="W71" s="342"/>
      <c r="X71" s="342"/>
      <c r="Y71" s="342"/>
      <c r="Z71" s="342"/>
      <c r="AA71" s="342"/>
      <c r="AB71" s="342"/>
      <c r="AC71" s="342"/>
      <c r="AD71" s="342"/>
      <c r="AE71" s="342"/>
      <c r="AF71" s="342"/>
      <c r="AG71" s="342"/>
      <c r="AH71" s="342"/>
      <c r="AI71" s="342"/>
      <c r="AJ71" s="342"/>
      <c r="AK71" s="342" t="s">
        <v>2272</v>
      </c>
      <c r="AL71" s="342" t="s">
        <v>2280</v>
      </c>
      <c r="AM71" s="342" t="s">
        <v>2272</v>
      </c>
      <c r="AN71" s="342" t="s">
        <v>2307</v>
      </c>
      <c r="AO71" s="342" t="s">
        <v>2658</v>
      </c>
      <c r="AP71" s="342" t="s">
        <v>2659</v>
      </c>
      <c r="AQ71" s="342" t="s">
        <v>2660</v>
      </c>
      <c r="AR71" s="342" t="s">
        <v>2661</v>
      </c>
      <c r="AS71" s="342"/>
      <c r="AT71" s="342"/>
      <c r="AU71" s="351"/>
      <c r="AV71" s="342"/>
      <c r="AW71" s="342"/>
      <c r="AX71" s="342"/>
      <c r="AY71" s="342"/>
      <c r="AZ71" s="342"/>
      <c r="BA71" s="342"/>
      <c r="BB71" s="342"/>
      <c r="BC71" s="342"/>
      <c r="BD71" s="342"/>
      <c r="BE71" s="342"/>
      <c r="BF71" s="342"/>
      <c r="BG71" s="342"/>
      <c r="BH71" s="342"/>
      <c r="BI71" s="342"/>
      <c r="BJ71" s="342"/>
      <c r="BK71" s="342"/>
      <c r="BL71" s="342"/>
      <c r="BM71" s="342"/>
      <c r="BN71" s="342"/>
      <c r="BO71" s="342"/>
      <c r="BP71" s="342"/>
      <c r="BQ71" s="342"/>
      <c r="BR71" s="342"/>
      <c r="BS71" s="342"/>
      <c r="BT71" s="342"/>
      <c r="BU71" s="342"/>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3131</v>
      </c>
      <c r="D72" s="342" t="s">
        <v>2452</v>
      </c>
      <c r="E72" s="342" t="s">
        <v>1976</v>
      </c>
      <c r="F72" s="342" t="s">
        <v>1971</v>
      </c>
      <c r="G72" s="342"/>
      <c r="H72" s="342" t="s">
        <v>2093</v>
      </c>
      <c r="I72" s="342"/>
      <c r="J72" s="342" t="s">
        <v>2272</v>
      </c>
      <c r="K72" s="342" t="s">
        <v>2684</v>
      </c>
      <c r="L72" s="342"/>
      <c r="M72" s="342"/>
      <c r="N72" s="342" t="s">
        <v>2279</v>
      </c>
      <c r="O72" s="342" t="s">
        <v>2336</v>
      </c>
      <c r="P72" s="342" t="s">
        <v>2476</v>
      </c>
      <c r="Q72" s="342" t="s">
        <v>374</v>
      </c>
      <c r="R72" s="342" t="s">
        <v>2278</v>
      </c>
      <c r="S72" s="342" t="s">
        <v>2459</v>
      </c>
      <c r="T72" s="342" t="s">
        <v>636</v>
      </c>
      <c r="U72" s="342" t="s">
        <v>636</v>
      </c>
      <c r="V72" s="342"/>
      <c r="W72" s="342"/>
      <c r="X72" s="342"/>
      <c r="Y72" s="342"/>
      <c r="Z72" s="342"/>
      <c r="AA72" s="342"/>
      <c r="AB72" s="342"/>
      <c r="AC72" s="342"/>
      <c r="AD72" s="342"/>
      <c r="AE72" s="342"/>
      <c r="AF72" s="342"/>
      <c r="AG72" s="342"/>
      <c r="AH72" s="342"/>
      <c r="AI72" s="342"/>
      <c r="AJ72" s="342"/>
      <c r="AK72" s="342" t="s">
        <v>2272</v>
      </c>
      <c r="AL72" s="342" t="s">
        <v>2280</v>
      </c>
      <c r="AM72" s="342" t="s">
        <v>2272</v>
      </c>
      <c r="AN72" s="342" t="s">
        <v>2307</v>
      </c>
      <c r="AO72" s="342" t="s">
        <v>2658</v>
      </c>
      <c r="AP72" s="342" t="s">
        <v>2659</v>
      </c>
      <c r="AQ72" s="342" t="s">
        <v>2660</v>
      </c>
      <c r="AR72" s="342" t="s">
        <v>2661</v>
      </c>
      <c r="AS72" s="342"/>
      <c r="AT72" s="342"/>
      <c r="AU72" s="351"/>
      <c r="AV72" s="342"/>
      <c r="AW72" s="342"/>
      <c r="AX72" s="342"/>
      <c r="AY72" s="342"/>
      <c r="AZ72" s="342"/>
      <c r="BA72" s="342"/>
      <c r="BB72" s="342"/>
      <c r="BC72" s="342"/>
      <c r="BD72" s="342"/>
      <c r="BE72" s="342"/>
      <c r="BF72" s="342"/>
      <c r="BG72" s="342"/>
      <c r="BH72" s="342"/>
      <c r="BI72" s="342"/>
      <c r="BJ72" s="342"/>
      <c r="BK72" s="342"/>
      <c r="BL72" s="342"/>
      <c r="BM72" s="342"/>
      <c r="BN72" s="342"/>
      <c r="BO72" s="342"/>
      <c r="BP72" s="342"/>
      <c r="BQ72" s="342"/>
      <c r="BR72" s="342"/>
      <c r="BS72" s="342"/>
      <c r="BT72" s="342"/>
      <c r="BU72" s="342"/>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3132</v>
      </c>
      <c r="D73" s="342" t="s">
        <v>3133</v>
      </c>
      <c r="E73" s="342" t="s">
        <v>1300</v>
      </c>
      <c r="F73" s="342" t="s">
        <v>1299</v>
      </c>
      <c r="G73" s="342"/>
      <c r="H73" s="342" t="s">
        <v>2093</v>
      </c>
      <c r="I73" s="342"/>
      <c r="J73" s="342" t="s">
        <v>2272</v>
      </c>
      <c r="K73" s="342" t="s">
        <v>3134</v>
      </c>
      <c r="L73" s="342"/>
      <c r="M73" s="342"/>
      <c r="N73" s="342" t="s">
        <v>2279</v>
      </c>
      <c r="O73" s="342" t="s">
        <v>2276</v>
      </c>
      <c r="P73" s="342" t="s">
        <v>2277</v>
      </c>
      <c r="Q73" s="342" t="s">
        <v>424</v>
      </c>
      <c r="R73" s="342" t="s">
        <v>2278</v>
      </c>
      <c r="S73" s="342" t="s">
        <v>2459</v>
      </c>
      <c r="T73" s="342" t="s">
        <v>636</v>
      </c>
      <c r="U73" s="342" t="s">
        <v>636</v>
      </c>
      <c r="V73" s="342"/>
      <c r="W73" s="342"/>
      <c r="X73" s="342"/>
      <c r="Y73" s="342"/>
      <c r="Z73" s="342"/>
      <c r="AA73" s="342"/>
      <c r="AB73" s="342"/>
      <c r="AC73" s="342"/>
      <c r="AD73" s="342"/>
      <c r="AE73" s="342"/>
      <c r="AF73" s="342"/>
      <c r="AG73" s="342"/>
      <c r="AH73" s="342"/>
      <c r="AI73" s="342"/>
      <c r="AJ73" s="342"/>
      <c r="AK73" s="342" t="s">
        <v>2272</v>
      </c>
      <c r="AL73" s="342" t="s">
        <v>2280</v>
      </c>
      <c r="AM73" s="342" t="s">
        <v>2272</v>
      </c>
      <c r="AN73" s="342" t="s">
        <v>2307</v>
      </c>
      <c r="AO73" s="342" t="s">
        <v>2658</v>
      </c>
      <c r="AP73" s="342" t="s">
        <v>2659</v>
      </c>
      <c r="AQ73" s="342" t="s">
        <v>2660</v>
      </c>
      <c r="AR73" s="342" t="s">
        <v>2661</v>
      </c>
      <c r="AS73" s="342"/>
      <c r="AT73" s="342"/>
      <c r="AU73" s="351"/>
      <c r="AV73" s="342"/>
      <c r="AW73" s="342"/>
      <c r="AX73" s="342"/>
      <c r="AY73" s="342"/>
      <c r="AZ73" s="342"/>
      <c r="BA73" s="342"/>
      <c r="BB73" s="342"/>
      <c r="BC73" s="342"/>
      <c r="BD73" s="342"/>
      <c r="BE73" s="342"/>
      <c r="BF73" s="342"/>
      <c r="BG73" s="342"/>
      <c r="BH73" s="342"/>
      <c r="BI73" s="342"/>
      <c r="BJ73" s="342"/>
      <c r="BK73" s="342"/>
      <c r="BL73" s="342"/>
      <c r="BM73" s="342"/>
      <c r="BN73" s="342"/>
      <c r="BO73" s="342"/>
      <c r="BP73" s="342"/>
      <c r="BQ73" s="342"/>
      <c r="BR73" s="342"/>
      <c r="BS73" s="342"/>
      <c r="BT73" s="342"/>
      <c r="BU73" s="342"/>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3135</v>
      </c>
      <c r="D74" s="342" t="s">
        <v>2286</v>
      </c>
      <c r="E74" s="342" t="s">
        <v>697</v>
      </c>
      <c r="F74" s="342" t="s">
        <v>691</v>
      </c>
      <c r="G74" s="342"/>
      <c r="H74" s="342" t="s">
        <v>2093</v>
      </c>
      <c r="I74" s="342"/>
      <c r="J74" s="342" t="s">
        <v>2272</v>
      </c>
      <c r="K74" s="342" t="s">
        <v>3136</v>
      </c>
      <c r="L74" s="342" t="s">
        <v>3137</v>
      </c>
      <c r="M74" s="342" t="s">
        <v>3138</v>
      </c>
      <c r="N74" s="342" t="s">
        <v>2272</v>
      </c>
      <c r="O74" s="342" t="s">
        <v>2307</v>
      </c>
      <c r="P74" s="342" t="s">
        <v>2321</v>
      </c>
      <c r="Q74" s="342" t="s">
        <v>368</v>
      </c>
      <c r="R74" s="342" t="s">
        <v>2278</v>
      </c>
      <c r="S74" s="342" t="s">
        <v>2526</v>
      </c>
      <c r="T74" s="342" t="s">
        <v>381</v>
      </c>
      <c r="U74" s="342" t="s">
        <v>381</v>
      </c>
      <c r="V74" s="342"/>
      <c r="W74" s="342"/>
      <c r="X74" s="342"/>
      <c r="Y74" s="342"/>
      <c r="Z74" s="342"/>
      <c r="AA74" s="342"/>
      <c r="AB74" s="342"/>
      <c r="AC74" s="342"/>
      <c r="AD74" s="342"/>
      <c r="AE74" s="342"/>
      <c r="AF74" s="342"/>
      <c r="AG74" s="342"/>
      <c r="AH74" s="342"/>
      <c r="AI74" s="342"/>
      <c r="AJ74" s="342"/>
      <c r="AK74" s="342" t="s">
        <v>2272</v>
      </c>
      <c r="AL74" s="342" t="s">
        <v>2280</v>
      </c>
      <c r="AM74" s="342" t="s">
        <v>2272</v>
      </c>
      <c r="AN74" s="342" t="s">
        <v>2336</v>
      </c>
      <c r="AO74" s="342" t="s">
        <v>381</v>
      </c>
      <c r="AP74" s="342" t="s">
        <v>2281</v>
      </c>
      <c r="AQ74" s="342" t="s">
        <v>3139</v>
      </c>
      <c r="AR74" s="342" t="s">
        <v>2420</v>
      </c>
      <c r="AS74" s="342" t="s">
        <v>2279</v>
      </c>
      <c r="AT74" s="342"/>
      <c r="AU74" s="351" t="s">
        <v>3137</v>
      </c>
      <c r="AV74" s="342" t="s">
        <v>2534</v>
      </c>
      <c r="AW74" s="342" t="s">
        <v>2489</v>
      </c>
      <c r="AX74" s="342" t="s">
        <v>2524</v>
      </c>
      <c r="AY74" s="342" t="s">
        <v>3140</v>
      </c>
      <c r="AZ74" s="342" t="s">
        <v>2433</v>
      </c>
      <c r="BA74" s="342" t="s">
        <v>3141</v>
      </c>
      <c r="BB74" s="342" t="s">
        <v>2539</v>
      </c>
      <c r="BC74" s="342" t="s">
        <v>3142</v>
      </c>
      <c r="BD74" s="342" t="s">
        <v>2541</v>
      </c>
      <c r="BE74" s="342" t="s">
        <v>3143</v>
      </c>
      <c r="BF74" s="342" t="s">
        <v>3144</v>
      </c>
      <c r="BG74" s="342" t="s">
        <v>3145</v>
      </c>
      <c r="BH74" s="342" t="s">
        <v>2292</v>
      </c>
      <c r="BI74" s="342" t="s">
        <v>3146</v>
      </c>
      <c r="BJ74" s="342" t="s">
        <v>2663</v>
      </c>
      <c r="BK74" s="342" t="s">
        <v>3147</v>
      </c>
      <c r="BL74" s="342" t="s">
        <v>2543</v>
      </c>
      <c r="BM74" s="342" t="s">
        <v>3148</v>
      </c>
      <c r="BN74" s="342" t="s">
        <v>2300</v>
      </c>
      <c r="BO74" s="342" t="s">
        <v>3149</v>
      </c>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t="s">
        <v>3150</v>
      </c>
      <c r="D75" s="342" t="s">
        <v>3151</v>
      </c>
      <c r="E75" s="342" t="s">
        <v>1138</v>
      </c>
      <c r="F75" s="342" t="s">
        <v>1683</v>
      </c>
      <c r="G75" s="342"/>
      <c r="H75" s="342" t="s">
        <v>2093</v>
      </c>
      <c r="I75" s="342"/>
      <c r="J75" s="342" t="s">
        <v>2272</v>
      </c>
      <c r="K75" s="342" t="s">
        <v>3078</v>
      </c>
      <c r="L75" s="342" t="s">
        <v>3152</v>
      </c>
      <c r="M75" s="342" t="s">
        <v>3153</v>
      </c>
      <c r="N75" s="342" t="s">
        <v>2272</v>
      </c>
      <c r="O75" s="342" t="s">
        <v>2420</v>
      </c>
      <c r="P75" s="342" t="s">
        <v>2884</v>
      </c>
      <c r="Q75" s="342" t="s">
        <v>2133</v>
      </c>
      <c r="R75" s="342" t="s">
        <v>2278</v>
      </c>
      <c r="S75" s="342" t="s">
        <v>2526</v>
      </c>
      <c r="T75" s="342" t="s">
        <v>381</v>
      </c>
      <c r="U75" s="342" t="s">
        <v>381</v>
      </c>
      <c r="V75" s="342"/>
      <c r="W75" s="342"/>
      <c r="X75" s="342"/>
      <c r="Y75" s="342"/>
      <c r="Z75" s="342"/>
      <c r="AA75" s="342"/>
      <c r="AB75" s="342"/>
      <c r="AC75" s="342"/>
      <c r="AD75" s="342"/>
      <c r="AE75" s="342"/>
      <c r="AF75" s="342"/>
      <c r="AG75" s="342"/>
      <c r="AH75" s="342"/>
      <c r="AI75" s="342"/>
      <c r="AJ75" s="342"/>
      <c r="AK75" s="342" t="s">
        <v>2272</v>
      </c>
      <c r="AL75" s="342" t="s">
        <v>2280</v>
      </c>
      <c r="AM75" s="342" t="s">
        <v>2272</v>
      </c>
      <c r="AN75" s="342" t="s">
        <v>2336</v>
      </c>
      <c r="AO75" s="342" t="s">
        <v>381</v>
      </c>
      <c r="AP75" s="342" t="s">
        <v>2281</v>
      </c>
      <c r="AQ75" s="342" t="s">
        <v>3139</v>
      </c>
      <c r="AR75" s="342" t="s">
        <v>2420</v>
      </c>
      <c r="AS75" s="342" t="s">
        <v>2307</v>
      </c>
      <c r="AT75" s="342"/>
      <c r="AU75" s="351" t="s">
        <v>3152</v>
      </c>
      <c r="AV75" s="342" t="s">
        <v>2534</v>
      </c>
      <c r="AW75" s="342" t="s">
        <v>3154</v>
      </c>
      <c r="AX75" s="342" t="s">
        <v>2524</v>
      </c>
      <c r="AY75" s="342" t="s">
        <v>3155</v>
      </c>
      <c r="AZ75" s="342" t="s">
        <v>2433</v>
      </c>
      <c r="BA75" s="342" t="s">
        <v>3156</v>
      </c>
      <c r="BB75" s="342" t="s">
        <v>2539</v>
      </c>
      <c r="BC75" s="342" t="s">
        <v>3157</v>
      </c>
      <c r="BD75" s="342" t="s">
        <v>2541</v>
      </c>
      <c r="BE75" s="342" t="s">
        <v>3158</v>
      </c>
      <c r="BF75" s="342" t="s">
        <v>3144</v>
      </c>
      <c r="BG75" s="342" t="s">
        <v>3159</v>
      </c>
      <c r="BH75" s="342" t="s">
        <v>2292</v>
      </c>
      <c r="BI75" s="342" t="s">
        <v>3160</v>
      </c>
      <c r="BJ75" s="342" t="s">
        <v>2663</v>
      </c>
      <c r="BK75" s="342" t="s">
        <v>3161</v>
      </c>
      <c r="BL75" s="342" t="s">
        <v>2543</v>
      </c>
      <c r="BM75" s="342" t="s">
        <v>3162</v>
      </c>
      <c r="BN75" s="342" t="s">
        <v>2300</v>
      </c>
      <c r="BO75" s="342" t="s">
        <v>3163</v>
      </c>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3164</v>
      </c>
      <c r="D76" s="342" t="s">
        <v>3165</v>
      </c>
      <c r="E76" s="342" t="s">
        <v>1713</v>
      </c>
      <c r="F76" s="342" t="s">
        <v>1712</v>
      </c>
      <c r="G76" s="342"/>
      <c r="H76" s="342" t="s">
        <v>2093</v>
      </c>
      <c r="I76" s="342"/>
      <c r="J76" s="342" t="s">
        <v>2272</v>
      </c>
      <c r="K76" s="342" t="s">
        <v>3166</v>
      </c>
      <c r="L76" s="342" t="s">
        <v>3167</v>
      </c>
      <c r="M76" s="342" t="s">
        <v>3168</v>
      </c>
      <c r="N76" s="342" t="s">
        <v>2272</v>
      </c>
      <c r="O76" s="342" t="s">
        <v>2350</v>
      </c>
      <c r="P76" s="342" t="s">
        <v>3169</v>
      </c>
      <c r="Q76" s="342" t="s">
        <v>412</v>
      </c>
      <c r="R76" s="342" t="s">
        <v>2278</v>
      </c>
      <c r="S76" s="342" t="s">
        <v>2526</v>
      </c>
      <c r="T76" s="342" t="s">
        <v>381</v>
      </c>
      <c r="U76" s="342" t="s">
        <v>381</v>
      </c>
      <c r="V76" s="342"/>
      <c r="W76" s="342"/>
      <c r="X76" s="342"/>
      <c r="Y76" s="342"/>
      <c r="Z76" s="342"/>
      <c r="AA76" s="342"/>
      <c r="AB76" s="342"/>
      <c r="AC76" s="342"/>
      <c r="AD76" s="342"/>
      <c r="AE76" s="342"/>
      <c r="AF76" s="342"/>
      <c r="AG76" s="342"/>
      <c r="AH76" s="342"/>
      <c r="AI76" s="342"/>
      <c r="AJ76" s="342"/>
      <c r="AK76" s="342" t="s">
        <v>2272</v>
      </c>
      <c r="AL76" s="342" t="s">
        <v>2280</v>
      </c>
      <c r="AM76" s="342" t="s">
        <v>2272</v>
      </c>
      <c r="AN76" s="342" t="s">
        <v>2336</v>
      </c>
      <c r="AO76" s="342" t="s">
        <v>381</v>
      </c>
      <c r="AP76" s="342" t="s">
        <v>2281</v>
      </c>
      <c r="AQ76" s="342" t="s">
        <v>3139</v>
      </c>
      <c r="AR76" s="342" t="s">
        <v>2420</v>
      </c>
      <c r="AS76" s="342" t="s">
        <v>2322</v>
      </c>
      <c r="AT76" s="342"/>
      <c r="AU76" s="351" t="s">
        <v>3167</v>
      </c>
      <c r="AV76" s="342" t="s">
        <v>2534</v>
      </c>
      <c r="AW76" s="342" t="s">
        <v>3170</v>
      </c>
      <c r="AX76" s="342" t="s">
        <v>2524</v>
      </c>
      <c r="AY76" s="342" t="s">
        <v>3171</v>
      </c>
      <c r="AZ76" s="342" t="s">
        <v>2433</v>
      </c>
      <c r="BA76" s="342" t="s">
        <v>3172</v>
      </c>
      <c r="BB76" s="342" t="s">
        <v>2539</v>
      </c>
      <c r="BC76" s="342" t="s">
        <v>3173</v>
      </c>
      <c r="BD76" s="342" t="s">
        <v>2541</v>
      </c>
      <c r="BE76" s="342" t="s">
        <v>3174</v>
      </c>
      <c r="BF76" s="342" t="s">
        <v>3144</v>
      </c>
      <c r="BG76" s="342" t="s">
        <v>3175</v>
      </c>
      <c r="BH76" s="342" t="s">
        <v>2292</v>
      </c>
      <c r="BI76" s="342" t="s">
        <v>3176</v>
      </c>
      <c r="BJ76" s="342" t="s">
        <v>2663</v>
      </c>
      <c r="BK76" s="342" t="s">
        <v>2508</v>
      </c>
      <c r="BL76" s="342" t="s">
        <v>2543</v>
      </c>
      <c r="BM76" s="342" t="s">
        <v>3177</v>
      </c>
      <c r="BN76" s="342" t="s">
        <v>2300</v>
      </c>
      <c r="BO76" s="342" t="s">
        <v>3178</v>
      </c>
      <c r="BP76" s="342"/>
      <c r="BQ76" s="342"/>
      <c r="BR76" s="342"/>
      <c r="BS76" s="342"/>
      <c r="BT76" s="342"/>
      <c r="BU76" s="342"/>
      <c r="BV76" s="342"/>
      <c r="BW76" s="342"/>
      <c r="BX76" s="342"/>
      <c r="BY76" s="342"/>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3179</v>
      </c>
      <c r="D77" s="342" t="s">
        <v>3180</v>
      </c>
      <c r="E77" s="342" t="s">
        <v>445</v>
      </c>
      <c r="F77" s="342" t="s">
        <v>912</v>
      </c>
      <c r="G77" s="342"/>
      <c r="H77" s="342" t="s">
        <v>2093</v>
      </c>
      <c r="I77" s="342"/>
      <c r="J77" s="342" t="s">
        <v>2272</v>
      </c>
      <c r="K77" s="342" t="s">
        <v>2862</v>
      </c>
      <c r="L77" s="342" t="s">
        <v>3181</v>
      </c>
      <c r="M77" s="342" t="s">
        <v>3182</v>
      </c>
      <c r="N77" s="342" t="s">
        <v>2272</v>
      </c>
      <c r="O77" s="342" t="s">
        <v>2276</v>
      </c>
      <c r="P77" s="342" t="s">
        <v>2277</v>
      </c>
      <c r="Q77" s="342" t="s">
        <v>424</v>
      </c>
      <c r="R77" s="342" t="s">
        <v>2278</v>
      </c>
      <c r="S77" s="342" t="s">
        <v>2526</v>
      </c>
      <c r="T77" s="342" t="s">
        <v>381</v>
      </c>
      <c r="U77" s="342" t="s">
        <v>381</v>
      </c>
      <c r="V77" s="342"/>
      <c r="W77" s="342"/>
      <c r="X77" s="342"/>
      <c r="Y77" s="342"/>
      <c r="Z77" s="342"/>
      <c r="AA77" s="342"/>
      <c r="AB77" s="342"/>
      <c r="AC77" s="342"/>
      <c r="AD77" s="342"/>
      <c r="AE77" s="342"/>
      <c r="AF77" s="342"/>
      <c r="AG77" s="342"/>
      <c r="AH77" s="342"/>
      <c r="AI77" s="342"/>
      <c r="AJ77" s="342"/>
      <c r="AK77" s="342" t="s">
        <v>2272</v>
      </c>
      <c r="AL77" s="342" t="s">
        <v>2280</v>
      </c>
      <c r="AM77" s="342" t="s">
        <v>2272</v>
      </c>
      <c r="AN77" s="342" t="s">
        <v>2336</v>
      </c>
      <c r="AO77" s="342" t="s">
        <v>381</v>
      </c>
      <c r="AP77" s="342" t="s">
        <v>2281</v>
      </c>
      <c r="AQ77" s="342" t="s">
        <v>3139</v>
      </c>
      <c r="AR77" s="342" t="s">
        <v>2420</v>
      </c>
      <c r="AS77" s="342" t="s">
        <v>2336</v>
      </c>
      <c r="AT77" s="342"/>
      <c r="AU77" s="351" t="s">
        <v>3181</v>
      </c>
      <c r="AV77" s="342" t="s">
        <v>2534</v>
      </c>
      <c r="AW77" s="342" t="s">
        <v>3183</v>
      </c>
      <c r="AX77" s="342" t="s">
        <v>2524</v>
      </c>
      <c r="AY77" s="342" t="s">
        <v>2601</v>
      </c>
      <c r="AZ77" s="342" t="s">
        <v>2433</v>
      </c>
      <c r="BA77" s="342" t="s">
        <v>3184</v>
      </c>
      <c r="BB77" s="342" t="s">
        <v>2539</v>
      </c>
      <c r="BC77" s="342" t="s">
        <v>3185</v>
      </c>
      <c r="BD77" s="342" t="s">
        <v>2541</v>
      </c>
      <c r="BE77" s="342" t="s">
        <v>3186</v>
      </c>
      <c r="BF77" s="342" t="s">
        <v>3144</v>
      </c>
      <c r="BG77" s="342" t="s">
        <v>3187</v>
      </c>
      <c r="BH77" s="342" t="s">
        <v>2292</v>
      </c>
      <c r="BI77" s="342" t="s">
        <v>2572</v>
      </c>
      <c r="BJ77" s="342" t="s">
        <v>2663</v>
      </c>
      <c r="BK77" s="342" t="s">
        <v>3188</v>
      </c>
      <c r="BL77" s="342" t="s">
        <v>2543</v>
      </c>
      <c r="BM77" s="342" t="s">
        <v>3189</v>
      </c>
      <c r="BN77" s="342" t="s">
        <v>2300</v>
      </c>
      <c r="BO77" s="342" t="s">
        <v>3190</v>
      </c>
      <c r="BP77" s="342"/>
      <c r="BQ77" s="342"/>
      <c r="BR77" s="342"/>
      <c r="BS77" s="342"/>
      <c r="BT77" s="342"/>
      <c r="BU77" s="342"/>
      <c r="BV77" s="342"/>
      <c r="BW77" s="342"/>
      <c r="BX77" s="342"/>
      <c r="BY77" s="342"/>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3191</v>
      </c>
      <c r="D78" s="342" t="s">
        <v>2449</v>
      </c>
      <c r="E78" s="342" t="s">
        <v>1973</v>
      </c>
      <c r="F78" s="342" t="s">
        <v>1971</v>
      </c>
      <c r="G78" s="342"/>
      <c r="H78" s="342" t="s">
        <v>2093</v>
      </c>
      <c r="I78" s="342"/>
      <c r="J78" s="342" t="s">
        <v>2272</v>
      </c>
      <c r="K78" s="342" t="s">
        <v>2836</v>
      </c>
      <c r="L78" s="342" t="s">
        <v>3192</v>
      </c>
      <c r="M78" s="342" t="s">
        <v>3193</v>
      </c>
      <c r="N78" s="342" t="s">
        <v>2272</v>
      </c>
      <c r="O78" s="342" t="s">
        <v>2336</v>
      </c>
      <c r="P78" s="342" t="s">
        <v>2476</v>
      </c>
      <c r="Q78" s="342" t="s">
        <v>374</v>
      </c>
      <c r="R78" s="342" t="s">
        <v>2278</v>
      </c>
      <c r="S78" s="342" t="s">
        <v>2526</v>
      </c>
      <c r="T78" s="342" t="s">
        <v>381</v>
      </c>
      <c r="U78" s="342" t="s">
        <v>381</v>
      </c>
      <c r="V78" s="342"/>
      <c r="W78" s="342"/>
      <c r="X78" s="342"/>
      <c r="Y78" s="342"/>
      <c r="Z78" s="342"/>
      <c r="AA78" s="342"/>
      <c r="AB78" s="342"/>
      <c r="AC78" s="342"/>
      <c r="AD78" s="342"/>
      <c r="AE78" s="342"/>
      <c r="AF78" s="342"/>
      <c r="AG78" s="342"/>
      <c r="AH78" s="342"/>
      <c r="AI78" s="342"/>
      <c r="AJ78" s="342"/>
      <c r="AK78" s="342" t="s">
        <v>2272</v>
      </c>
      <c r="AL78" s="342" t="s">
        <v>2280</v>
      </c>
      <c r="AM78" s="342" t="s">
        <v>2272</v>
      </c>
      <c r="AN78" s="342" t="s">
        <v>2336</v>
      </c>
      <c r="AO78" s="342" t="s">
        <v>381</v>
      </c>
      <c r="AP78" s="342" t="s">
        <v>2281</v>
      </c>
      <c r="AQ78" s="342" t="s">
        <v>3139</v>
      </c>
      <c r="AR78" s="342" t="s">
        <v>2420</v>
      </c>
      <c r="AS78" s="342" t="s">
        <v>2350</v>
      </c>
      <c r="AT78" s="342"/>
      <c r="AU78" s="351" t="s">
        <v>3192</v>
      </c>
      <c r="AV78" s="342" t="s">
        <v>2534</v>
      </c>
      <c r="AW78" s="342" t="s">
        <v>3194</v>
      </c>
      <c r="AX78" s="342" t="s">
        <v>2524</v>
      </c>
      <c r="AY78" s="342" t="s">
        <v>2579</v>
      </c>
      <c r="AZ78" s="342" t="s">
        <v>2433</v>
      </c>
      <c r="BA78" s="342" t="s">
        <v>2367</v>
      </c>
      <c r="BB78" s="342" t="s">
        <v>2539</v>
      </c>
      <c r="BC78" s="342" t="s">
        <v>3195</v>
      </c>
      <c r="BD78" s="342" t="s">
        <v>2541</v>
      </c>
      <c r="BE78" s="342" t="s">
        <v>3196</v>
      </c>
      <c r="BF78" s="342" t="s">
        <v>3144</v>
      </c>
      <c r="BG78" s="342" t="s">
        <v>3197</v>
      </c>
      <c r="BH78" s="342" t="s">
        <v>2292</v>
      </c>
      <c r="BI78" s="342" t="s">
        <v>3198</v>
      </c>
      <c r="BJ78" s="342" t="s">
        <v>2663</v>
      </c>
      <c r="BK78" s="342" t="s">
        <v>3199</v>
      </c>
      <c r="BL78" s="342" t="s">
        <v>2543</v>
      </c>
      <c r="BM78" s="342" t="s">
        <v>3200</v>
      </c>
      <c r="BN78" s="342" t="s">
        <v>2300</v>
      </c>
      <c r="BO78" s="342" t="s">
        <v>3201</v>
      </c>
      <c r="BP78" s="342"/>
      <c r="BQ78" s="342"/>
      <c r="BR78" s="342"/>
      <c r="BS78" s="342"/>
      <c r="BT78" s="342"/>
      <c r="BU78" s="342"/>
      <c r="BV78" s="342"/>
      <c r="BW78" s="342"/>
      <c r="BX78" s="342"/>
      <c r="BY78" s="342"/>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3202</v>
      </c>
      <c r="D79" s="342" t="s">
        <v>2665</v>
      </c>
      <c r="E79" s="342" t="s">
        <v>786</v>
      </c>
      <c r="F79" s="342" t="s">
        <v>1855</v>
      </c>
      <c r="G79" s="342"/>
      <c r="H79" s="342" t="s">
        <v>2093</v>
      </c>
      <c r="I79" s="342"/>
      <c r="J79" s="342" t="s">
        <v>2272</v>
      </c>
      <c r="K79" s="342" t="s">
        <v>2839</v>
      </c>
      <c r="L79" s="342" t="s">
        <v>3203</v>
      </c>
      <c r="M79" s="342" t="s">
        <v>3057</v>
      </c>
      <c r="N79" s="342" t="s">
        <v>2272</v>
      </c>
      <c r="O79" s="342" t="s">
        <v>2459</v>
      </c>
      <c r="P79" s="342" t="s">
        <v>3204</v>
      </c>
      <c r="Q79" s="342" t="s">
        <v>438</v>
      </c>
      <c r="R79" s="342" t="s">
        <v>2278</v>
      </c>
      <c r="S79" s="342" t="s">
        <v>2526</v>
      </c>
      <c r="T79" s="342" t="s">
        <v>381</v>
      </c>
      <c r="U79" s="342" t="s">
        <v>381</v>
      </c>
      <c r="V79" s="342"/>
      <c r="W79" s="342"/>
      <c r="X79" s="342"/>
      <c r="Y79" s="342"/>
      <c r="Z79" s="342"/>
      <c r="AA79" s="342"/>
      <c r="AB79" s="342"/>
      <c r="AC79" s="342"/>
      <c r="AD79" s="342"/>
      <c r="AE79" s="342"/>
      <c r="AF79" s="342"/>
      <c r="AG79" s="342"/>
      <c r="AH79" s="342"/>
      <c r="AI79" s="342"/>
      <c r="AJ79" s="342"/>
      <c r="AK79" s="342" t="s">
        <v>2272</v>
      </c>
      <c r="AL79" s="342" t="s">
        <v>2280</v>
      </c>
      <c r="AM79" s="342" t="s">
        <v>2272</v>
      </c>
      <c r="AN79" s="342" t="s">
        <v>2336</v>
      </c>
      <c r="AO79" s="342" t="s">
        <v>381</v>
      </c>
      <c r="AP79" s="342" t="s">
        <v>2281</v>
      </c>
      <c r="AQ79" s="342" t="s">
        <v>3139</v>
      </c>
      <c r="AR79" s="342" t="s">
        <v>2420</v>
      </c>
      <c r="AS79" s="342" t="s">
        <v>2281</v>
      </c>
      <c r="AT79" s="342"/>
      <c r="AU79" s="351" t="s">
        <v>3203</v>
      </c>
      <c r="AV79" s="342" t="s">
        <v>2534</v>
      </c>
      <c r="AW79" s="342" t="s">
        <v>2353</v>
      </c>
      <c r="AX79" s="342" t="s">
        <v>2524</v>
      </c>
      <c r="AY79" s="342" t="s">
        <v>3205</v>
      </c>
      <c r="AZ79" s="342" t="s">
        <v>2433</v>
      </c>
      <c r="BA79" s="342" t="s">
        <v>3206</v>
      </c>
      <c r="BB79" s="342" t="s">
        <v>2539</v>
      </c>
      <c r="BC79" s="342" t="s">
        <v>3207</v>
      </c>
      <c r="BD79" s="342" t="s">
        <v>2541</v>
      </c>
      <c r="BE79" s="342" t="s">
        <v>3208</v>
      </c>
      <c r="BF79" s="342" t="s">
        <v>3144</v>
      </c>
      <c r="BG79" s="342" t="s">
        <v>3209</v>
      </c>
      <c r="BH79" s="342" t="s">
        <v>2292</v>
      </c>
      <c r="BI79" s="342" t="s">
        <v>3210</v>
      </c>
      <c r="BJ79" s="342" t="s">
        <v>2663</v>
      </c>
      <c r="BK79" s="342" t="s">
        <v>3211</v>
      </c>
      <c r="BL79" s="342" t="s">
        <v>2543</v>
      </c>
      <c r="BM79" s="342" t="s">
        <v>3212</v>
      </c>
      <c r="BN79" s="342" t="s">
        <v>2300</v>
      </c>
      <c r="BO79" s="342" t="s">
        <v>3213</v>
      </c>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3214</v>
      </c>
      <c r="D80" s="342" t="s">
        <v>3215</v>
      </c>
      <c r="E80" s="342" t="s">
        <v>1444</v>
      </c>
      <c r="F80" s="342" t="s">
        <v>1539</v>
      </c>
      <c r="G80" s="342"/>
      <c r="H80" s="342" t="s">
        <v>2093</v>
      </c>
      <c r="I80" s="342"/>
      <c r="J80" s="342" t="s">
        <v>2272</v>
      </c>
      <c r="K80" s="342" t="s">
        <v>2809</v>
      </c>
      <c r="L80" s="342" t="s">
        <v>3216</v>
      </c>
      <c r="M80" s="342" t="s">
        <v>3217</v>
      </c>
      <c r="N80" s="342" t="s">
        <v>2272</v>
      </c>
      <c r="O80" s="342" t="s">
        <v>2336</v>
      </c>
      <c r="P80" s="342" t="s">
        <v>2476</v>
      </c>
      <c r="Q80" s="342" t="s">
        <v>374</v>
      </c>
      <c r="R80" s="342" t="s">
        <v>2278</v>
      </c>
      <c r="S80" s="342" t="s">
        <v>2526</v>
      </c>
      <c r="T80" s="342" t="s">
        <v>381</v>
      </c>
      <c r="U80" s="342" t="s">
        <v>381</v>
      </c>
      <c r="V80" s="342"/>
      <c r="W80" s="342"/>
      <c r="X80" s="342"/>
      <c r="Y80" s="342"/>
      <c r="Z80" s="342"/>
      <c r="AA80" s="342"/>
      <c r="AB80" s="342"/>
      <c r="AC80" s="342"/>
      <c r="AD80" s="342"/>
      <c r="AE80" s="342"/>
      <c r="AF80" s="342"/>
      <c r="AG80" s="342"/>
      <c r="AH80" s="342"/>
      <c r="AI80" s="342"/>
      <c r="AJ80" s="342"/>
      <c r="AK80" s="342" t="s">
        <v>2272</v>
      </c>
      <c r="AL80" s="342" t="s">
        <v>2280</v>
      </c>
      <c r="AM80" s="342" t="s">
        <v>2272</v>
      </c>
      <c r="AN80" s="342" t="s">
        <v>2336</v>
      </c>
      <c r="AO80" s="342" t="s">
        <v>381</v>
      </c>
      <c r="AP80" s="342" t="s">
        <v>2281</v>
      </c>
      <c r="AQ80" s="342" t="s">
        <v>3139</v>
      </c>
      <c r="AR80" s="342" t="s">
        <v>2420</v>
      </c>
      <c r="AS80" s="342" t="s">
        <v>2276</v>
      </c>
      <c r="AT80" s="342"/>
      <c r="AU80" s="351" t="s">
        <v>3216</v>
      </c>
      <c r="AV80" s="342" t="s">
        <v>2534</v>
      </c>
      <c r="AW80" s="342" t="s">
        <v>3140</v>
      </c>
      <c r="AX80" s="342" t="s">
        <v>2524</v>
      </c>
      <c r="AY80" s="342" t="s">
        <v>3218</v>
      </c>
      <c r="AZ80" s="342" t="s">
        <v>2433</v>
      </c>
      <c r="BA80" s="342" t="s">
        <v>3219</v>
      </c>
      <c r="BB80" s="342" t="s">
        <v>2539</v>
      </c>
      <c r="BC80" s="342" t="s">
        <v>3220</v>
      </c>
      <c r="BD80" s="342" t="s">
        <v>2541</v>
      </c>
      <c r="BE80" s="342" t="s">
        <v>3221</v>
      </c>
      <c r="BF80" s="342" t="s">
        <v>3144</v>
      </c>
      <c r="BG80" s="342" t="s">
        <v>3222</v>
      </c>
      <c r="BH80" s="342" t="s">
        <v>2292</v>
      </c>
      <c r="BI80" s="342" t="s">
        <v>3223</v>
      </c>
      <c r="BJ80" s="342" t="s">
        <v>2663</v>
      </c>
      <c r="BK80" s="342" t="s">
        <v>3224</v>
      </c>
      <c r="BL80" s="342" t="s">
        <v>2543</v>
      </c>
      <c r="BM80" s="342" t="s">
        <v>3225</v>
      </c>
      <c r="BN80" s="342" t="s">
        <v>2300</v>
      </c>
      <c r="BO80" s="342" t="s">
        <v>3226</v>
      </c>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3227</v>
      </c>
      <c r="D81" s="342" t="s">
        <v>2747</v>
      </c>
      <c r="E81" s="342" t="s">
        <v>2017</v>
      </c>
      <c r="F81" s="342" t="s">
        <v>2013</v>
      </c>
      <c r="G81" s="342"/>
      <c r="H81" s="342" t="s">
        <v>2093</v>
      </c>
      <c r="I81" s="342"/>
      <c r="J81" s="342" t="s">
        <v>2272</v>
      </c>
      <c r="K81" s="342" t="s">
        <v>3228</v>
      </c>
      <c r="L81" s="342" t="s">
        <v>3229</v>
      </c>
      <c r="M81" s="342" t="s">
        <v>3230</v>
      </c>
      <c r="N81" s="342" t="s">
        <v>2272</v>
      </c>
      <c r="O81" s="342" t="s">
        <v>2420</v>
      </c>
      <c r="P81" s="342" t="s">
        <v>2884</v>
      </c>
      <c r="Q81" s="342" t="s">
        <v>2133</v>
      </c>
      <c r="R81" s="342" t="s">
        <v>2278</v>
      </c>
      <c r="S81" s="342" t="s">
        <v>2526</v>
      </c>
      <c r="T81" s="342" t="s">
        <v>381</v>
      </c>
      <c r="U81" s="342" t="s">
        <v>381</v>
      </c>
      <c r="V81" s="342"/>
      <c r="W81" s="342"/>
      <c r="X81" s="342"/>
      <c r="Y81" s="342"/>
      <c r="Z81" s="342"/>
      <c r="AA81" s="342"/>
      <c r="AB81" s="342"/>
      <c r="AC81" s="342"/>
      <c r="AD81" s="342"/>
      <c r="AE81" s="342"/>
      <c r="AF81" s="342"/>
      <c r="AG81" s="342"/>
      <c r="AH81" s="342"/>
      <c r="AI81" s="342"/>
      <c r="AJ81" s="342"/>
      <c r="AK81" s="342" t="s">
        <v>2272</v>
      </c>
      <c r="AL81" s="342" t="s">
        <v>2280</v>
      </c>
      <c r="AM81" s="342" t="s">
        <v>2272</v>
      </c>
      <c r="AN81" s="342" t="s">
        <v>2336</v>
      </c>
      <c r="AO81" s="342" t="s">
        <v>381</v>
      </c>
      <c r="AP81" s="342" t="s">
        <v>2281</v>
      </c>
      <c r="AQ81" s="342" t="s">
        <v>3139</v>
      </c>
      <c r="AR81" s="342" t="s">
        <v>2420</v>
      </c>
      <c r="AS81" s="342" t="s">
        <v>2285</v>
      </c>
      <c r="AT81" s="342"/>
      <c r="AU81" s="351" t="s">
        <v>3229</v>
      </c>
      <c r="AV81" s="342" t="s">
        <v>2534</v>
      </c>
      <c r="AW81" s="342" t="s">
        <v>3231</v>
      </c>
      <c r="AX81" s="342" t="s">
        <v>2524</v>
      </c>
      <c r="AY81" s="342" t="s">
        <v>2580</v>
      </c>
      <c r="AZ81" s="342" t="s">
        <v>2433</v>
      </c>
      <c r="BA81" s="342" t="s">
        <v>3232</v>
      </c>
      <c r="BB81" s="342" t="s">
        <v>2539</v>
      </c>
      <c r="BC81" s="342" t="s">
        <v>2793</v>
      </c>
      <c r="BD81" s="342" t="s">
        <v>2541</v>
      </c>
      <c r="BE81" s="342" t="s">
        <v>3233</v>
      </c>
      <c r="BF81" s="342" t="s">
        <v>3144</v>
      </c>
      <c r="BG81" s="342" t="s">
        <v>3234</v>
      </c>
      <c r="BH81" s="342" t="s">
        <v>2292</v>
      </c>
      <c r="BI81" s="342" t="s">
        <v>3235</v>
      </c>
      <c r="BJ81" s="342" t="s">
        <v>2663</v>
      </c>
      <c r="BK81" s="342" t="s">
        <v>3236</v>
      </c>
      <c r="BL81" s="342" t="s">
        <v>2543</v>
      </c>
      <c r="BM81" s="342" t="s">
        <v>3237</v>
      </c>
      <c r="BN81" s="342" t="s">
        <v>2300</v>
      </c>
      <c r="BO81" s="342" t="s">
        <v>3238</v>
      </c>
      <c r="BP81" s="342"/>
      <c r="BQ81" s="342"/>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3239</v>
      </c>
      <c r="D82" s="342" t="s">
        <v>2322</v>
      </c>
      <c r="E82" s="342" t="s">
        <v>612</v>
      </c>
      <c r="F82" s="342" t="s">
        <v>609</v>
      </c>
      <c r="G82" s="342"/>
      <c r="H82" s="342" t="s">
        <v>2093</v>
      </c>
      <c r="I82" s="342"/>
      <c r="J82" s="342" t="s">
        <v>2272</v>
      </c>
      <c r="K82" s="342" t="s">
        <v>2897</v>
      </c>
      <c r="L82" s="342" t="s">
        <v>3240</v>
      </c>
      <c r="M82" s="342" t="s">
        <v>3241</v>
      </c>
      <c r="N82" s="342" t="s">
        <v>2272</v>
      </c>
      <c r="O82" s="342" t="s">
        <v>2281</v>
      </c>
      <c r="P82" s="342" t="s">
        <v>2376</v>
      </c>
      <c r="Q82" s="342" t="s">
        <v>383</v>
      </c>
      <c r="R82" s="342" t="s">
        <v>2278</v>
      </c>
      <c r="S82" s="342" t="s">
        <v>2526</v>
      </c>
      <c r="T82" s="342" t="s">
        <v>381</v>
      </c>
      <c r="U82" s="342" t="s">
        <v>381</v>
      </c>
      <c r="V82" s="342"/>
      <c r="W82" s="342"/>
      <c r="X82" s="342"/>
      <c r="Y82" s="342"/>
      <c r="Z82" s="342"/>
      <c r="AA82" s="342"/>
      <c r="AB82" s="342"/>
      <c r="AC82" s="342"/>
      <c r="AD82" s="342"/>
      <c r="AE82" s="342"/>
      <c r="AF82" s="342"/>
      <c r="AG82" s="342"/>
      <c r="AH82" s="342"/>
      <c r="AI82" s="342"/>
      <c r="AJ82" s="342"/>
      <c r="AK82" s="342" t="s">
        <v>2272</v>
      </c>
      <c r="AL82" s="342" t="s">
        <v>2280</v>
      </c>
      <c r="AM82" s="342" t="s">
        <v>2272</v>
      </c>
      <c r="AN82" s="342" t="s">
        <v>2336</v>
      </c>
      <c r="AO82" s="342" t="s">
        <v>381</v>
      </c>
      <c r="AP82" s="342" t="s">
        <v>2281</v>
      </c>
      <c r="AQ82" s="342" t="s">
        <v>3139</v>
      </c>
      <c r="AR82" s="342" t="s">
        <v>2420</v>
      </c>
      <c r="AS82" s="342" t="s">
        <v>2406</v>
      </c>
      <c r="AT82" s="342"/>
      <c r="AU82" s="351" t="s">
        <v>3240</v>
      </c>
      <c r="AV82" s="342" t="s">
        <v>2534</v>
      </c>
      <c r="AW82" s="342" t="s">
        <v>2565</v>
      </c>
      <c r="AX82" s="342" t="s">
        <v>2524</v>
      </c>
      <c r="AY82" s="342" t="s">
        <v>2612</v>
      </c>
      <c r="AZ82" s="342" t="s">
        <v>2433</v>
      </c>
      <c r="BA82" s="342" t="s">
        <v>3242</v>
      </c>
      <c r="BB82" s="342" t="s">
        <v>2539</v>
      </c>
      <c r="BC82" s="342" t="s">
        <v>3243</v>
      </c>
      <c r="BD82" s="342" t="s">
        <v>2541</v>
      </c>
      <c r="BE82" s="342" t="s">
        <v>3244</v>
      </c>
      <c r="BF82" s="342" t="s">
        <v>3144</v>
      </c>
      <c r="BG82" s="342" t="s">
        <v>3245</v>
      </c>
      <c r="BH82" s="342" t="s">
        <v>2292</v>
      </c>
      <c r="BI82" s="342" t="s">
        <v>3246</v>
      </c>
      <c r="BJ82" s="342" t="s">
        <v>2663</v>
      </c>
      <c r="BK82" s="342" t="s">
        <v>3247</v>
      </c>
      <c r="BL82" s="342" t="s">
        <v>2543</v>
      </c>
      <c r="BM82" s="342" t="s">
        <v>3248</v>
      </c>
      <c r="BN82" s="342" t="s">
        <v>2300</v>
      </c>
      <c r="BO82" s="342" t="s">
        <v>3249</v>
      </c>
      <c r="BP82" s="342"/>
      <c r="BQ82" s="342"/>
      <c r="BR82" s="342"/>
      <c r="BS82" s="342"/>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3250</v>
      </c>
      <c r="D83" s="342" t="s">
        <v>3251</v>
      </c>
      <c r="E83" s="342" t="s">
        <v>688</v>
      </c>
      <c r="F83" s="342" t="s">
        <v>761</v>
      </c>
      <c r="G83" s="342"/>
      <c r="H83" s="342" t="s">
        <v>2093</v>
      </c>
      <c r="I83" s="342"/>
      <c r="J83" s="342" t="s">
        <v>2272</v>
      </c>
      <c r="K83" s="342" t="s">
        <v>2439</v>
      </c>
      <c r="L83" s="342" t="s">
        <v>3252</v>
      </c>
      <c r="M83" s="342" t="s">
        <v>3253</v>
      </c>
      <c r="N83" s="342" t="s">
        <v>2272</v>
      </c>
      <c r="O83" s="342" t="s">
        <v>2307</v>
      </c>
      <c r="P83" s="342" t="s">
        <v>2321</v>
      </c>
      <c r="Q83" s="342" t="s">
        <v>368</v>
      </c>
      <c r="R83" s="342" t="s">
        <v>2278</v>
      </c>
      <c r="S83" s="342" t="s">
        <v>2526</v>
      </c>
      <c r="T83" s="342" t="s">
        <v>381</v>
      </c>
      <c r="U83" s="342" t="s">
        <v>381</v>
      </c>
      <c r="V83" s="342"/>
      <c r="W83" s="342"/>
      <c r="X83" s="342"/>
      <c r="Y83" s="342"/>
      <c r="Z83" s="342"/>
      <c r="AA83" s="342"/>
      <c r="AB83" s="342"/>
      <c r="AC83" s="342"/>
      <c r="AD83" s="342"/>
      <c r="AE83" s="342"/>
      <c r="AF83" s="342"/>
      <c r="AG83" s="342"/>
      <c r="AH83" s="342"/>
      <c r="AI83" s="342"/>
      <c r="AJ83" s="342"/>
      <c r="AK83" s="342" t="s">
        <v>2272</v>
      </c>
      <c r="AL83" s="342" t="s">
        <v>2280</v>
      </c>
      <c r="AM83" s="342" t="s">
        <v>2272</v>
      </c>
      <c r="AN83" s="342" t="s">
        <v>2336</v>
      </c>
      <c r="AO83" s="342" t="s">
        <v>381</v>
      </c>
      <c r="AP83" s="342" t="s">
        <v>2281</v>
      </c>
      <c r="AQ83" s="342" t="s">
        <v>3139</v>
      </c>
      <c r="AR83" s="342" t="s">
        <v>2420</v>
      </c>
      <c r="AS83" s="342" t="s">
        <v>2420</v>
      </c>
      <c r="AT83" s="342"/>
      <c r="AU83" s="351" t="s">
        <v>3252</v>
      </c>
      <c r="AV83" s="342" t="s">
        <v>2534</v>
      </c>
      <c r="AW83" s="342" t="s">
        <v>2955</v>
      </c>
      <c r="AX83" s="342" t="s">
        <v>2524</v>
      </c>
      <c r="AY83" s="342" t="s">
        <v>3254</v>
      </c>
      <c r="AZ83" s="342" t="s">
        <v>2433</v>
      </c>
      <c r="BA83" s="342" t="s">
        <v>3255</v>
      </c>
      <c r="BB83" s="342" t="s">
        <v>2539</v>
      </c>
      <c r="BC83" s="342" t="s">
        <v>3256</v>
      </c>
      <c r="BD83" s="342" t="s">
        <v>2541</v>
      </c>
      <c r="BE83" s="342" t="s">
        <v>3257</v>
      </c>
      <c r="BF83" s="342" t="s">
        <v>3144</v>
      </c>
      <c r="BG83" s="342" t="s">
        <v>3258</v>
      </c>
      <c r="BH83" s="342" t="s">
        <v>2292</v>
      </c>
      <c r="BI83" s="342" t="s">
        <v>2753</v>
      </c>
      <c r="BJ83" s="342" t="s">
        <v>2663</v>
      </c>
      <c r="BK83" s="342" t="s">
        <v>3259</v>
      </c>
      <c r="BL83" s="342" t="s">
        <v>2543</v>
      </c>
      <c r="BM83" s="342" t="s">
        <v>3260</v>
      </c>
      <c r="BN83" s="342" t="s">
        <v>2300</v>
      </c>
      <c r="BO83" s="342" t="s">
        <v>3261</v>
      </c>
      <c r="BP83" s="342"/>
      <c r="BQ83" s="342"/>
      <c r="BR83" s="342"/>
      <c r="BS83" s="342"/>
      <c r="BT83" s="342"/>
      <c r="BU83" s="342"/>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3262</v>
      </c>
      <c r="D84" s="342" t="s">
        <v>3263</v>
      </c>
      <c r="E84" s="342" t="s">
        <v>1982</v>
      </c>
      <c r="F84" s="342" t="s">
        <v>1981</v>
      </c>
      <c r="G84" s="342"/>
      <c r="H84" s="342" t="s">
        <v>2093</v>
      </c>
      <c r="I84" s="342"/>
      <c r="J84" s="342" t="s">
        <v>2272</v>
      </c>
      <c r="K84" s="342" t="s">
        <v>3264</v>
      </c>
      <c r="L84" s="342" t="s">
        <v>3265</v>
      </c>
      <c r="M84" s="342" t="s">
        <v>3266</v>
      </c>
      <c r="N84" s="342" t="s">
        <v>2272</v>
      </c>
      <c r="O84" s="342" t="s">
        <v>2336</v>
      </c>
      <c r="P84" s="342" t="s">
        <v>2476</v>
      </c>
      <c r="Q84" s="342" t="s">
        <v>374</v>
      </c>
      <c r="R84" s="342" t="s">
        <v>2278</v>
      </c>
      <c r="S84" s="342" t="s">
        <v>2526</v>
      </c>
      <c r="T84" s="342" t="s">
        <v>381</v>
      </c>
      <c r="U84" s="342" t="s">
        <v>381</v>
      </c>
      <c r="V84" s="342"/>
      <c r="W84" s="342"/>
      <c r="X84" s="342"/>
      <c r="Y84" s="342"/>
      <c r="Z84" s="342"/>
      <c r="AA84" s="342"/>
      <c r="AB84" s="342"/>
      <c r="AC84" s="342"/>
      <c r="AD84" s="342"/>
      <c r="AE84" s="342"/>
      <c r="AF84" s="342"/>
      <c r="AG84" s="342"/>
      <c r="AH84" s="342"/>
      <c r="AI84" s="342"/>
      <c r="AJ84" s="342"/>
      <c r="AK84" s="342" t="s">
        <v>2272</v>
      </c>
      <c r="AL84" s="342" t="s">
        <v>2280</v>
      </c>
      <c r="AM84" s="342" t="s">
        <v>2272</v>
      </c>
      <c r="AN84" s="342" t="s">
        <v>2336</v>
      </c>
      <c r="AO84" s="342" t="s">
        <v>381</v>
      </c>
      <c r="AP84" s="342" t="s">
        <v>2281</v>
      </c>
      <c r="AQ84" s="342" t="s">
        <v>3139</v>
      </c>
      <c r="AR84" s="342" t="s">
        <v>2420</v>
      </c>
      <c r="AS84" s="342" t="s">
        <v>2501</v>
      </c>
      <c r="AT84" s="342"/>
      <c r="AU84" s="351" t="s">
        <v>3265</v>
      </c>
      <c r="AV84" s="342" t="s">
        <v>2534</v>
      </c>
      <c r="AW84" s="342" t="s">
        <v>3267</v>
      </c>
      <c r="AX84" s="342" t="s">
        <v>2524</v>
      </c>
      <c r="AY84" s="342" t="s">
        <v>3268</v>
      </c>
      <c r="AZ84" s="342" t="s">
        <v>2433</v>
      </c>
      <c r="BA84" s="342" t="s">
        <v>3269</v>
      </c>
      <c r="BB84" s="342" t="s">
        <v>2539</v>
      </c>
      <c r="BC84" s="342" t="s">
        <v>3270</v>
      </c>
      <c r="BD84" s="342" t="s">
        <v>2541</v>
      </c>
      <c r="BE84" s="342" t="s">
        <v>2944</v>
      </c>
      <c r="BF84" s="342" t="s">
        <v>3144</v>
      </c>
      <c r="BG84" s="342" t="s">
        <v>3271</v>
      </c>
      <c r="BH84" s="342" t="s">
        <v>2292</v>
      </c>
      <c r="BI84" s="342" t="s">
        <v>3272</v>
      </c>
      <c r="BJ84" s="342" t="s">
        <v>2663</v>
      </c>
      <c r="BK84" s="342" t="s">
        <v>3273</v>
      </c>
      <c r="BL84" s="342" t="s">
        <v>2543</v>
      </c>
      <c r="BM84" s="342" t="s">
        <v>3274</v>
      </c>
      <c r="BN84" s="342" t="s">
        <v>2300</v>
      </c>
      <c r="BO84" s="342" t="s">
        <v>3275</v>
      </c>
      <c r="BP84" s="342"/>
      <c r="BQ84" s="342"/>
      <c r="BR84" s="342"/>
      <c r="BS84" s="342"/>
      <c r="BT84" s="342"/>
      <c r="BU84" s="342"/>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3276</v>
      </c>
      <c r="D85" s="342" t="s">
        <v>3277</v>
      </c>
      <c r="E85" s="342" t="s">
        <v>764</v>
      </c>
      <c r="F85" s="342" t="s">
        <v>761</v>
      </c>
      <c r="G85" s="342"/>
      <c r="H85" s="342" t="s">
        <v>2093</v>
      </c>
      <c r="I85" s="342"/>
      <c r="J85" s="342" t="s">
        <v>2272</v>
      </c>
      <c r="K85" s="342" t="s">
        <v>3278</v>
      </c>
      <c r="L85" s="342" t="s">
        <v>3279</v>
      </c>
      <c r="M85" s="342" t="s">
        <v>3280</v>
      </c>
      <c r="N85" s="342" t="s">
        <v>2272</v>
      </c>
      <c r="O85" s="342" t="s">
        <v>2350</v>
      </c>
      <c r="P85" s="342" t="s">
        <v>3169</v>
      </c>
      <c r="Q85" s="342" t="s">
        <v>412</v>
      </c>
      <c r="R85" s="342" t="s">
        <v>2278</v>
      </c>
      <c r="S85" s="342" t="s">
        <v>2526</v>
      </c>
      <c r="T85" s="342" t="s">
        <v>381</v>
      </c>
      <c r="U85" s="342" t="s">
        <v>381</v>
      </c>
      <c r="V85" s="342"/>
      <c r="W85" s="342"/>
      <c r="X85" s="342"/>
      <c r="Y85" s="342"/>
      <c r="Z85" s="342"/>
      <c r="AA85" s="342"/>
      <c r="AB85" s="342"/>
      <c r="AC85" s="342"/>
      <c r="AD85" s="342"/>
      <c r="AE85" s="342"/>
      <c r="AF85" s="342"/>
      <c r="AG85" s="342"/>
      <c r="AH85" s="342"/>
      <c r="AI85" s="342"/>
      <c r="AJ85" s="342"/>
      <c r="AK85" s="342" t="s">
        <v>2272</v>
      </c>
      <c r="AL85" s="342" t="s">
        <v>2280</v>
      </c>
      <c r="AM85" s="342" t="s">
        <v>2272</v>
      </c>
      <c r="AN85" s="342" t="s">
        <v>2336</v>
      </c>
      <c r="AO85" s="342" t="s">
        <v>381</v>
      </c>
      <c r="AP85" s="342" t="s">
        <v>2281</v>
      </c>
      <c r="AQ85" s="342" t="s">
        <v>3139</v>
      </c>
      <c r="AR85" s="342" t="s">
        <v>2420</v>
      </c>
      <c r="AS85" s="342" t="s">
        <v>2404</v>
      </c>
      <c r="AT85" s="342"/>
      <c r="AU85" s="351" t="s">
        <v>3279</v>
      </c>
      <c r="AV85" s="342" t="s">
        <v>2534</v>
      </c>
      <c r="AW85" s="342" t="s">
        <v>3281</v>
      </c>
      <c r="AX85" s="342" t="s">
        <v>2524</v>
      </c>
      <c r="AY85" s="342" t="s">
        <v>3282</v>
      </c>
      <c r="AZ85" s="342" t="s">
        <v>2433</v>
      </c>
      <c r="BA85" s="342" t="s">
        <v>3283</v>
      </c>
      <c r="BB85" s="342" t="s">
        <v>2539</v>
      </c>
      <c r="BC85" s="342" t="s">
        <v>3284</v>
      </c>
      <c r="BD85" s="342" t="s">
        <v>2541</v>
      </c>
      <c r="BE85" s="342" t="s">
        <v>3285</v>
      </c>
      <c r="BF85" s="342" t="s">
        <v>3144</v>
      </c>
      <c r="BG85" s="342" t="s">
        <v>3286</v>
      </c>
      <c r="BH85" s="342" t="s">
        <v>2292</v>
      </c>
      <c r="BI85" s="342" t="s">
        <v>3287</v>
      </c>
      <c r="BJ85" s="342" t="s">
        <v>2663</v>
      </c>
      <c r="BK85" s="342" t="s">
        <v>3288</v>
      </c>
      <c r="BL85" s="342" t="s">
        <v>2543</v>
      </c>
      <c r="BM85" s="342" t="s">
        <v>3289</v>
      </c>
      <c r="BN85" s="342" t="s">
        <v>2300</v>
      </c>
      <c r="BO85" s="342" t="s">
        <v>3290</v>
      </c>
      <c r="BP85" s="342"/>
      <c r="BQ85" s="342"/>
      <c r="BR85" s="342"/>
      <c r="BS85" s="342"/>
      <c r="BT85" s="342"/>
      <c r="BU85" s="342"/>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3291</v>
      </c>
      <c r="D86" s="342" t="s">
        <v>3292</v>
      </c>
      <c r="E86" s="342" t="s">
        <v>1887</v>
      </c>
      <c r="F86" s="342" t="s">
        <v>1875</v>
      </c>
      <c r="G86" s="342"/>
      <c r="H86" s="342" t="s">
        <v>2093</v>
      </c>
      <c r="I86" s="342"/>
      <c r="J86" s="342" t="s">
        <v>2272</v>
      </c>
      <c r="K86" s="342" t="s">
        <v>2731</v>
      </c>
      <c r="L86" s="342" t="s">
        <v>3293</v>
      </c>
      <c r="M86" s="342" t="s">
        <v>3294</v>
      </c>
      <c r="N86" s="342" t="s">
        <v>2272</v>
      </c>
      <c r="O86" s="342" t="s">
        <v>2350</v>
      </c>
      <c r="P86" s="342" t="s">
        <v>3169</v>
      </c>
      <c r="Q86" s="342" t="s">
        <v>412</v>
      </c>
      <c r="R86" s="342" t="s">
        <v>2278</v>
      </c>
      <c r="S86" s="342" t="s">
        <v>2526</v>
      </c>
      <c r="T86" s="342" t="s">
        <v>381</v>
      </c>
      <c r="U86" s="342" t="s">
        <v>381</v>
      </c>
      <c r="V86" s="342"/>
      <c r="W86" s="342"/>
      <c r="X86" s="342"/>
      <c r="Y86" s="342"/>
      <c r="Z86" s="342"/>
      <c r="AA86" s="342"/>
      <c r="AB86" s="342"/>
      <c r="AC86" s="342"/>
      <c r="AD86" s="342"/>
      <c r="AE86" s="342"/>
      <c r="AF86" s="342"/>
      <c r="AG86" s="342"/>
      <c r="AH86" s="342"/>
      <c r="AI86" s="342"/>
      <c r="AJ86" s="342"/>
      <c r="AK86" s="342" t="s">
        <v>2272</v>
      </c>
      <c r="AL86" s="342" t="s">
        <v>2280</v>
      </c>
      <c r="AM86" s="342" t="s">
        <v>2272</v>
      </c>
      <c r="AN86" s="342" t="s">
        <v>2336</v>
      </c>
      <c r="AO86" s="342" t="s">
        <v>381</v>
      </c>
      <c r="AP86" s="342" t="s">
        <v>2281</v>
      </c>
      <c r="AQ86" s="342" t="s">
        <v>3139</v>
      </c>
      <c r="AR86" s="342" t="s">
        <v>2420</v>
      </c>
      <c r="AS86" s="342" t="s">
        <v>2459</v>
      </c>
      <c r="AT86" s="342"/>
      <c r="AU86" s="351" t="s">
        <v>3293</v>
      </c>
      <c r="AV86" s="342" t="s">
        <v>2534</v>
      </c>
      <c r="AW86" s="342" t="s">
        <v>3295</v>
      </c>
      <c r="AX86" s="342" t="s">
        <v>2524</v>
      </c>
      <c r="AY86" s="342" t="s">
        <v>3296</v>
      </c>
      <c r="AZ86" s="342" t="s">
        <v>2433</v>
      </c>
      <c r="BA86" s="342" t="s">
        <v>3297</v>
      </c>
      <c r="BB86" s="342" t="s">
        <v>2539</v>
      </c>
      <c r="BC86" s="342" t="s">
        <v>3298</v>
      </c>
      <c r="BD86" s="342" t="s">
        <v>2541</v>
      </c>
      <c r="BE86" s="342" t="s">
        <v>3198</v>
      </c>
      <c r="BF86" s="342" t="s">
        <v>3144</v>
      </c>
      <c r="BG86" s="342" t="s">
        <v>2619</v>
      </c>
      <c r="BH86" s="342" t="s">
        <v>2292</v>
      </c>
      <c r="BI86" s="342" t="s">
        <v>2348</v>
      </c>
      <c r="BJ86" s="342" t="s">
        <v>2663</v>
      </c>
      <c r="BK86" s="342" t="s">
        <v>3299</v>
      </c>
      <c r="BL86" s="342" t="s">
        <v>2543</v>
      </c>
      <c r="BM86" s="342" t="s">
        <v>3300</v>
      </c>
      <c r="BN86" s="342" t="s">
        <v>2300</v>
      </c>
      <c r="BO86" s="342" t="s">
        <v>3301</v>
      </c>
      <c r="BP86" s="342"/>
      <c r="BQ86" s="342"/>
      <c r="BR86" s="342"/>
      <c r="BS86" s="342"/>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3302</v>
      </c>
      <c r="D87" s="342" t="s">
        <v>3303</v>
      </c>
      <c r="E87" s="342" t="s">
        <v>3304</v>
      </c>
      <c r="F87" s="342" t="s">
        <v>1791</v>
      </c>
      <c r="G87" s="342"/>
      <c r="H87" s="342" t="s">
        <v>2093</v>
      </c>
      <c r="I87" s="342"/>
      <c r="J87" s="342" t="s">
        <v>2272</v>
      </c>
      <c r="K87" s="342" t="s">
        <v>3305</v>
      </c>
      <c r="L87" s="342" t="s">
        <v>3306</v>
      </c>
      <c r="M87" s="342" t="s">
        <v>3307</v>
      </c>
      <c r="N87" s="342" t="s">
        <v>2272</v>
      </c>
      <c r="O87" s="342" t="s">
        <v>2307</v>
      </c>
      <c r="P87" s="342" t="s">
        <v>2321</v>
      </c>
      <c r="Q87" s="342" t="s">
        <v>368</v>
      </c>
      <c r="R87" s="342" t="s">
        <v>2278</v>
      </c>
      <c r="S87" s="342" t="s">
        <v>2526</v>
      </c>
      <c r="T87" s="342" t="s">
        <v>381</v>
      </c>
      <c r="U87" s="342" t="s">
        <v>381</v>
      </c>
      <c r="V87" s="342"/>
      <c r="W87" s="342"/>
      <c r="X87" s="342"/>
      <c r="Y87" s="342"/>
      <c r="Z87" s="342"/>
      <c r="AA87" s="342"/>
      <c r="AB87" s="342"/>
      <c r="AC87" s="342"/>
      <c r="AD87" s="342"/>
      <c r="AE87" s="342"/>
      <c r="AF87" s="342"/>
      <c r="AG87" s="342"/>
      <c r="AH87" s="342"/>
      <c r="AI87" s="342"/>
      <c r="AJ87" s="342"/>
      <c r="AK87" s="342" t="s">
        <v>2272</v>
      </c>
      <c r="AL87" s="342" t="s">
        <v>2280</v>
      </c>
      <c r="AM87" s="342" t="s">
        <v>2272</v>
      </c>
      <c r="AN87" s="342" t="s">
        <v>2336</v>
      </c>
      <c r="AO87" s="342" t="s">
        <v>381</v>
      </c>
      <c r="AP87" s="342" t="s">
        <v>2281</v>
      </c>
      <c r="AQ87" s="342" t="s">
        <v>3139</v>
      </c>
      <c r="AR87" s="342" t="s">
        <v>2420</v>
      </c>
      <c r="AS87" s="342" t="s">
        <v>2661</v>
      </c>
      <c r="AT87" s="342"/>
      <c r="AU87" s="351" t="s">
        <v>3306</v>
      </c>
      <c r="AV87" s="342" t="s">
        <v>2534</v>
      </c>
      <c r="AW87" s="342" t="s">
        <v>3019</v>
      </c>
      <c r="AX87" s="342" t="s">
        <v>2524</v>
      </c>
      <c r="AY87" s="342" t="s">
        <v>3308</v>
      </c>
      <c r="AZ87" s="342" t="s">
        <v>2433</v>
      </c>
      <c r="BA87" s="342" t="s">
        <v>3309</v>
      </c>
      <c r="BB87" s="342" t="s">
        <v>2539</v>
      </c>
      <c r="BC87" s="342" t="s">
        <v>3310</v>
      </c>
      <c r="BD87" s="342" t="s">
        <v>2541</v>
      </c>
      <c r="BE87" s="342" t="s">
        <v>3311</v>
      </c>
      <c r="BF87" s="342" t="s">
        <v>3144</v>
      </c>
      <c r="BG87" s="342" t="s">
        <v>3312</v>
      </c>
      <c r="BH87" s="342" t="s">
        <v>2292</v>
      </c>
      <c r="BI87" s="342" t="s">
        <v>3313</v>
      </c>
      <c r="BJ87" s="342" t="s">
        <v>2663</v>
      </c>
      <c r="BK87" s="342" t="s">
        <v>3314</v>
      </c>
      <c r="BL87" s="342" t="s">
        <v>2543</v>
      </c>
      <c r="BM87" s="342" t="s">
        <v>3315</v>
      </c>
      <c r="BN87" s="342" t="s">
        <v>2300</v>
      </c>
      <c r="BO87" s="342" t="s">
        <v>3316</v>
      </c>
      <c r="BP87" s="342"/>
      <c r="BQ87" s="342"/>
      <c r="BR87" s="342"/>
      <c r="BS87" s="342"/>
      <c r="BT87" s="342"/>
      <c r="BU87" s="342"/>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3317</v>
      </c>
      <c r="D88" s="342" t="s">
        <v>3318</v>
      </c>
      <c r="E88" s="342" t="s">
        <v>2004</v>
      </c>
      <c r="F88" s="342" t="s">
        <v>2003</v>
      </c>
      <c r="G88" s="342"/>
      <c r="H88" s="342" t="s">
        <v>2093</v>
      </c>
      <c r="I88" s="342"/>
      <c r="J88" s="342" t="s">
        <v>2272</v>
      </c>
      <c r="K88" s="342" t="s">
        <v>3134</v>
      </c>
      <c r="L88" s="342" t="s">
        <v>3319</v>
      </c>
      <c r="M88" s="342" t="s">
        <v>3320</v>
      </c>
      <c r="N88" s="342" t="s">
        <v>2272</v>
      </c>
      <c r="O88" s="342" t="s">
        <v>2336</v>
      </c>
      <c r="P88" s="342" t="s">
        <v>2476</v>
      </c>
      <c r="Q88" s="342" t="s">
        <v>374</v>
      </c>
      <c r="R88" s="342" t="s">
        <v>2278</v>
      </c>
      <c r="S88" s="342" t="s">
        <v>2526</v>
      </c>
      <c r="T88" s="342" t="s">
        <v>381</v>
      </c>
      <c r="U88" s="342" t="s">
        <v>381</v>
      </c>
      <c r="V88" s="342"/>
      <c r="W88" s="342"/>
      <c r="X88" s="342"/>
      <c r="Y88" s="342"/>
      <c r="Z88" s="342"/>
      <c r="AA88" s="342"/>
      <c r="AB88" s="342"/>
      <c r="AC88" s="342"/>
      <c r="AD88" s="342"/>
      <c r="AE88" s="342"/>
      <c r="AF88" s="342"/>
      <c r="AG88" s="342"/>
      <c r="AH88" s="342"/>
      <c r="AI88" s="342"/>
      <c r="AJ88" s="342"/>
      <c r="AK88" s="342" t="s">
        <v>2272</v>
      </c>
      <c r="AL88" s="342" t="s">
        <v>2280</v>
      </c>
      <c r="AM88" s="342" t="s">
        <v>2272</v>
      </c>
      <c r="AN88" s="342" t="s">
        <v>2336</v>
      </c>
      <c r="AO88" s="342" t="s">
        <v>381</v>
      </c>
      <c r="AP88" s="342" t="s">
        <v>2281</v>
      </c>
      <c r="AQ88" s="342" t="s">
        <v>3139</v>
      </c>
      <c r="AR88" s="342" t="s">
        <v>2420</v>
      </c>
      <c r="AS88" s="342" t="s">
        <v>2526</v>
      </c>
      <c r="AT88" s="342"/>
      <c r="AU88" s="351" t="s">
        <v>3319</v>
      </c>
      <c r="AV88" s="342" t="s">
        <v>2534</v>
      </c>
      <c r="AW88" s="342" t="s">
        <v>3321</v>
      </c>
      <c r="AX88" s="342" t="s">
        <v>2524</v>
      </c>
      <c r="AY88" s="342" t="s">
        <v>3322</v>
      </c>
      <c r="AZ88" s="342" t="s">
        <v>2433</v>
      </c>
      <c r="BA88" s="342" t="s">
        <v>3323</v>
      </c>
      <c r="BB88" s="342" t="s">
        <v>2539</v>
      </c>
      <c r="BC88" s="342" t="s">
        <v>3324</v>
      </c>
      <c r="BD88" s="342" t="s">
        <v>2541</v>
      </c>
      <c r="BE88" s="342" t="s">
        <v>2334</v>
      </c>
      <c r="BF88" s="342" t="s">
        <v>3144</v>
      </c>
      <c r="BG88" s="342" t="s">
        <v>3325</v>
      </c>
      <c r="BH88" s="342" t="s">
        <v>2292</v>
      </c>
      <c r="BI88" s="342" t="s">
        <v>3326</v>
      </c>
      <c r="BJ88" s="342" t="s">
        <v>2663</v>
      </c>
      <c r="BK88" s="342" t="s">
        <v>3327</v>
      </c>
      <c r="BL88" s="342" t="s">
        <v>2543</v>
      </c>
      <c r="BM88" s="342" t="s">
        <v>3328</v>
      </c>
      <c r="BN88" s="342" t="s">
        <v>2300</v>
      </c>
      <c r="BO88" s="342" t="s">
        <v>3329</v>
      </c>
      <c r="BP88" s="342"/>
      <c r="BQ88" s="342"/>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c r="D89" s="342" t="s">
        <v>3330</v>
      </c>
      <c r="E89" s="342"/>
      <c r="F89" s="342" t="s">
        <v>2430</v>
      </c>
      <c r="G89" s="342"/>
      <c r="H89" s="342" t="s">
        <v>2093</v>
      </c>
      <c r="I89" s="342"/>
      <c r="J89" s="342" t="s">
        <v>2272</v>
      </c>
      <c r="K89" s="342" t="s">
        <v>3331</v>
      </c>
      <c r="L89" s="342"/>
      <c r="M89" s="342"/>
      <c r="N89" s="342" t="s">
        <v>2272</v>
      </c>
      <c r="O89" s="342"/>
      <c r="P89" s="342"/>
      <c r="Q89" s="342"/>
      <c r="R89" s="342"/>
      <c r="S89" s="342" t="s">
        <v>2526</v>
      </c>
      <c r="T89" s="342" t="s">
        <v>381</v>
      </c>
      <c r="U89" s="342" t="s">
        <v>381</v>
      </c>
      <c r="V89" s="342"/>
      <c r="W89" s="342"/>
      <c r="X89" s="342"/>
      <c r="Y89" s="342"/>
      <c r="Z89" s="342"/>
      <c r="AA89" s="342"/>
      <c r="AB89" s="342"/>
      <c r="AC89" s="342"/>
      <c r="AD89" s="342"/>
      <c r="AE89" s="342"/>
      <c r="AF89" s="342"/>
      <c r="AG89" s="342"/>
      <c r="AH89" s="342"/>
      <c r="AI89" s="342"/>
      <c r="AJ89" s="342"/>
      <c r="AK89" s="342" t="s">
        <v>2272</v>
      </c>
      <c r="AL89" s="342" t="s">
        <v>2280</v>
      </c>
      <c r="AM89" s="342" t="s">
        <v>2272</v>
      </c>
      <c r="AN89" s="342" t="s">
        <v>2336</v>
      </c>
      <c r="AO89" s="342" t="s">
        <v>381</v>
      </c>
      <c r="AP89" s="342" t="s">
        <v>2281</v>
      </c>
      <c r="AQ89" s="342" t="s">
        <v>3139</v>
      </c>
      <c r="AR89" s="342" t="s">
        <v>2420</v>
      </c>
      <c r="AS89" s="342"/>
      <c r="AT89" s="342"/>
      <c r="AU89" s="351"/>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t="s">
        <v>3332</v>
      </c>
      <c r="D90" s="342" t="s">
        <v>3333</v>
      </c>
      <c r="E90" s="342" t="s">
        <v>1392</v>
      </c>
      <c r="F90" s="342" t="s">
        <v>1390</v>
      </c>
      <c r="G90" s="342"/>
      <c r="H90" s="342" t="s">
        <v>2093</v>
      </c>
      <c r="I90" s="342"/>
      <c r="J90" s="342" t="s">
        <v>2272</v>
      </c>
      <c r="K90" s="342" t="s">
        <v>3334</v>
      </c>
      <c r="L90" s="342"/>
      <c r="M90" s="342"/>
      <c r="N90" s="342" t="s">
        <v>2307</v>
      </c>
      <c r="O90" s="342" t="s">
        <v>2279</v>
      </c>
      <c r="P90" s="342" t="s">
        <v>2306</v>
      </c>
      <c r="Q90" s="342" t="s">
        <v>365</v>
      </c>
      <c r="R90" s="342" t="s">
        <v>2278</v>
      </c>
      <c r="S90" s="342" t="s">
        <v>2526</v>
      </c>
      <c r="T90" s="342" t="s">
        <v>381</v>
      </c>
      <c r="U90" s="342" t="s">
        <v>381</v>
      </c>
      <c r="V90" s="342"/>
      <c r="W90" s="342"/>
      <c r="X90" s="342"/>
      <c r="Y90" s="342"/>
      <c r="Z90" s="342"/>
      <c r="AA90" s="342"/>
      <c r="AB90" s="342"/>
      <c r="AC90" s="342"/>
      <c r="AD90" s="342"/>
      <c r="AE90" s="342"/>
      <c r="AF90" s="342"/>
      <c r="AG90" s="342"/>
      <c r="AH90" s="342"/>
      <c r="AI90" s="342"/>
      <c r="AJ90" s="342"/>
      <c r="AK90" s="342" t="s">
        <v>2272</v>
      </c>
      <c r="AL90" s="342" t="s">
        <v>2280</v>
      </c>
      <c r="AM90" s="342" t="s">
        <v>2272</v>
      </c>
      <c r="AN90" s="342" t="s">
        <v>2336</v>
      </c>
      <c r="AO90" s="342" t="s">
        <v>381</v>
      </c>
      <c r="AP90" s="342" t="s">
        <v>2281</v>
      </c>
      <c r="AQ90" s="342" t="s">
        <v>3139</v>
      </c>
      <c r="AR90" s="342" t="s">
        <v>2420</v>
      </c>
      <c r="AS90" s="342"/>
      <c r="AT90" s="342"/>
      <c r="AU90" s="351"/>
      <c r="AV90" s="342" t="s">
        <v>2534</v>
      </c>
      <c r="AW90" s="342" t="s">
        <v>3335</v>
      </c>
      <c r="AX90" s="342" t="s">
        <v>2524</v>
      </c>
      <c r="AY90" s="342" t="s">
        <v>3336</v>
      </c>
      <c r="AZ90" s="342" t="s">
        <v>2433</v>
      </c>
      <c r="BA90" s="342" t="s">
        <v>3337</v>
      </c>
      <c r="BB90" s="342" t="s">
        <v>2539</v>
      </c>
      <c r="BC90" s="342" t="s">
        <v>3338</v>
      </c>
      <c r="BD90" s="342" t="s">
        <v>2541</v>
      </c>
      <c r="BE90" s="342" t="s">
        <v>3339</v>
      </c>
      <c r="BF90" s="342"/>
      <c r="BG90" s="342"/>
      <c r="BH90" s="342"/>
      <c r="BI90" s="342"/>
      <c r="BJ90" s="342"/>
      <c r="BK90" s="342"/>
      <c r="BL90" s="342"/>
      <c r="BM90" s="342"/>
      <c r="BN90" s="342"/>
      <c r="BO90" s="342"/>
      <c r="BP90" s="342"/>
      <c r="BQ90" s="342"/>
      <c r="BR90" s="342"/>
      <c r="BS90" s="342"/>
      <c r="BT90" s="342"/>
      <c r="BU90" s="342"/>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c r="D91" s="342" t="s">
        <v>3340</v>
      </c>
      <c r="E91" s="342"/>
      <c r="F91" s="342" t="s">
        <v>2430</v>
      </c>
      <c r="G91" s="342"/>
      <c r="H91" s="342" t="s">
        <v>2093</v>
      </c>
      <c r="I91" s="342"/>
      <c r="J91" s="342" t="s">
        <v>2272</v>
      </c>
      <c r="K91" s="342" t="s">
        <v>3341</v>
      </c>
      <c r="L91" s="342"/>
      <c r="M91" s="342"/>
      <c r="N91" s="342" t="s">
        <v>2272</v>
      </c>
      <c r="O91" s="342"/>
      <c r="P91" s="342"/>
      <c r="Q91" s="342"/>
      <c r="R91" s="342"/>
      <c r="S91" s="342" t="s">
        <v>2526</v>
      </c>
      <c r="T91" s="342" t="s">
        <v>381</v>
      </c>
      <c r="U91" s="342" t="s">
        <v>381</v>
      </c>
      <c r="V91" s="342"/>
      <c r="W91" s="342"/>
      <c r="X91" s="342"/>
      <c r="Y91" s="342"/>
      <c r="Z91" s="342"/>
      <c r="AA91" s="342"/>
      <c r="AB91" s="342"/>
      <c r="AC91" s="342"/>
      <c r="AD91" s="342"/>
      <c r="AE91" s="342"/>
      <c r="AF91" s="342"/>
      <c r="AG91" s="342"/>
      <c r="AH91" s="342"/>
      <c r="AI91" s="342"/>
      <c r="AJ91" s="342"/>
      <c r="AK91" s="342" t="s">
        <v>2272</v>
      </c>
      <c r="AL91" s="342" t="s">
        <v>2280</v>
      </c>
      <c r="AM91" s="342" t="s">
        <v>2272</v>
      </c>
      <c r="AN91" s="342" t="s">
        <v>2336</v>
      </c>
      <c r="AO91" s="342" t="s">
        <v>381</v>
      </c>
      <c r="AP91" s="342" t="s">
        <v>2281</v>
      </c>
      <c r="AQ91" s="342" t="s">
        <v>3139</v>
      </c>
      <c r="AR91" s="342" t="s">
        <v>2420</v>
      </c>
      <c r="AS91" s="342"/>
      <c r="AT91" s="342"/>
      <c r="AU91" s="351"/>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3342</v>
      </c>
      <c r="D92" s="342" t="s">
        <v>3343</v>
      </c>
      <c r="E92" s="342" t="s">
        <v>726</v>
      </c>
      <c r="F92" s="342" t="s">
        <v>721</v>
      </c>
      <c r="G92" s="342"/>
      <c r="H92" s="342" t="s">
        <v>2093</v>
      </c>
      <c r="I92" s="342"/>
      <c r="J92" s="342" t="s">
        <v>2272</v>
      </c>
      <c r="K92" s="342" t="s">
        <v>2361</v>
      </c>
      <c r="L92" s="342" t="s">
        <v>3344</v>
      </c>
      <c r="M92" s="342" t="s">
        <v>3345</v>
      </c>
      <c r="N92" s="342" t="s">
        <v>2272</v>
      </c>
      <c r="O92" s="342" t="s">
        <v>2281</v>
      </c>
      <c r="P92" s="342" t="s">
        <v>2376</v>
      </c>
      <c r="Q92" s="342" t="s">
        <v>383</v>
      </c>
      <c r="R92" s="342" t="s">
        <v>2278</v>
      </c>
      <c r="S92" s="342" t="s">
        <v>3346</v>
      </c>
      <c r="T92" s="342" t="s">
        <v>645</v>
      </c>
      <c r="U92" s="342" t="s">
        <v>645</v>
      </c>
      <c r="V92" s="342"/>
      <c r="W92" s="342"/>
      <c r="X92" s="342"/>
      <c r="Y92" s="342"/>
      <c r="Z92" s="342"/>
      <c r="AA92" s="342"/>
      <c r="AB92" s="342"/>
      <c r="AC92" s="342"/>
      <c r="AD92" s="342"/>
      <c r="AE92" s="342"/>
      <c r="AF92" s="342"/>
      <c r="AG92" s="342"/>
      <c r="AH92" s="342"/>
      <c r="AI92" s="342"/>
      <c r="AJ92" s="342"/>
      <c r="AK92" s="342" t="s">
        <v>2272</v>
      </c>
      <c r="AL92" s="342" t="s">
        <v>2280</v>
      </c>
      <c r="AM92" s="342" t="s">
        <v>2272</v>
      </c>
      <c r="AN92" s="342" t="s">
        <v>2350</v>
      </c>
      <c r="AO92" s="342" t="s">
        <v>645</v>
      </c>
      <c r="AP92" s="342" t="s">
        <v>3347</v>
      </c>
      <c r="AQ92" s="342" t="s">
        <v>3348</v>
      </c>
      <c r="AR92" s="342" t="s">
        <v>2501</v>
      </c>
      <c r="AS92" s="342" t="s">
        <v>2279</v>
      </c>
      <c r="AT92" s="342"/>
      <c r="AU92" s="351" t="s">
        <v>3344</v>
      </c>
      <c r="AV92" s="342" t="s">
        <v>2452</v>
      </c>
      <c r="AW92" s="342" t="s">
        <v>3349</v>
      </c>
      <c r="AX92" s="342" t="s">
        <v>3350</v>
      </c>
      <c r="AY92" s="342" t="s">
        <v>3351</v>
      </c>
      <c r="AZ92" s="342" t="s">
        <v>2739</v>
      </c>
      <c r="BA92" s="342" t="s">
        <v>3352</v>
      </c>
      <c r="BB92" s="342" t="s">
        <v>2740</v>
      </c>
      <c r="BC92" s="342" t="s">
        <v>3353</v>
      </c>
      <c r="BD92" s="342" t="s">
        <v>3354</v>
      </c>
      <c r="BE92" s="342" t="s">
        <v>2885</v>
      </c>
      <c r="BF92" s="342" t="s">
        <v>2585</v>
      </c>
      <c r="BG92" s="342" t="s">
        <v>3355</v>
      </c>
      <c r="BH92" s="342" t="s">
        <v>3144</v>
      </c>
      <c r="BI92" s="342" t="s">
        <v>3356</v>
      </c>
      <c r="BJ92" s="342" t="s">
        <v>2454</v>
      </c>
      <c r="BK92" s="342" t="s">
        <v>3357</v>
      </c>
      <c r="BL92" s="342" t="s">
        <v>2543</v>
      </c>
      <c r="BM92" s="342" t="s">
        <v>3358</v>
      </c>
      <c r="BN92" s="342" t="s">
        <v>3359</v>
      </c>
      <c r="BO92" s="342" t="s">
        <v>2647</v>
      </c>
      <c r="BP92" s="342" t="s">
        <v>2300</v>
      </c>
      <c r="BQ92" s="342" t="s">
        <v>3055</v>
      </c>
      <c r="BR92" s="342"/>
      <c r="BS92" s="342"/>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3360</v>
      </c>
      <c r="D93" s="342" t="s">
        <v>3361</v>
      </c>
      <c r="E93" s="342" t="s">
        <v>486</v>
      </c>
      <c r="F93" s="342" t="s">
        <v>715</v>
      </c>
      <c r="G93" s="342"/>
      <c r="H93" s="342" t="s">
        <v>2093</v>
      </c>
      <c r="I93" s="342"/>
      <c r="J93" s="342" t="s">
        <v>2272</v>
      </c>
      <c r="K93" s="342" t="s">
        <v>3305</v>
      </c>
      <c r="L93" s="342" t="s">
        <v>3362</v>
      </c>
      <c r="M93" s="342" t="s">
        <v>3285</v>
      </c>
      <c r="N93" s="342" t="s">
        <v>2272</v>
      </c>
      <c r="O93" s="342" t="s">
        <v>2501</v>
      </c>
      <c r="P93" s="342" t="s">
        <v>2502</v>
      </c>
      <c r="Q93" s="342" t="s">
        <v>487</v>
      </c>
      <c r="R93" s="342" t="s">
        <v>2278</v>
      </c>
      <c r="S93" s="342" t="s">
        <v>3346</v>
      </c>
      <c r="T93" s="342" t="s">
        <v>645</v>
      </c>
      <c r="U93" s="342" t="s">
        <v>645</v>
      </c>
      <c r="V93" s="342"/>
      <c r="W93" s="342"/>
      <c r="X93" s="342"/>
      <c r="Y93" s="342"/>
      <c r="Z93" s="342"/>
      <c r="AA93" s="342"/>
      <c r="AB93" s="342"/>
      <c r="AC93" s="342"/>
      <c r="AD93" s="342"/>
      <c r="AE93" s="342"/>
      <c r="AF93" s="342"/>
      <c r="AG93" s="342"/>
      <c r="AH93" s="342"/>
      <c r="AI93" s="342"/>
      <c r="AJ93" s="342"/>
      <c r="AK93" s="342" t="s">
        <v>2272</v>
      </c>
      <c r="AL93" s="342" t="s">
        <v>2280</v>
      </c>
      <c r="AM93" s="342" t="s">
        <v>2272</v>
      </c>
      <c r="AN93" s="342" t="s">
        <v>2350</v>
      </c>
      <c r="AO93" s="342" t="s">
        <v>645</v>
      </c>
      <c r="AP93" s="342" t="s">
        <v>3347</v>
      </c>
      <c r="AQ93" s="342" t="s">
        <v>3348</v>
      </c>
      <c r="AR93" s="342" t="s">
        <v>2501</v>
      </c>
      <c r="AS93" s="342" t="s">
        <v>2307</v>
      </c>
      <c r="AT93" s="342"/>
      <c r="AU93" s="351" t="s">
        <v>3362</v>
      </c>
      <c r="AV93" s="342" t="s">
        <v>2452</v>
      </c>
      <c r="AW93" s="342" t="s">
        <v>3363</v>
      </c>
      <c r="AX93" s="342" t="s">
        <v>3350</v>
      </c>
      <c r="AY93" s="342" t="s">
        <v>3364</v>
      </c>
      <c r="AZ93" s="342" t="s">
        <v>2739</v>
      </c>
      <c r="BA93" s="342" t="s">
        <v>3335</v>
      </c>
      <c r="BB93" s="342" t="s">
        <v>2740</v>
      </c>
      <c r="BC93" s="342" t="s">
        <v>3365</v>
      </c>
      <c r="BD93" s="342" t="s">
        <v>3354</v>
      </c>
      <c r="BE93" s="342" t="s">
        <v>3366</v>
      </c>
      <c r="BF93" s="342" t="s">
        <v>2585</v>
      </c>
      <c r="BG93" s="342" t="s">
        <v>3001</v>
      </c>
      <c r="BH93" s="342" t="s">
        <v>3144</v>
      </c>
      <c r="BI93" s="342" t="s">
        <v>3367</v>
      </c>
      <c r="BJ93" s="342" t="s">
        <v>2454</v>
      </c>
      <c r="BK93" s="342" t="s">
        <v>3368</v>
      </c>
      <c r="BL93" s="342" t="s">
        <v>2543</v>
      </c>
      <c r="BM93" s="342" t="s">
        <v>3369</v>
      </c>
      <c r="BN93" s="342" t="s">
        <v>3359</v>
      </c>
      <c r="BO93" s="342" t="s">
        <v>3370</v>
      </c>
      <c r="BP93" s="342" t="s">
        <v>2300</v>
      </c>
      <c r="BQ93" s="342" t="s">
        <v>3371</v>
      </c>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t="s">
        <v>3372</v>
      </c>
      <c r="D94" s="342" t="s">
        <v>3373</v>
      </c>
      <c r="E94" s="342" t="s">
        <v>1511</v>
      </c>
      <c r="F94" s="342" t="s">
        <v>1510</v>
      </c>
      <c r="G94" s="342"/>
      <c r="H94" s="342" t="s">
        <v>2093</v>
      </c>
      <c r="I94" s="342"/>
      <c r="J94" s="342" t="s">
        <v>2272</v>
      </c>
      <c r="K94" s="342" t="s">
        <v>2895</v>
      </c>
      <c r="L94" s="342" t="s">
        <v>3374</v>
      </c>
      <c r="M94" s="342" t="s">
        <v>3375</v>
      </c>
      <c r="N94" s="342" t="s">
        <v>2272</v>
      </c>
      <c r="O94" s="342" t="s">
        <v>2336</v>
      </c>
      <c r="P94" s="342" t="s">
        <v>2476</v>
      </c>
      <c r="Q94" s="342" t="s">
        <v>374</v>
      </c>
      <c r="R94" s="342" t="s">
        <v>2278</v>
      </c>
      <c r="S94" s="342" t="s">
        <v>3346</v>
      </c>
      <c r="T94" s="342" t="s">
        <v>645</v>
      </c>
      <c r="U94" s="342" t="s">
        <v>645</v>
      </c>
      <c r="V94" s="342"/>
      <c r="W94" s="342"/>
      <c r="X94" s="342"/>
      <c r="Y94" s="342"/>
      <c r="Z94" s="342"/>
      <c r="AA94" s="342"/>
      <c r="AB94" s="342"/>
      <c r="AC94" s="342"/>
      <c r="AD94" s="342"/>
      <c r="AE94" s="342"/>
      <c r="AF94" s="342"/>
      <c r="AG94" s="342"/>
      <c r="AH94" s="342"/>
      <c r="AI94" s="342"/>
      <c r="AJ94" s="342"/>
      <c r="AK94" s="342" t="s">
        <v>2272</v>
      </c>
      <c r="AL94" s="342" t="s">
        <v>2280</v>
      </c>
      <c r="AM94" s="342" t="s">
        <v>2272</v>
      </c>
      <c r="AN94" s="342" t="s">
        <v>2350</v>
      </c>
      <c r="AO94" s="342" t="s">
        <v>645</v>
      </c>
      <c r="AP94" s="342" t="s">
        <v>3347</v>
      </c>
      <c r="AQ94" s="342" t="s">
        <v>3348</v>
      </c>
      <c r="AR94" s="342" t="s">
        <v>2501</v>
      </c>
      <c r="AS94" s="342" t="s">
        <v>2322</v>
      </c>
      <c r="AT94" s="342"/>
      <c r="AU94" s="351" t="s">
        <v>3374</v>
      </c>
      <c r="AV94" s="342" t="s">
        <v>2452</v>
      </c>
      <c r="AW94" s="342" t="s">
        <v>3376</v>
      </c>
      <c r="AX94" s="342" t="s">
        <v>3350</v>
      </c>
      <c r="AY94" s="342" t="s">
        <v>3377</v>
      </c>
      <c r="AZ94" s="342" t="s">
        <v>2739</v>
      </c>
      <c r="BA94" s="342" t="s">
        <v>3035</v>
      </c>
      <c r="BB94" s="342" t="s">
        <v>2740</v>
      </c>
      <c r="BC94" s="342" t="s">
        <v>3378</v>
      </c>
      <c r="BD94" s="342" t="s">
        <v>3354</v>
      </c>
      <c r="BE94" s="342" t="s">
        <v>3379</v>
      </c>
      <c r="BF94" s="342" t="s">
        <v>2585</v>
      </c>
      <c r="BG94" s="342" t="s">
        <v>3380</v>
      </c>
      <c r="BH94" s="342" t="s">
        <v>3144</v>
      </c>
      <c r="BI94" s="342" t="s">
        <v>3381</v>
      </c>
      <c r="BJ94" s="342" t="s">
        <v>2454</v>
      </c>
      <c r="BK94" s="342" t="s">
        <v>3382</v>
      </c>
      <c r="BL94" s="342" t="s">
        <v>2543</v>
      </c>
      <c r="BM94" s="342" t="s">
        <v>3383</v>
      </c>
      <c r="BN94" s="342" t="s">
        <v>3359</v>
      </c>
      <c r="BO94" s="342" t="s">
        <v>3384</v>
      </c>
      <c r="BP94" s="342" t="s">
        <v>2300</v>
      </c>
      <c r="BQ94" s="342" t="s">
        <v>3385</v>
      </c>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t="s">
        <v>3386</v>
      </c>
      <c r="D95" s="342" t="s">
        <v>3387</v>
      </c>
      <c r="E95" s="342" t="s">
        <v>697</v>
      </c>
      <c r="F95" s="342" t="s">
        <v>1217</v>
      </c>
      <c r="G95" s="342"/>
      <c r="H95" s="342" t="s">
        <v>2093</v>
      </c>
      <c r="I95" s="342"/>
      <c r="J95" s="342" t="s">
        <v>2272</v>
      </c>
      <c r="K95" s="342" t="s">
        <v>3388</v>
      </c>
      <c r="L95" s="342" t="s">
        <v>3389</v>
      </c>
      <c r="M95" s="342" t="s">
        <v>3390</v>
      </c>
      <c r="N95" s="342" t="s">
        <v>2272</v>
      </c>
      <c r="O95" s="342" t="s">
        <v>2307</v>
      </c>
      <c r="P95" s="342" t="s">
        <v>2321</v>
      </c>
      <c r="Q95" s="342" t="s">
        <v>368</v>
      </c>
      <c r="R95" s="342" t="s">
        <v>2278</v>
      </c>
      <c r="S95" s="342" t="s">
        <v>3346</v>
      </c>
      <c r="T95" s="342" t="s">
        <v>645</v>
      </c>
      <c r="U95" s="342" t="s">
        <v>645</v>
      </c>
      <c r="V95" s="342"/>
      <c r="W95" s="342"/>
      <c r="X95" s="342"/>
      <c r="Y95" s="342"/>
      <c r="Z95" s="342"/>
      <c r="AA95" s="342"/>
      <c r="AB95" s="342"/>
      <c r="AC95" s="342"/>
      <c r="AD95" s="342"/>
      <c r="AE95" s="342"/>
      <c r="AF95" s="342"/>
      <c r="AG95" s="342"/>
      <c r="AH95" s="342"/>
      <c r="AI95" s="342"/>
      <c r="AJ95" s="342"/>
      <c r="AK95" s="342" t="s">
        <v>2272</v>
      </c>
      <c r="AL95" s="342" t="s">
        <v>2280</v>
      </c>
      <c r="AM95" s="342" t="s">
        <v>2272</v>
      </c>
      <c r="AN95" s="342" t="s">
        <v>2350</v>
      </c>
      <c r="AO95" s="342" t="s">
        <v>645</v>
      </c>
      <c r="AP95" s="342" t="s">
        <v>3347</v>
      </c>
      <c r="AQ95" s="342" t="s">
        <v>3348</v>
      </c>
      <c r="AR95" s="342" t="s">
        <v>2501</v>
      </c>
      <c r="AS95" s="342" t="s">
        <v>2336</v>
      </c>
      <c r="AT95" s="342"/>
      <c r="AU95" s="351" t="s">
        <v>3389</v>
      </c>
      <c r="AV95" s="342" t="s">
        <v>2452</v>
      </c>
      <c r="AW95" s="342" t="s">
        <v>2966</v>
      </c>
      <c r="AX95" s="342" t="s">
        <v>3350</v>
      </c>
      <c r="AY95" s="342" t="s">
        <v>3391</v>
      </c>
      <c r="AZ95" s="342" t="s">
        <v>2739</v>
      </c>
      <c r="BA95" s="342" t="s">
        <v>2485</v>
      </c>
      <c r="BB95" s="342" t="s">
        <v>2740</v>
      </c>
      <c r="BC95" s="342" t="s">
        <v>3392</v>
      </c>
      <c r="BD95" s="342" t="s">
        <v>3354</v>
      </c>
      <c r="BE95" s="342" t="s">
        <v>3218</v>
      </c>
      <c r="BF95" s="342" t="s">
        <v>2585</v>
      </c>
      <c r="BG95" s="342" t="s">
        <v>2410</v>
      </c>
      <c r="BH95" s="342" t="s">
        <v>3144</v>
      </c>
      <c r="BI95" s="342" t="s">
        <v>3393</v>
      </c>
      <c r="BJ95" s="342" t="s">
        <v>2454</v>
      </c>
      <c r="BK95" s="342" t="s">
        <v>3394</v>
      </c>
      <c r="BL95" s="342" t="s">
        <v>2543</v>
      </c>
      <c r="BM95" s="342" t="s">
        <v>2545</v>
      </c>
      <c r="BN95" s="342" t="s">
        <v>3359</v>
      </c>
      <c r="BO95" s="342" t="s">
        <v>3395</v>
      </c>
      <c r="BP95" s="342" t="s">
        <v>2300</v>
      </c>
      <c r="BQ95" s="342" t="s">
        <v>3396</v>
      </c>
      <c r="BR95" s="342"/>
      <c r="BS95" s="342"/>
      <c r="BT95" s="342"/>
      <c r="BU95" s="342"/>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3397</v>
      </c>
      <c r="D96" s="342" t="s">
        <v>3350</v>
      </c>
      <c r="E96" s="342" t="s">
        <v>1664</v>
      </c>
      <c r="F96" s="342" t="s">
        <v>1661</v>
      </c>
      <c r="G96" s="342"/>
      <c r="H96" s="342" t="s">
        <v>2093</v>
      </c>
      <c r="I96" s="342"/>
      <c r="J96" s="342" t="s">
        <v>2272</v>
      </c>
      <c r="K96" s="342" t="s">
        <v>3398</v>
      </c>
      <c r="L96" s="342" t="s">
        <v>3399</v>
      </c>
      <c r="M96" s="342" t="s">
        <v>3400</v>
      </c>
      <c r="N96" s="342" t="s">
        <v>2272</v>
      </c>
      <c r="O96" s="342" t="s">
        <v>2281</v>
      </c>
      <c r="P96" s="342" t="s">
        <v>2376</v>
      </c>
      <c r="Q96" s="342" t="s">
        <v>383</v>
      </c>
      <c r="R96" s="342" t="s">
        <v>2278</v>
      </c>
      <c r="S96" s="342" t="s">
        <v>3346</v>
      </c>
      <c r="T96" s="342" t="s">
        <v>645</v>
      </c>
      <c r="U96" s="342" t="s">
        <v>645</v>
      </c>
      <c r="V96" s="342"/>
      <c r="W96" s="342"/>
      <c r="X96" s="342"/>
      <c r="Y96" s="342"/>
      <c r="Z96" s="342"/>
      <c r="AA96" s="342"/>
      <c r="AB96" s="342"/>
      <c r="AC96" s="342"/>
      <c r="AD96" s="342"/>
      <c r="AE96" s="342"/>
      <c r="AF96" s="342"/>
      <c r="AG96" s="342"/>
      <c r="AH96" s="342"/>
      <c r="AI96" s="342"/>
      <c r="AJ96" s="342"/>
      <c r="AK96" s="342" t="s">
        <v>2272</v>
      </c>
      <c r="AL96" s="342" t="s">
        <v>2280</v>
      </c>
      <c r="AM96" s="342" t="s">
        <v>2272</v>
      </c>
      <c r="AN96" s="342" t="s">
        <v>2350</v>
      </c>
      <c r="AO96" s="342" t="s">
        <v>645</v>
      </c>
      <c r="AP96" s="342" t="s">
        <v>3347</v>
      </c>
      <c r="AQ96" s="342" t="s">
        <v>3348</v>
      </c>
      <c r="AR96" s="342" t="s">
        <v>2501</v>
      </c>
      <c r="AS96" s="342" t="s">
        <v>2350</v>
      </c>
      <c r="AT96" s="342"/>
      <c r="AU96" s="351" t="s">
        <v>3399</v>
      </c>
      <c r="AV96" s="342" t="s">
        <v>2452</v>
      </c>
      <c r="AW96" s="342" t="s">
        <v>3401</v>
      </c>
      <c r="AX96" s="342" t="s">
        <v>3350</v>
      </c>
      <c r="AY96" s="342" t="s">
        <v>3402</v>
      </c>
      <c r="AZ96" s="342" t="s">
        <v>2739</v>
      </c>
      <c r="BA96" s="342" t="s">
        <v>3403</v>
      </c>
      <c r="BB96" s="342" t="s">
        <v>2740</v>
      </c>
      <c r="BC96" s="342" t="s">
        <v>3404</v>
      </c>
      <c r="BD96" s="342" t="s">
        <v>3354</v>
      </c>
      <c r="BE96" s="342" t="s">
        <v>3405</v>
      </c>
      <c r="BF96" s="342" t="s">
        <v>2585</v>
      </c>
      <c r="BG96" s="342" t="s">
        <v>2356</v>
      </c>
      <c r="BH96" s="342" t="s">
        <v>3144</v>
      </c>
      <c r="BI96" s="342" t="s">
        <v>3020</v>
      </c>
      <c r="BJ96" s="342" t="s">
        <v>2454</v>
      </c>
      <c r="BK96" s="342" t="s">
        <v>3406</v>
      </c>
      <c r="BL96" s="342" t="s">
        <v>2543</v>
      </c>
      <c r="BM96" s="342" t="s">
        <v>3407</v>
      </c>
      <c r="BN96" s="342" t="s">
        <v>3359</v>
      </c>
      <c r="BO96" s="342" t="s">
        <v>3408</v>
      </c>
      <c r="BP96" s="342" t="s">
        <v>2300</v>
      </c>
      <c r="BQ96" s="342" t="s">
        <v>2618</v>
      </c>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t="s">
        <v>3409</v>
      </c>
      <c r="D97" s="342" t="s">
        <v>2676</v>
      </c>
      <c r="E97" s="342" t="s">
        <v>1313</v>
      </c>
      <c r="F97" s="342" t="s">
        <v>1768</v>
      </c>
      <c r="G97" s="342"/>
      <c r="H97" s="342" t="s">
        <v>2093</v>
      </c>
      <c r="I97" s="342"/>
      <c r="J97" s="342" t="s">
        <v>2272</v>
      </c>
      <c r="K97" s="342" t="s">
        <v>2388</v>
      </c>
      <c r="L97" s="342" t="s">
        <v>3410</v>
      </c>
      <c r="M97" s="342" t="s">
        <v>3411</v>
      </c>
      <c r="N97" s="342" t="s">
        <v>2272</v>
      </c>
      <c r="O97" s="342" t="s">
        <v>2281</v>
      </c>
      <c r="P97" s="342" t="s">
        <v>2376</v>
      </c>
      <c r="Q97" s="342" t="s">
        <v>383</v>
      </c>
      <c r="R97" s="342" t="s">
        <v>2278</v>
      </c>
      <c r="S97" s="342" t="s">
        <v>3346</v>
      </c>
      <c r="T97" s="342" t="s">
        <v>645</v>
      </c>
      <c r="U97" s="342" t="s">
        <v>645</v>
      </c>
      <c r="V97" s="342"/>
      <c r="W97" s="342"/>
      <c r="X97" s="342"/>
      <c r="Y97" s="342"/>
      <c r="Z97" s="342"/>
      <c r="AA97" s="342"/>
      <c r="AB97" s="342"/>
      <c r="AC97" s="342"/>
      <c r="AD97" s="342"/>
      <c r="AE97" s="342"/>
      <c r="AF97" s="342"/>
      <c r="AG97" s="342"/>
      <c r="AH97" s="342"/>
      <c r="AI97" s="342"/>
      <c r="AJ97" s="342"/>
      <c r="AK97" s="342" t="s">
        <v>2272</v>
      </c>
      <c r="AL97" s="342" t="s">
        <v>2280</v>
      </c>
      <c r="AM97" s="342" t="s">
        <v>2272</v>
      </c>
      <c r="AN97" s="342" t="s">
        <v>2350</v>
      </c>
      <c r="AO97" s="342" t="s">
        <v>645</v>
      </c>
      <c r="AP97" s="342" t="s">
        <v>3347</v>
      </c>
      <c r="AQ97" s="342" t="s">
        <v>3348</v>
      </c>
      <c r="AR97" s="342" t="s">
        <v>2501</v>
      </c>
      <c r="AS97" s="342" t="s">
        <v>2281</v>
      </c>
      <c r="AT97" s="342"/>
      <c r="AU97" s="351" t="s">
        <v>3410</v>
      </c>
      <c r="AV97" s="342" t="s">
        <v>2452</v>
      </c>
      <c r="AW97" s="342" t="s">
        <v>3412</v>
      </c>
      <c r="AX97" s="342" t="s">
        <v>3350</v>
      </c>
      <c r="AY97" s="342" t="s">
        <v>3413</v>
      </c>
      <c r="AZ97" s="342" t="s">
        <v>2739</v>
      </c>
      <c r="BA97" s="342" t="s">
        <v>3414</v>
      </c>
      <c r="BB97" s="342" t="s">
        <v>2740</v>
      </c>
      <c r="BC97" s="342" t="s">
        <v>3083</v>
      </c>
      <c r="BD97" s="342" t="s">
        <v>3354</v>
      </c>
      <c r="BE97" s="342" t="s">
        <v>3282</v>
      </c>
      <c r="BF97" s="342" t="s">
        <v>2585</v>
      </c>
      <c r="BG97" s="342" t="s">
        <v>3415</v>
      </c>
      <c r="BH97" s="342" t="s">
        <v>3144</v>
      </c>
      <c r="BI97" s="342" t="s">
        <v>2385</v>
      </c>
      <c r="BJ97" s="342" t="s">
        <v>2454</v>
      </c>
      <c r="BK97" s="342" t="s">
        <v>2428</v>
      </c>
      <c r="BL97" s="342" t="s">
        <v>2543</v>
      </c>
      <c r="BM97" s="342" t="s">
        <v>3416</v>
      </c>
      <c r="BN97" s="342" t="s">
        <v>3359</v>
      </c>
      <c r="BO97" s="342" t="s">
        <v>3417</v>
      </c>
      <c r="BP97" s="342" t="s">
        <v>2300</v>
      </c>
      <c r="BQ97" s="342" t="s">
        <v>3418</v>
      </c>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t="s">
        <v>3419</v>
      </c>
      <c r="D98" s="342" t="s">
        <v>2661</v>
      </c>
      <c r="E98" s="342" t="s">
        <v>1116</v>
      </c>
      <c r="F98" s="342" t="s">
        <v>1539</v>
      </c>
      <c r="G98" s="342"/>
      <c r="H98" s="342" t="s">
        <v>2093</v>
      </c>
      <c r="I98" s="342"/>
      <c r="J98" s="342" t="s">
        <v>2272</v>
      </c>
      <c r="K98" s="342" t="s">
        <v>2785</v>
      </c>
      <c r="L98" s="342" t="s">
        <v>3420</v>
      </c>
      <c r="M98" s="342" t="s">
        <v>3421</v>
      </c>
      <c r="N98" s="342" t="s">
        <v>2272</v>
      </c>
      <c r="O98" s="342" t="s">
        <v>2336</v>
      </c>
      <c r="P98" s="342" t="s">
        <v>2476</v>
      </c>
      <c r="Q98" s="342" t="s">
        <v>374</v>
      </c>
      <c r="R98" s="342" t="s">
        <v>2278</v>
      </c>
      <c r="S98" s="342" t="s">
        <v>3346</v>
      </c>
      <c r="T98" s="342" t="s">
        <v>645</v>
      </c>
      <c r="U98" s="342" t="s">
        <v>645</v>
      </c>
      <c r="V98" s="342"/>
      <c r="W98" s="342"/>
      <c r="X98" s="342"/>
      <c r="Y98" s="342"/>
      <c r="Z98" s="342"/>
      <c r="AA98" s="342"/>
      <c r="AB98" s="342"/>
      <c r="AC98" s="342"/>
      <c r="AD98" s="342"/>
      <c r="AE98" s="342"/>
      <c r="AF98" s="342"/>
      <c r="AG98" s="342"/>
      <c r="AH98" s="342"/>
      <c r="AI98" s="342"/>
      <c r="AJ98" s="342"/>
      <c r="AK98" s="342" t="s">
        <v>2272</v>
      </c>
      <c r="AL98" s="342" t="s">
        <v>2280</v>
      </c>
      <c r="AM98" s="342" t="s">
        <v>2272</v>
      </c>
      <c r="AN98" s="342" t="s">
        <v>2350</v>
      </c>
      <c r="AO98" s="342" t="s">
        <v>645</v>
      </c>
      <c r="AP98" s="342" t="s">
        <v>3347</v>
      </c>
      <c r="AQ98" s="342" t="s">
        <v>3348</v>
      </c>
      <c r="AR98" s="342" t="s">
        <v>2501</v>
      </c>
      <c r="AS98" s="342" t="s">
        <v>2276</v>
      </c>
      <c r="AT98" s="342"/>
      <c r="AU98" s="351" t="s">
        <v>3420</v>
      </c>
      <c r="AV98" s="342" t="s">
        <v>2452</v>
      </c>
      <c r="AW98" s="342" t="s">
        <v>3422</v>
      </c>
      <c r="AX98" s="342" t="s">
        <v>3350</v>
      </c>
      <c r="AY98" s="342" t="s">
        <v>3423</v>
      </c>
      <c r="AZ98" s="342" t="s">
        <v>2739</v>
      </c>
      <c r="BA98" s="342" t="s">
        <v>2424</v>
      </c>
      <c r="BB98" s="342" t="s">
        <v>2740</v>
      </c>
      <c r="BC98" s="342" t="s">
        <v>3424</v>
      </c>
      <c r="BD98" s="342" t="s">
        <v>3354</v>
      </c>
      <c r="BE98" s="342" t="s">
        <v>3425</v>
      </c>
      <c r="BF98" s="342" t="s">
        <v>2585</v>
      </c>
      <c r="BG98" s="342" t="s">
        <v>3426</v>
      </c>
      <c r="BH98" s="342" t="s">
        <v>3144</v>
      </c>
      <c r="BI98" s="342" t="s">
        <v>3427</v>
      </c>
      <c r="BJ98" s="342" t="s">
        <v>2454</v>
      </c>
      <c r="BK98" s="342" t="s">
        <v>3428</v>
      </c>
      <c r="BL98" s="342" t="s">
        <v>2543</v>
      </c>
      <c r="BM98" s="342" t="s">
        <v>3339</v>
      </c>
      <c r="BN98" s="342" t="s">
        <v>3359</v>
      </c>
      <c r="BO98" s="342" t="s">
        <v>3429</v>
      </c>
      <c r="BP98" s="342" t="s">
        <v>2300</v>
      </c>
      <c r="BQ98" s="342" t="s">
        <v>3430</v>
      </c>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3431</v>
      </c>
      <c r="D99" s="342" t="s">
        <v>3432</v>
      </c>
      <c r="E99" s="342" t="s">
        <v>2005</v>
      </c>
      <c r="F99" s="342" t="s">
        <v>2003</v>
      </c>
      <c r="G99" s="342"/>
      <c r="H99" s="342" t="s">
        <v>2093</v>
      </c>
      <c r="I99" s="342"/>
      <c r="J99" s="342" t="s">
        <v>2272</v>
      </c>
      <c r="K99" s="342" t="s">
        <v>2839</v>
      </c>
      <c r="L99" s="342" t="s">
        <v>3433</v>
      </c>
      <c r="M99" s="342" t="s">
        <v>3434</v>
      </c>
      <c r="N99" s="342" t="s">
        <v>2272</v>
      </c>
      <c r="O99" s="342" t="s">
        <v>2279</v>
      </c>
      <c r="P99" s="342" t="s">
        <v>2306</v>
      </c>
      <c r="Q99" s="342" t="s">
        <v>365</v>
      </c>
      <c r="R99" s="342" t="s">
        <v>2278</v>
      </c>
      <c r="S99" s="342" t="s">
        <v>3346</v>
      </c>
      <c r="T99" s="342" t="s">
        <v>645</v>
      </c>
      <c r="U99" s="342" t="s">
        <v>645</v>
      </c>
      <c r="V99" s="342"/>
      <c r="W99" s="342"/>
      <c r="X99" s="342"/>
      <c r="Y99" s="342"/>
      <c r="Z99" s="342"/>
      <c r="AA99" s="342"/>
      <c r="AB99" s="342"/>
      <c r="AC99" s="342"/>
      <c r="AD99" s="342"/>
      <c r="AE99" s="342"/>
      <c r="AF99" s="342"/>
      <c r="AG99" s="342"/>
      <c r="AH99" s="342"/>
      <c r="AI99" s="342"/>
      <c r="AJ99" s="342"/>
      <c r="AK99" s="342" t="s">
        <v>2272</v>
      </c>
      <c r="AL99" s="342" t="s">
        <v>2280</v>
      </c>
      <c r="AM99" s="342" t="s">
        <v>2272</v>
      </c>
      <c r="AN99" s="342" t="s">
        <v>2350</v>
      </c>
      <c r="AO99" s="342" t="s">
        <v>645</v>
      </c>
      <c r="AP99" s="342" t="s">
        <v>3347</v>
      </c>
      <c r="AQ99" s="342" t="s">
        <v>3348</v>
      </c>
      <c r="AR99" s="342" t="s">
        <v>2501</v>
      </c>
      <c r="AS99" s="342" t="s">
        <v>2285</v>
      </c>
      <c r="AT99" s="342"/>
      <c r="AU99" s="351" t="s">
        <v>3433</v>
      </c>
      <c r="AV99" s="342" t="s">
        <v>2452</v>
      </c>
      <c r="AW99" s="342" t="s">
        <v>3378</v>
      </c>
      <c r="AX99" s="342" t="s">
        <v>3350</v>
      </c>
      <c r="AY99" s="342" t="s">
        <v>3435</v>
      </c>
      <c r="AZ99" s="342" t="s">
        <v>2739</v>
      </c>
      <c r="BA99" s="342" t="s">
        <v>3436</v>
      </c>
      <c r="BB99" s="342" t="s">
        <v>2740</v>
      </c>
      <c r="BC99" s="342" t="s">
        <v>2902</v>
      </c>
      <c r="BD99" s="342" t="s">
        <v>3354</v>
      </c>
      <c r="BE99" s="342" t="s">
        <v>3437</v>
      </c>
      <c r="BF99" s="342" t="s">
        <v>2585</v>
      </c>
      <c r="BG99" s="342" t="s">
        <v>3438</v>
      </c>
      <c r="BH99" s="342" t="s">
        <v>3144</v>
      </c>
      <c r="BI99" s="342" t="s">
        <v>3439</v>
      </c>
      <c r="BJ99" s="342" t="s">
        <v>2454</v>
      </c>
      <c r="BK99" s="342" t="s">
        <v>3440</v>
      </c>
      <c r="BL99" s="342" t="s">
        <v>2543</v>
      </c>
      <c r="BM99" s="342" t="s">
        <v>3400</v>
      </c>
      <c r="BN99" s="342" t="s">
        <v>3359</v>
      </c>
      <c r="BO99" s="342" t="s">
        <v>3441</v>
      </c>
      <c r="BP99" s="342" t="s">
        <v>2300</v>
      </c>
      <c r="BQ99" s="342" t="s">
        <v>3442</v>
      </c>
      <c r="BR99" s="342"/>
      <c r="BS99" s="342"/>
      <c r="BT99" s="342"/>
      <c r="BU99" s="342"/>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t="s">
        <v>3443</v>
      </c>
      <c r="D100" s="342" t="s">
        <v>3444</v>
      </c>
      <c r="E100" s="342" t="s">
        <v>1534</v>
      </c>
      <c r="F100" s="342" t="s">
        <v>1531</v>
      </c>
      <c r="G100" s="342"/>
      <c r="H100" s="342" t="s">
        <v>2093</v>
      </c>
      <c r="I100" s="342"/>
      <c r="J100" s="342" t="s">
        <v>2272</v>
      </c>
      <c r="K100" s="342" t="s">
        <v>2274</v>
      </c>
      <c r="L100" s="342" t="s">
        <v>3445</v>
      </c>
      <c r="M100" s="342" t="s">
        <v>3446</v>
      </c>
      <c r="N100" s="342" t="s">
        <v>2272</v>
      </c>
      <c r="O100" s="342" t="s">
        <v>2279</v>
      </c>
      <c r="P100" s="342" t="s">
        <v>2306</v>
      </c>
      <c r="Q100" s="342" t="s">
        <v>365</v>
      </c>
      <c r="R100" s="342" t="s">
        <v>2278</v>
      </c>
      <c r="S100" s="342" t="s">
        <v>3346</v>
      </c>
      <c r="T100" s="342" t="s">
        <v>645</v>
      </c>
      <c r="U100" s="342" t="s">
        <v>645</v>
      </c>
      <c r="V100" s="342"/>
      <c r="W100" s="342"/>
      <c r="X100" s="342"/>
      <c r="Y100" s="342"/>
      <c r="Z100" s="342"/>
      <c r="AA100" s="342"/>
      <c r="AB100" s="342"/>
      <c r="AC100" s="342"/>
      <c r="AD100" s="342"/>
      <c r="AE100" s="342"/>
      <c r="AF100" s="342"/>
      <c r="AG100" s="342"/>
      <c r="AH100" s="342"/>
      <c r="AI100" s="342"/>
      <c r="AJ100" s="342"/>
      <c r="AK100" s="342" t="s">
        <v>2272</v>
      </c>
      <c r="AL100" s="342" t="s">
        <v>2280</v>
      </c>
      <c r="AM100" s="342" t="s">
        <v>2272</v>
      </c>
      <c r="AN100" s="342" t="s">
        <v>2350</v>
      </c>
      <c r="AO100" s="342" t="s">
        <v>645</v>
      </c>
      <c r="AP100" s="342" t="s">
        <v>3347</v>
      </c>
      <c r="AQ100" s="342" t="s">
        <v>3348</v>
      </c>
      <c r="AR100" s="342" t="s">
        <v>2501</v>
      </c>
      <c r="AS100" s="342" t="s">
        <v>2406</v>
      </c>
      <c r="AT100" s="342"/>
      <c r="AU100" s="351" t="s">
        <v>3445</v>
      </c>
      <c r="AV100" s="342" t="s">
        <v>2452</v>
      </c>
      <c r="AW100" s="342" t="s">
        <v>3447</v>
      </c>
      <c r="AX100" s="342" t="s">
        <v>3350</v>
      </c>
      <c r="AY100" s="342" t="s">
        <v>2885</v>
      </c>
      <c r="AZ100" s="342" t="s">
        <v>2739</v>
      </c>
      <c r="BA100" s="342" t="s">
        <v>3448</v>
      </c>
      <c r="BB100" s="342" t="s">
        <v>2740</v>
      </c>
      <c r="BC100" s="342" t="s">
        <v>2301</v>
      </c>
      <c r="BD100" s="342" t="s">
        <v>3354</v>
      </c>
      <c r="BE100" s="342" t="s">
        <v>3449</v>
      </c>
      <c r="BF100" s="342" t="s">
        <v>2585</v>
      </c>
      <c r="BG100" s="342" t="s">
        <v>3450</v>
      </c>
      <c r="BH100" s="342" t="s">
        <v>3144</v>
      </c>
      <c r="BI100" s="342" t="s">
        <v>3451</v>
      </c>
      <c r="BJ100" s="342" t="s">
        <v>2454</v>
      </c>
      <c r="BK100" s="342" t="s">
        <v>3452</v>
      </c>
      <c r="BL100" s="342" t="s">
        <v>2543</v>
      </c>
      <c r="BM100" s="342" t="s">
        <v>3453</v>
      </c>
      <c r="BN100" s="342" t="s">
        <v>3359</v>
      </c>
      <c r="BO100" s="342" t="s">
        <v>3454</v>
      </c>
      <c r="BP100" s="342" t="s">
        <v>2300</v>
      </c>
      <c r="BQ100" s="342" t="s">
        <v>3455</v>
      </c>
      <c r="BR100" s="342"/>
      <c r="BS100" s="342"/>
      <c r="BT100" s="342"/>
      <c r="BU100" s="342"/>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3456</v>
      </c>
      <c r="D101" s="342" t="s">
        <v>3457</v>
      </c>
      <c r="E101" s="342" t="s">
        <v>1693</v>
      </c>
      <c r="F101" s="342" t="s">
        <v>1692</v>
      </c>
      <c r="G101" s="342"/>
      <c r="H101" s="342" t="s">
        <v>2093</v>
      </c>
      <c r="I101" s="342"/>
      <c r="J101" s="342" t="s">
        <v>2272</v>
      </c>
      <c r="K101" s="342" t="s">
        <v>2431</v>
      </c>
      <c r="L101" s="342" t="s">
        <v>3458</v>
      </c>
      <c r="M101" s="342" t="s">
        <v>3459</v>
      </c>
      <c r="N101" s="342" t="s">
        <v>2272</v>
      </c>
      <c r="O101" s="342" t="s">
        <v>2276</v>
      </c>
      <c r="P101" s="342" t="s">
        <v>2277</v>
      </c>
      <c r="Q101" s="342" t="s">
        <v>424</v>
      </c>
      <c r="R101" s="342" t="s">
        <v>2278</v>
      </c>
      <c r="S101" s="342" t="s">
        <v>3346</v>
      </c>
      <c r="T101" s="342" t="s">
        <v>645</v>
      </c>
      <c r="U101" s="342" t="s">
        <v>645</v>
      </c>
      <c r="V101" s="342"/>
      <c r="W101" s="342"/>
      <c r="X101" s="342"/>
      <c r="Y101" s="342"/>
      <c r="Z101" s="342"/>
      <c r="AA101" s="342"/>
      <c r="AB101" s="342"/>
      <c r="AC101" s="342"/>
      <c r="AD101" s="342"/>
      <c r="AE101" s="342"/>
      <c r="AF101" s="342"/>
      <c r="AG101" s="342"/>
      <c r="AH101" s="342"/>
      <c r="AI101" s="342"/>
      <c r="AJ101" s="342"/>
      <c r="AK101" s="342" t="s">
        <v>2272</v>
      </c>
      <c r="AL101" s="342" t="s">
        <v>2280</v>
      </c>
      <c r="AM101" s="342" t="s">
        <v>2272</v>
      </c>
      <c r="AN101" s="342" t="s">
        <v>2350</v>
      </c>
      <c r="AO101" s="342" t="s">
        <v>645</v>
      </c>
      <c r="AP101" s="342" t="s">
        <v>3347</v>
      </c>
      <c r="AQ101" s="342" t="s">
        <v>3348</v>
      </c>
      <c r="AR101" s="342" t="s">
        <v>2501</v>
      </c>
      <c r="AS101" s="342" t="s">
        <v>2420</v>
      </c>
      <c r="AT101" s="342"/>
      <c r="AU101" s="351" t="s">
        <v>3458</v>
      </c>
      <c r="AV101" s="342" t="s">
        <v>2452</v>
      </c>
      <c r="AW101" s="342" t="s">
        <v>3460</v>
      </c>
      <c r="AX101" s="342" t="s">
        <v>3350</v>
      </c>
      <c r="AY101" s="342" t="s">
        <v>3461</v>
      </c>
      <c r="AZ101" s="342" t="s">
        <v>2739</v>
      </c>
      <c r="BA101" s="342" t="s">
        <v>3462</v>
      </c>
      <c r="BB101" s="342" t="s">
        <v>2740</v>
      </c>
      <c r="BC101" s="342" t="s">
        <v>2328</v>
      </c>
      <c r="BD101" s="342" t="s">
        <v>3354</v>
      </c>
      <c r="BE101" s="342" t="s">
        <v>3463</v>
      </c>
      <c r="BF101" s="342" t="s">
        <v>2585</v>
      </c>
      <c r="BG101" s="342" t="s">
        <v>2395</v>
      </c>
      <c r="BH101" s="342" t="s">
        <v>3144</v>
      </c>
      <c r="BI101" s="342" t="s">
        <v>2678</v>
      </c>
      <c r="BJ101" s="342" t="s">
        <v>2454</v>
      </c>
      <c r="BK101" s="342" t="s">
        <v>3464</v>
      </c>
      <c r="BL101" s="342" t="s">
        <v>2543</v>
      </c>
      <c r="BM101" s="342" t="s">
        <v>3465</v>
      </c>
      <c r="BN101" s="342" t="s">
        <v>3359</v>
      </c>
      <c r="BO101" s="342" t="s">
        <v>3466</v>
      </c>
      <c r="BP101" s="342" t="s">
        <v>2300</v>
      </c>
      <c r="BQ101" s="342" t="s">
        <v>3467</v>
      </c>
      <c r="BR101" s="342"/>
      <c r="BS101" s="342"/>
      <c r="BT101" s="342"/>
      <c r="BU101" s="342"/>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3468</v>
      </c>
      <c r="D102" s="342" t="s">
        <v>3469</v>
      </c>
      <c r="E102" s="342" t="s">
        <v>1127</v>
      </c>
      <c r="F102" s="342" t="s">
        <v>1510</v>
      </c>
      <c r="G102" s="342"/>
      <c r="H102" s="342" t="s">
        <v>2093</v>
      </c>
      <c r="I102" s="342"/>
      <c r="J102" s="342" t="s">
        <v>2272</v>
      </c>
      <c r="K102" s="342" t="s">
        <v>3264</v>
      </c>
      <c r="L102" s="342" t="s">
        <v>3470</v>
      </c>
      <c r="M102" s="342" t="s">
        <v>3471</v>
      </c>
      <c r="N102" s="342" t="s">
        <v>2272</v>
      </c>
      <c r="O102" s="342" t="s">
        <v>2501</v>
      </c>
      <c r="P102" s="342" t="s">
        <v>2502</v>
      </c>
      <c r="Q102" s="342" t="s">
        <v>487</v>
      </c>
      <c r="R102" s="342" t="s">
        <v>2278</v>
      </c>
      <c r="S102" s="342" t="s">
        <v>3346</v>
      </c>
      <c r="T102" s="342" t="s">
        <v>645</v>
      </c>
      <c r="U102" s="342" t="s">
        <v>645</v>
      </c>
      <c r="V102" s="342"/>
      <c r="W102" s="342"/>
      <c r="X102" s="342"/>
      <c r="Y102" s="342"/>
      <c r="Z102" s="342"/>
      <c r="AA102" s="342"/>
      <c r="AB102" s="342"/>
      <c r="AC102" s="342"/>
      <c r="AD102" s="342"/>
      <c r="AE102" s="342"/>
      <c r="AF102" s="342"/>
      <c r="AG102" s="342"/>
      <c r="AH102" s="342"/>
      <c r="AI102" s="342"/>
      <c r="AJ102" s="342"/>
      <c r="AK102" s="342" t="s">
        <v>2272</v>
      </c>
      <c r="AL102" s="342" t="s">
        <v>2280</v>
      </c>
      <c r="AM102" s="342" t="s">
        <v>2272</v>
      </c>
      <c r="AN102" s="342" t="s">
        <v>2350</v>
      </c>
      <c r="AO102" s="342" t="s">
        <v>645</v>
      </c>
      <c r="AP102" s="342" t="s">
        <v>3347</v>
      </c>
      <c r="AQ102" s="342" t="s">
        <v>3348</v>
      </c>
      <c r="AR102" s="342" t="s">
        <v>2501</v>
      </c>
      <c r="AS102" s="342" t="s">
        <v>2501</v>
      </c>
      <c r="AT102" s="342"/>
      <c r="AU102" s="351" t="s">
        <v>3470</v>
      </c>
      <c r="AV102" s="342" t="s">
        <v>2452</v>
      </c>
      <c r="AW102" s="342" t="s">
        <v>3472</v>
      </c>
      <c r="AX102" s="342" t="s">
        <v>3350</v>
      </c>
      <c r="AY102" s="342" t="s">
        <v>3473</v>
      </c>
      <c r="AZ102" s="342" t="s">
        <v>2739</v>
      </c>
      <c r="BA102" s="342" t="s">
        <v>3474</v>
      </c>
      <c r="BB102" s="342" t="s">
        <v>2740</v>
      </c>
      <c r="BC102" s="342" t="s">
        <v>3475</v>
      </c>
      <c r="BD102" s="342" t="s">
        <v>3354</v>
      </c>
      <c r="BE102" s="342" t="s">
        <v>3476</v>
      </c>
      <c r="BF102" s="342" t="s">
        <v>2585</v>
      </c>
      <c r="BG102" s="342" t="s">
        <v>3477</v>
      </c>
      <c r="BH102" s="342" t="s">
        <v>3144</v>
      </c>
      <c r="BI102" s="342" t="s">
        <v>3478</v>
      </c>
      <c r="BJ102" s="342" t="s">
        <v>2454</v>
      </c>
      <c r="BK102" s="342" t="s">
        <v>3479</v>
      </c>
      <c r="BL102" s="342" t="s">
        <v>2543</v>
      </c>
      <c r="BM102" s="342" t="s">
        <v>3480</v>
      </c>
      <c r="BN102" s="342" t="s">
        <v>3359</v>
      </c>
      <c r="BO102" s="342" t="s">
        <v>3481</v>
      </c>
      <c r="BP102" s="342" t="s">
        <v>2300</v>
      </c>
      <c r="BQ102" s="342" t="s">
        <v>3482</v>
      </c>
      <c r="BR102" s="342"/>
      <c r="BS102" s="342"/>
      <c r="BT102" s="342"/>
      <c r="BU102" s="342"/>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3483</v>
      </c>
      <c r="D103" s="342" t="s">
        <v>2298</v>
      </c>
      <c r="E103" s="342" t="s">
        <v>1684</v>
      </c>
      <c r="F103" s="342" t="s">
        <v>1683</v>
      </c>
      <c r="G103" s="342"/>
      <c r="H103" s="342" t="s">
        <v>2093</v>
      </c>
      <c r="I103" s="342"/>
      <c r="J103" s="342" t="s">
        <v>2272</v>
      </c>
      <c r="K103" s="342" t="s">
        <v>3484</v>
      </c>
      <c r="L103" s="342" t="s">
        <v>3485</v>
      </c>
      <c r="M103" s="342" t="s">
        <v>3486</v>
      </c>
      <c r="N103" s="342" t="s">
        <v>2272</v>
      </c>
      <c r="O103" s="342" t="s">
        <v>2404</v>
      </c>
      <c r="P103" s="342" t="s">
        <v>2405</v>
      </c>
      <c r="Q103" s="342" t="s">
        <v>362</v>
      </c>
      <c r="R103" s="342" t="s">
        <v>2278</v>
      </c>
      <c r="S103" s="342" t="s">
        <v>3346</v>
      </c>
      <c r="T103" s="342" t="s">
        <v>645</v>
      </c>
      <c r="U103" s="342" t="s">
        <v>645</v>
      </c>
      <c r="V103" s="342"/>
      <c r="W103" s="342"/>
      <c r="X103" s="342"/>
      <c r="Y103" s="342"/>
      <c r="Z103" s="342"/>
      <c r="AA103" s="342"/>
      <c r="AB103" s="342"/>
      <c r="AC103" s="342"/>
      <c r="AD103" s="342"/>
      <c r="AE103" s="342"/>
      <c r="AF103" s="342"/>
      <c r="AG103" s="342"/>
      <c r="AH103" s="342"/>
      <c r="AI103" s="342"/>
      <c r="AJ103" s="342"/>
      <c r="AK103" s="342" t="s">
        <v>2272</v>
      </c>
      <c r="AL103" s="342" t="s">
        <v>2280</v>
      </c>
      <c r="AM103" s="342" t="s">
        <v>2272</v>
      </c>
      <c r="AN103" s="342" t="s">
        <v>2350</v>
      </c>
      <c r="AO103" s="342" t="s">
        <v>645</v>
      </c>
      <c r="AP103" s="342" t="s">
        <v>3347</v>
      </c>
      <c r="AQ103" s="342" t="s">
        <v>3348</v>
      </c>
      <c r="AR103" s="342" t="s">
        <v>2501</v>
      </c>
      <c r="AS103" s="342" t="s">
        <v>2404</v>
      </c>
      <c r="AT103" s="342"/>
      <c r="AU103" s="351" t="s">
        <v>3485</v>
      </c>
      <c r="AV103" s="342" t="s">
        <v>2452</v>
      </c>
      <c r="AW103" s="342" t="s">
        <v>3487</v>
      </c>
      <c r="AX103" s="342" t="s">
        <v>3350</v>
      </c>
      <c r="AY103" s="342" t="s">
        <v>3488</v>
      </c>
      <c r="AZ103" s="342" t="s">
        <v>2739</v>
      </c>
      <c r="BA103" s="342" t="s">
        <v>3489</v>
      </c>
      <c r="BB103" s="342" t="s">
        <v>2740</v>
      </c>
      <c r="BC103" s="342" t="s">
        <v>3490</v>
      </c>
      <c r="BD103" s="342" t="s">
        <v>3354</v>
      </c>
      <c r="BE103" s="342" t="s">
        <v>3491</v>
      </c>
      <c r="BF103" s="342" t="s">
        <v>2585</v>
      </c>
      <c r="BG103" s="342" t="s">
        <v>3492</v>
      </c>
      <c r="BH103" s="342" t="s">
        <v>3144</v>
      </c>
      <c r="BI103" s="342" t="s">
        <v>3493</v>
      </c>
      <c r="BJ103" s="342" t="s">
        <v>2454</v>
      </c>
      <c r="BK103" s="342" t="s">
        <v>3494</v>
      </c>
      <c r="BL103" s="342" t="s">
        <v>2543</v>
      </c>
      <c r="BM103" s="342" t="s">
        <v>3495</v>
      </c>
      <c r="BN103" s="342" t="s">
        <v>3359</v>
      </c>
      <c r="BO103" s="342" t="s">
        <v>3496</v>
      </c>
      <c r="BP103" s="342" t="s">
        <v>2300</v>
      </c>
      <c r="BQ103" s="342" t="s">
        <v>3497</v>
      </c>
      <c r="BR103" s="342"/>
      <c r="BS103" s="342"/>
      <c r="BT103" s="342"/>
      <c r="BU103" s="342"/>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3498</v>
      </c>
      <c r="D104" s="342" t="s">
        <v>2751</v>
      </c>
      <c r="E104" s="342" t="s">
        <v>1113</v>
      </c>
      <c r="F104" s="342" t="s">
        <v>1112</v>
      </c>
      <c r="G104" s="342"/>
      <c r="H104" s="342" t="s">
        <v>2093</v>
      </c>
      <c r="I104" s="342"/>
      <c r="J104" s="342" t="s">
        <v>2272</v>
      </c>
      <c r="K104" s="342" t="s">
        <v>3499</v>
      </c>
      <c r="L104" s="342" t="s">
        <v>3500</v>
      </c>
      <c r="M104" s="342" t="s">
        <v>3501</v>
      </c>
      <c r="N104" s="342" t="s">
        <v>2322</v>
      </c>
      <c r="O104" s="342" t="s">
        <v>2281</v>
      </c>
      <c r="P104" s="342" t="s">
        <v>2376</v>
      </c>
      <c r="Q104" s="342" t="s">
        <v>383</v>
      </c>
      <c r="R104" s="342" t="s">
        <v>2278</v>
      </c>
      <c r="S104" s="342" t="s">
        <v>3346</v>
      </c>
      <c r="T104" s="342" t="s">
        <v>645</v>
      </c>
      <c r="U104" s="342" t="s">
        <v>645</v>
      </c>
      <c r="V104" s="342"/>
      <c r="W104" s="342"/>
      <c r="X104" s="342"/>
      <c r="Y104" s="342"/>
      <c r="Z104" s="342"/>
      <c r="AA104" s="342"/>
      <c r="AB104" s="342"/>
      <c r="AC104" s="342"/>
      <c r="AD104" s="342"/>
      <c r="AE104" s="342"/>
      <c r="AF104" s="342"/>
      <c r="AG104" s="342"/>
      <c r="AH104" s="342"/>
      <c r="AI104" s="342"/>
      <c r="AJ104" s="342"/>
      <c r="AK104" s="342" t="s">
        <v>2272</v>
      </c>
      <c r="AL104" s="342" t="s">
        <v>2280</v>
      </c>
      <c r="AM104" s="342" t="s">
        <v>2272</v>
      </c>
      <c r="AN104" s="342" t="s">
        <v>2350</v>
      </c>
      <c r="AO104" s="342" t="s">
        <v>645</v>
      </c>
      <c r="AP104" s="342" t="s">
        <v>3347</v>
      </c>
      <c r="AQ104" s="342" t="s">
        <v>3348</v>
      </c>
      <c r="AR104" s="342" t="s">
        <v>2501</v>
      </c>
      <c r="AS104" s="342"/>
      <c r="AT104" s="342"/>
      <c r="AU104" s="351" t="s">
        <v>3500</v>
      </c>
      <c r="AV104" s="342" t="s">
        <v>2452</v>
      </c>
      <c r="AW104" s="342" t="s">
        <v>3051</v>
      </c>
      <c r="AX104" s="342" t="s">
        <v>3350</v>
      </c>
      <c r="AY104" s="342" t="s">
        <v>3502</v>
      </c>
      <c r="AZ104" s="342" t="s">
        <v>2739</v>
      </c>
      <c r="BA104" s="342" t="s">
        <v>3503</v>
      </c>
      <c r="BB104" s="342" t="s">
        <v>2740</v>
      </c>
      <c r="BC104" s="342" t="s">
        <v>3504</v>
      </c>
      <c r="BD104" s="342" t="s">
        <v>3354</v>
      </c>
      <c r="BE104" s="342" t="s">
        <v>3505</v>
      </c>
      <c r="BF104" s="342" t="s">
        <v>2585</v>
      </c>
      <c r="BG104" s="342" t="s">
        <v>3506</v>
      </c>
      <c r="BH104" s="342" t="s">
        <v>3144</v>
      </c>
      <c r="BI104" s="342" t="s">
        <v>3507</v>
      </c>
      <c r="BJ104" s="342" t="s">
        <v>2454</v>
      </c>
      <c r="BK104" s="342" t="s">
        <v>2710</v>
      </c>
      <c r="BL104" s="342"/>
      <c r="BM104" s="342"/>
      <c r="BN104" s="342" t="s">
        <v>3359</v>
      </c>
      <c r="BO104" s="342" t="s">
        <v>3508</v>
      </c>
      <c r="BP104" s="342" t="s">
        <v>2300</v>
      </c>
      <c r="BQ104" s="342" t="s">
        <v>3509</v>
      </c>
      <c r="BR104" s="342"/>
      <c r="BS104" s="342"/>
      <c r="BT104" s="342"/>
      <c r="BU104" s="342"/>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c r="D105" s="342" t="s">
        <v>3510</v>
      </c>
      <c r="E105" s="342"/>
      <c r="F105" s="342" t="s">
        <v>2430</v>
      </c>
      <c r="G105" s="342"/>
      <c r="H105" s="342" t="s">
        <v>2093</v>
      </c>
      <c r="I105" s="342"/>
      <c r="J105" s="342" t="s">
        <v>2272</v>
      </c>
      <c r="K105" s="342" t="s">
        <v>3511</v>
      </c>
      <c r="L105" s="342"/>
      <c r="M105" s="342"/>
      <c r="N105" s="342" t="s">
        <v>2272</v>
      </c>
      <c r="O105" s="342"/>
      <c r="P105" s="342"/>
      <c r="Q105" s="342"/>
      <c r="R105" s="342"/>
      <c r="S105" s="342" t="s">
        <v>3346</v>
      </c>
      <c r="T105" s="342" t="s">
        <v>645</v>
      </c>
      <c r="U105" s="342" t="s">
        <v>645</v>
      </c>
      <c r="V105" s="342"/>
      <c r="W105" s="342"/>
      <c r="X105" s="342"/>
      <c r="Y105" s="342"/>
      <c r="Z105" s="342"/>
      <c r="AA105" s="342"/>
      <c r="AB105" s="342"/>
      <c r="AC105" s="342"/>
      <c r="AD105" s="342"/>
      <c r="AE105" s="342"/>
      <c r="AF105" s="342"/>
      <c r="AG105" s="342"/>
      <c r="AH105" s="342"/>
      <c r="AI105" s="342"/>
      <c r="AJ105" s="342"/>
      <c r="AK105" s="342" t="s">
        <v>2272</v>
      </c>
      <c r="AL105" s="342" t="s">
        <v>2280</v>
      </c>
      <c r="AM105" s="342" t="s">
        <v>2272</v>
      </c>
      <c r="AN105" s="342" t="s">
        <v>2350</v>
      </c>
      <c r="AO105" s="342" t="s">
        <v>645</v>
      </c>
      <c r="AP105" s="342" t="s">
        <v>3347</v>
      </c>
      <c r="AQ105" s="342" t="s">
        <v>3348</v>
      </c>
      <c r="AR105" s="342" t="s">
        <v>2501</v>
      </c>
      <c r="AS105" s="342"/>
      <c r="AT105" s="342"/>
      <c r="AU105" s="351"/>
      <c r="AV105" s="342"/>
      <c r="AW105" s="342"/>
      <c r="AX105" s="342"/>
      <c r="AY105" s="342"/>
      <c r="AZ105" s="342"/>
      <c r="BA105" s="342"/>
      <c r="BB105" s="342"/>
      <c r="BC105" s="342"/>
      <c r="BD105" s="342"/>
      <c r="BE105" s="342"/>
      <c r="BF105" s="342"/>
      <c r="BG105" s="342"/>
      <c r="BH105" s="342"/>
      <c r="BI105" s="342"/>
      <c r="BJ105" s="342"/>
      <c r="BK105" s="342"/>
      <c r="BL105" s="342"/>
      <c r="BM105" s="342"/>
      <c r="BN105" s="342"/>
      <c r="BO105" s="342"/>
      <c r="BP105" s="342"/>
      <c r="BQ105" s="342"/>
      <c r="BR105" s="342"/>
      <c r="BS105" s="342"/>
      <c r="BT105" s="342"/>
      <c r="BU105" s="342"/>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c r="D106" s="342" t="s">
        <v>3512</v>
      </c>
      <c r="E106" s="342"/>
      <c r="F106" s="342" t="s">
        <v>2430</v>
      </c>
      <c r="G106" s="342"/>
      <c r="H106" s="342" t="s">
        <v>2093</v>
      </c>
      <c r="I106" s="342"/>
      <c r="J106" s="342" t="s">
        <v>2272</v>
      </c>
      <c r="K106" s="342" t="s">
        <v>3513</v>
      </c>
      <c r="L106" s="342"/>
      <c r="M106" s="342"/>
      <c r="N106" s="342" t="s">
        <v>2272</v>
      </c>
      <c r="O106" s="342"/>
      <c r="P106" s="342"/>
      <c r="Q106" s="342"/>
      <c r="R106" s="342"/>
      <c r="S106" s="342" t="s">
        <v>3346</v>
      </c>
      <c r="T106" s="342" t="s">
        <v>645</v>
      </c>
      <c r="U106" s="342" t="s">
        <v>645</v>
      </c>
      <c r="V106" s="342"/>
      <c r="W106" s="342"/>
      <c r="X106" s="342"/>
      <c r="Y106" s="342"/>
      <c r="Z106" s="342"/>
      <c r="AA106" s="342"/>
      <c r="AB106" s="342"/>
      <c r="AC106" s="342"/>
      <c r="AD106" s="342"/>
      <c r="AE106" s="342"/>
      <c r="AF106" s="342"/>
      <c r="AG106" s="342"/>
      <c r="AH106" s="342"/>
      <c r="AI106" s="342"/>
      <c r="AJ106" s="342"/>
      <c r="AK106" s="342" t="s">
        <v>2272</v>
      </c>
      <c r="AL106" s="342" t="s">
        <v>2280</v>
      </c>
      <c r="AM106" s="342" t="s">
        <v>2272</v>
      </c>
      <c r="AN106" s="342" t="s">
        <v>2350</v>
      </c>
      <c r="AO106" s="342" t="s">
        <v>645</v>
      </c>
      <c r="AP106" s="342" t="s">
        <v>3347</v>
      </c>
      <c r="AQ106" s="342" t="s">
        <v>3348</v>
      </c>
      <c r="AR106" s="342" t="s">
        <v>2501</v>
      </c>
      <c r="AS106" s="342"/>
      <c r="AT106" s="342"/>
      <c r="AU106" s="351"/>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c r="BT106" s="342"/>
      <c r="BU106" s="342"/>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t="s">
        <v>3514</v>
      </c>
      <c r="D107" s="342" t="s">
        <v>2447</v>
      </c>
      <c r="E107" s="342" t="s">
        <v>1109</v>
      </c>
      <c r="F107" s="342" t="s">
        <v>1108</v>
      </c>
      <c r="G107" s="342"/>
      <c r="H107" s="342" t="s">
        <v>2093</v>
      </c>
      <c r="I107" s="342"/>
      <c r="J107" s="342" t="s">
        <v>2272</v>
      </c>
      <c r="K107" s="342" t="s">
        <v>3515</v>
      </c>
      <c r="L107" s="342" t="s">
        <v>3516</v>
      </c>
      <c r="M107" s="342" t="s">
        <v>3517</v>
      </c>
      <c r="N107" s="342" t="s">
        <v>2272</v>
      </c>
      <c r="O107" s="342" t="s">
        <v>2307</v>
      </c>
      <c r="P107" s="342" t="s">
        <v>2321</v>
      </c>
      <c r="Q107" s="342" t="s">
        <v>368</v>
      </c>
      <c r="R107" s="342" t="s">
        <v>2278</v>
      </c>
      <c r="S107" s="342" t="s">
        <v>2736</v>
      </c>
      <c r="T107" s="342" t="s">
        <v>543</v>
      </c>
      <c r="U107" s="342" t="s">
        <v>543</v>
      </c>
      <c r="V107" s="342"/>
      <c r="W107" s="342"/>
      <c r="X107" s="342"/>
      <c r="Y107" s="342"/>
      <c r="Z107" s="342"/>
      <c r="AA107" s="342"/>
      <c r="AB107" s="342"/>
      <c r="AC107" s="342"/>
      <c r="AD107" s="342"/>
      <c r="AE107" s="342"/>
      <c r="AF107" s="342"/>
      <c r="AG107" s="342"/>
      <c r="AH107" s="342"/>
      <c r="AI107" s="342"/>
      <c r="AJ107" s="342"/>
      <c r="AK107" s="342" t="s">
        <v>2272</v>
      </c>
      <c r="AL107" s="342" t="s">
        <v>2280</v>
      </c>
      <c r="AM107" s="342" t="s">
        <v>2272</v>
      </c>
      <c r="AN107" s="342" t="s">
        <v>2459</v>
      </c>
      <c r="AO107" s="342" t="s">
        <v>3518</v>
      </c>
      <c r="AP107" s="342" t="s">
        <v>3519</v>
      </c>
      <c r="AQ107" s="342" t="s">
        <v>2346</v>
      </c>
      <c r="AR107" s="342" t="s">
        <v>2281</v>
      </c>
      <c r="AS107" s="342" t="s">
        <v>2279</v>
      </c>
      <c r="AT107" s="342"/>
      <c r="AU107" s="351" t="s">
        <v>3516</v>
      </c>
      <c r="AV107" s="342" t="s">
        <v>3144</v>
      </c>
      <c r="AW107" s="342" t="s">
        <v>3520</v>
      </c>
      <c r="AX107" s="342" t="s">
        <v>2292</v>
      </c>
      <c r="AY107" s="342" t="s">
        <v>3521</v>
      </c>
      <c r="AZ107" s="342" t="s">
        <v>2663</v>
      </c>
      <c r="BA107" s="342" t="s">
        <v>3522</v>
      </c>
      <c r="BB107" s="342" t="s">
        <v>2543</v>
      </c>
      <c r="BC107" s="342" t="s">
        <v>3504</v>
      </c>
      <c r="BD107" s="342" t="s">
        <v>2744</v>
      </c>
      <c r="BE107" s="342" t="s">
        <v>3523</v>
      </c>
      <c r="BF107" s="342" t="s">
        <v>2300</v>
      </c>
      <c r="BG107" s="342" t="s">
        <v>2795</v>
      </c>
      <c r="BH107" s="342"/>
      <c r="BI107" s="342"/>
      <c r="BJ107" s="342"/>
      <c r="BK107" s="342"/>
      <c r="BL107" s="342"/>
      <c r="BM107" s="342"/>
      <c r="BN107" s="342"/>
      <c r="BO107" s="342"/>
      <c r="BP107" s="342"/>
      <c r="BQ107" s="342"/>
      <c r="BR107" s="342"/>
      <c r="BS107" s="342"/>
      <c r="BT107" s="342"/>
      <c r="BU107" s="342"/>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c r="D108" s="342" t="s">
        <v>3524</v>
      </c>
      <c r="E108" s="342"/>
      <c r="F108" s="342" t="s">
        <v>2430</v>
      </c>
      <c r="G108" s="342"/>
      <c r="H108" s="342" t="s">
        <v>2093</v>
      </c>
      <c r="I108" s="342"/>
      <c r="J108" s="342" t="s">
        <v>2272</v>
      </c>
      <c r="K108" s="342" t="s">
        <v>2417</v>
      </c>
      <c r="L108" s="342"/>
      <c r="M108" s="342"/>
      <c r="N108" s="342" t="s">
        <v>2272</v>
      </c>
      <c r="O108" s="342"/>
      <c r="P108" s="342"/>
      <c r="Q108" s="342"/>
      <c r="R108" s="342"/>
      <c r="S108" s="342" t="s">
        <v>2736</v>
      </c>
      <c r="T108" s="342" t="s">
        <v>543</v>
      </c>
      <c r="U108" s="342" t="s">
        <v>543</v>
      </c>
      <c r="V108" s="342"/>
      <c r="W108" s="342"/>
      <c r="X108" s="342"/>
      <c r="Y108" s="342"/>
      <c r="Z108" s="342"/>
      <c r="AA108" s="342"/>
      <c r="AB108" s="342"/>
      <c r="AC108" s="342"/>
      <c r="AD108" s="342"/>
      <c r="AE108" s="342"/>
      <c r="AF108" s="342"/>
      <c r="AG108" s="342"/>
      <c r="AH108" s="342"/>
      <c r="AI108" s="342"/>
      <c r="AJ108" s="342"/>
      <c r="AK108" s="342" t="s">
        <v>2272</v>
      </c>
      <c r="AL108" s="342" t="s">
        <v>2280</v>
      </c>
      <c r="AM108" s="342" t="s">
        <v>2272</v>
      </c>
      <c r="AN108" s="342" t="s">
        <v>2459</v>
      </c>
      <c r="AO108" s="342" t="s">
        <v>3518</v>
      </c>
      <c r="AP108" s="342" t="s">
        <v>3519</v>
      </c>
      <c r="AQ108" s="342" t="s">
        <v>2346</v>
      </c>
      <c r="AR108" s="342" t="s">
        <v>2281</v>
      </c>
      <c r="AS108" s="342"/>
      <c r="AT108" s="342"/>
      <c r="AU108" s="351"/>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3525</v>
      </c>
      <c r="D109" s="342" t="s">
        <v>3526</v>
      </c>
      <c r="E109" s="342" t="s">
        <v>635</v>
      </c>
      <c r="F109" s="342" t="s">
        <v>1064</v>
      </c>
      <c r="G109" s="342"/>
      <c r="H109" s="342" t="s">
        <v>2093</v>
      </c>
      <c r="I109" s="342"/>
      <c r="J109" s="342" t="s">
        <v>2272</v>
      </c>
      <c r="K109" s="342" t="s">
        <v>2333</v>
      </c>
      <c r="L109" s="342" t="s">
        <v>3527</v>
      </c>
      <c r="M109" s="342" t="s">
        <v>3528</v>
      </c>
      <c r="N109" s="342" t="s">
        <v>2272</v>
      </c>
      <c r="O109" s="342" t="s">
        <v>2276</v>
      </c>
      <c r="P109" s="342" t="s">
        <v>2277</v>
      </c>
      <c r="Q109" s="342" t="s">
        <v>424</v>
      </c>
      <c r="R109" s="342" t="s">
        <v>2278</v>
      </c>
      <c r="S109" s="342" t="s">
        <v>3469</v>
      </c>
      <c r="T109" s="342" t="s">
        <v>1083</v>
      </c>
      <c r="U109" s="342" t="s">
        <v>1083</v>
      </c>
      <c r="V109" s="342"/>
      <c r="W109" s="342"/>
      <c r="X109" s="342"/>
      <c r="Y109" s="342"/>
      <c r="Z109" s="342"/>
      <c r="AA109" s="342"/>
      <c r="AB109" s="342"/>
      <c r="AC109" s="342"/>
      <c r="AD109" s="342"/>
      <c r="AE109" s="342"/>
      <c r="AF109" s="342"/>
      <c r="AG109" s="342"/>
      <c r="AH109" s="342"/>
      <c r="AI109" s="342"/>
      <c r="AJ109" s="342"/>
      <c r="AK109" s="342" t="s">
        <v>2272</v>
      </c>
      <c r="AL109" s="342" t="s">
        <v>2280</v>
      </c>
      <c r="AM109" s="342" t="s">
        <v>2272</v>
      </c>
      <c r="AN109" s="342" t="s">
        <v>2459</v>
      </c>
      <c r="AO109" s="342" t="s">
        <v>3518</v>
      </c>
      <c r="AP109" s="342" t="s">
        <v>3519</v>
      </c>
      <c r="AQ109" s="342" t="s">
        <v>2346</v>
      </c>
      <c r="AR109" s="342" t="s">
        <v>2281</v>
      </c>
      <c r="AS109" s="342" t="s">
        <v>2279</v>
      </c>
      <c r="AT109" s="342"/>
      <c r="AU109" s="351" t="s">
        <v>3527</v>
      </c>
      <c r="AV109" s="342" t="s">
        <v>3144</v>
      </c>
      <c r="AW109" s="342" t="s">
        <v>3529</v>
      </c>
      <c r="AX109" s="342" t="s">
        <v>2292</v>
      </c>
      <c r="AY109" s="342" t="s">
        <v>3530</v>
      </c>
      <c r="AZ109" s="342" t="s">
        <v>2663</v>
      </c>
      <c r="BA109" s="342" t="s">
        <v>3531</v>
      </c>
      <c r="BB109" s="342" t="s">
        <v>2543</v>
      </c>
      <c r="BC109" s="342" t="s">
        <v>3532</v>
      </c>
      <c r="BD109" s="342" t="s">
        <v>2744</v>
      </c>
      <c r="BE109" s="342" t="s">
        <v>3533</v>
      </c>
      <c r="BF109" s="342" t="s">
        <v>2300</v>
      </c>
      <c r="BG109" s="342" t="s">
        <v>3305</v>
      </c>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3534</v>
      </c>
      <c r="D110" s="342" t="s">
        <v>2543</v>
      </c>
      <c r="E110" s="342" t="s">
        <v>1391</v>
      </c>
      <c r="F110" s="342" t="s">
        <v>1508</v>
      </c>
      <c r="G110" s="342"/>
      <c r="H110" s="342" t="s">
        <v>2093</v>
      </c>
      <c r="I110" s="342"/>
      <c r="J110" s="342" t="s">
        <v>2272</v>
      </c>
      <c r="K110" s="342" t="s">
        <v>3228</v>
      </c>
      <c r="L110" s="342" t="s">
        <v>3072</v>
      </c>
      <c r="M110" s="342" t="s">
        <v>3535</v>
      </c>
      <c r="N110" s="342" t="s">
        <v>2272</v>
      </c>
      <c r="O110" s="342" t="s">
        <v>2404</v>
      </c>
      <c r="P110" s="342" t="s">
        <v>2405</v>
      </c>
      <c r="Q110" s="342" t="s">
        <v>362</v>
      </c>
      <c r="R110" s="342" t="s">
        <v>2278</v>
      </c>
      <c r="S110" s="342" t="s">
        <v>3469</v>
      </c>
      <c r="T110" s="342" t="s">
        <v>1083</v>
      </c>
      <c r="U110" s="342" t="s">
        <v>1083</v>
      </c>
      <c r="V110" s="342"/>
      <c r="W110" s="342"/>
      <c r="X110" s="342"/>
      <c r="Y110" s="342"/>
      <c r="Z110" s="342"/>
      <c r="AA110" s="342"/>
      <c r="AB110" s="342"/>
      <c r="AC110" s="342"/>
      <c r="AD110" s="342"/>
      <c r="AE110" s="342"/>
      <c r="AF110" s="342"/>
      <c r="AG110" s="342"/>
      <c r="AH110" s="342"/>
      <c r="AI110" s="342"/>
      <c r="AJ110" s="342"/>
      <c r="AK110" s="342" t="s">
        <v>2272</v>
      </c>
      <c r="AL110" s="342" t="s">
        <v>2280</v>
      </c>
      <c r="AM110" s="342" t="s">
        <v>2272</v>
      </c>
      <c r="AN110" s="342" t="s">
        <v>2459</v>
      </c>
      <c r="AO110" s="342" t="s">
        <v>3518</v>
      </c>
      <c r="AP110" s="342" t="s">
        <v>3519</v>
      </c>
      <c r="AQ110" s="342" t="s">
        <v>2346</v>
      </c>
      <c r="AR110" s="342" t="s">
        <v>2281</v>
      </c>
      <c r="AS110" s="342" t="s">
        <v>2307</v>
      </c>
      <c r="AT110" s="342"/>
      <c r="AU110" s="351" t="s">
        <v>3072</v>
      </c>
      <c r="AV110" s="342" t="s">
        <v>3144</v>
      </c>
      <c r="AW110" s="342" t="s">
        <v>3536</v>
      </c>
      <c r="AX110" s="342" t="s">
        <v>2292</v>
      </c>
      <c r="AY110" s="342" t="s">
        <v>3537</v>
      </c>
      <c r="AZ110" s="342" t="s">
        <v>2663</v>
      </c>
      <c r="BA110" s="342" t="s">
        <v>3538</v>
      </c>
      <c r="BB110" s="342" t="s">
        <v>2543</v>
      </c>
      <c r="BC110" s="342" t="s">
        <v>3539</v>
      </c>
      <c r="BD110" s="342" t="s">
        <v>2744</v>
      </c>
      <c r="BE110" s="342" t="s">
        <v>3540</v>
      </c>
      <c r="BF110" s="342" t="s">
        <v>2300</v>
      </c>
      <c r="BG110" s="342" t="s">
        <v>3541</v>
      </c>
      <c r="BH110" s="342"/>
      <c r="BI110" s="342"/>
      <c r="BJ110" s="342"/>
      <c r="BK110" s="342"/>
      <c r="BL110" s="342"/>
      <c r="BM110" s="342"/>
      <c r="BN110" s="342"/>
      <c r="BO110" s="342"/>
      <c r="BP110" s="342"/>
      <c r="BQ110" s="342"/>
      <c r="BR110" s="342"/>
      <c r="BS110" s="342"/>
      <c r="BT110" s="342"/>
      <c r="BU110" s="342"/>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3542</v>
      </c>
      <c r="D111" s="342" t="s">
        <v>3543</v>
      </c>
      <c r="E111" s="342" t="s">
        <v>2016</v>
      </c>
      <c r="F111" s="342" t="s">
        <v>2013</v>
      </c>
      <c r="G111" s="342"/>
      <c r="H111" s="342" t="s">
        <v>2093</v>
      </c>
      <c r="I111" s="342"/>
      <c r="J111" s="342" t="s">
        <v>2272</v>
      </c>
      <c r="K111" s="342" t="s">
        <v>2538</v>
      </c>
      <c r="L111" s="342" t="s">
        <v>3544</v>
      </c>
      <c r="M111" s="342" t="s">
        <v>3286</v>
      </c>
      <c r="N111" s="342" t="s">
        <v>2272</v>
      </c>
      <c r="O111" s="342" t="s">
        <v>2281</v>
      </c>
      <c r="P111" s="342" t="s">
        <v>2376</v>
      </c>
      <c r="Q111" s="342" t="s">
        <v>383</v>
      </c>
      <c r="R111" s="342" t="s">
        <v>2278</v>
      </c>
      <c r="S111" s="342" t="s">
        <v>3469</v>
      </c>
      <c r="T111" s="342" t="s">
        <v>1083</v>
      </c>
      <c r="U111" s="342" t="s">
        <v>1083</v>
      </c>
      <c r="V111" s="342"/>
      <c r="W111" s="342"/>
      <c r="X111" s="342"/>
      <c r="Y111" s="342"/>
      <c r="Z111" s="342"/>
      <c r="AA111" s="342"/>
      <c r="AB111" s="342"/>
      <c r="AC111" s="342"/>
      <c r="AD111" s="342"/>
      <c r="AE111" s="342"/>
      <c r="AF111" s="342"/>
      <c r="AG111" s="342"/>
      <c r="AH111" s="342"/>
      <c r="AI111" s="342"/>
      <c r="AJ111" s="342"/>
      <c r="AK111" s="342" t="s">
        <v>2272</v>
      </c>
      <c r="AL111" s="342" t="s">
        <v>2280</v>
      </c>
      <c r="AM111" s="342" t="s">
        <v>2272</v>
      </c>
      <c r="AN111" s="342" t="s">
        <v>2459</v>
      </c>
      <c r="AO111" s="342" t="s">
        <v>3518</v>
      </c>
      <c r="AP111" s="342" t="s">
        <v>3519</v>
      </c>
      <c r="AQ111" s="342" t="s">
        <v>2346</v>
      </c>
      <c r="AR111" s="342" t="s">
        <v>2281</v>
      </c>
      <c r="AS111" s="342" t="s">
        <v>2322</v>
      </c>
      <c r="AT111" s="342"/>
      <c r="AU111" s="351" t="s">
        <v>3544</v>
      </c>
      <c r="AV111" s="342" t="s">
        <v>3144</v>
      </c>
      <c r="AW111" s="342" t="s">
        <v>3545</v>
      </c>
      <c r="AX111" s="342" t="s">
        <v>2292</v>
      </c>
      <c r="AY111" s="342" t="s">
        <v>3546</v>
      </c>
      <c r="AZ111" s="342" t="s">
        <v>2663</v>
      </c>
      <c r="BA111" s="342" t="s">
        <v>3547</v>
      </c>
      <c r="BB111" s="342" t="s">
        <v>2543</v>
      </c>
      <c r="BC111" s="342" t="s">
        <v>3055</v>
      </c>
      <c r="BD111" s="342" t="s">
        <v>2744</v>
      </c>
      <c r="BE111" s="342" t="s">
        <v>3548</v>
      </c>
      <c r="BF111" s="342" t="s">
        <v>2300</v>
      </c>
      <c r="BG111" s="342" t="s">
        <v>3549</v>
      </c>
      <c r="BH111" s="342"/>
      <c r="BI111" s="342"/>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t="s">
        <v>3550</v>
      </c>
      <c r="D112" s="342" t="s">
        <v>2444</v>
      </c>
      <c r="E112" s="342" t="s">
        <v>1691</v>
      </c>
      <c r="F112" s="342" t="s">
        <v>1690</v>
      </c>
      <c r="G112" s="342"/>
      <c r="H112" s="342" t="s">
        <v>2093</v>
      </c>
      <c r="I112" s="342"/>
      <c r="J112" s="342" t="s">
        <v>2272</v>
      </c>
      <c r="K112" s="342" t="s">
        <v>2401</v>
      </c>
      <c r="L112" s="342" t="s">
        <v>3551</v>
      </c>
      <c r="M112" s="342" t="s">
        <v>3552</v>
      </c>
      <c r="N112" s="342" t="s">
        <v>2272</v>
      </c>
      <c r="O112" s="342" t="s">
        <v>2281</v>
      </c>
      <c r="P112" s="342" t="s">
        <v>2376</v>
      </c>
      <c r="Q112" s="342" t="s">
        <v>383</v>
      </c>
      <c r="R112" s="342" t="s">
        <v>2278</v>
      </c>
      <c r="S112" s="342" t="s">
        <v>3469</v>
      </c>
      <c r="T112" s="342" t="s">
        <v>1083</v>
      </c>
      <c r="U112" s="342" t="s">
        <v>1083</v>
      </c>
      <c r="V112" s="342"/>
      <c r="W112" s="342"/>
      <c r="X112" s="342"/>
      <c r="Y112" s="342"/>
      <c r="Z112" s="342"/>
      <c r="AA112" s="342"/>
      <c r="AB112" s="342"/>
      <c r="AC112" s="342"/>
      <c r="AD112" s="342"/>
      <c r="AE112" s="342"/>
      <c r="AF112" s="342"/>
      <c r="AG112" s="342"/>
      <c r="AH112" s="342"/>
      <c r="AI112" s="342"/>
      <c r="AJ112" s="342"/>
      <c r="AK112" s="342" t="s">
        <v>2272</v>
      </c>
      <c r="AL112" s="342" t="s">
        <v>2280</v>
      </c>
      <c r="AM112" s="342" t="s">
        <v>2272</v>
      </c>
      <c r="AN112" s="342" t="s">
        <v>2459</v>
      </c>
      <c r="AO112" s="342" t="s">
        <v>3518</v>
      </c>
      <c r="AP112" s="342" t="s">
        <v>3519</v>
      </c>
      <c r="AQ112" s="342" t="s">
        <v>2346</v>
      </c>
      <c r="AR112" s="342" t="s">
        <v>2281</v>
      </c>
      <c r="AS112" s="342" t="s">
        <v>2336</v>
      </c>
      <c r="AT112" s="342"/>
      <c r="AU112" s="351" t="s">
        <v>3551</v>
      </c>
      <c r="AV112" s="342" t="s">
        <v>3144</v>
      </c>
      <c r="AW112" s="342" t="s">
        <v>3553</v>
      </c>
      <c r="AX112" s="342" t="s">
        <v>2292</v>
      </c>
      <c r="AY112" s="342" t="s">
        <v>3554</v>
      </c>
      <c r="AZ112" s="342" t="s">
        <v>2663</v>
      </c>
      <c r="BA112" s="342" t="s">
        <v>3555</v>
      </c>
      <c r="BB112" s="342" t="s">
        <v>2543</v>
      </c>
      <c r="BC112" s="342" t="s">
        <v>3556</v>
      </c>
      <c r="BD112" s="342" t="s">
        <v>2744</v>
      </c>
      <c r="BE112" s="342" t="s">
        <v>3557</v>
      </c>
      <c r="BF112" s="342" t="s">
        <v>2300</v>
      </c>
      <c r="BG112" s="342" t="s">
        <v>3558</v>
      </c>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c r="D113" s="342" t="s">
        <v>3559</v>
      </c>
      <c r="E113" s="342"/>
      <c r="F113" s="342" t="s">
        <v>2430</v>
      </c>
      <c r="G113" s="342"/>
      <c r="H113" s="342" t="s">
        <v>2093</v>
      </c>
      <c r="I113" s="342"/>
      <c r="J113" s="342" t="s">
        <v>2272</v>
      </c>
      <c r="K113" s="342" t="s">
        <v>2865</v>
      </c>
      <c r="L113" s="342"/>
      <c r="M113" s="342"/>
      <c r="N113" s="342" t="s">
        <v>2272</v>
      </c>
      <c r="O113" s="342"/>
      <c r="P113" s="342"/>
      <c r="Q113" s="342"/>
      <c r="R113" s="342"/>
      <c r="S113" s="342" t="s">
        <v>3469</v>
      </c>
      <c r="T113" s="342" t="s">
        <v>1083</v>
      </c>
      <c r="U113" s="342" t="s">
        <v>1083</v>
      </c>
      <c r="V113" s="342"/>
      <c r="W113" s="342"/>
      <c r="X113" s="342"/>
      <c r="Y113" s="342"/>
      <c r="Z113" s="342"/>
      <c r="AA113" s="342"/>
      <c r="AB113" s="342"/>
      <c r="AC113" s="342"/>
      <c r="AD113" s="342"/>
      <c r="AE113" s="342"/>
      <c r="AF113" s="342"/>
      <c r="AG113" s="342"/>
      <c r="AH113" s="342"/>
      <c r="AI113" s="342"/>
      <c r="AJ113" s="342"/>
      <c r="AK113" s="342" t="s">
        <v>2272</v>
      </c>
      <c r="AL113" s="342" t="s">
        <v>2280</v>
      </c>
      <c r="AM113" s="342" t="s">
        <v>2272</v>
      </c>
      <c r="AN113" s="342" t="s">
        <v>2459</v>
      </c>
      <c r="AO113" s="342" t="s">
        <v>3518</v>
      </c>
      <c r="AP113" s="342" t="s">
        <v>3519</v>
      </c>
      <c r="AQ113" s="342" t="s">
        <v>2346</v>
      </c>
      <c r="AR113" s="342" t="s">
        <v>2281</v>
      </c>
      <c r="AS113" s="342"/>
      <c r="AT113" s="342"/>
      <c r="AU113" s="351"/>
      <c r="AV113" s="342"/>
      <c r="AW113" s="342"/>
      <c r="AX113" s="342"/>
      <c r="AY113" s="342"/>
      <c r="AZ113" s="342"/>
      <c r="BA113" s="342"/>
      <c r="BB113" s="342"/>
      <c r="BC113" s="342"/>
      <c r="BD113" s="342"/>
      <c r="BE113" s="342"/>
      <c r="BF113" s="342"/>
      <c r="BG113" s="342"/>
      <c r="BH113" s="342"/>
      <c r="BI113" s="342"/>
      <c r="BJ113" s="342"/>
      <c r="BK113" s="342"/>
      <c r="BL113" s="342"/>
      <c r="BM113" s="342"/>
      <c r="BN113" s="342"/>
      <c r="BO113" s="342"/>
      <c r="BP113" s="342"/>
      <c r="BQ113" s="342"/>
      <c r="BR113" s="342"/>
      <c r="BS113" s="342"/>
      <c r="BT113" s="342"/>
      <c r="BU113" s="342"/>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t="s">
        <v>3560</v>
      </c>
      <c r="D114" s="342" t="s">
        <v>2406</v>
      </c>
      <c r="E114" s="342" t="s">
        <v>489</v>
      </c>
      <c r="F114" s="342" t="s">
        <v>488</v>
      </c>
      <c r="G114" s="342"/>
      <c r="H114" s="342" t="s">
        <v>2093</v>
      </c>
      <c r="I114" s="342"/>
      <c r="J114" s="342" t="s">
        <v>2272</v>
      </c>
      <c r="K114" s="342" t="s">
        <v>3561</v>
      </c>
      <c r="L114" s="342" t="s">
        <v>3562</v>
      </c>
      <c r="M114" s="342" t="s">
        <v>3563</v>
      </c>
      <c r="N114" s="342" t="s">
        <v>2272</v>
      </c>
      <c r="O114" s="342" t="s">
        <v>2281</v>
      </c>
      <c r="P114" s="342" t="s">
        <v>2376</v>
      </c>
      <c r="Q114" s="342" t="s">
        <v>383</v>
      </c>
      <c r="R114" s="342" t="s">
        <v>2278</v>
      </c>
      <c r="S114" s="342" t="s">
        <v>3564</v>
      </c>
      <c r="T114" s="342" t="s">
        <v>2076</v>
      </c>
      <c r="U114" s="342" t="s">
        <v>2076</v>
      </c>
      <c r="V114" s="342"/>
      <c r="W114" s="342"/>
      <c r="X114" s="342"/>
      <c r="Y114" s="342"/>
      <c r="Z114" s="342"/>
      <c r="AA114" s="342"/>
      <c r="AB114" s="342"/>
      <c r="AC114" s="342"/>
      <c r="AD114" s="342"/>
      <c r="AE114" s="342"/>
      <c r="AF114" s="342"/>
      <c r="AG114" s="342"/>
      <c r="AH114" s="342"/>
      <c r="AI114" s="342"/>
      <c r="AJ114" s="342"/>
      <c r="AK114" s="342" t="s">
        <v>2377</v>
      </c>
      <c r="AL114" s="342" t="s">
        <v>2280</v>
      </c>
      <c r="AM114" s="342" t="s">
        <v>2272</v>
      </c>
      <c r="AN114" s="342" t="s">
        <v>2526</v>
      </c>
      <c r="AO114" s="342" t="s">
        <v>2076</v>
      </c>
      <c r="AP114" s="342" t="s">
        <v>2443</v>
      </c>
      <c r="AQ114" s="342" t="s">
        <v>3361</v>
      </c>
      <c r="AR114" s="342" t="s">
        <v>2420</v>
      </c>
      <c r="AS114" s="342" t="s">
        <v>2279</v>
      </c>
      <c r="AT114" s="342"/>
      <c r="AU114" s="351" t="s">
        <v>3562</v>
      </c>
      <c r="AV114" s="342" t="s">
        <v>2286</v>
      </c>
      <c r="AW114" s="342" t="s">
        <v>3565</v>
      </c>
      <c r="AX114" s="342" t="s">
        <v>2288</v>
      </c>
      <c r="AY114" s="342" t="s">
        <v>3376</v>
      </c>
      <c r="AZ114" s="342" t="s">
        <v>2290</v>
      </c>
      <c r="BA114" s="342" t="s">
        <v>3566</v>
      </c>
      <c r="BB114" s="342" t="s">
        <v>2447</v>
      </c>
      <c r="BC114" s="342" t="s">
        <v>2682</v>
      </c>
      <c r="BD114" s="342" t="s">
        <v>2449</v>
      </c>
      <c r="BE114" s="342" t="s">
        <v>3567</v>
      </c>
      <c r="BF114" s="342" t="s">
        <v>2292</v>
      </c>
      <c r="BG114" s="342" t="s">
        <v>3568</v>
      </c>
      <c r="BH114" s="342" t="s">
        <v>2294</v>
      </c>
      <c r="BI114" s="342" t="s">
        <v>3569</v>
      </c>
      <c r="BJ114" s="342" t="s">
        <v>2296</v>
      </c>
      <c r="BK114" s="342" t="s">
        <v>2984</v>
      </c>
      <c r="BL114" s="342" t="s">
        <v>2298</v>
      </c>
      <c r="BM114" s="342" t="s">
        <v>3570</v>
      </c>
      <c r="BN114" s="342" t="s">
        <v>2300</v>
      </c>
      <c r="BO114" s="342" t="s">
        <v>3450</v>
      </c>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t="s">
        <v>3571</v>
      </c>
      <c r="D115" s="342" t="s">
        <v>3572</v>
      </c>
      <c r="E115" s="342" t="s">
        <v>373</v>
      </c>
      <c r="F115" s="342" t="s">
        <v>372</v>
      </c>
      <c r="G115" s="342"/>
      <c r="H115" s="342" t="s">
        <v>2093</v>
      </c>
      <c r="I115" s="342"/>
      <c r="J115" s="342" t="s">
        <v>2272</v>
      </c>
      <c r="K115" s="342" t="s">
        <v>3573</v>
      </c>
      <c r="L115" s="342" t="s">
        <v>3574</v>
      </c>
      <c r="M115" s="342" t="s">
        <v>3575</v>
      </c>
      <c r="N115" s="342" t="s">
        <v>2272</v>
      </c>
      <c r="O115" s="342" t="s">
        <v>2336</v>
      </c>
      <c r="P115" s="342" t="s">
        <v>2476</v>
      </c>
      <c r="Q115" s="342" t="s">
        <v>374</v>
      </c>
      <c r="R115" s="342" t="s">
        <v>2278</v>
      </c>
      <c r="S115" s="342" t="s">
        <v>3564</v>
      </c>
      <c r="T115" s="342" t="s">
        <v>2076</v>
      </c>
      <c r="U115" s="342" t="s">
        <v>2076</v>
      </c>
      <c r="V115" s="342"/>
      <c r="W115" s="342"/>
      <c r="X115" s="342"/>
      <c r="Y115" s="342"/>
      <c r="Z115" s="342"/>
      <c r="AA115" s="342"/>
      <c r="AB115" s="342"/>
      <c r="AC115" s="342"/>
      <c r="AD115" s="342"/>
      <c r="AE115" s="342"/>
      <c r="AF115" s="342"/>
      <c r="AG115" s="342"/>
      <c r="AH115" s="342"/>
      <c r="AI115" s="342"/>
      <c r="AJ115" s="342"/>
      <c r="AK115" s="342" t="s">
        <v>2272</v>
      </c>
      <c r="AL115" s="342" t="s">
        <v>2280</v>
      </c>
      <c r="AM115" s="342" t="s">
        <v>2272</v>
      </c>
      <c r="AN115" s="342" t="s">
        <v>2526</v>
      </c>
      <c r="AO115" s="342" t="s">
        <v>2076</v>
      </c>
      <c r="AP115" s="342" t="s">
        <v>2443</v>
      </c>
      <c r="AQ115" s="342" t="s">
        <v>3361</v>
      </c>
      <c r="AR115" s="342" t="s">
        <v>2420</v>
      </c>
      <c r="AS115" s="342" t="s">
        <v>2307</v>
      </c>
      <c r="AT115" s="342"/>
      <c r="AU115" s="351" t="s">
        <v>3574</v>
      </c>
      <c r="AV115" s="342" t="s">
        <v>2286</v>
      </c>
      <c r="AW115" s="342" t="s">
        <v>3576</v>
      </c>
      <c r="AX115" s="342" t="s">
        <v>2288</v>
      </c>
      <c r="AY115" s="342" t="s">
        <v>3577</v>
      </c>
      <c r="AZ115" s="342" t="s">
        <v>2290</v>
      </c>
      <c r="BA115" s="342" t="s">
        <v>2310</v>
      </c>
      <c r="BB115" s="342" t="s">
        <v>2447</v>
      </c>
      <c r="BC115" s="342" t="s">
        <v>3578</v>
      </c>
      <c r="BD115" s="342" t="s">
        <v>2449</v>
      </c>
      <c r="BE115" s="342" t="s">
        <v>3579</v>
      </c>
      <c r="BF115" s="342" t="s">
        <v>2292</v>
      </c>
      <c r="BG115" s="342" t="s">
        <v>3580</v>
      </c>
      <c r="BH115" s="342" t="s">
        <v>2294</v>
      </c>
      <c r="BI115" s="342" t="s">
        <v>3581</v>
      </c>
      <c r="BJ115" s="342" t="s">
        <v>2296</v>
      </c>
      <c r="BK115" s="342" t="s">
        <v>3582</v>
      </c>
      <c r="BL115" s="342" t="s">
        <v>2298</v>
      </c>
      <c r="BM115" s="342" t="s">
        <v>2506</v>
      </c>
      <c r="BN115" s="342" t="s">
        <v>2300</v>
      </c>
      <c r="BO115" s="342" t="s">
        <v>3583</v>
      </c>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t="s">
        <v>3584</v>
      </c>
      <c r="D116" s="342" t="s">
        <v>3585</v>
      </c>
      <c r="E116" s="342" t="s">
        <v>455</v>
      </c>
      <c r="F116" s="342" t="s">
        <v>741</v>
      </c>
      <c r="G116" s="342"/>
      <c r="H116" s="342" t="s">
        <v>2093</v>
      </c>
      <c r="I116" s="342"/>
      <c r="J116" s="342" t="s">
        <v>2272</v>
      </c>
      <c r="K116" s="342" t="s">
        <v>3586</v>
      </c>
      <c r="L116" s="342" t="s">
        <v>3587</v>
      </c>
      <c r="M116" s="342" t="s">
        <v>3588</v>
      </c>
      <c r="N116" s="342" t="s">
        <v>2272</v>
      </c>
      <c r="O116" s="342" t="s">
        <v>2406</v>
      </c>
      <c r="P116" s="342" t="s">
        <v>3589</v>
      </c>
      <c r="Q116" s="342" t="s">
        <v>456</v>
      </c>
      <c r="R116" s="342" t="s">
        <v>2278</v>
      </c>
      <c r="S116" s="342" t="s">
        <v>3564</v>
      </c>
      <c r="T116" s="342" t="s">
        <v>2076</v>
      </c>
      <c r="U116" s="342" t="s">
        <v>2076</v>
      </c>
      <c r="V116" s="342"/>
      <c r="W116" s="342"/>
      <c r="X116" s="342"/>
      <c r="Y116" s="342"/>
      <c r="Z116" s="342"/>
      <c r="AA116" s="342"/>
      <c r="AB116" s="342"/>
      <c r="AC116" s="342"/>
      <c r="AD116" s="342"/>
      <c r="AE116" s="342"/>
      <c r="AF116" s="342"/>
      <c r="AG116" s="342"/>
      <c r="AH116" s="342"/>
      <c r="AI116" s="342"/>
      <c r="AJ116" s="342"/>
      <c r="AK116" s="342" t="s">
        <v>2272</v>
      </c>
      <c r="AL116" s="342" t="s">
        <v>2280</v>
      </c>
      <c r="AM116" s="342" t="s">
        <v>2272</v>
      </c>
      <c r="AN116" s="342" t="s">
        <v>2526</v>
      </c>
      <c r="AO116" s="342" t="s">
        <v>2076</v>
      </c>
      <c r="AP116" s="342" t="s">
        <v>2443</v>
      </c>
      <c r="AQ116" s="342" t="s">
        <v>3361</v>
      </c>
      <c r="AR116" s="342" t="s">
        <v>2420</v>
      </c>
      <c r="AS116" s="342" t="s">
        <v>2322</v>
      </c>
      <c r="AT116" s="342"/>
      <c r="AU116" s="351" t="s">
        <v>3587</v>
      </c>
      <c r="AV116" s="342" t="s">
        <v>2286</v>
      </c>
      <c r="AW116" s="342" t="s">
        <v>3590</v>
      </c>
      <c r="AX116" s="342" t="s">
        <v>2288</v>
      </c>
      <c r="AY116" s="342" t="s">
        <v>3591</v>
      </c>
      <c r="AZ116" s="342" t="s">
        <v>2290</v>
      </c>
      <c r="BA116" s="342" t="s">
        <v>2353</v>
      </c>
      <c r="BB116" s="342" t="s">
        <v>2447</v>
      </c>
      <c r="BC116" s="342" t="s">
        <v>3366</v>
      </c>
      <c r="BD116" s="342" t="s">
        <v>2449</v>
      </c>
      <c r="BE116" s="342" t="s">
        <v>3592</v>
      </c>
      <c r="BF116" s="342" t="s">
        <v>2292</v>
      </c>
      <c r="BG116" s="342" t="s">
        <v>2367</v>
      </c>
      <c r="BH116" s="342" t="s">
        <v>2294</v>
      </c>
      <c r="BI116" s="342" t="s">
        <v>3593</v>
      </c>
      <c r="BJ116" s="342" t="s">
        <v>2296</v>
      </c>
      <c r="BK116" s="342" t="s">
        <v>3594</v>
      </c>
      <c r="BL116" s="342" t="s">
        <v>2298</v>
      </c>
      <c r="BM116" s="342" t="s">
        <v>3595</v>
      </c>
      <c r="BN116" s="342" t="s">
        <v>2300</v>
      </c>
      <c r="BO116" s="342" t="s">
        <v>3596</v>
      </c>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t="s">
        <v>3597</v>
      </c>
      <c r="D117" s="342" t="s">
        <v>3598</v>
      </c>
      <c r="E117" s="342" t="s">
        <v>979</v>
      </c>
      <c r="F117" s="342" t="s">
        <v>1712</v>
      </c>
      <c r="G117" s="342"/>
      <c r="H117" s="342" t="s">
        <v>2093</v>
      </c>
      <c r="I117" s="342"/>
      <c r="J117" s="342" t="s">
        <v>2272</v>
      </c>
      <c r="K117" s="342" t="s">
        <v>3166</v>
      </c>
      <c r="L117" s="342" t="s">
        <v>3599</v>
      </c>
      <c r="M117" s="342" t="s">
        <v>3600</v>
      </c>
      <c r="N117" s="342" t="s">
        <v>2272</v>
      </c>
      <c r="O117" s="342" t="s">
        <v>2281</v>
      </c>
      <c r="P117" s="342" t="s">
        <v>2376</v>
      </c>
      <c r="Q117" s="342" t="s">
        <v>383</v>
      </c>
      <c r="R117" s="342" t="s">
        <v>2278</v>
      </c>
      <c r="S117" s="342" t="s">
        <v>3564</v>
      </c>
      <c r="T117" s="342" t="s">
        <v>2076</v>
      </c>
      <c r="U117" s="342" t="s">
        <v>2076</v>
      </c>
      <c r="V117" s="342"/>
      <c r="W117" s="342"/>
      <c r="X117" s="342"/>
      <c r="Y117" s="342"/>
      <c r="Z117" s="342"/>
      <c r="AA117" s="342"/>
      <c r="AB117" s="342"/>
      <c r="AC117" s="342"/>
      <c r="AD117" s="342"/>
      <c r="AE117" s="342"/>
      <c r="AF117" s="342"/>
      <c r="AG117" s="342"/>
      <c r="AH117" s="342"/>
      <c r="AI117" s="342"/>
      <c r="AJ117" s="342"/>
      <c r="AK117" s="342" t="s">
        <v>2272</v>
      </c>
      <c r="AL117" s="342" t="s">
        <v>2280</v>
      </c>
      <c r="AM117" s="342" t="s">
        <v>2272</v>
      </c>
      <c r="AN117" s="342" t="s">
        <v>2526</v>
      </c>
      <c r="AO117" s="342" t="s">
        <v>2076</v>
      </c>
      <c r="AP117" s="342" t="s">
        <v>2443</v>
      </c>
      <c r="AQ117" s="342" t="s">
        <v>3361</v>
      </c>
      <c r="AR117" s="342" t="s">
        <v>2420</v>
      </c>
      <c r="AS117" s="342" t="s">
        <v>2336</v>
      </c>
      <c r="AT117" s="342"/>
      <c r="AU117" s="351" t="s">
        <v>3599</v>
      </c>
      <c r="AV117" s="342" t="s">
        <v>2286</v>
      </c>
      <c r="AW117" s="342" t="s">
        <v>3601</v>
      </c>
      <c r="AX117" s="342" t="s">
        <v>2288</v>
      </c>
      <c r="AY117" s="342" t="s">
        <v>3602</v>
      </c>
      <c r="AZ117" s="342" t="s">
        <v>2290</v>
      </c>
      <c r="BA117" s="342" t="s">
        <v>3603</v>
      </c>
      <c r="BB117" s="342" t="s">
        <v>2447</v>
      </c>
      <c r="BC117" s="342" t="s">
        <v>3604</v>
      </c>
      <c r="BD117" s="342" t="s">
        <v>2449</v>
      </c>
      <c r="BE117" s="342" t="s">
        <v>3605</v>
      </c>
      <c r="BF117" s="342" t="s">
        <v>2292</v>
      </c>
      <c r="BG117" s="342" t="s">
        <v>3606</v>
      </c>
      <c r="BH117" s="342" t="s">
        <v>2294</v>
      </c>
      <c r="BI117" s="342" t="s">
        <v>3607</v>
      </c>
      <c r="BJ117" s="342" t="s">
        <v>2296</v>
      </c>
      <c r="BK117" s="342" t="s">
        <v>2320</v>
      </c>
      <c r="BL117" s="342" t="s">
        <v>2298</v>
      </c>
      <c r="BM117" s="342" t="s">
        <v>3608</v>
      </c>
      <c r="BN117" s="342" t="s">
        <v>2300</v>
      </c>
      <c r="BO117" s="342" t="s">
        <v>3609</v>
      </c>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t="s">
        <v>3610</v>
      </c>
      <c r="D118" s="342" t="s">
        <v>2541</v>
      </c>
      <c r="E118" s="342" t="s">
        <v>842</v>
      </c>
      <c r="F118" s="342" t="s">
        <v>1586</v>
      </c>
      <c r="G118" s="342"/>
      <c r="H118" s="342" t="s">
        <v>2093</v>
      </c>
      <c r="I118" s="342"/>
      <c r="J118" s="342" t="s">
        <v>2272</v>
      </c>
      <c r="K118" s="342" t="s">
        <v>3611</v>
      </c>
      <c r="L118" s="342" t="s">
        <v>3612</v>
      </c>
      <c r="M118" s="342" t="s">
        <v>3613</v>
      </c>
      <c r="N118" s="342" t="s">
        <v>2272</v>
      </c>
      <c r="O118" s="342" t="s">
        <v>2404</v>
      </c>
      <c r="P118" s="342" t="s">
        <v>2405</v>
      </c>
      <c r="Q118" s="342" t="s">
        <v>362</v>
      </c>
      <c r="R118" s="342" t="s">
        <v>2278</v>
      </c>
      <c r="S118" s="342" t="s">
        <v>3564</v>
      </c>
      <c r="T118" s="342" t="s">
        <v>2076</v>
      </c>
      <c r="U118" s="342" t="s">
        <v>2076</v>
      </c>
      <c r="V118" s="342"/>
      <c r="W118" s="342"/>
      <c r="X118" s="342"/>
      <c r="Y118" s="342"/>
      <c r="Z118" s="342"/>
      <c r="AA118" s="342"/>
      <c r="AB118" s="342"/>
      <c r="AC118" s="342"/>
      <c r="AD118" s="342"/>
      <c r="AE118" s="342"/>
      <c r="AF118" s="342"/>
      <c r="AG118" s="342"/>
      <c r="AH118" s="342"/>
      <c r="AI118" s="342"/>
      <c r="AJ118" s="342"/>
      <c r="AK118" s="342" t="s">
        <v>2272</v>
      </c>
      <c r="AL118" s="342" t="s">
        <v>2280</v>
      </c>
      <c r="AM118" s="342" t="s">
        <v>2272</v>
      </c>
      <c r="AN118" s="342" t="s">
        <v>2526</v>
      </c>
      <c r="AO118" s="342" t="s">
        <v>2076</v>
      </c>
      <c r="AP118" s="342" t="s">
        <v>2443</v>
      </c>
      <c r="AQ118" s="342" t="s">
        <v>3361</v>
      </c>
      <c r="AR118" s="342" t="s">
        <v>2420</v>
      </c>
      <c r="AS118" s="342" t="s">
        <v>2350</v>
      </c>
      <c r="AT118" s="342"/>
      <c r="AU118" s="351" t="s">
        <v>3612</v>
      </c>
      <c r="AV118" s="342" t="s">
        <v>2286</v>
      </c>
      <c r="AW118" s="342" t="s">
        <v>3065</v>
      </c>
      <c r="AX118" s="342" t="s">
        <v>2288</v>
      </c>
      <c r="AY118" s="342" t="s">
        <v>2448</v>
      </c>
      <c r="AZ118" s="342" t="s">
        <v>2290</v>
      </c>
      <c r="BA118" s="342" t="s">
        <v>2379</v>
      </c>
      <c r="BB118" s="342" t="s">
        <v>2447</v>
      </c>
      <c r="BC118" s="342" t="s">
        <v>2899</v>
      </c>
      <c r="BD118" s="342" t="s">
        <v>2449</v>
      </c>
      <c r="BE118" s="342" t="s">
        <v>3614</v>
      </c>
      <c r="BF118" s="342" t="s">
        <v>2292</v>
      </c>
      <c r="BG118" s="342" t="s">
        <v>2301</v>
      </c>
      <c r="BH118" s="342" t="s">
        <v>2294</v>
      </c>
      <c r="BI118" s="342" t="s">
        <v>3615</v>
      </c>
      <c r="BJ118" s="342" t="s">
        <v>2296</v>
      </c>
      <c r="BK118" s="342" t="s">
        <v>3616</v>
      </c>
      <c r="BL118" s="342" t="s">
        <v>2298</v>
      </c>
      <c r="BM118" s="342" t="s">
        <v>3617</v>
      </c>
      <c r="BN118" s="342" t="s">
        <v>2300</v>
      </c>
      <c r="BO118" s="342" t="s">
        <v>3618</v>
      </c>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t="s">
        <v>3619</v>
      </c>
      <c r="D119" s="342" t="s">
        <v>3620</v>
      </c>
      <c r="E119" s="342" t="s">
        <v>766</v>
      </c>
      <c r="F119" s="342" t="s">
        <v>1064</v>
      </c>
      <c r="G119" s="342"/>
      <c r="H119" s="342" t="s">
        <v>2093</v>
      </c>
      <c r="I119" s="342"/>
      <c r="J119" s="342" t="s">
        <v>2272</v>
      </c>
      <c r="K119" s="342" t="s">
        <v>2997</v>
      </c>
      <c r="L119" s="342" t="s">
        <v>3621</v>
      </c>
      <c r="M119" s="342" t="s">
        <v>3622</v>
      </c>
      <c r="N119" s="342" t="s">
        <v>2272</v>
      </c>
      <c r="O119" s="342" t="s">
        <v>2276</v>
      </c>
      <c r="P119" s="342" t="s">
        <v>2277</v>
      </c>
      <c r="Q119" s="342" t="s">
        <v>424</v>
      </c>
      <c r="R119" s="342" t="s">
        <v>2278</v>
      </c>
      <c r="S119" s="342" t="s">
        <v>3564</v>
      </c>
      <c r="T119" s="342" t="s">
        <v>2076</v>
      </c>
      <c r="U119" s="342" t="s">
        <v>2076</v>
      </c>
      <c r="V119" s="342"/>
      <c r="W119" s="342"/>
      <c r="X119" s="342"/>
      <c r="Y119" s="342"/>
      <c r="Z119" s="342"/>
      <c r="AA119" s="342"/>
      <c r="AB119" s="342"/>
      <c r="AC119" s="342"/>
      <c r="AD119" s="342"/>
      <c r="AE119" s="342"/>
      <c r="AF119" s="342"/>
      <c r="AG119" s="342"/>
      <c r="AH119" s="342"/>
      <c r="AI119" s="342"/>
      <c r="AJ119" s="342"/>
      <c r="AK119" s="342" t="s">
        <v>2272</v>
      </c>
      <c r="AL119" s="342" t="s">
        <v>2280</v>
      </c>
      <c r="AM119" s="342" t="s">
        <v>2272</v>
      </c>
      <c r="AN119" s="342" t="s">
        <v>2526</v>
      </c>
      <c r="AO119" s="342" t="s">
        <v>2076</v>
      </c>
      <c r="AP119" s="342" t="s">
        <v>2443</v>
      </c>
      <c r="AQ119" s="342" t="s">
        <v>3361</v>
      </c>
      <c r="AR119" s="342" t="s">
        <v>2420</v>
      </c>
      <c r="AS119" s="342" t="s">
        <v>2281</v>
      </c>
      <c r="AT119" s="342"/>
      <c r="AU119" s="351" t="s">
        <v>3621</v>
      </c>
      <c r="AV119" s="342" t="s">
        <v>2286</v>
      </c>
      <c r="AW119" s="342" t="s">
        <v>3623</v>
      </c>
      <c r="AX119" s="342" t="s">
        <v>2288</v>
      </c>
      <c r="AY119" s="342" t="s">
        <v>3624</v>
      </c>
      <c r="AZ119" s="342" t="s">
        <v>2290</v>
      </c>
      <c r="BA119" s="342" t="s">
        <v>3625</v>
      </c>
      <c r="BB119" s="342" t="s">
        <v>2447</v>
      </c>
      <c r="BC119" s="342" t="s">
        <v>2408</v>
      </c>
      <c r="BD119" s="342" t="s">
        <v>2449</v>
      </c>
      <c r="BE119" s="342" t="s">
        <v>3626</v>
      </c>
      <c r="BF119" s="342" t="s">
        <v>2292</v>
      </c>
      <c r="BG119" s="342" t="s">
        <v>3627</v>
      </c>
      <c r="BH119" s="342" t="s">
        <v>2294</v>
      </c>
      <c r="BI119" s="342" t="s">
        <v>3628</v>
      </c>
      <c r="BJ119" s="342" t="s">
        <v>2296</v>
      </c>
      <c r="BK119" s="342" t="s">
        <v>3629</v>
      </c>
      <c r="BL119" s="342" t="s">
        <v>2298</v>
      </c>
      <c r="BM119" s="342" t="s">
        <v>3630</v>
      </c>
      <c r="BN119" s="342" t="s">
        <v>2300</v>
      </c>
      <c r="BO119" s="342" t="s">
        <v>3631</v>
      </c>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t="s">
        <v>3632</v>
      </c>
      <c r="D120" s="342" t="s">
        <v>3633</v>
      </c>
      <c r="E120" s="342" t="s">
        <v>868</v>
      </c>
      <c r="F120" s="342" t="s">
        <v>1064</v>
      </c>
      <c r="G120" s="342"/>
      <c r="H120" s="342" t="s">
        <v>2093</v>
      </c>
      <c r="I120" s="342"/>
      <c r="J120" s="342" t="s">
        <v>2272</v>
      </c>
      <c r="K120" s="342" t="s">
        <v>3634</v>
      </c>
      <c r="L120" s="342" t="s">
        <v>3635</v>
      </c>
      <c r="M120" s="342" t="s">
        <v>3636</v>
      </c>
      <c r="N120" s="342" t="s">
        <v>2272</v>
      </c>
      <c r="O120" s="342" t="s">
        <v>2404</v>
      </c>
      <c r="P120" s="342" t="s">
        <v>2405</v>
      </c>
      <c r="Q120" s="342" t="s">
        <v>362</v>
      </c>
      <c r="R120" s="342" t="s">
        <v>2278</v>
      </c>
      <c r="S120" s="342" t="s">
        <v>3564</v>
      </c>
      <c r="T120" s="342" t="s">
        <v>2076</v>
      </c>
      <c r="U120" s="342" t="s">
        <v>2076</v>
      </c>
      <c r="V120" s="342"/>
      <c r="W120" s="342"/>
      <c r="X120" s="342"/>
      <c r="Y120" s="342"/>
      <c r="Z120" s="342"/>
      <c r="AA120" s="342"/>
      <c r="AB120" s="342"/>
      <c r="AC120" s="342"/>
      <c r="AD120" s="342"/>
      <c r="AE120" s="342"/>
      <c r="AF120" s="342"/>
      <c r="AG120" s="342"/>
      <c r="AH120" s="342"/>
      <c r="AI120" s="342"/>
      <c r="AJ120" s="342"/>
      <c r="AK120" s="342" t="s">
        <v>2272</v>
      </c>
      <c r="AL120" s="342" t="s">
        <v>2280</v>
      </c>
      <c r="AM120" s="342" t="s">
        <v>2272</v>
      </c>
      <c r="AN120" s="342" t="s">
        <v>2526</v>
      </c>
      <c r="AO120" s="342" t="s">
        <v>2076</v>
      </c>
      <c r="AP120" s="342" t="s">
        <v>2443</v>
      </c>
      <c r="AQ120" s="342" t="s">
        <v>3361</v>
      </c>
      <c r="AR120" s="342" t="s">
        <v>2420</v>
      </c>
      <c r="AS120" s="342" t="s">
        <v>2276</v>
      </c>
      <c r="AT120" s="342"/>
      <c r="AU120" s="351" t="s">
        <v>3635</v>
      </c>
      <c r="AV120" s="342" t="s">
        <v>2286</v>
      </c>
      <c r="AW120" s="342" t="s">
        <v>3376</v>
      </c>
      <c r="AX120" s="342" t="s">
        <v>2288</v>
      </c>
      <c r="AY120" s="342" t="s">
        <v>3637</v>
      </c>
      <c r="AZ120" s="342" t="s">
        <v>2290</v>
      </c>
      <c r="BA120" s="342" t="s">
        <v>3638</v>
      </c>
      <c r="BB120" s="342" t="s">
        <v>2447</v>
      </c>
      <c r="BC120" s="342" t="s">
        <v>3639</v>
      </c>
      <c r="BD120" s="342" t="s">
        <v>2449</v>
      </c>
      <c r="BE120" s="342" t="s">
        <v>3640</v>
      </c>
      <c r="BF120" s="342" t="s">
        <v>2292</v>
      </c>
      <c r="BG120" s="342" t="s">
        <v>3641</v>
      </c>
      <c r="BH120" s="342" t="s">
        <v>2294</v>
      </c>
      <c r="BI120" s="342" t="s">
        <v>3255</v>
      </c>
      <c r="BJ120" s="342" t="s">
        <v>2296</v>
      </c>
      <c r="BK120" s="342" t="s">
        <v>3642</v>
      </c>
      <c r="BL120" s="342" t="s">
        <v>2298</v>
      </c>
      <c r="BM120" s="342" t="s">
        <v>3643</v>
      </c>
      <c r="BN120" s="342" t="s">
        <v>2300</v>
      </c>
      <c r="BO120" s="342" t="s">
        <v>3644</v>
      </c>
      <c r="BP120" s="342"/>
      <c r="BQ120" s="342"/>
      <c r="BR120" s="342"/>
      <c r="BS120" s="342"/>
      <c r="BT120" s="342"/>
      <c r="BU120" s="342"/>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3645</v>
      </c>
      <c r="D121" s="342" t="s">
        <v>3646</v>
      </c>
      <c r="E121" s="342" t="s">
        <v>1118</v>
      </c>
      <c r="F121" s="342" t="s">
        <v>1117</v>
      </c>
      <c r="G121" s="342"/>
      <c r="H121" s="342" t="s">
        <v>2093</v>
      </c>
      <c r="I121" s="342"/>
      <c r="J121" s="342" t="s">
        <v>2272</v>
      </c>
      <c r="K121" s="342" t="s">
        <v>3647</v>
      </c>
      <c r="L121" s="342" t="s">
        <v>3648</v>
      </c>
      <c r="M121" s="342" t="s">
        <v>3225</v>
      </c>
      <c r="N121" s="342" t="s">
        <v>2272</v>
      </c>
      <c r="O121" s="342" t="s">
        <v>2307</v>
      </c>
      <c r="P121" s="342" t="s">
        <v>2321</v>
      </c>
      <c r="Q121" s="342" t="s">
        <v>368</v>
      </c>
      <c r="R121" s="342" t="s">
        <v>2278</v>
      </c>
      <c r="S121" s="342" t="s">
        <v>3564</v>
      </c>
      <c r="T121" s="342" t="s">
        <v>2076</v>
      </c>
      <c r="U121" s="342" t="s">
        <v>2076</v>
      </c>
      <c r="V121" s="342"/>
      <c r="W121" s="342"/>
      <c r="X121" s="342"/>
      <c r="Y121" s="342"/>
      <c r="Z121" s="342"/>
      <c r="AA121" s="342"/>
      <c r="AB121" s="342"/>
      <c r="AC121" s="342"/>
      <c r="AD121" s="342"/>
      <c r="AE121" s="342"/>
      <c r="AF121" s="342"/>
      <c r="AG121" s="342"/>
      <c r="AH121" s="342"/>
      <c r="AI121" s="342"/>
      <c r="AJ121" s="342"/>
      <c r="AK121" s="342" t="s">
        <v>2272</v>
      </c>
      <c r="AL121" s="342" t="s">
        <v>2280</v>
      </c>
      <c r="AM121" s="342" t="s">
        <v>2272</v>
      </c>
      <c r="AN121" s="342" t="s">
        <v>2526</v>
      </c>
      <c r="AO121" s="342" t="s">
        <v>2076</v>
      </c>
      <c r="AP121" s="342" t="s">
        <v>2443</v>
      </c>
      <c r="AQ121" s="342" t="s">
        <v>3361</v>
      </c>
      <c r="AR121" s="342" t="s">
        <v>2420</v>
      </c>
      <c r="AS121" s="342" t="s">
        <v>2285</v>
      </c>
      <c r="AT121" s="342"/>
      <c r="AU121" s="351" t="s">
        <v>3648</v>
      </c>
      <c r="AV121" s="342" t="s">
        <v>2286</v>
      </c>
      <c r="AW121" s="342" t="s">
        <v>3649</v>
      </c>
      <c r="AX121" s="342" t="s">
        <v>2288</v>
      </c>
      <c r="AY121" s="342" t="s">
        <v>3650</v>
      </c>
      <c r="AZ121" s="342" t="s">
        <v>2290</v>
      </c>
      <c r="BA121" s="342" t="s">
        <v>3651</v>
      </c>
      <c r="BB121" s="342" t="s">
        <v>2447</v>
      </c>
      <c r="BC121" s="342" t="s">
        <v>3652</v>
      </c>
      <c r="BD121" s="342" t="s">
        <v>2449</v>
      </c>
      <c r="BE121" s="342" t="s">
        <v>3653</v>
      </c>
      <c r="BF121" s="342" t="s">
        <v>2292</v>
      </c>
      <c r="BG121" s="342" t="s">
        <v>3654</v>
      </c>
      <c r="BH121" s="342" t="s">
        <v>2294</v>
      </c>
      <c r="BI121" s="342" t="s">
        <v>3655</v>
      </c>
      <c r="BJ121" s="342" t="s">
        <v>2296</v>
      </c>
      <c r="BK121" s="342" t="s">
        <v>3656</v>
      </c>
      <c r="BL121" s="342" t="s">
        <v>2298</v>
      </c>
      <c r="BM121" s="342" t="s">
        <v>3657</v>
      </c>
      <c r="BN121" s="342" t="s">
        <v>2300</v>
      </c>
      <c r="BO121" s="342" t="s">
        <v>3658</v>
      </c>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3659</v>
      </c>
      <c r="D122" s="342" t="s">
        <v>2350</v>
      </c>
      <c r="E122" s="342" t="s">
        <v>3660</v>
      </c>
      <c r="F122" s="342" t="s">
        <v>2006</v>
      </c>
      <c r="G122" s="342"/>
      <c r="H122" s="342" t="s">
        <v>2093</v>
      </c>
      <c r="I122" s="342"/>
      <c r="J122" s="342" t="s">
        <v>2272</v>
      </c>
      <c r="K122" s="342" t="s">
        <v>3341</v>
      </c>
      <c r="L122" s="342" t="s">
        <v>3661</v>
      </c>
      <c r="M122" s="342" t="s">
        <v>3662</v>
      </c>
      <c r="N122" s="342" t="s">
        <v>2272</v>
      </c>
      <c r="O122" s="342"/>
      <c r="P122" s="342"/>
      <c r="Q122" s="342"/>
      <c r="R122" s="342"/>
      <c r="S122" s="342" t="s">
        <v>3564</v>
      </c>
      <c r="T122" s="342" t="s">
        <v>2076</v>
      </c>
      <c r="U122" s="342" t="s">
        <v>2076</v>
      </c>
      <c r="V122" s="342"/>
      <c r="W122" s="342"/>
      <c r="X122" s="342"/>
      <c r="Y122" s="342"/>
      <c r="Z122" s="342"/>
      <c r="AA122" s="342"/>
      <c r="AB122" s="342"/>
      <c r="AC122" s="342"/>
      <c r="AD122" s="342"/>
      <c r="AE122" s="342"/>
      <c r="AF122" s="342"/>
      <c r="AG122" s="342"/>
      <c r="AH122" s="342"/>
      <c r="AI122" s="342"/>
      <c r="AJ122" s="342"/>
      <c r="AK122" s="342" t="s">
        <v>2272</v>
      </c>
      <c r="AL122" s="342" t="s">
        <v>2280</v>
      </c>
      <c r="AM122" s="342" t="s">
        <v>2272</v>
      </c>
      <c r="AN122" s="342" t="s">
        <v>2526</v>
      </c>
      <c r="AO122" s="342" t="s">
        <v>2076</v>
      </c>
      <c r="AP122" s="342" t="s">
        <v>2443</v>
      </c>
      <c r="AQ122" s="342" t="s">
        <v>3361</v>
      </c>
      <c r="AR122" s="342" t="s">
        <v>2420</v>
      </c>
      <c r="AS122" s="342" t="s">
        <v>2406</v>
      </c>
      <c r="AT122" s="342"/>
      <c r="AU122" s="351" t="s">
        <v>3661</v>
      </c>
      <c r="AV122" s="342" t="s">
        <v>2286</v>
      </c>
      <c r="AW122" s="342" t="s">
        <v>3663</v>
      </c>
      <c r="AX122" s="342" t="s">
        <v>2288</v>
      </c>
      <c r="AY122" s="342" t="s">
        <v>2381</v>
      </c>
      <c r="AZ122" s="342" t="s">
        <v>2290</v>
      </c>
      <c r="BA122" s="342" t="s">
        <v>3664</v>
      </c>
      <c r="BB122" s="342" t="s">
        <v>2447</v>
      </c>
      <c r="BC122" s="342" t="s">
        <v>3528</v>
      </c>
      <c r="BD122" s="342" t="s">
        <v>2449</v>
      </c>
      <c r="BE122" s="342" t="s">
        <v>3665</v>
      </c>
      <c r="BF122" s="342" t="s">
        <v>2292</v>
      </c>
      <c r="BG122" s="342" t="s">
        <v>2545</v>
      </c>
      <c r="BH122" s="342" t="s">
        <v>2294</v>
      </c>
      <c r="BI122" s="342" t="s">
        <v>3666</v>
      </c>
      <c r="BJ122" s="342" t="s">
        <v>2296</v>
      </c>
      <c r="BK122" s="342" t="s">
        <v>3667</v>
      </c>
      <c r="BL122" s="342" t="s">
        <v>2298</v>
      </c>
      <c r="BM122" s="342" t="s">
        <v>3668</v>
      </c>
      <c r="BN122" s="342" t="s">
        <v>2300</v>
      </c>
      <c r="BO122" s="342" t="s">
        <v>3669</v>
      </c>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t="s">
        <v>3670</v>
      </c>
      <c r="D123" s="342" t="s">
        <v>3671</v>
      </c>
      <c r="E123" s="342" t="s">
        <v>2012</v>
      </c>
      <c r="F123" s="342" t="s">
        <v>2023</v>
      </c>
      <c r="G123" s="342"/>
      <c r="H123" s="342" t="s">
        <v>2093</v>
      </c>
      <c r="I123" s="342"/>
      <c r="J123" s="342" t="s">
        <v>2272</v>
      </c>
      <c r="K123" s="342" t="s">
        <v>3134</v>
      </c>
      <c r="L123" s="342" t="s">
        <v>3672</v>
      </c>
      <c r="M123" s="342" t="s">
        <v>3673</v>
      </c>
      <c r="N123" s="342" t="s">
        <v>2272</v>
      </c>
      <c r="O123" s="342" t="s">
        <v>2336</v>
      </c>
      <c r="P123" s="342" t="s">
        <v>2476</v>
      </c>
      <c r="Q123" s="342" t="s">
        <v>374</v>
      </c>
      <c r="R123" s="342" t="s">
        <v>2278</v>
      </c>
      <c r="S123" s="342" t="s">
        <v>3564</v>
      </c>
      <c r="T123" s="342" t="s">
        <v>2076</v>
      </c>
      <c r="U123" s="342" t="s">
        <v>2076</v>
      </c>
      <c r="V123" s="342"/>
      <c r="W123" s="342"/>
      <c r="X123" s="342"/>
      <c r="Y123" s="342"/>
      <c r="Z123" s="342"/>
      <c r="AA123" s="342"/>
      <c r="AB123" s="342"/>
      <c r="AC123" s="342"/>
      <c r="AD123" s="342"/>
      <c r="AE123" s="342"/>
      <c r="AF123" s="342"/>
      <c r="AG123" s="342"/>
      <c r="AH123" s="342"/>
      <c r="AI123" s="342"/>
      <c r="AJ123" s="342"/>
      <c r="AK123" s="342" t="s">
        <v>2272</v>
      </c>
      <c r="AL123" s="342" t="s">
        <v>2280</v>
      </c>
      <c r="AM123" s="342" t="s">
        <v>2272</v>
      </c>
      <c r="AN123" s="342" t="s">
        <v>2526</v>
      </c>
      <c r="AO123" s="342" t="s">
        <v>2076</v>
      </c>
      <c r="AP123" s="342" t="s">
        <v>2443</v>
      </c>
      <c r="AQ123" s="342" t="s">
        <v>3361</v>
      </c>
      <c r="AR123" s="342" t="s">
        <v>2420</v>
      </c>
      <c r="AS123" s="342" t="s">
        <v>2420</v>
      </c>
      <c r="AT123" s="342"/>
      <c r="AU123" s="351" t="s">
        <v>3672</v>
      </c>
      <c r="AV123" s="342" t="s">
        <v>2286</v>
      </c>
      <c r="AW123" s="342" t="s">
        <v>3674</v>
      </c>
      <c r="AX123" s="342" t="s">
        <v>2288</v>
      </c>
      <c r="AY123" s="342" t="s">
        <v>3675</v>
      </c>
      <c r="AZ123" s="342" t="s">
        <v>2290</v>
      </c>
      <c r="BA123" s="342" t="s">
        <v>3676</v>
      </c>
      <c r="BB123" s="342" t="s">
        <v>2447</v>
      </c>
      <c r="BC123" s="342" t="s">
        <v>3652</v>
      </c>
      <c r="BD123" s="342" t="s">
        <v>2449</v>
      </c>
      <c r="BE123" s="342" t="s">
        <v>3677</v>
      </c>
      <c r="BF123" s="342" t="s">
        <v>2292</v>
      </c>
      <c r="BG123" s="342" t="s">
        <v>3678</v>
      </c>
      <c r="BH123" s="342" t="s">
        <v>2294</v>
      </c>
      <c r="BI123" s="342" t="s">
        <v>2649</v>
      </c>
      <c r="BJ123" s="342" t="s">
        <v>2296</v>
      </c>
      <c r="BK123" s="342" t="s">
        <v>3679</v>
      </c>
      <c r="BL123" s="342" t="s">
        <v>2298</v>
      </c>
      <c r="BM123" s="342" t="s">
        <v>3680</v>
      </c>
      <c r="BN123" s="342" t="s">
        <v>2300</v>
      </c>
      <c r="BO123" s="342" t="s">
        <v>3681</v>
      </c>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3682</v>
      </c>
      <c r="D124" s="342" t="s">
        <v>3683</v>
      </c>
      <c r="E124" s="342" t="s">
        <v>3684</v>
      </c>
      <c r="F124" s="342" t="s">
        <v>3685</v>
      </c>
      <c r="G124" s="342"/>
      <c r="H124" s="342" t="s">
        <v>2093</v>
      </c>
      <c r="I124" s="342"/>
      <c r="J124" s="342" t="s">
        <v>2272</v>
      </c>
      <c r="K124" s="342" t="s">
        <v>3611</v>
      </c>
      <c r="L124" s="342" t="s">
        <v>3686</v>
      </c>
      <c r="M124" s="342" t="s">
        <v>3687</v>
      </c>
      <c r="N124" s="342" t="s">
        <v>2272</v>
      </c>
      <c r="O124" s="342" t="s">
        <v>2501</v>
      </c>
      <c r="P124" s="342" t="s">
        <v>2502</v>
      </c>
      <c r="Q124" s="342" t="s">
        <v>487</v>
      </c>
      <c r="R124" s="342" t="s">
        <v>2278</v>
      </c>
      <c r="S124" s="342" t="s">
        <v>3564</v>
      </c>
      <c r="T124" s="342" t="s">
        <v>2076</v>
      </c>
      <c r="U124" s="342" t="s">
        <v>2076</v>
      </c>
      <c r="V124" s="342"/>
      <c r="W124" s="342"/>
      <c r="X124" s="342"/>
      <c r="Y124" s="342"/>
      <c r="Z124" s="342"/>
      <c r="AA124" s="342"/>
      <c r="AB124" s="342"/>
      <c r="AC124" s="342"/>
      <c r="AD124" s="342"/>
      <c r="AE124" s="342"/>
      <c r="AF124" s="342"/>
      <c r="AG124" s="342"/>
      <c r="AH124" s="342"/>
      <c r="AI124" s="342"/>
      <c r="AJ124" s="342"/>
      <c r="AK124" s="342" t="s">
        <v>2272</v>
      </c>
      <c r="AL124" s="342" t="s">
        <v>2280</v>
      </c>
      <c r="AM124" s="342" t="s">
        <v>2272</v>
      </c>
      <c r="AN124" s="342" t="s">
        <v>2526</v>
      </c>
      <c r="AO124" s="342" t="s">
        <v>2076</v>
      </c>
      <c r="AP124" s="342" t="s">
        <v>2443</v>
      </c>
      <c r="AQ124" s="342" t="s">
        <v>3361</v>
      </c>
      <c r="AR124" s="342" t="s">
        <v>2420</v>
      </c>
      <c r="AS124" s="342" t="s">
        <v>2501</v>
      </c>
      <c r="AT124" s="342"/>
      <c r="AU124" s="351" t="s">
        <v>3686</v>
      </c>
      <c r="AV124" s="342" t="s">
        <v>2286</v>
      </c>
      <c r="AW124" s="342" t="s">
        <v>3688</v>
      </c>
      <c r="AX124" s="342" t="s">
        <v>2288</v>
      </c>
      <c r="AY124" s="342" t="s">
        <v>3689</v>
      </c>
      <c r="AZ124" s="342" t="s">
        <v>2290</v>
      </c>
      <c r="BA124" s="342" t="s">
        <v>3690</v>
      </c>
      <c r="BB124" s="342" t="s">
        <v>2447</v>
      </c>
      <c r="BC124" s="342" t="s">
        <v>2774</v>
      </c>
      <c r="BD124" s="342" t="s">
        <v>2449</v>
      </c>
      <c r="BE124" s="342" t="s">
        <v>3691</v>
      </c>
      <c r="BF124" s="342" t="s">
        <v>2292</v>
      </c>
      <c r="BG124" s="342" t="s">
        <v>3272</v>
      </c>
      <c r="BH124" s="342" t="s">
        <v>2294</v>
      </c>
      <c r="BI124" s="342" t="s">
        <v>3692</v>
      </c>
      <c r="BJ124" s="342" t="s">
        <v>2296</v>
      </c>
      <c r="BK124" s="342" t="s">
        <v>3693</v>
      </c>
      <c r="BL124" s="342" t="s">
        <v>2298</v>
      </c>
      <c r="BM124" s="342" t="s">
        <v>3043</v>
      </c>
      <c r="BN124" s="342" t="s">
        <v>2300</v>
      </c>
      <c r="BO124" s="342" t="s">
        <v>3694</v>
      </c>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3695</v>
      </c>
      <c r="D125" s="342" t="s">
        <v>3696</v>
      </c>
      <c r="E125" s="342" t="s">
        <v>1838</v>
      </c>
      <c r="F125" s="342" t="s">
        <v>1833</v>
      </c>
      <c r="G125" s="342"/>
      <c r="H125" s="342" t="s">
        <v>2093</v>
      </c>
      <c r="I125" s="342"/>
      <c r="J125" s="342" t="s">
        <v>2272</v>
      </c>
      <c r="K125" s="342" t="s">
        <v>2995</v>
      </c>
      <c r="L125" s="342"/>
      <c r="M125" s="342"/>
      <c r="N125" s="342" t="s">
        <v>2279</v>
      </c>
      <c r="O125" s="342" t="s">
        <v>2276</v>
      </c>
      <c r="P125" s="342" t="s">
        <v>2277</v>
      </c>
      <c r="Q125" s="342" t="s">
        <v>424</v>
      </c>
      <c r="R125" s="342" t="s">
        <v>2278</v>
      </c>
      <c r="S125" s="342" t="s">
        <v>3564</v>
      </c>
      <c r="T125" s="342" t="s">
        <v>2076</v>
      </c>
      <c r="U125" s="342" t="s">
        <v>2076</v>
      </c>
      <c r="V125" s="342"/>
      <c r="W125" s="342"/>
      <c r="X125" s="342"/>
      <c r="Y125" s="342"/>
      <c r="Z125" s="342"/>
      <c r="AA125" s="342"/>
      <c r="AB125" s="342"/>
      <c r="AC125" s="342"/>
      <c r="AD125" s="342"/>
      <c r="AE125" s="342"/>
      <c r="AF125" s="342"/>
      <c r="AG125" s="342"/>
      <c r="AH125" s="342"/>
      <c r="AI125" s="342"/>
      <c r="AJ125" s="342"/>
      <c r="AK125" s="342" t="s">
        <v>2272</v>
      </c>
      <c r="AL125" s="342" t="s">
        <v>2280</v>
      </c>
      <c r="AM125" s="342" t="s">
        <v>2272</v>
      </c>
      <c r="AN125" s="342" t="s">
        <v>2526</v>
      </c>
      <c r="AO125" s="342" t="s">
        <v>2076</v>
      </c>
      <c r="AP125" s="342" t="s">
        <v>2443</v>
      </c>
      <c r="AQ125" s="342" t="s">
        <v>3361</v>
      </c>
      <c r="AR125" s="342" t="s">
        <v>2420</v>
      </c>
      <c r="AS125" s="342"/>
      <c r="AT125" s="342"/>
      <c r="AU125" s="351"/>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c r="BT125" s="342"/>
      <c r="BU125" s="342"/>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3697</v>
      </c>
      <c r="D126" s="342" t="s">
        <v>3698</v>
      </c>
      <c r="E126" s="342" t="s">
        <v>393</v>
      </c>
      <c r="F126" s="342" t="s">
        <v>390</v>
      </c>
      <c r="G126" s="342"/>
      <c r="H126" s="342" t="s">
        <v>2093</v>
      </c>
      <c r="I126" s="342"/>
      <c r="J126" s="342" t="s">
        <v>2272</v>
      </c>
      <c r="K126" s="342" t="s">
        <v>3278</v>
      </c>
      <c r="L126" s="342" t="s">
        <v>3699</v>
      </c>
      <c r="M126" s="342" t="s">
        <v>3287</v>
      </c>
      <c r="N126" s="342" t="s">
        <v>2322</v>
      </c>
      <c r="O126" s="342" t="s">
        <v>2307</v>
      </c>
      <c r="P126" s="342" t="s">
        <v>2321</v>
      </c>
      <c r="Q126" s="342" t="s">
        <v>368</v>
      </c>
      <c r="R126" s="342" t="s">
        <v>2278</v>
      </c>
      <c r="S126" s="342" t="s">
        <v>3564</v>
      </c>
      <c r="T126" s="342" t="s">
        <v>2076</v>
      </c>
      <c r="U126" s="342" t="s">
        <v>2076</v>
      </c>
      <c r="V126" s="342"/>
      <c r="W126" s="342"/>
      <c r="X126" s="342"/>
      <c r="Y126" s="342"/>
      <c r="Z126" s="342"/>
      <c r="AA126" s="342"/>
      <c r="AB126" s="342"/>
      <c r="AC126" s="342"/>
      <c r="AD126" s="342"/>
      <c r="AE126" s="342"/>
      <c r="AF126" s="342"/>
      <c r="AG126" s="342"/>
      <c r="AH126" s="342"/>
      <c r="AI126" s="342"/>
      <c r="AJ126" s="342"/>
      <c r="AK126" s="342" t="s">
        <v>2272</v>
      </c>
      <c r="AL126" s="342" t="s">
        <v>2280</v>
      </c>
      <c r="AM126" s="342" t="s">
        <v>2272</v>
      </c>
      <c r="AN126" s="342" t="s">
        <v>2526</v>
      </c>
      <c r="AO126" s="342" t="s">
        <v>2076</v>
      </c>
      <c r="AP126" s="342" t="s">
        <v>2443</v>
      </c>
      <c r="AQ126" s="342" t="s">
        <v>3361</v>
      </c>
      <c r="AR126" s="342" t="s">
        <v>2420</v>
      </c>
      <c r="AS126" s="342"/>
      <c r="AT126" s="342"/>
      <c r="AU126" s="351" t="s">
        <v>3699</v>
      </c>
      <c r="AV126" s="342" t="s">
        <v>2286</v>
      </c>
      <c r="AW126" s="342" t="s">
        <v>3700</v>
      </c>
      <c r="AX126" s="342" t="s">
        <v>2288</v>
      </c>
      <c r="AY126" s="342" t="s">
        <v>2845</v>
      </c>
      <c r="AZ126" s="342" t="s">
        <v>2290</v>
      </c>
      <c r="BA126" s="342" t="s">
        <v>3701</v>
      </c>
      <c r="BB126" s="342" t="s">
        <v>2447</v>
      </c>
      <c r="BC126" s="342" t="s">
        <v>3702</v>
      </c>
      <c r="BD126" s="342" t="s">
        <v>2449</v>
      </c>
      <c r="BE126" s="342" t="s">
        <v>2491</v>
      </c>
      <c r="BF126" s="342"/>
      <c r="BG126" s="342"/>
      <c r="BH126" s="342"/>
      <c r="BI126" s="342"/>
      <c r="BJ126" s="342"/>
      <c r="BK126" s="342"/>
      <c r="BL126" s="342"/>
      <c r="BM126" s="342"/>
      <c r="BN126" s="342" t="s">
        <v>2300</v>
      </c>
      <c r="BO126" s="342" t="s">
        <v>3703</v>
      </c>
      <c r="BP126" s="342"/>
      <c r="BQ126" s="342"/>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c r="D127" s="342" t="s">
        <v>3704</v>
      </c>
      <c r="E127" s="342"/>
      <c r="F127" s="342" t="s">
        <v>2430</v>
      </c>
      <c r="G127" s="342"/>
      <c r="H127" s="342" t="s">
        <v>2093</v>
      </c>
      <c r="I127" s="342"/>
      <c r="J127" s="342" t="s">
        <v>2272</v>
      </c>
      <c r="K127" s="342" t="s">
        <v>3128</v>
      </c>
      <c r="L127" s="342"/>
      <c r="M127" s="342"/>
      <c r="N127" s="342" t="s">
        <v>2272</v>
      </c>
      <c r="O127" s="342"/>
      <c r="P127" s="342"/>
      <c r="Q127" s="342"/>
      <c r="R127" s="342"/>
      <c r="S127" s="342" t="s">
        <v>3564</v>
      </c>
      <c r="T127" s="342" t="s">
        <v>2076</v>
      </c>
      <c r="U127" s="342" t="s">
        <v>2076</v>
      </c>
      <c r="V127" s="342"/>
      <c r="W127" s="342"/>
      <c r="X127" s="342"/>
      <c r="Y127" s="342"/>
      <c r="Z127" s="342"/>
      <c r="AA127" s="342"/>
      <c r="AB127" s="342"/>
      <c r="AC127" s="342"/>
      <c r="AD127" s="342"/>
      <c r="AE127" s="342"/>
      <c r="AF127" s="342"/>
      <c r="AG127" s="342"/>
      <c r="AH127" s="342"/>
      <c r="AI127" s="342"/>
      <c r="AJ127" s="342"/>
      <c r="AK127" s="342" t="s">
        <v>2272</v>
      </c>
      <c r="AL127" s="342" t="s">
        <v>2280</v>
      </c>
      <c r="AM127" s="342" t="s">
        <v>2272</v>
      </c>
      <c r="AN127" s="342" t="s">
        <v>2526</v>
      </c>
      <c r="AO127" s="342" t="s">
        <v>2076</v>
      </c>
      <c r="AP127" s="342" t="s">
        <v>2443</v>
      </c>
      <c r="AQ127" s="342" t="s">
        <v>3361</v>
      </c>
      <c r="AR127" s="342" t="s">
        <v>2420</v>
      </c>
      <c r="AS127" s="342"/>
      <c r="AT127" s="342"/>
      <c r="AU127" s="351"/>
      <c r="AV127" s="342"/>
      <c r="AW127" s="342"/>
      <c r="AX127" s="342"/>
      <c r="AY127" s="342"/>
      <c r="AZ127" s="342"/>
      <c r="BA127" s="342"/>
      <c r="BB127" s="342"/>
      <c r="BC127" s="342"/>
      <c r="BD127" s="342"/>
      <c r="BE127" s="342"/>
      <c r="BF127" s="342"/>
      <c r="BG127" s="342"/>
      <c r="BH127" s="342"/>
      <c r="BI127" s="342"/>
      <c r="BJ127" s="342"/>
      <c r="BK127" s="342"/>
      <c r="BL127" s="342"/>
      <c r="BM127" s="342"/>
      <c r="BN127" s="342"/>
      <c r="BO127" s="342"/>
      <c r="BP127" s="342"/>
      <c r="BQ127" s="342"/>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c r="D128" s="342" t="s">
        <v>3705</v>
      </c>
      <c r="E128" s="342"/>
      <c r="F128" s="342" t="s">
        <v>2430</v>
      </c>
      <c r="G128" s="342"/>
      <c r="H128" s="342" t="s">
        <v>2093</v>
      </c>
      <c r="I128" s="342"/>
      <c r="J128" s="342" t="s">
        <v>2272</v>
      </c>
      <c r="K128" s="342" t="s">
        <v>3331</v>
      </c>
      <c r="L128" s="342"/>
      <c r="M128" s="342"/>
      <c r="N128" s="342" t="s">
        <v>2272</v>
      </c>
      <c r="O128" s="342"/>
      <c r="P128" s="342"/>
      <c r="Q128" s="342"/>
      <c r="R128" s="342"/>
      <c r="S128" s="342" t="s">
        <v>3564</v>
      </c>
      <c r="T128" s="342" t="s">
        <v>2076</v>
      </c>
      <c r="U128" s="342" t="s">
        <v>2076</v>
      </c>
      <c r="V128" s="342"/>
      <c r="W128" s="342"/>
      <c r="X128" s="342"/>
      <c r="Y128" s="342"/>
      <c r="Z128" s="342"/>
      <c r="AA128" s="342"/>
      <c r="AB128" s="342"/>
      <c r="AC128" s="342"/>
      <c r="AD128" s="342"/>
      <c r="AE128" s="342"/>
      <c r="AF128" s="342"/>
      <c r="AG128" s="342"/>
      <c r="AH128" s="342"/>
      <c r="AI128" s="342"/>
      <c r="AJ128" s="342"/>
      <c r="AK128" s="342" t="s">
        <v>2272</v>
      </c>
      <c r="AL128" s="342" t="s">
        <v>2280</v>
      </c>
      <c r="AM128" s="342" t="s">
        <v>2272</v>
      </c>
      <c r="AN128" s="342" t="s">
        <v>2526</v>
      </c>
      <c r="AO128" s="342" t="s">
        <v>2076</v>
      </c>
      <c r="AP128" s="342" t="s">
        <v>2443</v>
      </c>
      <c r="AQ128" s="342" t="s">
        <v>3361</v>
      </c>
      <c r="AR128" s="342" t="s">
        <v>2420</v>
      </c>
      <c r="AS128" s="342"/>
      <c r="AT128" s="342"/>
      <c r="AU128" s="351"/>
      <c r="AV128" s="342"/>
      <c r="AW128" s="342"/>
      <c r="AX128" s="342"/>
      <c r="AY128" s="342"/>
      <c r="AZ128" s="342"/>
      <c r="BA128" s="342"/>
      <c r="BB128" s="342"/>
      <c r="BC128" s="342"/>
      <c r="BD128" s="342"/>
      <c r="BE128" s="342"/>
      <c r="BF128" s="342"/>
      <c r="BG128" s="342"/>
      <c r="BH128" s="342"/>
      <c r="BI128" s="342"/>
      <c r="BJ128" s="342"/>
      <c r="BK128" s="342"/>
      <c r="BL128" s="342"/>
      <c r="BM128" s="342"/>
      <c r="BN128" s="342"/>
      <c r="BO128" s="342"/>
      <c r="BP128" s="342"/>
      <c r="BQ128" s="342"/>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3706</v>
      </c>
      <c r="D129" s="342" t="s">
        <v>3707</v>
      </c>
      <c r="E129" s="342" t="s">
        <v>423</v>
      </c>
      <c r="F129" s="342" t="s">
        <v>1762</v>
      </c>
      <c r="G129" s="342"/>
      <c r="H129" s="342" t="s">
        <v>2093</v>
      </c>
      <c r="I129" s="342"/>
      <c r="J129" s="342" t="s">
        <v>2272</v>
      </c>
      <c r="K129" s="342" t="s">
        <v>3047</v>
      </c>
      <c r="L129" s="342" t="s">
        <v>3708</v>
      </c>
      <c r="M129" s="342" t="s">
        <v>3709</v>
      </c>
      <c r="N129" s="342" t="s">
        <v>2272</v>
      </c>
      <c r="O129" s="342" t="s">
        <v>2276</v>
      </c>
      <c r="P129" s="342" t="s">
        <v>2277</v>
      </c>
      <c r="Q129" s="342" t="s">
        <v>424</v>
      </c>
      <c r="R129" s="342" t="s">
        <v>2278</v>
      </c>
      <c r="S129" s="342" t="s">
        <v>2307</v>
      </c>
      <c r="T129" s="342" t="s">
        <v>2081</v>
      </c>
      <c r="U129" s="342" t="s">
        <v>2081</v>
      </c>
      <c r="V129" s="342"/>
      <c r="W129" s="342"/>
      <c r="X129" s="342"/>
      <c r="Y129" s="342"/>
      <c r="Z129" s="342"/>
      <c r="AA129" s="342"/>
      <c r="AB129" s="342"/>
      <c r="AC129" s="342"/>
      <c r="AD129" s="342"/>
      <c r="AE129" s="342"/>
      <c r="AF129" s="342"/>
      <c r="AG129" s="342"/>
      <c r="AH129" s="342"/>
      <c r="AI129" s="342"/>
      <c r="AJ129" s="342"/>
      <c r="AK129" s="342" t="s">
        <v>2272</v>
      </c>
      <c r="AL129" s="342" t="s">
        <v>2280</v>
      </c>
      <c r="AM129" s="342" t="s">
        <v>2272</v>
      </c>
      <c r="AN129" s="342" t="s">
        <v>2281</v>
      </c>
      <c r="AO129" s="342" t="s">
        <v>2282</v>
      </c>
      <c r="AP129" s="342" t="s">
        <v>2283</v>
      </c>
      <c r="AQ129" s="342" t="s">
        <v>2284</v>
      </c>
      <c r="AR129" s="342" t="s">
        <v>2285</v>
      </c>
      <c r="AS129" s="342" t="s">
        <v>2279</v>
      </c>
      <c r="AT129" s="342"/>
      <c r="AU129" s="351" t="s">
        <v>3708</v>
      </c>
      <c r="AV129" s="342" t="s">
        <v>2286</v>
      </c>
      <c r="AW129" s="342" t="s">
        <v>3710</v>
      </c>
      <c r="AX129" s="342" t="s">
        <v>2288</v>
      </c>
      <c r="AY129" s="342" t="s">
        <v>3711</v>
      </c>
      <c r="AZ129" s="342" t="s">
        <v>2290</v>
      </c>
      <c r="BA129" s="342" t="s">
        <v>3712</v>
      </c>
      <c r="BB129" s="342" t="s">
        <v>2292</v>
      </c>
      <c r="BC129" s="342" t="s">
        <v>3713</v>
      </c>
      <c r="BD129" s="342" t="s">
        <v>2294</v>
      </c>
      <c r="BE129" s="342" t="s">
        <v>3530</v>
      </c>
      <c r="BF129" s="342" t="s">
        <v>2296</v>
      </c>
      <c r="BG129" s="342" t="s">
        <v>3714</v>
      </c>
      <c r="BH129" s="342" t="s">
        <v>2298</v>
      </c>
      <c r="BI129" s="342" t="s">
        <v>3715</v>
      </c>
      <c r="BJ129" s="342" t="s">
        <v>2300</v>
      </c>
      <c r="BK129" s="342" t="s">
        <v>3474</v>
      </c>
      <c r="BL129" s="342"/>
      <c r="BM129" s="342"/>
      <c r="BN129" s="342"/>
      <c r="BO129" s="342"/>
      <c r="BP129" s="342"/>
      <c r="BQ129" s="342"/>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3716</v>
      </c>
      <c r="D130" s="342" t="s">
        <v>3717</v>
      </c>
      <c r="E130" s="342" t="s">
        <v>764</v>
      </c>
      <c r="F130" s="342" t="s">
        <v>953</v>
      </c>
      <c r="G130" s="342"/>
      <c r="H130" s="342" t="s">
        <v>2093</v>
      </c>
      <c r="I130" s="342"/>
      <c r="J130" s="342" t="s">
        <v>2272</v>
      </c>
      <c r="K130" s="342" t="s">
        <v>3718</v>
      </c>
      <c r="L130" s="342" t="s">
        <v>3719</v>
      </c>
      <c r="M130" s="342" t="s">
        <v>3720</v>
      </c>
      <c r="N130" s="342" t="s">
        <v>2272</v>
      </c>
      <c r="O130" s="342" t="s">
        <v>2350</v>
      </c>
      <c r="P130" s="342" t="s">
        <v>3169</v>
      </c>
      <c r="Q130" s="342" t="s">
        <v>412</v>
      </c>
      <c r="R130" s="342" t="s">
        <v>2278</v>
      </c>
      <c r="S130" s="342" t="s">
        <v>2307</v>
      </c>
      <c r="T130" s="342" t="s">
        <v>2081</v>
      </c>
      <c r="U130" s="342" t="s">
        <v>2081</v>
      </c>
      <c r="V130" s="342"/>
      <c r="W130" s="342"/>
      <c r="X130" s="342"/>
      <c r="Y130" s="342"/>
      <c r="Z130" s="342"/>
      <c r="AA130" s="342"/>
      <c r="AB130" s="342"/>
      <c r="AC130" s="342"/>
      <c r="AD130" s="342"/>
      <c r="AE130" s="342"/>
      <c r="AF130" s="342"/>
      <c r="AG130" s="342"/>
      <c r="AH130" s="342"/>
      <c r="AI130" s="342"/>
      <c r="AJ130" s="342"/>
      <c r="AK130" s="342" t="s">
        <v>2272</v>
      </c>
      <c r="AL130" s="342" t="s">
        <v>2280</v>
      </c>
      <c r="AM130" s="342" t="s">
        <v>2272</v>
      </c>
      <c r="AN130" s="342" t="s">
        <v>2281</v>
      </c>
      <c r="AO130" s="342" t="s">
        <v>2282</v>
      </c>
      <c r="AP130" s="342" t="s">
        <v>2283</v>
      </c>
      <c r="AQ130" s="342" t="s">
        <v>2284</v>
      </c>
      <c r="AR130" s="342" t="s">
        <v>2285</v>
      </c>
      <c r="AS130" s="342" t="s">
        <v>2307</v>
      </c>
      <c r="AT130" s="342"/>
      <c r="AU130" s="351" t="s">
        <v>3719</v>
      </c>
      <c r="AV130" s="342" t="s">
        <v>2286</v>
      </c>
      <c r="AW130" s="342" t="s">
        <v>3721</v>
      </c>
      <c r="AX130" s="342" t="s">
        <v>2288</v>
      </c>
      <c r="AY130" s="342" t="s">
        <v>3722</v>
      </c>
      <c r="AZ130" s="342" t="s">
        <v>2290</v>
      </c>
      <c r="BA130" s="342" t="s">
        <v>3412</v>
      </c>
      <c r="BB130" s="342" t="s">
        <v>2292</v>
      </c>
      <c r="BC130" s="342" t="s">
        <v>3723</v>
      </c>
      <c r="BD130" s="342" t="s">
        <v>2294</v>
      </c>
      <c r="BE130" s="342" t="s">
        <v>3724</v>
      </c>
      <c r="BF130" s="342" t="s">
        <v>2296</v>
      </c>
      <c r="BG130" s="342" t="s">
        <v>3725</v>
      </c>
      <c r="BH130" s="342" t="s">
        <v>2298</v>
      </c>
      <c r="BI130" s="342" t="s">
        <v>2983</v>
      </c>
      <c r="BJ130" s="342" t="s">
        <v>2300</v>
      </c>
      <c r="BK130" s="342" t="s">
        <v>3726</v>
      </c>
      <c r="BL130" s="342"/>
      <c r="BM130" s="342"/>
      <c r="BN130" s="342"/>
      <c r="BO130" s="342"/>
      <c r="BP130" s="342"/>
      <c r="BQ130" s="342"/>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t="s">
        <v>3727</v>
      </c>
      <c r="D131" s="342" t="s">
        <v>3728</v>
      </c>
      <c r="E131" s="342" t="s">
        <v>764</v>
      </c>
      <c r="F131" s="342" t="s">
        <v>1935</v>
      </c>
      <c r="G131" s="342"/>
      <c r="H131" s="342" t="s">
        <v>2093</v>
      </c>
      <c r="I131" s="342"/>
      <c r="J131" s="342" t="s">
        <v>2272</v>
      </c>
      <c r="K131" s="342" t="s">
        <v>3729</v>
      </c>
      <c r="L131" s="342" t="s">
        <v>3730</v>
      </c>
      <c r="M131" s="342" t="s">
        <v>3731</v>
      </c>
      <c r="N131" s="342" t="s">
        <v>2272</v>
      </c>
      <c r="O131" s="342" t="s">
        <v>2350</v>
      </c>
      <c r="P131" s="342" t="s">
        <v>3169</v>
      </c>
      <c r="Q131" s="342" t="s">
        <v>412</v>
      </c>
      <c r="R131" s="342" t="s">
        <v>2278</v>
      </c>
      <c r="S131" s="342" t="s">
        <v>2307</v>
      </c>
      <c r="T131" s="342" t="s">
        <v>2081</v>
      </c>
      <c r="U131" s="342" t="s">
        <v>2081</v>
      </c>
      <c r="V131" s="342"/>
      <c r="W131" s="342"/>
      <c r="X131" s="342"/>
      <c r="Y131" s="342"/>
      <c r="Z131" s="342"/>
      <c r="AA131" s="342"/>
      <c r="AB131" s="342"/>
      <c r="AC131" s="342"/>
      <c r="AD131" s="342"/>
      <c r="AE131" s="342"/>
      <c r="AF131" s="342"/>
      <c r="AG131" s="342"/>
      <c r="AH131" s="342"/>
      <c r="AI131" s="342"/>
      <c r="AJ131" s="342"/>
      <c r="AK131" s="342" t="s">
        <v>2272</v>
      </c>
      <c r="AL131" s="342" t="s">
        <v>2280</v>
      </c>
      <c r="AM131" s="342" t="s">
        <v>2272</v>
      </c>
      <c r="AN131" s="342" t="s">
        <v>2281</v>
      </c>
      <c r="AO131" s="342" t="s">
        <v>2282</v>
      </c>
      <c r="AP131" s="342" t="s">
        <v>2283</v>
      </c>
      <c r="AQ131" s="342" t="s">
        <v>2284</v>
      </c>
      <c r="AR131" s="342" t="s">
        <v>2285</v>
      </c>
      <c r="AS131" s="342" t="s">
        <v>2322</v>
      </c>
      <c r="AT131" s="342"/>
      <c r="AU131" s="351" t="s">
        <v>3730</v>
      </c>
      <c r="AV131" s="342" t="s">
        <v>2286</v>
      </c>
      <c r="AW131" s="342" t="s">
        <v>3732</v>
      </c>
      <c r="AX131" s="342" t="s">
        <v>2288</v>
      </c>
      <c r="AY131" s="342" t="s">
        <v>3733</v>
      </c>
      <c r="AZ131" s="342" t="s">
        <v>2290</v>
      </c>
      <c r="BA131" s="342" t="s">
        <v>3734</v>
      </c>
      <c r="BB131" s="342" t="s">
        <v>2292</v>
      </c>
      <c r="BC131" s="342" t="s">
        <v>3735</v>
      </c>
      <c r="BD131" s="342" t="s">
        <v>2294</v>
      </c>
      <c r="BE131" s="342" t="s">
        <v>2380</v>
      </c>
      <c r="BF131" s="342" t="s">
        <v>2296</v>
      </c>
      <c r="BG131" s="342" t="s">
        <v>2600</v>
      </c>
      <c r="BH131" s="342" t="s">
        <v>2298</v>
      </c>
      <c r="BI131" s="342" t="s">
        <v>3736</v>
      </c>
      <c r="BJ131" s="342" t="s">
        <v>2300</v>
      </c>
      <c r="BK131" s="342" t="s">
        <v>2886</v>
      </c>
      <c r="BL131" s="342"/>
      <c r="BM131" s="342"/>
      <c r="BN131" s="342"/>
      <c r="BO131" s="342"/>
      <c r="BP131" s="342"/>
      <c r="BQ131" s="342"/>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3737</v>
      </c>
      <c r="D132" s="342" t="s">
        <v>3738</v>
      </c>
      <c r="E132" s="342" t="s">
        <v>764</v>
      </c>
      <c r="F132" s="342" t="s">
        <v>1952</v>
      </c>
      <c r="G132" s="342"/>
      <c r="H132" s="342" t="s">
        <v>2093</v>
      </c>
      <c r="I132" s="342"/>
      <c r="J132" s="342" t="s">
        <v>2272</v>
      </c>
      <c r="K132" s="342" t="s">
        <v>2636</v>
      </c>
      <c r="L132" s="342" t="s">
        <v>3739</v>
      </c>
      <c r="M132" s="342" t="s">
        <v>3740</v>
      </c>
      <c r="N132" s="342" t="s">
        <v>2272</v>
      </c>
      <c r="O132" s="342" t="s">
        <v>2350</v>
      </c>
      <c r="P132" s="342" t="s">
        <v>3169</v>
      </c>
      <c r="Q132" s="342" t="s">
        <v>412</v>
      </c>
      <c r="R132" s="342" t="s">
        <v>2278</v>
      </c>
      <c r="S132" s="342" t="s">
        <v>2307</v>
      </c>
      <c r="T132" s="342" t="s">
        <v>2081</v>
      </c>
      <c r="U132" s="342" t="s">
        <v>2081</v>
      </c>
      <c r="V132" s="342"/>
      <c r="W132" s="342"/>
      <c r="X132" s="342"/>
      <c r="Y132" s="342"/>
      <c r="Z132" s="342"/>
      <c r="AA132" s="342"/>
      <c r="AB132" s="342"/>
      <c r="AC132" s="342"/>
      <c r="AD132" s="342"/>
      <c r="AE132" s="342"/>
      <c r="AF132" s="342"/>
      <c r="AG132" s="342"/>
      <c r="AH132" s="342"/>
      <c r="AI132" s="342"/>
      <c r="AJ132" s="342"/>
      <c r="AK132" s="342" t="s">
        <v>2272</v>
      </c>
      <c r="AL132" s="342" t="s">
        <v>2280</v>
      </c>
      <c r="AM132" s="342" t="s">
        <v>2272</v>
      </c>
      <c r="AN132" s="342" t="s">
        <v>2281</v>
      </c>
      <c r="AO132" s="342" t="s">
        <v>2282</v>
      </c>
      <c r="AP132" s="342" t="s">
        <v>2283</v>
      </c>
      <c r="AQ132" s="342" t="s">
        <v>2284</v>
      </c>
      <c r="AR132" s="342" t="s">
        <v>2285</v>
      </c>
      <c r="AS132" s="342" t="s">
        <v>2336</v>
      </c>
      <c r="AT132" s="342"/>
      <c r="AU132" s="351" t="s">
        <v>3739</v>
      </c>
      <c r="AV132" s="342" t="s">
        <v>2286</v>
      </c>
      <c r="AW132" s="342" t="s">
        <v>3741</v>
      </c>
      <c r="AX132" s="342" t="s">
        <v>2288</v>
      </c>
      <c r="AY132" s="342" t="s">
        <v>3460</v>
      </c>
      <c r="AZ132" s="342" t="s">
        <v>2290</v>
      </c>
      <c r="BA132" s="342" t="s">
        <v>3742</v>
      </c>
      <c r="BB132" s="342" t="s">
        <v>2292</v>
      </c>
      <c r="BC132" s="342" t="s">
        <v>3140</v>
      </c>
      <c r="BD132" s="342" t="s">
        <v>2294</v>
      </c>
      <c r="BE132" s="342" t="s">
        <v>3743</v>
      </c>
      <c r="BF132" s="342" t="s">
        <v>2296</v>
      </c>
      <c r="BG132" s="342" t="s">
        <v>3715</v>
      </c>
      <c r="BH132" s="342" t="s">
        <v>2298</v>
      </c>
      <c r="BI132" s="342" t="s">
        <v>3053</v>
      </c>
      <c r="BJ132" s="342" t="s">
        <v>2300</v>
      </c>
      <c r="BK132" s="342" t="s">
        <v>2425</v>
      </c>
      <c r="BL132" s="342"/>
      <c r="BM132" s="342"/>
      <c r="BN132" s="342"/>
      <c r="BO132" s="342"/>
      <c r="BP132" s="342"/>
      <c r="BQ132" s="342"/>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t="s">
        <v>3744</v>
      </c>
      <c r="D133" s="342" t="s">
        <v>3359</v>
      </c>
      <c r="E133" s="342" t="s">
        <v>868</v>
      </c>
      <c r="F133" s="342" t="s">
        <v>866</v>
      </c>
      <c r="G133" s="342"/>
      <c r="H133" s="342" t="s">
        <v>2093</v>
      </c>
      <c r="I133" s="342"/>
      <c r="J133" s="342" t="s">
        <v>2272</v>
      </c>
      <c r="K133" s="342" t="s">
        <v>3745</v>
      </c>
      <c r="L133" s="342" t="s">
        <v>3746</v>
      </c>
      <c r="M133" s="342" t="s">
        <v>3747</v>
      </c>
      <c r="N133" s="342" t="s">
        <v>2272</v>
      </c>
      <c r="O133" s="342" t="s">
        <v>2404</v>
      </c>
      <c r="P133" s="342" t="s">
        <v>2405</v>
      </c>
      <c r="Q133" s="342" t="s">
        <v>362</v>
      </c>
      <c r="R133" s="342" t="s">
        <v>2278</v>
      </c>
      <c r="S133" s="342" t="s">
        <v>2307</v>
      </c>
      <c r="T133" s="342" t="s">
        <v>2081</v>
      </c>
      <c r="U133" s="342" t="s">
        <v>2081</v>
      </c>
      <c r="V133" s="342"/>
      <c r="W133" s="342"/>
      <c r="X133" s="342"/>
      <c r="Y133" s="342"/>
      <c r="Z133" s="342"/>
      <c r="AA133" s="342"/>
      <c r="AB133" s="342"/>
      <c r="AC133" s="342"/>
      <c r="AD133" s="342"/>
      <c r="AE133" s="342"/>
      <c r="AF133" s="342"/>
      <c r="AG133" s="342"/>
      <c r="AH133" s="342"/>
      <c r="AI133" s="342"/>
      <c r="AJ133" s="342"/>
      <c r="AK133" s="342" t="s">
        <v>2272</v>
      </c>
      <c r="AL133" s="342" t="s">
        <v>2280</v>
      </c>
      <c r="AM133" s="342" t="s">
        <v>2272</v>
      </c>
      <c r="AN133" s="342" t="s">
        <v>2281</v>
      </c>
      <c r="AO133" s="342" t="s">
        <v>2282</v>
      </c>
      <c r="AP133" s="342" t="s">
        <v>2283</v>
      </c>
      <c r="AQ133" s="342" t="s">
        <v>2284</v>
      </c>
      <c r="AR133" s="342" t="s">
        <v>2285</v>
      </c>
      <c r="AS133" s="342" t="s">
        <v>2350</v>
      </c>
      <c r="AT133" s="342"/>
      <c r="AU133" s="351" t="s">
        <v>3746</v>
      </c>
      <c r="AV133" s="342" t="s">
        <v>2286</v>
      </c>
      <c r="AW133" s="342" t="s">
        <v>3748</v>
      </c>
      <c r="AX133" s="342" t="s">
        <v>2288</v>
      </c>
      <c r="AY133" s="342" t="s">
        <v>3742</v>
      </c>
      <c r="AZ133" s="342" t="s">
        <v>2290</v>
      </c>
      <c r="BA133" s="342" t="s">
        <v>2666</v>
      </c>
      <c r="BB133" s="342" t="s">
        <v>2292</v>
      </c>
      <c r="BC133" s="342" t="s">
        <v>3663</v>
      </c>
      <c r="BD133" s="342" t="s">
        <v>2294</v>
      </c>
      <c r="BE133" s="342" t="s">
        <v>3749</v>
      </c>
      <c r="BF133" s="342" t="s">
        <v>2296</v>
      </c>
      <c r="BG133" s="342" t="s">
        <v>3750</v>
      </c>
      <c r="BH133" s="342" t="s">
        <v>2298</v>
      </c>
      <c r="BI133" s="342" t="s">
        <v>3751</v>
      </c>
      <c r="BJ133" s="342" t="s">
        <v>2300</v>
      </c>
      <c r="BK133" s="342" t="s">
        <v>3752</v>
      </c>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3753</v>
      </c>
      <c r="D134" s="342" t="s">
        <v>3754</v>
      </c>
      <c r="E134" s="342" t="s">
        <v>662</v>
      </c>
      <c r="F134" s="342" t="s">
        <v>661</v>
      </c>
      <c r="G134" s="342"/>
      <c r="H134" s="342" t="s">
        <v>2093</v>
      </c>
      <c r="I134" s="342"/>
      <c r="J134" s="342" t="s">
        <v>2272</v>
      </c>
      <c r="K134" s="342" t="s">
        <v>3013</v>
      </c>
      <c r="L134" s="342" t="s">
        <v>3755</v>
      </c>
      <c r="M134" s="342" t="s">
        <v>3665</v>
      </c>
      <c r="N134" s="342" t="s">
        <v>2272</v>
      </c>
      <c r="O134" s="342" t="s">
        <v>2276</v>
      </c>
      <c r="P134" s="342" t="s">
        <v>2277</v>
      </c>
      <c r="Q134" s="342" t="s">
        <v>424</v>
      </c>
      <c r="R134" s="342" t="s">
        <v>2278</v>
      </c>
      <c r="S134" s="342" t="s">
        <v>2307</v>
      </c>
      <c r="T134" s="342" t="s">
        <v>2081</v>
      </c>
      <c r="U134" s="342" t="s">
        <v>2081</v>
      </c>
      <c r="V134" s="342"/>
      <c r="W134" s="342"/>
      <c r="X134" s="342"/>
      <c r="Y134" s="342"/>
      <c r="Z134" s="342"/>
      <c r="AA134" s="342"/>
      <c r="AB134" s="342"/>
      <c r="AC134" s="342"/>
      <c r="AD134" s="342"/>
      <c r="AE134" s="342"/>
      <c r="AF134" s="342"/>
      <c r="AG134" s="342"/>
      <c r="AH134" s="342"/>
      <c r="AI134" s="342"/>
      <c r="AJ134" s="342"/>
      <c r="AK134" s="342" t="s">
        <v>2272</v>
      </c>
      <c r="AL134" s="342" t="s">
        <v>2280</v>
      </c>
      <c r="AM134" s="342" t="s">
        <v>2272</v>
      </c>
      <c r="AN134" s="342" t="s">
        <v>2281</v>
      </c>
      <c r="AO134" s="342" t="s">
        <v>2282</v>
      </c>
      <c r="AP134" s="342" t="s">
        <v>2283</v>
      </c>
      <c r="AQ134" s="342" t="s">
        <v>2284</v>
      </c>
      <c r="AR134" s="342" t="s">
        <v>2285</v>
      </c>
      <c r="AS134" s="342" t="s">
        <v>2281</v>
      </c>
      <c r="AT134" s="342"/>
      <c r="AU134" s="351" t="s">
        <v>3755</v>
      </c>
      <c r="AV134" s="342" t="s">
        <v>2286</v>
      </c>
      <c r="AW134" s="342" t="s">
        <v>3756</v>
      </c>
      <c r="AX134" s="342" t="s">
        <v>2288</v>
      </c>
      <c r="AY134" s="342" t="s">
        <v>3171</v>
      </c>
      <c r="AZ134" s="342" t="s">
        <v>2290</v>
      </c>
      <c r="BA134" s="342" t="s">
        <v>3757</v>
      </c>
      <c r="BB134" s="342" t="s">
        <v>2292</v>
      </c>
      <c r="BC134" s="342" t="s">
        <v>2329</v>
      </c>
      <c r="BD134" s="342" t="s">
        <v>2294</v>
      </c>
      <c r="BE134" s="342" t="s">
        <v>3758</v>
      </c>
      <c r="BF134" s="342" t="s">
        <v>2296</v>
      </c>
      <c r="BG134" s="342" t="s">
        <v>3759</v>
      </c>
      <c r="BH134" s="342" t="s">
        <v>2298</v>
      </c>
      <c r="BI134" s="342" t="s">
        <v>3760</v>
      </c>
      <c r="BJ134" s="342" t="s">
        <v>2300</v>
      </c>
      <c r="BK134" s="342" t="s">
        <v>3761</v>
      </c>
      <c r="BL134" s="342"/>
      <c r="BM134" s="342"/>
      <c r="BN134" s="342"/>
      <c r="BO134" s="342"/>
      <c r="BP134" s="342"/>
      <c r="BQ134" s="342"/>
      <c r="BR134" s="342"/>
      <c r="BS134" s="342"/>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3762</v>
      </c>
      <c r="D135" s="342" t="s">
        <v>3763</v>
      </c>
      <c r="E135" s="342" t="s">
        <v>445</v>
      </c>
      <c r="F135" s="342" t="s">
        <v>418</v>
      </c>
      <c r="G135" s="342"/>
      <c r="H135" s="342" t="s">
        <v>2093</v>
      </c>
      <c r="I135" s="342"/>
      <c r="J135" s="342" t="s">
        <v>2272</v>
      </c>
      <c r="K135" s="342" t="s">
        <v>2639</v>
      </c>
      <c r="L135" s="342" t="s">
        <v>3764</v>
      </c>
      <c r="M135" s="342" t="s">
        <v>3765</v>
      </c>
      <c r="N135" s="342" t="s">
        <v>2272</v>
      </c>
      <c r="O135" s="342" t="s">
        <v>2276</v>
      </c>
      <c r="P135" s="342" t="s">
        <v>2277</v>
      </c>
      <c r="Q135" s="342" t="s">
        <v>424</v>
      </c>
      <c r="R135" s="342" t="s">
        <v>2278</v>
      </c>
      <c r="S135" s="342" t="s">
        <v>2307</v>
      </c>
      <c r="T135" s="342" t="s">
        <v>2081</v>
      </c>
      <c r="U135" s="342" t="s">
        <v>2081</v>
      </c>
      <c r="V135" s="342"/>
      <c r="W135" s="342"/>
      <c r="X135" s="342"/>
      <c r="Y135" s="342"/>
      <c r="Z135" s="342"/>
      <c r="AA135" s="342"/>
      <c r="AB135" s="342"/>
      <c r="AC135" s="342"/>
      <c r="AD135" s="342"/>
      <c r="AE135" s="342"/>
      <c r="AF135" s="342"/>
      <c r="AG135" s="342"/>
      <c r="AH135" s="342"/>
      <c r="AI135" s="342"/>
      <c r="AJ135" s="342"/>
      <c r="AK135" s="342" t="s">
        <v>2272</v>
      </c>
      <c r="AL135" s="342" t="s">
        <v>2280</v>
      </c>
      <c r="AM135" s="342" t="s">
        <v>2272</v>
      </c>
      <c r="AN135" s="342" t="s">
        <v>2281</v>
      </c>
      <c r="AO135" s="342" t="s">
        <v>2282</v>
      </c>
      <c r="AP135" s="342" t="s">
        <v>2283</v>
      </c>
      <c r="AQ135" s="342" t="s">
        <v>2284</v>
      </c>
      <c r="AR135" s="342" t="s">
        <v>2285</v>
      </c>
      <c r="AS135" s="342" t="s">
        <v>2276</v>
      </c>
      <c r="AT135" s="342"/>
      <c r="AU135" s="351" t="s">
        <v>3764</v>
      </c>
      <c r="AV135" s="342" t="s">
        <v>2286</v>
      </c>
      <c r="AW135" s="342" t="s">
        <v>3766</v>
      </c>
      <c r="AX135" s="342" t="s">
        <v>2288</v>
      </c>
      <c r="AY135" s="342" t="s">
        <v>3767</v>
      </c>
      <c r="AZ135" s="342" t="s">
        <v>2290</v>
      </c>
      <c r="BA135" s="342" t="s">
        <v>3768</v>
      </c>
      <c r="BB135" s="342" t="s">
        <v>2292</v>
      </c>
      <c r="BC135" s="342" t="s">
        <v>3143</v>
      </c>
      <c r="BD135" s="342" t="s">
        <v>2294</v>
      </c>
      <c r="BE135" s="342" t="s">
        <v>3769</v>
      </c>
      <c r="BF135" s="342" t="s">
        <v>2296</v>
      </c>
      <c r="BG135" s="342" t="s">
        <v>3770</v>
      </c>
      <c r="BH135" s="342" t="s">
        <v>2298</v>
      </c>
      <c r="BI135" s="342" t="s">
        <v>2629</v>
      </c>
      <c r="BJ135" s="342" t="s">
        <v>2300</v>
      </c>
      <c r="BK135" s="342" t="s">
        <v>3771</v>
      </c>
      <c r="BL135" s="342"/>
      <c r="BM135" s="342"/>
      <c r="BN135" s="342"/>
      <c r="BO135" s="342"/>
      <c r="BP135" s="342"/>
      <c r="BQ135" s="342"/>
      <c r="BR135" s="342"/>
      <c r="BS135" s="342"/>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3772</v>
      </c>
      <c r="D136" s="342" t="s">
        <v>3773</v>
      </c>
      <c r="E136" s="342" t="s">
        <v>979</v>
      </c>
      <c r="F136" s="342" t="s">
        <v>978</v>
      </c>
      <c r="G136" s="342"/>
      <c r="H136" s="342" t="s">
        <v>2093</v>
      </c>
      <c r="I136" s="342"/>
      <c r="J136" s="342" t="s">
        <v>2272</v>
      </c>
      <c r="K136" s="342" t="s">
        <v>2547</v>
      </c>
      <c r="L136" s="342" t="s">
        <v>3774</v>
      </c>
      <c r="M136" s="342" t="s">
        <v>3775</v>
      </c>
      <c r="N136" s="342" t="s">
        <v>2272</v>
      </c>
      <c r="O136" s="342" t="s">
        <v>2281</v>
      </c>
      <c r="P136" s="342" t="s">
        <v>2376</v>
      </c>
      <c r="Q136" s="342" t="s">
        <v>383</v>
      </c>
      <c r="R136" s="342" t="s">
        <v>2278</v>
      </c>
      <c r="S136" s="342" t="s">
        <v>2307</v>
      </c>
      <c r="T136" s="342" t="s">
        <v>2081</v>
      </c>
      <c r="U136" s="342" t="s">
        <v>2081</v>
      </c>
      <c r="V136" s="342"/>
      <c r="W136" s="342"/>
      <c r="X136" s="342"/>
      <c r="Y136" s="342"/>
      <c r="Z136" s="342"/>
      <c r="AA136" s="342"/>
      <c r="AB136" s="342"/>
      <c r="AC136" s="342"/>
      <c r="AD136" s="342"/>
      <c r="AE136" s="342"/>
      <c r="AF136" s="342"/>
      <c r="AG136" s="342"/>
      <c r="AH136" s="342"/>
      <c r="AI136" s="342"/>
      <c r="AJ136" s="342"/>
      <c r="AK136" s="342" t="s">
        <v>2272</v>
      </c>
      <c r="AL136" s="342" t="s">
        <v>2280</v>
      </c>
      <c r="AM136" s="342" t="s">
        <v>2272</v>
      </c>
      <c r="AN136" s="342" t="s">
        <v>2281</v>
      </c>
      <c r="AO136" s="342" t="s">
        <v>2282</v>
      </c>
      <c r="AP136" s="342" t="s">
        <v>2283</v>
      </c>
      <c r="AQ136" s="342" t="s">
        <v>2284</v>
      </c>
      <c r="AR136" s="342" t="s">
        <v>2285</v>
      </c>
      <c r="AS136" s="342" t="s">
        <v>2285</v>
      </c>
      <c r="AT136" s="342"/>
      <c r="AU136" s="351" t="s">
        <v>3774</v>
      </c>
      <c r="AV136" s="342" t="s">
        <v>2286</v>
      </c>
      <c r="AW136" s="342" t="s">
        <v>3776</v>
      </c>
      <c r="AX136" s="342" t="s">
        <v>2288</v>
      </c>
      <c r="AY136" s="342" t="s">
        <v>2422</v>
      </c>
      <c r="AZ136" s="342" t="s">
        <v>2290</v>
      </c>
      <c r="BA136" s="342" t="s">
        <v>2380</v>
      </c>
      <c r="BB136" s="342" t="s">
        <v>2292</v>
      </c>
      <c r="BC136" s="342" t="s">
        <v>2401</v>
      </c>
      <c r="BD136" s="342" t="s">
        <v>2294</v>
      </c>
      <c r="BE136" s="342" t="s">
        <v>2538</v>
      </c>
      <c r="BF136" s="342" t="s">
        <v>2296</v>
      </c>
      <c r="BG136" s="342" t="s">
        <v>3173</v>
      </c>
      <c r="BH136" s="342" t="s">
        <v>2298</v>
      </c>
      <c r="BI136" s="342" t="s">
        <v>2431</v>
      </c>
      <c r="BJ136" s="342" t="s">
        <v>2300</v>
      </c>
      <c r="BK136" s="342" t="s">
        <v>3777</v>
      </c>
      <c r="BL136" s="342"/>
      <c r="BM136" s="342"/>
      <c r="BN136" s="342"/>
      <c r="BO136" s="342"/>
      <c r="BP136" s="342"/>
      <c r="BQ136" s="342"/>
      <c r="BR136" s="342"/>
      <c r="BS136" s="342"/>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3778</v>
      </c>
      <c r="D137" s="342" t="s">
        <v>3779</v>
      </c>
      <c r="E137" s="342" t="s">
        <v>646</v>
      </c>
      <c r="F137" s="342" t="s">
        <v>1029</v>
      </c>
      <c r="G137" s="342"/>
      <c r="H137" s="342" t="s">
        <v>2093</v>
      </c>
      <c r="I137" s="342"/>
      <c r="J137" s="342" t="s">
        <v>2272</v>
      </c>
      <c r="K137" s="342" t="s">
        <v>3780</v>
      </c>
      <c r="L137" s="342" t="s">
        <v>3781</v>
      </c>
      <c r="M137" s="342" t="s">
        <v>3782</v>
      </c>
      <c r="N137" s="342" t="s">
        <v>2272</v>
      </c>
      <c r="O137" s="342" t="s">
        <v>2307</v>
      </c>
      <c r="P137" s="342" t="s">
        <v>2321</v>
      </c>
      <c r="Q137" s="342" t="s">
        <v>368</v>
      </c>
      <c r="R137" s="342" t="s">
        <v>2278</v>
      </c>
      <c r="S137" s="342" t="s">
        <v>2307</v>
      </c>
      <c r="T137" s="342" t="s">
        <v>2081</v>
      </c>
      <c r="U137" s="342" t="s">
        <v>2081</v>
      </c>
      <c r="V137" s="342"/>
      <c r="W137" s="342"/>
      <c r="X137" s="342"/>
      <c r="Y137" s="342"/>
      <c r="Z137" s="342"/>
      <c r="AA137" s="342"/>
      <c r="AB137" s="342"/>
      <c r="AC137" s="342"/>
      <c r="AD137" s="342"/>
      <c r="AE137" s="342"/>
      <c r="AF137" s="342"/>
      <c r="AG137" s="342"/>
      <c r="AH137" s="342"/>
      <c r="AI137" s="342"/>
      <c r="AJ137" s="342"/>
      <c r="AK137" s="342" t="s">
        <v>2272</v>
      </c>
      <c r="AL137" s="342" t="s">
        <v>2280</v>
      </c>
      <c r="AM137" s="342" t="s">
        <v>2272</v>
      </c>
      <c r="AN137" s="342" t="s">
        <v>2281</v>
      </c>
      <c r="AO137" s="342" t="s">
        <v>2282</v>
      </c>
      <c r="AP137" s="342" t="s">
        <v>2283</v>
      </c>
      <c r="AQ137" s="342" t="s">
        <v>2284</v>
      </c>
      <c r="AR137" s="342" t="s">
        <v>2285</v>
      </c>
      <c r="AS137" s="342" t="s">
        <v>2406</v>
      </c>
      <c r="AT137" s="342"/>
      <c r="AU137" s="351" t="s">
        <v>3781</v>
      </c>
      <c r="AV137" s="342" t="s">
        <v>2286</v>
      </c>
      <c r="AW137" s="342" t="s">
        <v>3401</v>
      </c>
      <c r="AX137" s="342" t="s">
        <v>2288</v>
      </c>
      <c r="AY137" s="342" t="s">
        <v>3352</v>
      </c>
      <c r="AZ137" s="342" t="s">
        <v>2290</v>
      </c>
      <c r="BA137" s="342" t="s">
        <v>3783</v>
      </c>
      <c r="BB137" s="342" t="s">
        <v>2292</v>
      </c>
      <c r="BC137" s="342" t="s">
        <v>3393</v>
      </c>
      <c r="BD137" s="342" t="s">
        <v>2294</v>
      </c>
      <c r="BE137" s="342" t="s">
        <v>3784</v>
      </c>
      <c r="BF137" s="342" t="s">
        <v>2296</v>
      </c>
      <c r="BG137" s="342" t="s">
        <v>3785</v>
      </c>
      <c r="BH137" s="342" t="s">
        <v>2298</v>
      </c>
      <c r="BI137" s="342" t="s">
        <v>3786</v>
      </c>
      <c r="BJ137" s="342" t="s">
        <v>2300</v>
      </c>
      <c r="BK137" s="342" t="s">
        <v>3787</v>
      </c>
      <c r="BL137" s="342"/>
      <c r="BM137" s="342"/>
      <c r="BN137" s="342"/>
      <c r="BO137" s="342"/>
      <c r="BP137" s="342"/>
      <c r="BQ137" s="342"/>
      <c r="BR137" s="342"/>
      <c r="BS137" s="342"/>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3788</v>
      </c>
      <c r="D138" s="342" t="s">
        <v>3789</v>
      </c>
      <c r="E138" s="342" t="s">
        <v>841</v>
      </c>
      <c r="F138" s="342" t="s">
        <v>839</v>
      </c>
      <c r="G138" s="342"/>
      <c r="H138" s="342" t="s">
        <v>2093</v>
      </c>
      <c r="I138" s="342"/>
      <c r="J138" s="342" t="s">
        <v>2272</v>
      </c>
      <c r="K138" s="342" t="s">
        <v>3398</v>
      </c>
      <c r="L138" s="342" t="s">
        <v>3774</v>
      </c>
      <c r="M138" s="342" t="s">
        <v>3790</v>
      </c>
      <c r="N138" s="342" t="s">
        <v>2272</v>
      </c>
      <c r="O138" s="342" t="s">
        <v>2307</v>
      </c>
      <c r="P138" s="342" t="s">
        <v>2321</v>
      </c>
      <c r="Q138" s="342" t="s">
        <v>368</v>
      </c>
      <c r="R138" s="342" t="s">
        <v>2278</v>
      </c>
      <c r="S138" s="342" t="s">
        <v>2307</v>
      </c>
      <c r="T138" s="342" t="s">
        <v>2081</v>
      </c>
      <c r="U138" s="342" t="s">
        <v>2081</v>
      </c>
      <c r="V138" s="342"/>
      <c r="W138" s="342"/>
      <c r="X138" s="342"/>
      <c r="Y138" s="342"/>
      <c r="Z138" s="342"/>
      <c r="AA138" s="342"/>
      <c r="AB138" s="342"/>
      <c r="AC138" s="342"/>
      <c r="AD138" s="342"/>
      <c r="AE138" s="342"/>
      <c r="AF138" s="342"/>
      <c r="AG138" s="342"/>
      <c r="AH138" s="342"/>
      <c r="AI138" s="342"/>
      <c r="AJ138" s="342"/>
      <c r="AK138" s="342" t="s">
        <v>2272</v>
      </c>
      <c r="AL138" s="342" t="s">
        <v>2280</v>
      </c>
      <c r="AM138" s="342" t="s">
        <v>2272</v>
      </c>
      <c r="AN138" s="342" t="s">
        <v>2281</v>
      </c>
      <c r="AO138" s="342" t="s">
        <v>2282</v>
      </c>
      <c r="AP138" s="342" t="s">
        <v>2283</v>
      </c>
      <c r="AQ138" s="342" t="s">
        <v>2284</v>
      </c>
      <c r="AR138" s="342" t="s">
        <v>2285</v>
      </c>
      <c r="AS138" s="342" t="s">
        <v>2420</v>
      </c>
      <c r="AT138" s="342"/>
      <c r="AU138" s="351" t="s">
        <v>3774</v>
      </c>
      <c r="AV138" s="342" t="s">
        <v>2286</v>
      </c>
      <c r="AW138" s="342" t="s">
        <v>3791</v>
      </c>
      <c r="AX138" s="342" t="s">
        <v>2288</v>
      </c>
      <c r="AY138" s="342" t="s">
        <v>3792</v>
      </c>
      <c r="AZ138" s="342" t="s">
        <v>2290</v>
      </c>
      <c r="BA138" s="342" t="s">
        <v>2451</v>
      </c>
      <c r="BB138" s="342" t="s">
        <v>2292</v>
      </c>
      <c r="BC138" s="342" t="s">
        <v>3793</v>
      </c>
      <c r="BD138" s="342" t="s">
        <v>2294</v>
      </c>
      <c r="BE138" s="342" t="s">
        <v>3794</v>
      </c>
      <c r="BF138" s="342" t="s">
        <v>2296</v>
      </c>
      <c r="BG138" s="342" t="s">
        <v>3795</v>
      </c>
      <c r="BH138" s="342" t="s">
        <v>2298</v>
      </c>
      <c r="BI138" s="342" t="s">
        <v>3796</v>
      </c>
      <c r="BJ138" s="342" t="s">
        <v>2300</v>
      </c>
      <c r="BK138" s="342" t="s">
        <v>2607</v>
      </c>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t="s">
        <v>3797</v>
      </c>
      <c r="D139" s="342" t="s">
        <v>3798</v>
      </c>
      <c r="E139" s="342" t="s">
        <v>455</v>
      </c>
      <c r="F139" s="342" t="s">
        <v>454</v>
      </c>
      <c r="G139" s="342"/>
      <c r="H139" s="342" t="s">
        <v>2093</v>
      </c>
      <c r="I139" s="342"/>
      <c r="J139" s="342" t="s">
        <v>2272</v>
      </c>
      <c r="K139" s="342" t="s">
        <v>2562</v>
      </c>
      <c r="L139" s="342"/>
      <c r="M139" s="342"/>
      <c r="N139" s="342" t="s">
        <v>2279</v>
      </c>
      <c r="O139" s="342" t="s">
        <v>2406</v>
      </c>
      <c r="P139" s="342" t="s">
        <v>3589</v>
      </c>
      <c r="Q139" s="342" t="s">
        <v>456</v>
      </c>
      <c r="R139" s="342" t="s">
        <v>2278</v>
      </c>
      <c r="S139" s="342" t="s">
        <v>2307</v>
      </c>
      <c r="T139" s="342" t="s">
        <v>2081</v>
      </c>
      <c r="U139" s="342" t="s">
        <v>2081</v>
      </c>
      <c r="V139" s="342"/>
      <c r="W139" s="342"/>
      <c r="X139" s="342"/>
      <c r="Y139" s="342"/>
      <c r="Z139" s="342"/>
      <c r="AA139" s="342"/>
      <c r="AB139" s="342"/>
      <c r="AC139" s="342"/>
      <c r="AD139" s="342"/>
      <c r="AE139" s="342"/>
      <c r="AF139" s="342"/>
      <c r="AG139" s="342"/>
      <c r="AH139" s="342"/>
      <c r="AI139" s="342"/>
      <c r="AJ139" s="342"/>
      <c r="AK139" s="342" t="s">
        <v>2272</v>
      </c>
      <c r="AL139" s="342" t="s">
        <v>2280</v>
      </c>
      <c r="AM139" s="342" t="s">
        <v>2272</v>
      </c>
      <c r="AN139" s="342" t="s">
        <v>2281</v>
      </c>
      <c r="AO139" s="342" t="s">
        <v>2282</v>
      </c>
      <c r="AP139" s="342" t="s">
        <v>2283</v>
      </c>
      <c r="AQ139" s="342" t="s">
        <v>2284</v>
      </c>
      <c r="AR139" s="342" t="s">
        <v>2285</v>
      </c>
      <c r="AS139" s="342"/>
      <c r="AT139" s="342"/>
      <c r="AU139" s="351"/>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c r="D140" s="342" t="s">
        <v>3799</v>
      </c>
      <c r="E140" s="342"/>
      <c r="F140" s="342" t="s">
        <v>2430</v>
      </c>
      <c r="G140" s="342"/>
      <c r="H140" s="342" t="s">
        <v>2093</v>
      </c>
      <c r="I140" s="342"/>
      <c r="J140" s="342" t="s">
        <v>2272</v>
      </c>
      <c r="K140" s="342" t="s">
        <v>2881</v>
      </c>
      <c r="L140" s="342"/>
      <c r="M140" s="342"/>
      <c r="N140" s="342" t="s">
        <v>2272</v>
      </c>
      <c r="O140" s="342"/>
      <c r="P140" s="342"/>
      <c r="Q140" s="342"/>
      <c r="R140" s="342"/>
      <c r="S140" s="342" t="s">
        <v>2307</v>
      </c>
      <c r="T140" s="342" t="s">
        <v>2081</v>
      </c>
      <c r="U140" s="342" t="s">
        <v>2081</v>
      </c>
      <c r="V140" s="342"/>
      <c r="W140" s="342"/>
      <c r="X140" s="342"/>
      <c r="Y140" s="342"/>
      <c r="Z140" s="342"/>
      <c r="AA140" s="342"/>
      <c r="AB140" s="342"/>
      <c r="AC140" s="342"/>
      <c r="AD140" s="342"/>
      <c r="AE140" s="342"/>
      <c r="AF140" s="342"/>
      <c r="AG140" s="342"/>
      <c r="AH140" s="342"/>
      <c r="AI140" s="342"/>
      <c r="AJ140" s="342"/>
      <c r="AK140" s="342" t="s">
        <v>2272</v>
      </c>
      <c r="AL140" s="342" t="s">
        <v>2280</v>
      </c>
      <c r="AM140" s="342" t="s">
        <v>2272</v>
      </c>
      <c r="AN140" s="342" t="s">
        <v>2281</v>
      </c>
      <c r="AO140" s="342" t="s">
        <v>2282</v>
      </c>
      <c r="AP140" s="342" t="s">
        <v>2283</v>
      </c>
      <c r="AQ140" s="342" t="s">
        <v>2284</v>
      </c>
      <c r="AR140" s="342" t="s">
        <v>2285</v>
      </c>
      <c r="AS140" s="342"/>
      <c r="AT140" s="342"/>
      <c r="AU140" s="351"/>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c r="D141" s="342" t="s">
        <v>3800</v>
      </c>
      <c r="E141" s="342"/>
      <c r="F141" s="342" t="s">
        <v>2430</v>
      </c>
      <c r="G141" s="342"/>
      <c r="H141" s="342" t="s">
        <v>2093</v>
      </c>
      <c r="I141" s="342"/>
      <c r="J141" s="342" t="s">
        <v>2272</v>
      </c>
      <c r="K141" s="342" t="s">
        <v>2895</v>
      </c>
      <c r="L141" s="342"/>
      <c r="M141" s="342"/>
      <c r="N141" s="342" t="s">
        <v>2272</v>
      </c>
      <c r="O141" s="342"/>
      <c r="P141" s="342"/>
      <c r="Q141" s="342"/>
      <c r="R141" s="342"/>
      <c r="S141" s="342" t="s">
        <v>2307</v>
      </c>
      <c r="T141" s="342" t="s">
        <v>2081</v>
      </c>
      <c r="U141" s="342" t="s">
        <v>2081</v>
      </c>
      <c r="V141" s="342"/>
      <c r="W141" s="342"/>
      <c r="X141" s="342"/>
      <c r="Y141" s="342"/>
      <c r="Z141" s="342"/>
      <c r="AA141" s="342"/>
      <c r="AB141" s="342"/>
      <c r="AC141" s="342"/>
      <c r="AD141" s="342"/>
      <c r="AE141" s="342"/>
      <c r="AF141" s="342"/>
      <c r="AG141" s="342"/>
      <c r="AH141" s="342"/>
      <c r="AI141" s="342"/>
      <c r="AJ141" s="342"/>
      <c r="AK141" s="342" t="s">
        <v>2272</v>
      </c>
      <c r="AL141" s="342" t="s">
        <v>2280</v>
      </c>
      <c r="AM141" s="342" t="s">
        <v>2272</v>
      </c>
      <c r="AN141" s="342" t="s">
        <v>2281</v>
      </c>
      <c r="AO141" s="342" t="s">
        <v>2282</v>
      </c>
      <c r="AP141" s="342" t="s">
        <v>2283</v>
      </c>
      <c r="AQ141" s="342" t="s">
        <v>2284</v>
      </c>
      <c r="AR141" s="342" t="s">
        <v>2285</v>
      </c>
      <c r="AS141" s="342"/>
      <c r="AT141" s="342"/>
      <c r="AU141" s="351"/>
      <c r="AV141" s="342"/>
      <c r="AW141" s="342"/>
      <c r="AX141" s="342"/>
      <c r="AY141" s="342"/>
      <c r="AZ141" s="342"/>
      <c r="BA141" s="342"/>
      <c r="BB141" s="342"/>
      <c r="BC141" s="342"/>
      <c r="BD141" s="342"/>
      <c r="BE141" s="342"/>
      <c r="BF141" s="342"/>
      <c r="BG141" s="342"/>
      <c r="BH141" s="342"/>
      <c r="BI141" s="342"/>
      <c r="BJ141" s="342"/>
      <c r="BK141" s="342"/>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3801</v>
      </c>
      <c r="D142" s="342" t="s">
        <v>2539</v>
      </c>
      <c r="E142" s="342" t="s">
        <v>842</v>
      </c>
      <c r="F142" s="342" t="s">
        <v>839</v>
      </c>
      <c r="G142" s="342"/>
      <c r="H142" s="342" t="s">
        <v>2093</v>
      </c>
      <c r="I142" s="342"/>
      <c r="J142" s="342" t="s">
        <v>2272</v>
      </c>
      <c r="K142" s="342" t="s">
        <v>2809</v>
      </c>
      <c r="L142" s="342" t="s">
        <v>2757</v>
      </c>
      <c r="M142" s="342" t="s">
        <v>3802</v>
      </c>
      <c r="N142" s="342" t="s">
        <v>2272</v>
      </c>
      <c r="O142" s="342" t="s">
        <v>2404</v>
      </c>
      <c r="P142" s="342" t="s">
        <v>2405</v>
      </c>
      <c r="Q142" s="342" t="s">
        <v>362</v>
      </c>
      <c r="R142" s="342" t="s">
        <v>2278</v>
      </c>
      <c r="S142" s="342" t="s">
        <v>2336</v>
      </c>
      <c r="T142" s="342" t="s">
        <v>2082</v>
      </c>
      <c r="U142" s="342" t="s">
        <v>2082</v>
      </c>
      <c r="V142" s="342"/>
      <c r="W142" s="342"/>
      <c r="X142" s="342"/>
      <c r="Y142" s="342"/>
      <c r="Z142" s="342"/>
      <c r="AA142" s="342"/>
      <c r="AB142" s="342"/>
      <c r="AC142" s="342"/>
      <c r="AD142" s="342"/>
      <c r="AE142" s="342"/>
      <c r="AF142" s="342"/>
      <c r="AG142" s="342"/>
      <c r="AH142" s="342"/>
      <c r="AI142" s="342"/>
      <c r="AJ142" s="342"/>
      <c r="AK142" s="342" t="s">
        <v>2272</v>
      </c>
      <c r="AL142" s="342" t="s">
        <v>2280</v>
      </c>
      <c r="AM142" s="342" t="s">
        <v>2272</v>
      </c>
      <c r="AN142" s="342" t="s">
        <v>2276</v>
      </c>
      <c r="AO142" s="342" t="s">
        <v>2442</v>
      </c>
      <c r="AP142" s="342" t="s">
        <v>2443</v>
      </c>
      <c r="AQ142" s="342" t="s">
        <v>2444</v>
      </c>
      <c r="AR142" s="342" t="s">
        <v>2406</v>
      </c>
      <c r="AS142" s="342" t="s">
        <v>2279</v>
      </c>
      <c r="AT142" s="342"/>
      <c r="AU142" s="351" t="s">
        <v>2757</v>
      </c>
      <c r="AV142" s="342" t="s">
        <v>2288</v>
      </c>
      <c r="AW142" s="342" t="s">
        <v>2323</v>
      </c>
      <c r="AX142" s="342" t="s">
        <v>2290</v>
      </c>
      <c r="AY142" s="342" t="s">
        <v>3803</v>
      </c>
      <c r="AZ142" s="342" t="s">
        <v>2447</v>
      </c>
      <c r="BA142" s="342" t="s">
        <v>2588</v>
      </c>
      <c r="BB142" s="342" t="s">
        <v>2449</v>
      </c>
      <c r="BC142" s="342" t="s">
        <v>3804</v>
      </c>
      <c r="BD142" s="342" t="s">
        <v>2292</v>
      </c>
      <c r="BE142" s="342" t="s">
        <v>3805</v>
      </c>
      <c r="BF142" s="342" t="s">
        <v>2452</v>
      </c>
      <c r="BG142" s="342" t="s">
        <v>3806</v>
      </c>
      <c r="BH142" s="342" t="s">
        <v>2454</v>
      </c>
      <c r="BI142" s="342" t="s">
        <v>2542</v>
      </c>
      <c r="BJ142" s="342" t="s">
        <v>2298</v>
      </c>
      <c r="BK142" s="342" t="s">
        <v>3807</v>
      </c>
      <c r="BL142" s="342" t="s">
        <v>2300</v>
      </c>
      <c r="BM142" s="342" t="s">
        <v>3808</v>
      </c>
      <c r="BN142" s="342"/>
      <c r="BO142" s="342"/>
      <c r="BP142" s="342"/>
      <c r="BQ142" s="342"/>
      <c r="BR142" s="342"/>
      <c r="BS142" s="342"/>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c r="D143" s="342" t="s">
        <v>3809</v>
      </c>
      <c r="E143" s="342"/>
      <c r="F143" s="342" t="s">
        <v>2430</v>
      </c>
      <c r="G143" s="342"/>
      <c r="H143" s="342" t="s">
        <v>2093</v>
      </c>
      <c r="I143" s="342"/>
      <c r="J143" s="342" t="s">
        <v>2272</v>
      </c>
      <c r="K143" s="342" t="s">
        <v>2562</v>
      </c>
      <c r="L143" s="342"/>
      <c r="M143" s="342"/>
      <c r="N143" s="342" t="s">
        <v>2272</v>
      </c>
      <c r="O143" s="342"/>
      <c r="P143" s="342"/>
      <c r="Q143" s="342"/>
      <c r="R143" s="342"/>
      <c r="S143" s="342" t="s">
        <v>2336</v>
      </c>
      <c r="T143" s="342" t="s">
        <v>2082</v>
      </c>
      <c r="U143" s="342" t="s">
        <v>2082</v>
      </c>
      <c r="V143" s="342"/>
      <c r="W143" s="342"/>
      <c r="X143" s="342"/>
      <c r="Y143" s="342"/>
      <c r="Z143" s="342"/>
      <c r="AA143" s="342"/>
      <c r="AB143" s="342"/>
      <c r="AC143" s="342"/>
      <c r="AD143" s="342"/>
      <c r="AE143" s="342"/>
      <c r="AF143" s="342"/>
      <c r="AG143" s="342"/>
      <c r="AH143" s="342"/>
      <c r="AI143" s="342"/>
      <c r="AJ143" s="342"/>
      <c r="AK143" s="342" t="s">
        <v>2272</v>
      </c>
      <c r="AL143" s="342" t="s">
        <v>2280</v>
      </c>
      <c r="AM143" s="342" t="s">
        <v>2272</v>
      </c>
      <c r="AN143" s="342" t="s">
        <v>2276</v>
      </c>
      <c r="AO143" s="342" t="s">
        <v>2442</v>
      </c>
      <c r="AP143" s="342" t="s">
        <v>2443</v>
      </c>
      <c r="AQ143" s="342" t="s">
        <v>2444</v>
      </c>
      <c r="AR143" s="342" t="s">
        <v>2406</v>
      </c>
      <c r="AS143" s="342"/>
      <c r="AT143" s="342"/>
      <c r="AU143" s="351"/>
      <c r="AV143" s="342"/>
      <c r="AW143" s="342"/>
      <c r="AX143" s="342"/>
      <c r="AY143" s="342"/>
      <c r="AZ143" s="342"/>
      <c r="BA143" s="342"/>
      <c r="BB143" s="342"/>
      <c r="BC143" s="342"/>
      <c r="BD143" s="342"/>
      <c r="BE143" s="342"/>
      <c r="BF143" s="342"/>
      <c r="BG143" s="342"/>
      <c r="BH143" s="342"/>
      <c r="BI143" s="342"/>
      <c r="BJ143" s="342"/>
      <c r="BK143" s="342"/>
      <c r="BL143" s="342"/>
      <c r="BM143" s="342"/>
      <c r="BN143" s="342"/>
      <c r="BO143" s="342"/>
      <c r="BP143" s="342"/>
      <c r="BQ143" s="342"/>
      <c r="BR143" s="342"/>
      <c r="BS143" s="342"/>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t="s">
        <v>3810</v>
      </c>
      <c r="D144" s="342" t="s">
        <v>3811</v>
      </c>
      <c r="E144" s="342" t="s">
        <v>423</v>
      </c>
      <c r="F144" s="342" t="s">
        <v>775</v>
      </c>
      <c r="G144" s="342"/>
      <c r="H144" s="342" t="s">
        <v>2093</v>
      </c>
      <c r="I144" s="342"/>
      <c r="J144" s="342" t="s">
        <v>2272</v>
      </c>
      <c r="K144" s="342" t="s">
        <v>2401</v>
      </c>
      <c r="L144" s="342" t="s">
        <v>3812</v>
      </c>
      <c r="M144" s="342" t="s">
        <v>3813</v>
      </c>
      <c r="N144" s="342" t="s">
        <v>2272</v>
      </c>
      <c r="O144" s="342" t="s">
        <v>2276</v>
      </c>
      <c r="P144" s="342" t="s">
        <v>2277</v>
      </c>
      <c r="Q144" s="342" t="s">
        <v>424</v>
      </c>
      <c r="R144" s="342" t="s">
        <v>2278</v>
      </c>
      <c r="S144" s="342" t="s">
        <v>2281</v>
      </c>
      <c r="T144" s="342" t="s">
        <v>2083</v>
      </c>
      <c r="U144" s="342" t="s">
        <v>2083</v>
      </c>
      <c r="V144" s="342"/>
      <c r="W144" s="342"/>
      <c r="X144" s="342"/>
      <c r="Y144" s="342"/>
      <c r="Z144" s="342"/>
      <c r="AA144" s="342"/>
      <c r="AB144" s="342"/>
      <c r="AC144" s="342"/>
      <c r="AD144" s="342"/>
      <c r="AE144" s="342"/>
      <c r="AF144" s="342"/>
      <c r="AG144" s="342"/>
      <c r="AH144" s="342"/>
      <c r="AI144" s="342"/>
      <c r="AJ144" s="342"/>
      <c r="AK144" s="342" t="s">
        <v>2272</v>
      </c>
      <c r="AL144" s="342" t="s">
        <v>2280</v>
      </c>
      <c r="AM144" s="342" t="s">
        <v>2272</v>
      </c>
      <c r="AN144" s="342" t="s">
        <v>2420</v>
      </c>
      <c r="AO144" s="342" t="s">
        <v>3814</v>
      </c>
      <c r="AP144" s="342" t="s">
        <v>3815</v>
      </c>
      <c r="AQ144" s="342" t="s">
        <v>3738</v>
      </c>
      <c r="AR144" s="342" t="s">
        <v>2276</v>
      </c>
      <c r="AS144" s="342" t="s">
        <v>2279</v>
      </c>
      <c r="AT144" s="342"/>
      <c r="AU144" s="351" t="s">
        <v>3812</v>
      </c>
      <c r="AV144" s="342" t="s">
        <v>2539</v>
      </c>
      <c r="AW144" s="342" t="s">
        <v>3816</v>
      </c>
      <c r="AX144" s="342" t="s">
        <v>2534</v>
      </c>
      <c r="AY144" s="342" t="s">
        <v>3817</v>
      </c>
      <c r="AZ144" s="342" t="s">
        <v>2400</v>
      </c>
      <c r="BA144" s="342" t="s">
        <v>3818</v>
      </c>
      <c r="BB144" s="342" t="s">
        <v>2524</v>
      </c>
      <c r="BC144" s="342" t="s">
        <v>3819</v>
      </c>
      <c r="BD144" s="342" t="s">
        <v>2537</v>
      </c>
      <c r="BE144" s="342" t="s">
        <v>3820</v>
      </c>
      <c r="BF144" s="342" t="s">
        <v>2541</v>
      </c>
      <c r="BG144" s="342" t="s">
        <v>3821</v>
      </c>
      <c r="BH144" s="342" t="s">
        <v>2300</v>
      </c>
      <c r="BI144" s="342" t="s">
        <v>3822</v>
      </c>
      <c r="BJ144" s="342"/>
      <c r="BK144" s="342"/>
      <c r="BL144" s="342"/>
      <c r="BM144" s="342"/>
      <c r="BN144" s="342"/>
      <c r="BO144" s="342"/>
      <c r="BP144" s="342"/>
      <c r="BQ144" s="342"/>
      <c r="BR144" s="342"/>
      <c r="BS144" s="342"/>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t="s">
        <v>3823</v>
      </c>
      <c r="D145" s="342" t="s">
        <v>3824</v>
      </c>
      <c r="E145" s="342" t="s">
        <v>812</v>
      </c>
      <c r="F145" s="342" t="s">
        <v>1638</v>
      </c>
      <c r="G145" s="342"/>
      <c r="H145" s="342" t="s">
        <v>2093</v>
      </c>
      <c r="I145" s="342"/>
      <c r="J145" s="342" t="s">
        <v>2272</v>
      </c>
      <c r="K145" s="342" t="s">
        <v>2417</v>
      </c>
      <c r="L145" s="342" t="s">
        <v>3825</v>
      </c>
      <c r="M145" s="342" t="s">
        <v>3826</v>
      </c>
      <c r="N145" s="342" t="s">
        <v>2272</v>
      </c>
      <c r="O145" s="342" t="s">
        <v>2307</v>
      </c>
      <c r="P145" s="342" t="s">
        <v>2321</v>
      </c>
      <c r="Q145" s="342" t="s">
        <v>368</v>
      </c>
      <c r="R145" s="342" t="s">
        <v>2278</v>
      </c>
      <c r="S145" s="342" t="s">
        <v>2281</v>
      </c>
      <c r="T145" s="342" t="s">
        <v>2083</v>
      </c>
      <c r="U145" s="342" t="s">
        <v>2083</v>
      </c>
      <c r="V145" s="342"/>
      <c r="W145" s="342"/>
      <c r="X145" s="342"/>
      <c r="Y145" s="342"/>
      <c r="Z145" s="342"/>
      <c r="AA145" s="342"/>
      <c r="AB145" s="342"/>
      <c r="AC145" s="342"/>
      <c r="AD145" s="342"/>
      <c r="AE145" s="342"/>
      <c r="AF145" s="342"/>
      <c r="AG145" s="342"/>
      <c r="AH145" s="342"/>
      <c r="AI145" s="342"/>
      <c r="AJ145" s="342"/>
      <c r="AK145" s="342" t="s">
        <v>2272</v>
      </c>
      <c r="AL145" s="342" t="s">
        <v>2280</v>
      </c>
      <c r="AM145" s="342" t="s">
        <v>2272</v>
      </c>
      <c r="AN145" s="342" t="s">
        <v>2420</v>
      </c>
      <c r="AO145" s="342" t="s">
        <v>3814</v>
      </c>
      <c r="AP145" s="342" t="s">
        <v>3815</v>
      </c>
      <c r="AQ145" s="342" t="s">
        <v>3738</v>
      </c>
      <c r="AR145" s="342" t="s">
        <v>2276</v>
      </c>
      <c r="AS145" s="342" t="s">
        <v>2307</v>
      </c>
      <c r="AT145" s="342"/>
      <c r="AU145" s="351" t="s">
        <v>3825</v>
      </c>
      <c r="AV145" s="342" t="s">
        <v>2539</v>
      </c>
      <c r="AW145" s="342" t="s">
        <v>3827</v>
      </c>
      <c r="AX145" s="342" t="s">
        <v>2534</v>
      </c>
      <c r="AY145" s="342" t="s">
        <v>3155</v>
      </c>
      <c r="AZ145" s="342" t="s">
        <v>2400</v>
      </c>
      <c r="BA145" s="342" t="s">
        <v>3828</v>
      </c>
      <c r="BB145" s="342" t="s">
        <v>2524</v>
      </c>
      <c r="BC145" s="342" t="s">
        <v>3829</v>
      </c>
      <c r="BD145" s="342" t="s">
        <v>2537</v>
      </c>
      <c r="BE145" s="342" t="s">
        <v>3830</v>
      </c>
      <c r="BF145" s="342" t="s">
        <v>2541</v>
      </c>
      <c r="BG145" s="342" t="s">
        <v>2556</v>
      </c>
      <c r="BH145" s="342" t="s">
        <v>2300</v>
      </c>
      <c r="BI145" s="342" t="s">
        <v>3831</v>
      </c>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3832</v>
      </c>
      <c r="D146" s="342" t="s">
        <v>3833</v>
      </c>
      <c r="E146" s="342" t="s">
        <v>3834</v>
      </c>
      <c r="F146" s="342" t="s">
        <v>1983</v>
      </c>
      <c r="G146" s="342"/>
      <c r="H146" s="342" t="s">
        <v>2093</v>
      </c>
      <c r="I146" s="342"/>
      <c r="J146" s="342" t="s">
        <v>2272</v>
      </c>
      <c r="K146" s="342" t="s">
        <v>2373</v>
      </c>
      <c r="L146" s="342" t="s">
        <v>3835</v>
      </c>
      <c r="M146" s="342" t="s">
        <v>3836</v>
      </c>
      <c r="N146" s="342" t="s">
        <v>2272</v>
      </c>
      <c r="O146" s="342" t="s">
        <v>2336</v>
      </c>
      <c r="P146" s="342" t="s">
        <v>2476</v>
      </c>
      <c r="Q146" s="342" t="s">
        <v>374</v>
      </c>
      <c r="R146" s="342" t="s">
        <v>2278</v>
      </c>
      <c r="S146" s="342" t="s">
        <v>2281</v>
      </c>
      <c r="T146" s="342" t="s">
        <v>2083</v>
      </c>
      <c r="U146" s="342" t="s">
        <v>2083</v>
      </c>
      <c r="V146" s="342"/>
      <c r="W146" s="342"/>
      <c r="X146" s="342"/>
      <c r="Y146" s="342"/>
      <c r="Z146" s="342"/>
      <c r="AA146" s="342"/>
      <c r="AB146" s="342"/>
      <c r="AC146" s="342"/>
      <c r="AD146" s="342"/>
      <c r="AE146" s="342"/>
      <c r="AF146" s="342"/>
      <c r="AG146" s="342"/>
      <c r="AH146" s="342"/>
      <c r="AI146" s="342"/>
      <c r="AJ146" s="342"/>
      <c r="AK146" s="342" t="s">
        <v>2272</v>
      </c>
      <c r="AL146" s="342" t="s">
        <v>2280</v>
      </c>
      <c r="AM146" s="342" t="s">
        <v>2272</v>
      </c>
      <c r="AN146" s="342" t="s">
        <v>2420</v>
      </c>
      <c r="AO146" s="342" t="s">
        <v>3814</v>
      </c>
      <c r="AP146" s="342" t="s">
        <v>3815</v>
      </c>
      <c r="AQ146" s="342" t="s">
        <v>3738</v>
      </c>
      <c r="AR146" s="342" t="s">
        <v>2276</v>
      </c>
      <c r="AS146" s="342" t="s">
        <v>2322</v>
      </c>
      <c r="AT146" s="342"/>
      <c r="AU146" s="351" t="s">
        <v>3835</v>
      </c>
      <c r="AV146" s="342" t="s">
        <v>2539</v>
      </c>
      <c r="AW146" s="342" t="s">
        <v>3837</v>
      </c>
      <c r="AX146" s="342" t="s">
        <v>2534</v>
      </c>
      <c r="AY146" s="342" t="s">
        <v>3715</v>
      </c>
      <c r="AZ146" s="342" t="s">
        <v>2400</v>
      </c>
      <c r="BA146" s="342" t="s">
        <v>2707</v>
      </c>
      <c r="BB146" s="342" t="s">
        <v>2524</v>
      </c>
      <c r="BC146" s="342" t="s">
        <v>3838</v>
      </c>
      <c r="BD146" s="342" t="s">
        <v>2537</v>
      </c>
      <c r="BE146" s="342" t="s">
        <v>3839</v>
      </c>
      <c r="BF146" s="342" t="s">
        <v>2541</v>
      </c>
      <c r="BG146" s="342" t="s">
        <v>3840</v>
      </c>
      <c r="BH146" s="342" t="s">
        <v>2300</v>
      </c>
      <c r="BI146" s="342" t="s">
        <v>3841</v>
      </c>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t="s">
        <v>3842</v>
      </c>
      <c r="D147" s="342" t="s">
        <v>3843</v>
      </c>
      <c r="E147" s="342" t="s">
        <v>1487</v>
      </c>
      <c r="F147" s="342" t="s">
        <v>1486</v>
      </c>
      <c r="G147" s="342"/>
      <c r="H147" s="342" t="s">
        <v>2093</v>
      </c>
      <c r="I147" s="342"/>
      <c r="J147" s="342" t="s">
        <v>2272</v>
      </c>
      <c r="K147" s="342" t="s">
        <v>2361</v>
      </c>
      <c r="L147" s="342" t="s">
        <v>3844</v>
      </c>
      <c r="M147" s="342" t="s">
        <v>3845</v>
      </c>
      <c r="N147" s="342" t="s">
        <v>2272</v>
      </c>
      <c r="O147" s="342" t="s">
        <v>2336</v>
      </c>
      <c r="P147" s="342" t="s">
        <v>2476</v>
      </c>
      <c r="Q147" s="342" t="s">
        <v>374</v>
      </c>
      <c r="R147" s="342" t="s">
        <v>2278</v>
      </c>
      <c r="S147" s="342" t="s">
        <v>2281</v>
      </c>
      <c r="T147" s="342" t="s">
        <v>2083</v>
      </c>
      <c r="U147" s="342" t="s">
        <v>2083</v>
      </c>
      <c r="V147" s="342"/>
      <c r="W147" s="342"/>
      <c r="X147" s="342"/>
      <c r="Y147" s="342"/>
      <c r="Z147" s="342"/>
      <c r="AA147" s="342"/>
      <c r="AB147" s="342"/>
      <c r="AC147" s="342"/>
      <c r="AD147" s="342"/>
      <c r="AE147" s="342"/>
      <c r="AF147" s="342"/>
      <c r="AG147" s="342"/>
      <c r="AH147" s="342"/>
      <c r="AI147" s="342"/>
      <c r="AJ147" s="342"/>
      <c r="AK147" s="342" t="s">
        <v>2272</v>
      </c>
      <c r="AL147" s="342" t="s">
        <v>2280</v>
      </c>
      <c r="AM147" s="342" t="s">
        <v>2272</v>
      </c>
      <c r="AN147" s="342" t="s">
        <v>2420</v>
      </c>
      <c r="AO147" s="342" t="s">
        <v>3814</v>
      </c>
      <c r="AP147" s="342" t="s">
        <v>3815</v>
      </c>
      <c r="AQ147" s="342" t="s">
        <v>3738</v>
      </c>
      <c r="AR147" s="342" t="s">
        <v>2276</v>
      </c>
      <c r="AS147" s="342" t="s">
        <v>2336</v>
      </c>
      <c r="AT147" s="342"/>
      <c r="AU147" s="351" t="s">
        <v>3844</v>
      </c>
      <c r="AV147" s="342" t="s">
        <v>2539</v>
      </c>
      <c r="AW147" s="342" t="s">
        <v>3846</v>
      </c>
      <c r="AX147" s="342" t="s">
        <v>2534</v>
      </c>
      <c r="AY147" s="342" t="s">
        <v>3847</v>
      </c>
      <c r="AZ147" s="342" t="s">
        <v>2400</v>
      </c>
      <c r="BA147" s="342" t="s">
        <v>3848</v>
      </c>
      <c r="BB147" s="342" t="s">
        <v>2524</v>
      </c>
      <c r="BC147" s="342" t="s">
        <v>2793</v>
      </c>
      <c r="BD147" s="342" t="s">
        <v>2537</v>
      </c>
      <c r="BE147" s="342" t="s">
        <v>3849</v>
      </c>
      <c r="BF147" s="342" t="s">
        <v>2541</v>
      </c>
      <c r="BG147" s="342" t="s">
        <v>3850</v>
      </c>
      <c r="BH147" s="342" t="s">
        <v>2300</v>
      </c>
      <c r="BI147" s="342" t="s">
        <v>3851</v>
      </c>
      <c r="BJ147" s="342"/>
      <c r="BK147" s="342"/>
      <c r="BL147" s="342"/>
      <c r="BM147" s="342"/>
      <c r="BN147" s="342"/>
      <c r="BO147" s="342"/>
      <c r="BP147" s="342"/>
      <c r="BQ147" s="342"/>
      <c r="BR147" s="342"/>
      <c r="BS147" s="342"/>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t="s">
        <v>3852</v>
      </c>
      <c r="D148" s="342" t="s">
        <v>3853</v>
      </c>
      <c r="E148" s="342" t="s">
        <v>453</v>
      </c>
      <c r="F148" s="342" t="s">
        <v>1548</v>
      </c>
      <c r="G148" s="342"/>
      <c r="H148" s="342" t="s">
        <v>2093</v>
      </c>
      <c r="I148" s="342"/>
      <c r="J148" s="342" t="s">
        <v>2272</v>
      </c>
      <c r="K148" s="342" t="s">
        <v>2318</v>
      </c>
      <c r="L148" s="342"/>
      <c r="M148" s="342"/>
      <c r="N148" s="342" t="s">
        <v>2279</v>
      </c>
      <c r="O148" s="342" t="s">
        <v>2307</v>
      </c>
      <c r="P148" s="342" t="s">
        <v>2321</v>
      </c>
      <c r="Q148" s="342" t="s">
        <v>368</v>
      </c>
      <c r="R148" s="342" t="s">
        <v>2278</v>
      </c>
      <c r="S148" s="342" t="s">
        <v>2281</v>
      </c>
      <c r="T148" s="342" t="s">
        <v>2083</v>
      </c>
      <c r="U148" s="342" t="s">
        <v>2083</v>
      </c>
      <c r="V148" s="342"/>
      <c r="W148" s="342"/>
      <c r="X148" s="342"/>
      <c r="Y148" s="342"/>
      <c r="Z148" s="342"/>
      <c r="AA148" s="342"/>
      <c r="AB148" s="342"/>
      <c r="AC148" s="342"/>
      <c r="AD148" s="342"/>
      <c r="AE148" s="342"/>
      <c r="AF148" s="342"/>
      <c r="AG148" s="342"/>
      <c r="AH148" s="342"/>
      <c r="AI148" s="342"/>
      <c r="AJ148" s="342"/>
      <c r="AK148" s="342" t="s">
        <v>2272</v>
      </c>
      <c r="AL148" s="342" t="s">
        <v>2280</v>
      </c>
      <c r="AM148" s="342" t="s">
        <v>2272</v>
      </c>
      <c r="AN148" s="342" t="s">
        <v>2420</v>
      </c>
      <c r="AO148" s="342" t="s">
        <v>3814</v>
      </c>
      <c r="AP148" s="342" t="s">
        <v>3815</v>
      </c>
      <c r="AQ148" s="342" t="s">
        <v>3738</v>
      </c>
      <c r="AR148" s="342" t="s">
        <v>2276</v>
      </c>
      <c r="AS148" s="342"/>
      <c r="AT148" s="342"/>
      <c r="AU148" s="351"/>
      <c r="AV148" s="342"/>
      <c r="AW148" s="342"/>
      <c r="AX148" s="342"/>
      <c r="AY148" s="342"/>
      <c r="AZ148" s="342"/>
      <c r="BA148" s="342"/>
      <c r="BB148" s="342"/>
      <c r="BC148" s="342"/>
      <c r="BD148" s="342"/>
      <c r="BE148" s="342"/>
      <c r="BF148" s="342"/>
      <c r="BG148" s="342"/>
      <c r="BH148" s="342"/>
      <c r="BI148" s="342"/>
      <c r="BJ148" s="342"/>
      <c r="BK148" s="342"/>
      <c r="BL148" s="342"/>
      <c r="BM148" s="342"/>
      <c r="BN148" s="342"/>
      <c r="BO148" s="342"/>
      <c r="BP148" s="342"/>
      <c r="BQ148" s="342"/>
      <c r="BR148" s="342"/>
      <c r="BS148" s="342"/>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c r="D149" s="342" t="s">
        <v>3854</v>
      </c>
      <c r="E149" s="342"/>
      <c r="F149" s="342" t="s">
        <v>2430</v>
      </c>
      <c r="G149" s="342"/>
      <c r="H149" s="342" t="s">
        <v>2093</v>
      </c>
      <c r="I149" s="342"/>
      <c r="J149" s="342" t="s">
        <v>2272</v>
      </c>
      <c r="K149" s="342" t="s">
        <v>2436</v>
      </c>
      <c r="L149" s="342"/>
      <c r="M149" s="342"/>
      <c r="N149" s="342" t="s">
        <v>2272</v>
      </c>
      <c r="O149" s="342"/>
      <c r="P149" s="342"/>
      <c r="Q149" s="342"/>
      <c r="R149" s="342"/>
      <c r="S149" s="342" t="s">
        <v>2281</v>
      </c>
      <c r="T149" s="342" t="s">
        <v>2083</v>
      </c>
      <c r="U149" s="342" t="s">
        <v>2083</v>
      </c>
      <c r="V149" s="342"/>
      <c r="W149" s="342"/>
      <c r="X149" s="342"/>
      <c r="Y149" s="342"/>
      <c r="Z149" s="342"/>
      <c r="AA149" s="342"/>
      <c r="AB149" s="342"/>
      <c r="AC149" s="342"/>
      <c r="AD149" s="342"/>
      <c r="AE149" s="342"/>
      <c r="AF149" s="342"/>
      <c r="AG149" s="342"/>
      <c r="AH149" s="342"/>
      <c r="AI149" s="342"/>
      <c r="AJ149" s="342"/>
      <c r="AK149" s="342" t="s">
        <v>2272</v>
      </c>
      <c r="AL149" s="342" t="s">
        <v>2280</v>
      </c>
      <c r="AM149" s="342" t="s">
        <v>2272</v>
      </c>
      <c r="AN149" s="342" t="s">
        <v>2420</v>
      </c>
      <c r="AO149" s="342" t="s">
        <v>3814</v>
      </c>
      <c r="AP149" s="342" t="s">
        <v>3815</v>
      </c>
      <c r="AQ149" s="342" t="s">
        <v>3738</v>
      </c>
      <c r="AR149" s="342" t="s">
        <v>2276</v>
      </c>
      <c r="AS149" s="342"/>
      <c r="AT149" s="342"/>
      <c r="AU149" s="351"/>
      <c r="AV149" s="342"/>
      <c r="AW149" s="342"/>
      <c r="AX149" s="342"/>
      <c r="AY149" s="342"/>
      <c r="AZ149" s="342"/>
      <c r="BA149" s="342"/>
      <c r="BB149" s="342"/>
      <c r="BC149" s="342"/>
      <c r="BD149" s="342"/>
      <c r="BE149" s="342"/>
      <c r="BF149" s="342"/>
      <c r="BG149" s="342"/>
      <c r="BH149" s="342"/>
      <c r="BI149" s="342"/>
      <c r="BJ149" s="342"/>
      <c r="BK149" s="342"/>
      <c r="BL149" s="342"/>
      <c r="BM149" s="342"/>
      <c r="BN149" s="342"/>
      <c r="BO149" s="342"/>
      <c r="BP149" s="342"/>
      <c r="BQ149" s="342"/>
      <c r="BR149" s="342"/>
      <c r="BS149" s="342"/>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t="s">
        <v>3855</v>
      </c>
      <c r="D150" s="342" t="s">
        <v>3856</v>
      </c>
      <c r="E150" s="342" t="s">
        <v>486</v>
      </c>
      <c r="F150" s="342" t="s">
        <v>2000</v>
      </c>
      <c r="G150" s="342"/>
      <c r="H150" s="342" t="s">
        <v>2093</v>
      </c>
      <c r="I150" s="342"/>
      <c r="J150" s="342" t="s">
        <v>2272</v>
      </c>
      <c r="K150" s="342" t="s">
        <v>3513</v>
      </c>
      <c r="L150" s="342" t="s">
        <v>3857</v>
      </c>
      <c r="M150" s="342" t="s">
        <v>3858</v>
      </c>
      <c r="N150" s="342" t="s">
        <v>2272</v>
      </c>
      <c r="O150" s="342" t="s">
        <v>2501</v>
      </c>
      <c r="P150" s="342" t="s">
        <v>2502</v>
      </c>
      <c r="Q150" s="342" t="s">
        <v>487</v>
      </c>
      <c r="R150" s="342" t="s">
        <v>2278</v>
      </c>
      <c r="S150" s="342" t="s">
        <v>2285</v>
      </c>
      <c r="T150" s="342" t="s">
        <v>3859</v>
      </c>
      <c r="U150" s="342" t="s">
        <v>3859</v>
      </c>
      <c r="V150" s="342"/>
      <c r="W150" s="342"/>
      <c r="X150" s="342"/>
      <c r="Y150" s="342"/>
      <c r="Z150" s="342"/>
      <c r="AA150" s="342"/>
      <c r="AB150" s="342"/>
      <c r="AC150" s="342"/>
      <c r="AD150" s="342"/>
      <c r="AE150" s="342"/>
      <c r="AF150" s="342"/>
      <c r="AG150" s="342"/>
      <c r="AH150" s="342"/>
      <c r="AI150" s="342"/>
      <c r="AJ150" s="342"/>
      <c r="AK150" s="342" t="s">
        <v>2272</v>
      </c>
      <c r="AL150" s="342" t="s">
        <v>2280</v>
      </c>
      <c r="AM150" s="342" t="s">
        <v>2272</v>
      </c>
      <c r="AN150" s="342" t="s">
        <v>2501</v>
      </c>
      <c r="AO150" s="342" t="s">
        <v>3860</v>
      </c>
      <c r="AP150" s="342" t="s">
        <v>2350</v>
      </c>
      <c r="AQ150" s="342" t="s">
        <v>3861</v>
      </c>
      <c r="AR150" s="342" t="s">
        <v>2501</v>
      </c>
      <c r="AS150" s="342" t="s">
        <v>2279</v>
      </c>
      <c r="AT150" s="342"/>
      <c r="AU150" s="351" t="s">
        <v>3857</v>
      </c>
      <c r="AV150" s="342" t="s">
        <v>3359</v>
      </c>
      <c r="AW150" s="342" t="s">
        <v>3862</v>
      </c>
      <c r="AX150" s="342" t="s">
        <v>2534</v>
      </c>
      <c r="AY150" s="342" t="s">
        <v>3863</v>
      </c>
      <c r="AZ150" s="342" t="s">
        <v>2400</v>
      </c>
      <c r="BA150" s="342" t="s">
        <v>2295</v>
      </c>
      <c r="BB150" s="342" t="s">
        <v>2524</v>
      </c>
      <c r="BC150" s="342" t="s">
        <v>3864</v>
      </c>
      <c r="BD150" s="342" t="s">
        <v>2676</v>
      </c>
      <c r="BE150" s="342" t="s">
        <v>3865</v>
      </c>
      <c r="BF150" s="342" t="s">
        <v>2674</v>
      </c>
      <c r="BG150" s="342" t="s">
        <v>3866</v>
      </c>
      <c r="BH150" s="342" t="s">
        <v>2672</v>
      </c>
      <c r="BI150" s="342" t="s">
        <v>3867</v>
      </c>
      <c r="BJ150" s="342" t="s">
        <v>2537</v>
      </c>
      <c r="BK150" s="342" t="s">
        <v>3868</v>
      </c>
      <c r="BL150" s="342" t="s">
        <v>2539</v>
      </c>
      <c r="BM150" s="342" t="s">
        <v>3761</v>
      </c>
      <c r="BN150" s="342" t="s">
        <v>2541</v>
      </c>
      <c r="BO150" s="342" t="s">
        <v>3869</v>
      </c>
      <c r="BP150" s="342" t="s">
        <v>2300</v>
      </c>
      <c r="BQ150" s="342" t="s">
        <v>3121</v>
      </c>
      <c r="BR150" s="342"/>
      <c r="BS150" s="342"/>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3870</v>
      </c>
      <c r="D151" s="342" t="s">
        <v>3871</v>
      </c>
      <c r="E151" s="342" t="s">
        <v>688</v>
      </c>
      <c r="F151" s="342" t="s">
        <v>1651</v>
      </c>
      <c r="G151" s="342"/>
      <c r="H151" s="342" t="s">
        <v>2093</v>
      </c>
      <c r="I151" s="342"/>
      <c r="J151" s="342" t="s">
        <v>2272</v>
      </c>
      <c r="K151" s="342" t="s">
        <v>2498</v>
      </c>
      <c r="L151" s="342" t="s">
        <v>3535</v>
      </c>
      <c r="M151" s="342" t="s">
        <v>3417</v>
      </c>
      <c r="N151" s="342" t="s">
        <v>2272</v>
      </c>
      <c r="O151" s="342" t="s">
        <v>2307</v>
      </c>
      <c r="P151" s="342" t="s">
        <v>2321</v>
      </c>
      <c r="Q151" s="342" t="s">
        <v>368</v>
      </c>
      <c r="R151" s="342" t="s">
        <v>2278</v>
      </c>
      <c r="S151" s="342" t="s">
        <v>2285</v>
      </c>
      <c r="T151" s="342" t="s">
        <v>3859</v>
      </c>
      <c r="U151" s="342" t="s">
        <v>3859</v>
      </c>
      <c r="V151" s="342"/>
      <c r="W151" s="342"/>
      <c r="X151" s="342"/>
      <c r="Y151" s="342"/>
      <c r="Z151" s="342"/>
      <c r="AA151" s="342"/>
      <c r="AB151" s="342"/>
      <c r="AC151" s="342"/>
      <c r="AD151" s="342"/>
      <c r="AE151" s="342"/>
      <c r="AF151" s="342"/>
      <c r="AG151" s="342"/>
      <c r="AH151" s="342"/>
      <c r="AI151" s="342"/>
      <c r="AJ151" s="342"/>
      <c r="AK151" s="342" t="s">
        <v>2272</v>
      </c>
      <c r="AL151" s="342" t="s">
        <v>2280</v>
      </c>
      <c r="AM151" s="342" t="s">
        <v>2272</v>
      </c>
      <c r="AN151" s="342" t="s">
        <v>2501</v>
      </c>
      <c r="AO151" s="342" t="s">
        <v>3860</v>
      </c>
      <c r="AP151" s="342" t="s">
        <v>2350</v>
      </c>
      <c r="AQ151" s="342" t="s">
        <v>3861</v>
      </c>
      <c r="AR151" s="342" t="s">
        <v>2501</v>
      </c>
      <c r="AS151" s="342" t="s">
        <v>2307</v>
      </c>
      <c r="AT151" s="342"/>
      <c r="AU151" s="351" t="s">
        <v>3535</v>
      </c>
      <c r="AV151" s="342" t="s">
        <v>3359</v>
      </c>
      <c r="AW151" s="342" t="s">
        <v>3872</v>
      </c>
      <c r="AX151" s="342" t="s">
        <v>2534</v>
      </c>
      <c r="AY151" s="342" t="s">
        <v>3578</v>
      </c>
      <c r="AZ151" s="342" t="s">
        <v>2400</v>
      </c>
      <c r="BA151" s="342" t="s">
        <v>3819</v>
      </c>
      <c r="BB151" s="342" t="s">
        <v>2524</v>
      </c>
      <c r="BC151" s="342" t="s">
        <v>3873</v>
      </c>
      <c r="BD151" s="342" t="s">
        <v>2676</v>
      </c>
      <c r="BE151" s="342" t="s">
        <v>3874</v>
      </c>
      <c r="BF151" s="342" t="s">
        <v>2674</v>
      </c>
      <c r="BG151" s="342" t="s">
        <v>3875</v>
      </c>
      <c r="BH151" s="342" t="s">
        <v>2672</v>
      </c>
      <c r="BI151" s="342" t="s">
        <v>3876</v>
      </c>
      <c r="BJ151" s="342" t="s">
        <v>2537</v>
      </c>
      <c r="BK151" s="342" t="s">
        <v>2398</v>
      </c>
      <c r="BL151" s="342" t="s">
        <v>2539</v>
      </c>
      <c r="BM151" s="342" t="s">
        <v>3877</v>
      </c>
      <c r="BN151" s="342" t="s">
        <v>2541</v>
      </c>
      <c r="BO151" s="342" t="s">
        <v>3878</v>
      </c>
      <c r="BP151" s="342" t="s">
        <v>2300</v>
      </c>
      <c r="BQ151" s="342" t="s">
        <v>3879</v>
      </c>
      <c r="BR151" s="342"/>
      <c r="BS151" s="342"/>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3880</v>
      </c>
      <c r="D152" s="342" t="s">
        <v>3881</v>
      </c>
      <c r="E152" s="342" t="s">
        <v>880</v>
      </c>
      <c r="F152" s="342" t="s">
        <v>1360</v>
      </c>
      <c r="G152" s="342"/>
      <c r="H152" s="342" t="s">
        <v>2093</v>
      </c>
      <c r="I152" s="342"/>
      <c r="J152" s="342" t="s">
        <v>2272</v>
      </c>
      <c r="K152" s="342" t="s">
        <v>2654</v>
      </c>
      <c r="L152" s="342" t="s">
        <v>3882</v>
      </c>
      <c r="M152" s="342" t="s">
        <v>3883</v>
      </c>
      <c r="N152" s="342" t="s">
        <v>2272</v>
      </c>
      <c r="O152" s="342" t="s">
        <v>2336</v>
      </c>
      <c r="P152" s="342" t="s">
        <v>2476</v>
      </c>
      <c r="Q152" s="342" t="s">
        <v>374</v>
      </c>
      <c r="R152" s="342" t="s">
        <v>2278</v>
      </c>
      <c r="S152" s="342" t="s">
        <v>2285</v>
      </c>
      <c r="T152" s="342" t="s">
        <v>3859</v>
      </c>
      <c r="U152" s="342" t="s">
        <v>3859</v>
      </c>
      <c r="V152" s="342"/>
      <c r="W152" s="342"/>
      <c r="X152" s="342"/>
      <c r="Y152" s="342"/>
      <c r="Z152" s="342"/>
      <c r="AA152" s="342"/>
      <c r="AB152" s="342"/>
      <c r="AC152" s="342"/>
      <c r="AD152" s="342"/>
      <c r="AE152" s="342"/>
      <c r="AF152" s="342"/>
      <c r="AG152" s="342"/>
      <c r="AH152" s="342"/>
      <c r="AI152" s="342"/>
      <c r="AJ152" s="342"/>
      <c r="AK152" s="342" t="s">
        <v>2272</v>
      </c>
      <c r="AL152" s="342" t="s">
        <v>2280</v>
      </c>
      <c r="AM152" s="342" t="s">
        <v>2272</v>
      </c>
      <c r="AN152" s="342" t="s">
        <v>2501</v>
      </c>
      <c r="AO152" s="342" t="s">
        <v>3860</v>
      </c>
      <c r="AP152" s="342" t="s">
        <v>2350</v>
      </c>
      <c r="AQ152" s="342" t="s">
        <v>3861</v>
      </c>
      <c r="AR152" s="342" t="s">
        <v>2501</v>
      </c>
      <c r="AS152" s="342" t="s">
        <v>2322</v>
      </c>
      <c r="AT152" s="342"/>
      <c r="AU152" s="351" t="s">
        <v>3882</v>
      </c>
      <c r="AV152" s="342" t="s">
        <v>3359</v>
      </c>
      <c r="AW152" s="342" t="s">
        <v>3884</v>
      </c>
      <c r="AX152" s="342" t="s">
        <v>2534</v>
      </c>
      <c r="AY152" s="342" t="s">
        <v>3885</v>
      </c>
      <c r="AZ152" s="342" t="s">
        <v>2400</v>
      </c>
      <c r="BA152" s="342" t="s">
        <v>3886</v>
      </c>
      <c r="BB152" s="342" t="s">
        <v>2524</v>
      </c>
      <c r="BC152" s="342" t="s">
        <v>3887</v>
      </c>
      <c r="BD152" s="342" t="s">
        <v>2676</v>
      </c>
      <c r="BE152" s="342" t="s">
        <v>3888</v>
      </c>
      <c r="BF152" s="342" t="s">
        <v>2674</v>
      </c>
      <c r="BG152" s="342" t="s">
        <v>3889</v>
      </c>
      <c r="BH152" s="342" t="s">
        <v>2672</v>
      </c>
      <c r="BI152" s="342" t="s">
        <v>3345</v>
      </c>
      <c r="BJ152" s="342" t="s">
        <v>2537</v>
      </c>
      <c r="BK152" s="342" t="s">
        <v>3890</v>
      </c>
      <c r="BL152" s="342" t="s">
        <v>2539</v>
      </c>
      <c r="BM152" s="342" t="s">
        <v>3891</v>
      </c>
      <c r="BN152" s="342" t="s">
        <v>2541</v>
      </c>
      <c r="BO152" s="342" t="s">
        <v>3892</v>
      </c>
      <c r="BP152" s="342" t="s">
        <v>2300</v>
      </c>
      <c r="BQ152" s="342" t="s">
        <v>3893</v>
      </c>
      <c r="BR152" s="342"/>
      <c r="BS152" s="342"/>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t="s">
        <v>3894</v>
      </c>
      <c r="D153" s="342" t="s">
        <v>2307</v>
      </c>
      <c r="E153" s="342" t="s">
        <v>612</v>
      </c>
      <c r="F153" s="342" t="s">
        <v>775</v>
      </c>
      <c r="G153" s="342"/>
      <c r="H153" s="342" t="s">
        <v>2093</v>
      </c>
      <c r="I153" s="342"/>
      <c r="J153" s="342" t="s">
        <v>2272</v>
      </c>
      <c r="K153" s="342" t="s">
        <v>2538</v>
      </c>
      <c r="L153" s="342" t="s">
        <v>3895</v>
      </c>
      <c r="M153" s="342" t="s">
        <v>3896</v>
      </c>
      <c r="N153" s="342" t="s">
        <v>2272</v>
      </c>
      <c r="O153" s="342" t="s">
        <v>2281</v>
      </c>
      <c r="P153" s="342" t="s">
        <v>2376</v>
      </c>
      <c r="Q153" s="342" t="s">
        <v>383</v>
      </c>
      <c r="R153" s="342" t="s">
        <v>2278</v>
      </c>
      <c r="S153" s="342" t="s">
        <v>2285</v>
      </c>
      <c r="T153" s="342" t="s">
        <v>3859</v>
      </c>
      <c r="U153" s="342" t="s">
        <v>3859</v>
      </c>
      <c r="V153" s="342"/>
      <c r="W153" s="342"/>
      <c r="X153" s="342"/>
      <c r="Y153" s="342"/>
      <c r="Z153" s="342"/>
      <c r="AA153" s="342"/>
      <c r="AB153" s="342"/>
      <c r="AC153" s="342"/>
      <c r="AD153" s="342"/>
      <c r="AE153" s="342"/>
      <c r="AF153" s="342"/>
      <c r="AG153" s="342"/>
      <c r="AH153" s="342"/>
      <c r="AI153" s="342"/>
      <c r="AJ153" s="342"/>
      <c r="AK153" s="342" t="s">
        <v>2272</v>
      </c>
      <c r="AL153" s="342" t="s">
        <v>2280</v>
      </c>
      <c r="AM153" s="342" t="s">
        <v>2272</v>
      </c>
      <c r="AN153" s="342" t="s">
        <v>2501</v>
      </c>
      <c r="AO153" s="342" t="s">
        <v>3860</v>
      </c>
      <c r="AP153" s="342" t="s">
        <v>2350</v>
      </c>
      <c r="AQ153" s="342" t="s">
        <v>3861</v>
      </c>
      <c r="AR153" s="342" t="s">
        <v>2501</v>
      </c>
      <c r="AS153" s="342" t="s">
        <v>2336</v>
      </c>
      <c r="AT153" s="342"/>
      <c r="AU153" s="351" t="s">
        <v>3895</v>
      </c>
      <c r="AV153" s="342" t="s">
        <v>3359</v>
      </c>
      <c r="AW153" s="342" t="s">
        <v>3033</v>
      </c>
      <c r="AX153" s="342" t="s">
        <v>2534</v>
      </c>
      <c r="AY153" s="342" t="s">
        <v>3897</v>
      </c>
      <c r="AZ153" s="342" t="s">
        <v>2400</v>
      </c>
      <c r="BA153" s="342" t="s">
        <v>3898</v>
      </c>
      <c r="BB153" s="342" t="s">
        <v>2524</v>
      </c>
      <c r="BC153" s="342" t="s">
        <v>3899</v>
      </c>
      <c r="BD153" s="342" t="s">
        <v>2676</v>
      </c>
      <c r="BE153" s="342" t="s">
        <v>3900</v>
      </c>
      <c r="BF153" s="342" t="s">
        <v>2674</v>
      </c>
      <c r="BG153" s="342" t="s">
        <v>3901</v>
      </c>
      <c r="BH153" s="342" t="s">
        <v>2672</v>
      </c>
      <c r="BI153" s="342" t="s">
        <v>3902</v>
      </c>
      <c r="BJ153" s="342" t="s">
        <v>2537</v>
      </c>
      <c r="BK153" s="342" t="s">
        <v>3540</v>
      </c>
      <c r="BL153" s="342" t="s">
        <v>2539</v>
      </c>
      <c r="BM153" s="342" t="s">
        <v>3903</v>
      </c>
      <c r="BN153" s="342" t="s">
        <v>2541</v>
      </c>
      <c r="BO153" s="342" t="s">
        <v>3904</v>
      </c>
      <c r="BP153" s="342" t="s">
        <v>2300</v>
      </c>
      <c r="BQ153" s="342" t="s">
        <v>3905</v>
      </c>
      <c r="BR153" s="342"/>
      <c r="BS153" s="342"/>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t="s">
        <v>3906</v>
      </c>
      <c r="D154" s="342" t="s">
        <v>3907</v>
      </c>
      <c r="E154" s="342" t="s">
        <v>697</v>
      </c>
      <c r="F154" s="342" t="s">
        <v>1238</v>
      </c>
      <c r="G154" s="342"/>
      <c r="H154" s="342" t="s">
        <v>2093</v>
      </c>
      <c r="I154" s="342"/>
      <c r="J154" s="342" t="s">
        <v>2272</v>
      </c>
      <c r="K154" s="342" t="s">
        <v>2485</v>
      </c>
      <c r="L154" s="342" t="s">
        <v>3908</v>
      </c>
      <c r="M154" s="342" t="s">
        <v>3909</v>
      </c>
      <c r="N154" s="342" t="s">
        <v>2272</v>
      </c>
      <c r="O154" s="342" t="s">
        <v>2307</v>
      </c>
      <c r="P154" s="342" t="s">
        <v>2321</v>
      </c>
      <c r="Q154" s="342" t="s">
        <v>368</v>
      </c>
      <c r="R154" s="342" t="s">
        <v>2278</v>
      </c>
      <c r="S154" s="342" t="s">
        <v>2285</v>
      </c>
      <c r="T154" s="342" t="s">
        <v>3859</v>
      </c>
      <c r="U154" s="342" t="s">
        <v>3859</v>
      </c>
      <c r="V154" s="342"/>
      <c r="W154" s="342"/>
      <c r="X154" s="342"/>
      <c r="Y154" s="342"/>
      <c r="Z154" s="342"/>
      <c r="AA154" s="342"/>
      <c r="AB154" s="342"/>
      <c r="AC154" s="342"/>
      <c r="AD154" s="342"/>
      <c r="AE154" s="342"/>
      <c r="AF154" s="342"/>
      <c r="AG154" s="342"/>
      <c r="AH154" s="342"/>
      <c r="AI154" s="342"/>
      <c r="AJ154" s="342"/>
      <c r="AK154" s="342" t="s">
        <v>2272</v>
      </c>
      <c r="AL154" s="342" t="s">
        <v>2280</v>
      </c>
      <c r="AM154" s="342" t="s">
        <v>2272</v>
      </c>
      <c r="AN154" s="342" t="s">
        <v>2501</v>
      </c>
      <c r="AO154" s="342" t="s">
        <v>3860</v>
      </c>
      <c r="AP154" s="342" t="s">
        <v>2350</v>
      </c>
      <c r="AQ154" s="342" t="s">
        <v>3861</v>
      </c>
      <c r="AR154" s="342" t="s">
        <v>2501</v>
      </c>
      <c r="AS154" s="342" t="s">
        <v>2350</v>
      </c>
      <c r="AT154" s="342"/>
      <c r="AU154" s="351" t="s">
        <v>3908</v>
      </c>
      <c r="AV154" s="342" t="s">
        <v>3359</v>
      </c>
      <c r="AW154" s="342" t="s">
        <v>3742</v>
      </c>
      <c r="AX154" s="342" t="s">
        <v>2534</v>
      </c>
      <c r="AY154" s="342" t="s">
        <v>3910</v>
      </c>
      <c r="AZ154" s="342" t="s">
        <v>2400</v>
      </c>
      <c r="BA154" s="342" t="s">
        <v>3911</v>
      </c>
      <c r="BB154" s="342" t="s">
        <v>2524</v>
      </c>
      <c r="BC154" s="342" t="s">
        <v>3912</v>
      </c>
      <c r="BD154" s="342" t="s">
        <v>2676</v>
      </c>
      <c r="BE154" s="342" t="s">
        <v>3913</v>
      </c>
      <c r="BF154" s="342" t="s">
        <v>2674</v>
      </c>
      <c r="BG154" s="342" t="s">
        <v>3914</v>
      </c>
      <c r="BH154" s="342" t="s">
        <v>2672</v>
      </c>
      <c r="BI154" s="342" t="s">
        <v>3915</v>
      </c>
      <c r="BJ154" s="342" t="s">
        <v>2537</v>
      </c>
      <c r="BK154" s="342" t="s">
        <v>3916</v>
      </c>
      <c r="BL154" s="342" t="s">
        <v>2539</v>
      </c>
      <c r="BM154" s="342" t="s">
        <v>3917</v>
      </c>
      <c r="BN154" s="342" t="s">
        <v>2541</v>
      </c>
      <c r="BO154" s="342" t="s">
        <v>3918</v>
      </c>
      <c r="BP154" s="342" t="s">
        <v>2300</v>
      </c>
      <c r="BQ154" s="342" t="s">
        <v>3919</v>
      </c>
      <c r="BR154" s="342"/>
      <c r="BS154" s="342"/>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t="s">
        <v>3920</v>
      </c>
      <c r="D155" s="342" t="s">
        <v>3921</v>
      </c>
      <c r="E155" s="342" t="s">
        <v>1033</v>
      </c>
      <c r="F155" s="342" t="s">
        <v>1032</v>
      </c>
      <c r="G155" s="342"/>
      <c r="H155" s="342" t="s">
        <v>2093</v>
      </c>
      <c r="I155" s="342"/>
      <c r="J155" s="342" t="s">
        <v>2272</v>
      </c>
      <c r="K155" s="342" t="s">
        <v>3515</v>
      </c>
      <c r="L155" s="342" t="s">
        <v>3908</v>
      </c>
      <c r="M155" s="342" t="s">
        <v>3922</v>
      </c>
      <c r="N155" s="342" t="s">
        <v>2272</v>
      </c>
      <c r="O155" s="342" t="s">
        <v>2307</v>
      </c>
      <c r="P155" s="342" t="s">
        <v>2321</v>
      </c>
      <c r="Q155" s="342" t="s">
        <v>368</v>
      </c>
      <c r="R155" s="342" t="s">
        <v>2278</v>
      </c>
      <c r="S155" s="342" t="s">
        <v>2285</v>
      </c>
      <c r="T155" s="342" t="s">
        <v>3859</v>
      </c>
      <c r="U155" s="342" t="s">
        <v>3859</v>
      </c>
      <c r="V155" s="342"/>
      <c r="W155" s="342"/>
      <c r="X155" s="342"/>
      <c r="Y155" s="342"/>
      <c r="Z155" s="342"/>
      <c r="AA155" s="342"/>
      <c r="AB155" s="342"/>
      <c r="AC155" s="342"/>
      <c r="AD155" s="342"/>
      <c r="AE155" s="342"/>
      <c r="AF155" s="342"/>
      <c r="AG155" s="342"/>
      <c r="AH155" s="342"/>
      <c r="AI155" s="342"/>
      <c r="AJ155" s="342"/>
      <c r="AK155" s="342" t="s">
        <v>2272</v>
      </c>
      <c r="AL155" s="342" t="s">
        <v>2280</v>
      </c>
      <c r="AM155" s="342" t="s">
        <v>2272</v>
      </c>
      <c r="AN155" s="342" t="s">
        <v>2501</v>
      </c>
      <c r="AO155" s="342" t="s">
        <v>3860</v>
      </c>
      <c r="AP155" s="342" t="s">
        <v>2350</v>
      </c>
      <c r="AQ155" s="342" t="s">
        <v>3861</v>
      </c>
      <c r="AR155" s="342" t="s">
        <v>2501</v>
      </c>
      <c r="AS155" s="342" t="s">
        <v>2281</v>
      </c>
      <c r="AT155" s="342"/>
      <c r="AU155" s="351" t="s">
        <v>3908</v>
      </c>
      <c r="AV155" s="342" t="s">
        <v>3359</v>
      </c>
      <c r="AW155" s="342" t="s">
        <v>3484</v>
      </c>
      <c r="AX155" s="342" t="s">
        <v>2534</v>
      </c>
      <c r="AY155" s="342" t="s">
        <v>3923</v>
      </c>
      <c r="AZ155" s="342" t="s">
        <v>2400</v>
      </c>
      <c r="BA155" s="342" t="s">
        <v>3924</v>
      </c>
      <c r="BB155" s="342" t="s">
        <v>2524</v>
      </c>
      <c r="BC155" s="342" t="s">
        <v>3925</v>
      </c>
      <c r="BD155" s="342" t="s">
        <v>2676</v>
      </c>
      <c r="BE155" s="342" t="s">
        <v>3926</v>
      </c>
      <c r="BF155" s="342" t="s">
        <v>2674</v>
      </c>
      <c r="BG155" s="342" t="s">
        <v>3927</v>
      </c>
      <c r="BH155" s="342" t="s">
        <v>2672</v>
      </c>
      <c r="BI155" s="342" t="s">
        <v>3928</v>
      </c>
      <c r="BJ155" s="342" t="s">
        <v>2537</v>
      </c>
      <c r="BK155" s="342" t="s">
        <v>3929</v>
      </c>
      <c r="BL155" s="342" t="s">
        <v>2539</v>
      </c>
      <c r="BM155" s="342" t="s">
        <v>3930</v>
      </c>
      <c r="BN155" s="342" t="s">
        <v>2541</v>
      </c>
      <c r="BO155" s="342" t="s">
        <v>3931</v>
      </c>
      <c r="BP155" s="342" t="s">
        <v>2300</v>
      </c>
      <c r="BQ155" s="342" t="s">
        <v>3932</v>
      </c>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c r="D156" s="342" t="s">
        <v>3933</v>
      </c>
      <c r="E156" s="342"/>
      <c r="F156" s="342" t="s">
        <v>2430</v>
      </c>
      <c r="G156" s="342"/>
      <c r="H156" s="342" t="s">
        <v>2093</v>
      </c>
      <c r="I156" s="342"/>
      <c r="J156" s="342" t="s">
        <v>2272</v>
      </c>
      <c r="K156" s="342" t="s">
        <v>2718</v>
      </c>
      <c r="L156" s="342"/>
      <c r="M156" s="342"/>
      <c r="N156" s="342" t="s">
        <v>2272</v>
      </c>
      <c r="O156" s="342"/>
      <c r="P156" s="342"/>
      <c r="Q156" s="342"/>
      <c r="R156" s="342"/>
      <c r="S156" s="342" t="s">
        <v>2285</v>
      </c>
      <c r="T156" s="342" t="s">
        <v>3859</v>
      </c>
      <c r="U156" s="342" t="s">
        <v>3859</v>
      </c>
      <c r="V156" s="342"/>
      <c r="W156" s="342"/>
      <c r="X156" s="342"/>
      <c r="Y156" s="342"/>
      <c r="Z156" s="342"/>
      <c r="AA156" s="342"/>
      <c r="AB156" s="342"/>
      <c r="AC156" s="342"/>
      <c r="AD156" s="342"/>
      <c r="AE156" s="342"/>
      <c r="AF156" s="342"/>
      <c r="AG156" s="342"/>
      <c r="AH156" s="342"/>
      <c r="AI156" s="342"/>
      <c r="AJ156" s="342"/>
      <c r="AK156" s="342" t="s">
        <v>2272</v>
      </c>
      <c r="AL156" s="342" t="s">
        <v>2280</v>
      </c>
      <c r="AM156" s="342" t="s">
        <v>2272</v>
      </c>
      <c r="AN156" s="342" t="s">
        <v>2501</v>
      </c>
      <c r="AO156" s="342" t="s">
        <v>3860</v>
      </c>
      <c r="AP156" s="342" t="s">
        <v>2350</v>
      </c>
      <c r="AQ156" s="342" t="s">
        <v>3861</v>
      </c>
      <c r="AR156" s="342" t="s">
        <v>2501</v>
      </c>
      <c r="AS156" s="342"/>
      <c r="AT156" s="342"/>
      <c r="AU156" s="351"/>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3934</v>
      </c>
      <c r="D157" s="342" t="s">
        <v>2736</v>
      </c>
      <c r="E157" s="342" t="s">
        <v>1127</v>
      </c>
      <c r="F157" s="342" t="s">
        <v>1699</v>
      </c>
      <c r="G157" s="342"/>
      <c r="H157" s="342" t="s">
        <v>2093</v>
      </c>
      <c r="I157" s="342"/>
      <c r="J157" s="342" t="s">
        <v>2272</v>
      </c>
      <c r="K157" s="342" t="s">
        <v>3935</v>
      </c>
      <c r="L157" s="342"/>
      <c r="M157" s="342"/>
      <c r="N157" s="342" t="s">
        <v>2279</v>
      </c>
      <c r="O157" s="342" t="s">
        <v>2501</v>
      </c>
      <c r="P157" s="342" t="s">
        <v>2502</v>
      </c>
      <c r="Q157" s="342" t="s">
        <v>487</v>
      </c>
      <c r="R157" s="342" t="s">
        <v>2278</v>
      </c>
      <c r="S157" s="342" t="s">
        <v>2285</v>
      </c>
      <c r="T157" s="342" t="s">
        <v>3859</v>
      </c>
      <c r="U157" s="342" t="s">
        <v>3859</v>
      </c>
      <c r="V157" s="342"/>
      <c r="W157" s="342"/>
      <c r="X157" s="342"/>
      <c r="Y157" s="342"/>
      <c r="Z157" s="342"/>
      <c r="AA157" s="342"/>
      <c r="AB157" s="342"/>
      <c r="AC157" s="342"/>
      <c r="AD157" s="342"/>
      <c r="AE157" s="342"/>
      <c r="AF157" s="342"/>
      <c r="AG157" s="342"/>
      <c r="AH157" s="342"/>
      <c r="AI157" s="342"/>
      <c r="AJ157" s="342"/>
      <c r="AK157" s="342" t="s">
        <v>2272</v>
      </c>
      <c r="AL157" s="342" t="s">
        <v>2280</v>
      </c>
      <c r="AM157" s="342" t="s">
        <v>2272</v>
      </c>
      <c r="AN157" s="342" t="s">
        <v>2501</v>
      </c>
      <c r="AO157" s="342" t="s">
        <v>3860</v>
      </c>
      <c r="AP157" s="342" t="s">
        <v>2350</v>
      </c>
      <c r="AQ157" s="342" t="s">
        <v>3861</v>
      </c>
      <c r="AR157" s="342" t="s">
        <v>2501</v>
      </c>
      <c r="AS157" s="342"/>
      <c r="AT157" s="342"/>
      <c r="AU157" s="351"/>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t="s">
        <v>3936</v>
      </c>
      <c r="D158" s="342" t="s">
        <v>3937</v>
      </c>
      <c r="E158" s="342" t="s">
        <v>529</v>
      </c>
      <c r="F158" s="342" t="s">
        <v>528</v>
      </c>
      <c r="G158" s="342"/>
      <c r="H158" s="342" t="s">
        <v>2093</v>
      </c>
      <c r="I158" s="342"/>
      <c r="J158" s="342" t="s">
        <v>2272</v>
      </c>
      <c r="K158" s="342" t="s">
        <v>3228</v>
      </c>
      <c r="L158" s="342" t="s">
        <v>3938</v>
      </c>
      <c r="M158" s="342" t="s">
        <v>3939</v>
      </c>
      <c r="N158" s="342" t="s">
        <v>2272</v>
      </c>
      <c r="O158" s="342" t="s">
        <v>2350</v>
      </c>
      <c r="P158" s="342" t="s">
        <v>3169</v>
      </c>
      <c r="Q158" s="342" t="s">
        <v>412</v>
      </c>
      <c r="R158" s="342" t="s">
        <v>2278</v>
      </c>
      <c r="S158" s="342" t="s">
        <v>2406</v>
      </c>
      <c r="T158" s="342" t="s">
        <v>2085</v>
      </c>
      <c r="U158" s="342" t="s">
        <v>2085</v>
      </c>
      <c r="V158" s="342"/>
      <c r="W158" s="342"/>
      <c r="X158" s="342"/>
      <c r="Y158" s="342"/>
      <c r="Z158" s="342"/>
      <c r="AA158" s="342"/>
      <c r="AB158" s="342"/>
      <c r="AC158" s="342"/>
      <c r="AD158" s="342"/>
      <c r="AE158" s="342"/>
      <c r="AF158" s="342"/>
      <c r="AG158" s="342"/>
      <c r="AH158" s="342"/>
      <c r="AI158" s="342"/>
      <c r="AJ158" s="342"/>
      <c r="AK158" s="342" t="s">
        <v>2272</v>
      </c>
      <c r="AL158" s="342" t="s">
        <v>2280</v>
      </c>
      <c r="AM158" s="342" t="s">
        <v>2272</v>
      </c>
      <c r="AN158" s="342" t="s">
        <v>2322</v>
      </c>
      <c r="AO158" s="342" t="s">
        <v>430</v>
      </c>
      <c r="AP158" s="342" t="s">
        <v>3940</v>
      </c>
      <c r="AQ158" s="342" t="s">
        <v>3941</v>
      </c>
      <c r="AR158" s="342" t="s">
        <v>2420</v>
      </c>
      <c r="AS158" s="342" t="s">
        <v>2279</v>
      </c>
      <c r="AT158" s="342"/>
      <c r="AU158" s="351" t="s">
        <v>3938</v>
      </c>
      <c r="AV158" s="342" t="s">
        <v>2543</v>
      </c>
      <c r="AW158" s="342" t="s">
        <v>3942</v>
      </c>
      <c r="AX158" s="342" t="s">
        <v>2744</v>
      </c>
      <c r="AY158" s="342" t="s">
        <v>3943</v>
      </c>
      <c r="AZ158" s="342" t="s">
        <v>2524</v>
      </c>
      <c r="BA158" s="342" t="s">
        <v>3944</v>
      </c>
      <c r="BB158" s="342" t="s">
        <v>2747</v>
      </c>
      <c r="BC158" s="342" t="s">
        <v>3945</v>
      </c>
      <c r="BD158" s="342" t="s">
        <v>2749</v>
      </c>
      <c r="BE158" s="342" t="s">
        <v>3272</v>
      </c>
      <c r="BF158" s="342" t="s">
        <v>2751</v>
      </c>
      <c r="BG158" s="342" t="s">
        <v>3946</v>
      </c>
      <c r="BH158" s="342" t="s">
        <v>2676</v>
      </c>
      <c r="BI158" s="342" t="s">
        <v>3152</v>
      </c>
      <c r="BJ158" s="342" t="s">
        <v>2537</v>
      </c>
      <c r="BK158" s="342" t="s">
        <v>3947</v>
      </c>
      <c r="BL158" s="342" t="s">
        <v>2541</v>
      </c>
      <c r="BM158" s="342" t="s">
        <v>3948</v>
      </c>
      <c r="BN158" s="342" t="s">
        <v>2300</v>
      </c>
      <c r="BO158" s="342" t="s">
        <v>3949</v>
      </c>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c r="D159" s="342" t="s">
        <v>3950</v>
      </c>
      <c r="E159" s="342"/>
      <c r="F159" s="342" t="s">
        <v>2430</v>
      </c>
      <c r="G159" s="342"/>
      <c r="H159" s="342" t="s">
        <v>2093</v>
      </c>
      <c r="I159" s="342"/>
      <c r="J159" s="342" t="s">
        <v>2272</v>
      </c>
      <c r="K159" s="342" t="s">
        <v>3951</v>
      </c>
      <c r="L159" s="342"/>
      <c r="M159" s="342"/>
      <c r="N159" s="342" t="s">
        <v>2272</v>
      </c>
      <c r="O159" s="342"/>
      <c r="P159" s="342"/>
      <c r="Q159" s="342"/>
      <c r="R159" s="342"/>
      <c r="S159" s="342" t="s">
        <v>2406</v>
      </c>
      <c r="T159" s="342" t="s">
        <v>2085</v>
      </c>
      <c r="U159" s="342" t="s">
        <v>2085</v>
      </c>
      <c r="V159" s="342"/>
      <c r="W159" s="342"/>
      <c r="X159" s="342"/>
      <c r="Y159" s="342"/>
      <c r="Z159" s="342"/>
      <c r="AA159" s="342"/>
      <c r="AB159" s="342"/>
      <c r="AC159" s="342"/>
      <c r="AD159" s="342"/>
      <c r="AE159" s="342"/>
      <c r="AF159" s="342"/>
      <c r="AG159" s="342"/>
      <c r="AH159" s="342"/>
      <c r="AI159" s="342"/>
      <c r="AJ159" s="342"/>
      <c r="AK159" s="342" t="s">
        <v>2272</v>
      </c>
      <c r="AL159" s="342" t="s">
        <v>2280</v>
      </c>
      <c r="AM159" s="342" t="s">
        <v>2272</v>
      </c>
      <c r="AN159" s="342" t="s">
        <v>2322</v>
      </c>
      <c r="AO159" s="342" t="s">
        <v>430</v>
      </c>
      <c r="AP159" s="342" t="s">
        <v>3940</v>
      </c>
      <c r="AQ159" s="342" t="s">
        <v>3941</v>
      </c>
      <c r="AR159" s="342" t="s">
        <v>2420</v>
      </c>
      <c r="AS159" s="342"/>
      <c r="AT159" s="342"/>
      <c r="AU159" s="351"/>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c r="D160" s="342" t="s">
        <v>3952</v>
      </c>
      <c r="E160" s="342"/>
      <c r="F160" s="342" t="s">
        <v>2430</v>
      </c>
      <c r="G160" s="342"/>
      <c r="H160" s="342" t="s">
        <v>2093</v>
      </c>
      <c r="I160" s="342"/>
      <c r="J160" s="342" t="s">
        <v>2272</v>
      </c>
      <c r="K160" s="342" t="s">
        <v>2473</v>
      </c>
      <c r="L160" s="342"/>
      <c r="M160" s="342"/>
      <c r="N160" s="342" t="s">
        <v>2272</v>
      </c>
      <c r="O160" s="342"/>
      <c r="P160" s="342"/>
      <c r="Q160" s="342"/>
      <c r="R160" s="342"/>
      <c r="S160" s="342" t="s">
        <v>2406</v>
      </c>
      <c r="T160" s="342" t="s">
        <v>2085</v>
      </c>
      <c r="U160" s="342" t="s">
        <v>2085</v>
      </c>
      <c r="V160" s="342"/>
      <c r="W160" s="342"/>
      <c r="X160" s="342"/>
      <c r="Y160" s="342"/>
      <c r="Z160" s="342"/>
      <c r="AA160" s="342"/>
      <c r="AB160" s="342"/>
      <c r="AC160" s="342"/>
      <c r="AD160" s="342"/>
      <c r="AE160" s="342"/>
      <c r="AF160" s="342"/>
      <c r="AG160" s="342"/>
      <c r="AH160" s="342"/>
      <c r="AI160" s="342"/>
      <c r="AJ160" s="342"/>
      <c r="AK160" s="342" t="s">
        <v>2272</v>
      </c>
      <c r="AL160" s="342" t="s">
        <v>2280</v>
      </c>
      <c r="AM160" s="342" t="s">
        <v>2272</v>
      </c>
      <c r="AN160" s="342" t="s">
        <v>2322</v>
      </c>
      <c r="AO160" s="342" t="s">
        <v>430</v>
      </c>
      <c r="AP160" s="342" t="s">
        <v>3940</v>
      </c>
      <c r="AQ160" s="342" t="s">
        <v>3941</v>
      </c>
      <c r="AR160" s="342" t="s">
        <v>2420</v>
      </c>
      <c r="AS160" s="342"/>
      <c r="AT160" s="342"/>
      <c r="AU160" s="351"/>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c r="D161" s="342" t="s">
        <v>3953</v>
      </c>
      <c r="E161" s="342"/>
      <c r="F161" s="342" t="s">
        <v>2430</v>
      </c>
      <c r="G161" s="342"/>
      <c r="H161" s="342" t="s">
        <v>2093</v>
      </c>
      <c r="I161" s="342"/>
      <c r="J161" s="342" t="s">
        <v>2272</v>
      </c>
      <c r="K161" s="342" t="s">
        <v>3305</v>
      </c>
      <c r="L161" s="342"/>
      <c r="M161" s="342"/>
      <c r="N161" s="342" t="s">
        <v>2272</v>
      </c>
      <c r="O161" s="342"/>
      <c r="P161" s="342"/>
      <c r="Q161" s="342"/>
      <c r="R161" s="342"/>
      <c r="S161" s="342" t="s">
        <v>2406</v>
      </c>
      <c r="T161" s="342" t="s">
        <v>2085</v>
      </c>
      <c r="U161" s="342" t="s">
        <v>2085</v>
      </c>
      <c r="V161" s="342"/>
      <c r="W161" s="342"/>
      <c r="X161" s="342"/>
      <c r="Y161" s="342"/>
      <c r="Z161" s="342"/>
      <c r="AA161" s="342"/>
      <c r="AB161" s="342"/>
      <c r="AC161" s="342"/>
      <c r="AD161" s="342"/>
      <c r="AE161" s="342"/>
      <c r="AF161" s="342"/>
      <c r="AG161" s="342"/>
      <c r="AH161" s="342"/>
      <c r="AI161" s="342"/>
      <c r="AJ161" s="342"/>
      <c r="AK161" s="342" t="s">
        <v>2272</v>
      </c>
      <c r="AL161" s="342" t="s">
        <v>2280</v>
      </c>
      <c r="AM161" s="342" t="s">
        <v>2272</v>
      </c>
      <c r="AN161" s="342" t="s">
        <v>2322</v>
      </c>
      <c r="AO161" s="342" t="s">
        <v>430</v>
      </c>
      <c r="AP161" s="342" t="s">
        <v>3940</v>
      </c>
      <c r="AQ161" s="342" t="s">
        <v>3941</v>
      </c>
      <c r="AR161" s="342" t="s">
        <v>2420</v>
      </c>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t="s">
        <v>3954</v>
      </c>
      <c r="D162" s="342" t="s">
        <v>3955</v>
      </c>
      <c r="E162" s="342" t="s">
        <v>776</v>
      </c>
      <c r="F162" s="342" t="s">
        <v>775</v>
      </c>
      <c r="G162" s="342"/>
      <c r="H162" s="342" t="s">
        <v>2093</v>
      </c>
      <c r="I162" s="342"/>
      <c r="J162" s="342" t="s">
        <v>2272</v>
      </c>
      <c r="K162" s="342" t="s">
        <v>2881</v>
      </c>
      <c r="L162" s="342" t="s">
        <v>3956</v>
      </c>
      <c r="M162" s="342" t="s">
        <v>3957</v>
      </c>
      <c r="N162" s="342" t="s">
        <v>2272</v>
      </c>
      <c r="O162" s="342" t="s">
        <v>2307</v>
      </c>
      <c r="P162" s="342" t="s">
        <v>2321</v>
      </c>
      <c r="Q162" s="342" t="s">
        <v>368</v>
      </c>
      <c r="R162" s="342" t="s">
        <v>2278</v>
      </c>
      <c r="S162" s="342" t="s">
        <v>2501</v>
      </c>
      <c r="T162" s="342" t="s">
        <v>2086</v>
      </c>
      <c r="U162" s="342" t="s">
        <v>2086</v>
      </c>
      <c r="V162" s="342"/>
      <c r="W162" s="342"/>
      <c r="X162" s="342"/>
      <c r="Y162" s="342"/>
      <c r="Z162" s="342"/>
      <c r="AA162" s="342"/>
      <c r="AB162" s="342"/>
      <c r="AC162" s="342"/>
      <c r="AD162" s="342"/>
      <c r="AE162" s="342"/>
      <c r="AF162" s="342"/>
      <c r="AG162" s="342"/>
      <c r="AH162" s="342"/>
      <c r="AI162" s="342"/>
      <c r="AJ162" s="342"/>
      <c r="AK162" s="342" t="s">
        <v>2272</v>
      </c>
      <c r="AL162" s="342" t="s">
        <v>2280</v>
      </c>
      <c r="AM162" s="342" t="s">
        <v>2272</v>
      </c>
      <c r="AN162" s="342" t="s">
        <v>2420</v>
      </c>
      <c r="AO162" s="342" t="s">
        <v>3814</v>
      </c>
      <c r="AP162" s="342" t="s">
        <v>3815</v>
      </c>
      <c r="AQ162" s="342" t="s">
        <v>3738</v>
      </c>
      <c r="AR162" s="342" t="s">
        <v>2276</v>
      </c>
      <c r="AS162" s="342" t="s">
        <v>2279</v>
      </c>
      <c r="AT162" s="342"/>
      <c r="AU162" s="351" t="s">
        <v>3956</v>
      </c>
      <c r="AV162" s="342" t="s">
        <v>2539</v>
      </c>
      <c r="AW162" s="342" t="s">
        <v>2325</v>
      </c>
      <c r="AX162" s="342" t="s">
        <v>2534</v>
      </c>
      <c r="AY162" s="342" t="s">
        <v>3958</v>
      </c>
      <c r="AZ162" s="342" t="s">
        <v>2400</v>
      </c>
      <c r="BA162" s="342" t="s">
        <v>3959</v>
      </c>
      <c r="BB162" s="342" t="s">
        <v>2524</v>
      </c>
      <c r="BC162" s="342" t="s">
        <v>3185</v>
      </c>
      <c r="BD162" s="342" t="s">
        <v>2537</v>
      </c>
      <c r="BE162" s="342" t="s">
        <v>3960</v>
      </c>
      <c r="BF162" s="342" t="s">
        <v>2541</v>
      </c>
      <c r="BG162" s="342" t="s">
        <v>3961</v>
      </c>
      <c r="BH162" s="342" t="s">
        <v>2300</v>
      </c>
      <c r="BI162" s="342" t="s">
        <v>3962</v>
      </c>
      <c r="BJ162" s="342"/>
      <c r="BK162" s="342"/>
      <c r="BL162" s="342"/>
      <c r="BM162" s="342"/>
      <c r="BN162" s="342"/>
      <c r="BO162" s="342"/>
      <c r="BP162" s="342"/>
      <c r="BQ162" s="342"/>
      <c r="BR162" s="342"/>
      <c r="BS162" s="342"/>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t="s">
        <v>3963</v>
      </c>
      <c r="D163" s="342" t="s">
        <v>3964</v>
      </c>
      <c r="E163" s="342" t="s">
        <v>995</v>
      </c>
      <c r="F163" s="342" t="s">
        <v>991</v>
      </c>
      <c r="G163" s="342"/>
      <c r="H163" s="342" t="s">
        <v>2093</v>
      </c>
      <c r="I163" s="342"/>
      <c r="J163" s="342" t="s">
        <v>2272</v>
      </c>
      <c r="K163" s="342" t="s">
        <v>2333</v>
      </c>
      <c r="L163" s="342" t="s">
        <v>3965</v>
      </c>
      <c r="M163" s="342" t="s">
        <v>3966</v>
      </c>
      <c r="N163" s="342" t="s">
        <v>2272</v>
      </c>
      <c r="O163" s="342" t="s">
        <v>2336</v>
      </c>
      <c r="P163" s="342" t="s">
        <v>2476</v>
      </c>
      <c r="Q163" s="342" t="s">
        <v>374</v>
      </c>
      <c r="R163" s="342" t="s">
        <v>2278</v>
      </c>
      <c r="S163" s="342" t="s">
        <v>2501</v>
      </c>
      <c r="T163" s="342" t="s">
        <v>2086</v>
      </c>
      <c r="U163" s="342" t="s">
        <v>2086</v>
      </c>
      <c r="V163" s="342"/>
      <c r="W163" s="342"/>
      <c r="X163" s="342"/>
      <c r="Y163" s="342"/>
      <c r="Z163" s="342"/>
      <c r="AA163" s="342"/>
      <c r="AB163" s="342"/>
      <c r="AC163" s="342"/>
      <c r="AD163" s="342"/>
      <c r="AE163" s="342"/>
      <c r="AF163" s="342"/>
      <c r="AG163" s="342"/>
      <c r="AH163" s="342"/>
      <c r="AI163" s="342"/>
      <c r="AJ163" s="342"/>
      <c r="AK163" s="342" t="s">
        <v>2272</v>
      </c>
      <c r="AL163" s="342" t="s">
        <v>2280</v>
      </c>
      <c r="AM163" s="342" t="s">
        <v>2272</v>
      </c>
      <c r="AN163" s="342" t="s">
        <v>2420</v>
      </c>
      <c r="AO163" s="342" t="s">
        <v>3814</v>
      </c>
      <c r="AP163" s="342" t="s">
        <v>3815</v>
      </c>
      <c r="AQ163" s="342" t="s">
        <v>3738</v>
      </c>
      <c r="AR163" s="342" t="s">
        <v>2276</v>
      </c>
      <c r="AS163" s="342" t="s">
        <v>2307</v>
      </c>
      <c r="AT163" s="342"/>
      <c r="AU163" s="351" t="s">
        <v>3965</v>
      </c>
      <c r="AV163" s="342" t="s">
        <v>2539</v>
      </c>
      <c r="AW163" s="342" t="s">
        <v>3967</v>
      </c>
      <c r="AX163" s="342" t="s">
        <v>2534</v>
      </c>
      <c r="AY163" s="342" t="s">
        <v>3968</v>
      </c>
      <c r="AZ163" s="342" t="s">
        <v>2400</v>
      </c>
      <c r="BA163" s="342" t="s">
        <v>3969</v>
      </c>
      <c r="BB163" s="342" t="s">
        <v>2524</v>
      </c>
      <c r="BC163" s="342" t="s">
        <v>3970</v>
      </c>
      <c r="BD163" s="342" t="s">
        <v>2537</v>
      </c>
      <c r="BE163" s="342" t="s">
        <v>2942</v>
      </c>
      <c r="BF163" s="342" t="s">
        <v>2541</v>
      </c>
      <c r="BG163" s="342" t="s">
        <v>3971</v>
      </c>
      <c r="BH163" s="342" t="s">
        <v>2300</v>
      </c>
      <c r="BI163" s="342" t="s">
        <v>3972</v>
      </c>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3973</v>
      </c>
      <c r="D164" s="342" t="s">
        <v>3974</v>
      </c>
      <c r="E164" s="342" t="s">
        <v>450</v>
      </c>
      <c r="F164" s="342" t="s">
        <v>418</v>
      </c>
      <c r="G164" s="342"/>
      <c r="H164" s="342" t="s">
        <v>2093</v>
      </c>
      <c r="I164" s="342"/>
      <c r="J164" s="342" t="s">
        <v>2272</v>
      </c>
      <c r="K164" s="342" t="s">
        <v>2562</v>
      </c>
      <c r="L164" s="342" t="s">
        <v>3975</v>
      </c>
      <c r="M164" s="342" t="s">
        <v>3976</v>
      </c>
      <c r="N164" s="342" t="s">
        <v>2272</v>
      </c>
      <c r="O164" s="342" t="s">
        <v>2307</v>
      </c>
      <c r="P164" s="342" t="s">
        <v>2321</v>
      </c>
      <c r="Q164" s="342" t="s">
        <v>368</v>
      </c>
      <c r="R164" s="342" t="s">
        <v>2278</v>
      </c>
      <c r="S164" s="342" t="s">
        <v>2501</v>
      </c>
      <c r="T164" s="342" t="s">
        <v>2086</v>
      </c>
      <c r="U164" s="342" t="s">
        <v>2086</v>
      </c>
      <c r="V164" s="342"/>
      <c r="W164" s="342"/>
      <c r="X164" s="342"/>
      <c r="Y164" s="342"/>
      <c r="Z164" s="342"/>
      <c r="AA164" s="342"/>
      <c r="AB164" s="342"/>
      <c r="AC164" s="342"/>
      <c r="AD164" s="342"/>
      <c r="AE164" s="342"/>
      <c r="AF164" s="342"/>
      <c r="AG164" s="342"/>
      <c r="AH164" s="342"/>
      <c r="AI164" s="342"/>
      <c r="AJ164" s="342"/>
      <c r="AK164" s="342" t="s">
        <v>2272</v>
      </c>
      <c r="AL164" s="342" t="s">
        <v>2280</v>
      </c>
      <c r="AM164" s="342" t="s">
        <v>2272</v>
      </c>
      <c r="AN164" s="342" t="s">
        <v>2420</v>
      </c>
      <c r="AO164" s="342" t="s">
        <v>3814</v>
      </c>
      <c r="AP164" s="342" t="s">
        <v>3815</v>
      </c>
      <c r="AQ164" s="342" t="s">
        <v>3738</v>
      </c>
      <c r="AR164" s="342" t="s">
        <v>2276</v>
      </c>
      <c r="AS164" s="342" t="s">
        <v>2322</v>
      </c>
      <c r="AT164" s="342"/>
      <c r="AU164" s="351" t="s">
        <v>3975</v>
      </c>
      <c r="AV164" s="342" t="s">
        <v>2539</v>
      </c>
      <c r="AW164" s="342" t="s">
        <v>3977</v>
      </c>
      <c r="AX164" s="342" t="s">
        <v>2534</v>
      </c>
      <c r="AY164" s="342" t="s">
        <v>2381</v>
      </c>
      <c r="AZ164" s="342" t="s">
        <v>2400</v>
      </c>
      <c r="BA164" s="342" t="s">
        <v>3978</v>
      </c>
      <c r="BB164" s="342" t="s">
        <v>2524</v>
      </c>
      <c r="BC164" s="342" t="s">
        <v>3979</v>
      </c>
      <c r="BD164" s="342" t="s">
        <v>2537</v>
      </c>
      <c r="BE164" s="342" t="s">
        <v>3980</v>
      </c>
      <c r="BF164" s="342" t="s">
        <v>2541</v>
      </c>
      <c r="BG164" s="342" t="s">
        <v>3981</v>
      </c>
      <c r="BH164" s="342" t="s">
        <v>2300</v>
      </c>
      <c r="BI164" s="342" t="s">
        <v>3982</v>
      </c>
      <c r="BJ164" s="342"/>
      <c r="BK164" s="342"/>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3983</v>
      </c>
      <c r="D165" s="342" t="s">
        <v>3984</v>
      </c>
      <c r="E165" s="342" t="s">
        <v>1124</v>
      </c>
      <c r="F165" s="342" t="s">
        <v>1154</v>
      </c>
      <c r="G165" s="342"/>
      <c r="H165" s="342" t="s">
        <v>2093</v>
      </c>
      <c r="I165" s="342"/>
      <c r="J165" s="342" t="s">
        <v>2272</v>
      </c>
      <c r="K165" s="342" t="s">
        <v>3398</v>
      </c>
      <c r="L165" s="342" t="s">
        <v>3985</v>
      </c>
      <c r="M165" s="342" t="s">
        <v>3986</v>
      </c>
      <c r="N165" s="342" t="s">
        <v>2272</v>
      </c>
      <c r="O165" s="342" t="s">
        <v>2276</v>
      </c>
      <c r="P165" s="342" t="s">
        <v>2277</v>
      </c>
      <c r="Q165" s="342" t="s">
        <v>424</v>
      </c>
      <c r="R165" s="342" t="s">
        <v>2278</v>
      </c>
      <c r="S165" s="342" t="s">
        <v>2501</v>
      </c>
      <c r="T165" s="342" t="s">
        <v>2086</v>
      </c>
      <c r="U165" s="342" t="s">
        <v>2086</v>
      </c>
      <c r="V165" s="342"/>
      <c r="W165" s="342"/>
      <c r="X165" s="342"/>
      <c r="Y165" s="342"/>
      <c r="Z165" s="342"/>
      <c r="AA165" s="342"/>
      <c r="AB165" s="342"/>
      <c r="AC165" s="342"/>
      <c r="AD165" s="342"/>
      <c r="AE165" s="342"/>
      <c r="AF165" s="342"/>
      <c r="AG165" s="342"/>
      <c r="AH165" s="342"/>
      <c r="AI165" s="342"/>
      <c r="AJ165" s="342"/>
      <c r="AK165" s="342" t="s">
        <v>2272</v>
      </c>
      <c r="AL165" s="342" t="s">
        <v>2280</v>
      </c>
      <c r="AM165" s="342" t="s">
        <v>2272</v>
      </c>
      <c r="AN165" s="342" t="s">
        <v>2420</v>
      </c>
      <c r="AO165" s="342" t="s">
        <v>3814</v>
      </c>
      <c r="AP165" s="342" t="s">
        <v>3815</v>
      </c>
      <c r="AQ165" s="342" t="s">
        <v>3738</v>
      </c>
      <c r="AR165" s="342" t="s">
        <v>2276</v>
      </c>
      <c r="AS165" s="342" t="s">
        <v>2336</v>
      </c>
      <c r="AT165" s="342"/>
      <c r="AU165" s="351" t="s">
        <v>3985</v>
      </c>
      <c r="AV165" s="342" t="s">
        <v>2539</v>
      </c>
      <c r="AW165" s="342" t="s">
        <v>3987</v>
      </c>
      <c r="AX165" s="342" t="s">
        <v>2534</v>
      </c>
      <c r="AY165" s="342" t="s">
        <v>3988</v>
      </c>
      <c r="AZ165" s="342" t="s">
        <v>2400</v>
      </c>
      <c r="BA165" s="342" t="s">
        <v>3989</v>
      </c>
      <c r="BB165" s="342" t="s">
        <v>2524</v>
      </c>
      <c r="BC165" s="342" t="s">
        <v>3990</v>
      </c>
      <c r="BD165" s="342" t="s">
        <v>2537</v>
      </c>
      <c r="BE165" s="342" t="s">
        <v>3991</v>
      </c>
      <c r="BF165" s="342" t="s">
        <v>2541</v>
      </c>
      <c r="BG165" s="342" t="s">
        <v>2607</v>
      </c>
      <c r="BH165" s="342" t="s">
        <v>2300</v>
      </c>
      <c r="BI165" s="342" t="s">
        <v>3992</v>
      </c>
      <c r="BJ165" s="342"/>
      <c r="BK165" s="342"/>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t="s">
        <v>3993</v>
      </c>
      <c r="D166" s="342" t="s">
        <v>3994</v>
      </c>
      <c r="E166" s="342" t="s">
        <v>1823</v>
      </c>
      <c r="F166" s="342" t="s">
        <v>1822</v>
      </c>
      <c r="G166" s="342"/>
      <c r="H166" s="342" t="s">
        <v>2093</v>
      </c>
      <c r="I166" s="342"/>
      <c r="J166" s="342" t="s">
        <v>2272</v>
      </c>
      <c r="K166" s="342" t="s">
        <v>3780</v>
      </c>
      <c r="L166" s="342" t="s">
        <v>3995</v>
      </c>
      <c r="M166" s="342" t="s">
        <v>3996</v>
      </c>
      <c r="N166" s="342" t="s">
        <v>2272</v>
      </c>
      <c r="O166" s="342" t="s">
        <v>2336</v>
      </c>
      <c r="P166" s="342" t="s">
        <v>2476</v>
      </c>
      <c r="Q166" s="342" t="s">
        <v>374</v>
      </c>
      <c r="R166" s="342" t="s">
        <v>2278</v>
      </c>
      <c r="S166" s="342" t="s">
        <v>2501</v>
      </c>
      <c r="T166" s="342" t="s">
        <v>2086</v>
      </c>
      <c r="U166" s="342" t="s">
        <v>2086</v>
      </c>
      <c r="V166" s="342"/>
      <c r="W166" s="342"/>
      <c r="X166" s="342"/>
      <c r="Y166" s="342"/>
      <c r="Z166" s="342"/>
      <c r="AA166" s="342"/>
      <c r="AB166" s="342"/>
      <c r="AC166" s="342"/>
      <c r="AD166" s="342"/>
      <c r="AE166" s="342"/>
      <c r="AF166" s="342"/>
      <c r="AG166" s="342"/>
      <c r="AH166" s="342"/>
      <c r="AI166" s="342"/>
      <c r="AJ166" s="342"/>
      <c r="AK166" s="342" t="s">
        <v>2272</v>
      </c>
      <c r="AL166" s="342" t="s">
        <v>2280</v>
      </c>
      <c r="AM166" s="342" t="s">
        <v>2272</v>
      </c>
      <c r="AN166" s="342" t="s">
        <v>2420</v>
      </c>
      <c r="AO166" s="342" t="s">
        <v>3814</v>
      </c>
      <c r="AP166" s="342" t="s">
        <v>3815</v>
      </c>
      <c r="AQ166" s="342" t="s">
        <v>3738</v>
      </c>
      <c r="AR166" s="342" t="s">
        <v>2276</v>
      </c>
      <c r="AS166" s="342" t="s">
        <v>2350</v>
      </c>
      <c r="AT166" s="342"/>
      <c r="AU166" s="351" t="s">
        <v>3995</v>
      </c>
      <c r="AV166" s="342" t="s">
        <v>2539</v>
      </c>
      <c r="AW166" s="342" t="s">
        <v>3997</v>
      </c>
      <c r="AX166" s="342" t="s">
        <v>2534</v>
      </c>
      <c r="AY166" s="342" t="s">
        <v>3998</v>
      </c>
      <c r="AZ166" s="342" t="s">
        <v>2400</v>
      </c>
      <c r="BA166" s="342" t="s">
        <v>3999</v>
      </c>
      <c r="BB166" s="342" t="s">
        <v>2524</v>
      </c>
      <c r="BC166" s="342" t="s">
        <v>4000</v>
      </c>
      <c r="BD166" s="342" t="s">
        <v>2537</v>
      </c>
      <c r="BE166" s="342" t="s">
        <v>4001</v>
      </c>
      <c r="BF166" s="342" t="s">
        <v>2541</v>
      </c>
      <c r="BG166" s="342" t="s">
        <v>4002</v>
      </c>
      <c r="BH166" s="342" t="s">
        <v>2300</v>
      </c>
      <c r="BI166" s="342" t="s">
        <v>3745</v>
      </c>
      <c r="BJ166" s="342"/>
      <c r="BK166" s="342"/>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t="s">
        <v>4003</v>
      </c>
      <c r="D167" s="342" t="s">
        <v>3346</v>
      </c>
      <c r="E167" s="342" t="s">
        <v>1266</v>
      </c>
      <c r="F167" s="342" t="s">
        <v>1264</v>
      </c>
      <c r="G167" s="342"/>
      <c r="H167" s="342" t="s">
        <v>2093</v>
      </c>
      <c r="I167" s="342"/>
      <c r="J167" s="342" t="s">
        <v>2272</v>
      </c>
      <c r="K167" s="342" t="s">
        <v>2388</v>
      </c>
      <c r="L167" s="342" t="s">
        <v>4004</v>
      </c>
      <c r="M167" s="342" t="s">
        <v>4005</v>
      </c>
      <c r="N167" s="342" t="s">
        <v>2272</v>
      </c>
      <c r="O167" s="342" t="s">
        <v>2336</v>
      </c>
      <c r="P167" s="342" t="s">
        <v>2476</v>
      </c>
      <c r="Q167" s="342" t="s">
        <v>374</v>
      </c>
      <c r="R167" s="342" t="s">
        <v>2278</v>
      </c>
      <c r="S167" s="342" t="s">
        <v>2501</v>
      </c>
      <c r="T167" s="342" t="s">
        <v>2086</v>
      </c>
      <c r="U167" s="342" t="s">
        <v>2086</v>
      </c>
      <c r="V167" s="342"/>
      <c r="W167" s="342"/>
      <c r="X167" s="342"/>
      <c r="Y167" s="342"/>
      <c r="Z167" s="342"/>
      <c r="AA167" s="342"/>
      <c r="AB167" s="342"/>
      <c r="AC167" s="342"/>
      <c r="AD167" s="342"/>
      <c r="AE167" s="342"/>
      <c r="AF167" s="342"/>
      <c r="AG167" s="342"/>
      <c r="AH167" s="342"/>
      <c r="AI167" s="342"/>
      <c r="AJ167" s="342"/>
      <c r="AK167" s="342" t="s">
        <v>2272</v>
      </c>
      <c r="AL167" s="342" t="s">
        <v>2280</v>
      </c>
      <c r="AM167" s="342" t="s">
        <v>2272</v>
      </c>
      <c r="AN167" s="342" t="s">
        <v>2420</v>
      </c>
      <c r="AO167" s="342" t="s">
        <v>3814</v>
      </c>
      <c r="AP167" s="342" t="s">
        <v>3815</v>
      </c>
      <c r="AQ167" s="342" t="s">
        <v>3738</v>
      </c>
      <c r="AR167" s="342" t="s">
        <v>2276</v>
      </c>
      <c r="AS167" s="342" t="s">
        <v>2281</v>
      </c>
      <c r="AT167" s="342"/>
      <c r="AU167" s="351" t="s">
        <v>4004</v>
      </c>
      <c r="AV167" s="342" t="s">
        <v>2539</v>
      </c>
      <c r="AW167" s="342" t="s">
        <v>4006</v>
      </c>
      <c r="AX167" s="342" t="s">
        <v>2534</v>
      </c>
      <c r="AY167" s="342" t="s">
        <v>4007</v>
      </c>
      <c r="AZ167" s="342" t="s">
        <v>2400</v>
      </c>
      <c r="BA167" s="342" t="s">
        <v>2556</v>
      </c>
      <c r="BB167" s="342" t="s">
        <v>2524</v>
      </c>
      <c r="BC167" s="342" t="s">
        <v>4008</v>
      </c>
      <c r="BD167" s="342" t="s">
        <v>2537</v>
      </c>
      <c r="BE167" s="342" t="s">
        <v>2564</v>
      </c>
      <c r="BF167" s="342" t="s">
        <v>2541</v>
      </c>
      <c r="BG167" s="342" t="s">
        <v>4009</v>
      </c>
      <c r="BH167" s="342" t="s">
        <v>2300</v>
      </c>
      <c r="BI167" s="342" t="s">
        <v>4010</v>
      </c>
      <c r="BJ167" s="342"/>
      <c r="BK167" s="342"/>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t="s">
        <v>4011</v>
      </c>
      <c r="D168" s="342" t="s">
        <v>4012</v>
      </c>
      <c r="E168" s="342" t="s">
        <v>841</v>
      </c>
      <c r="F168" s="342" t="s">
        <v>1029</v>
      </c>
      <c r="G168" s="342"/>
      <c r="H168" s="342" t="s">
        <v>2093</v>
      </c>
      <c r="I168" s="342"/>
      <c r="J168" s="342" t="s">
        <v>2272</v>
      </c>
      <c r="K168" s="342" t="s">
        <v>2636</v>
      </c>
      <c r="L168" s="342" t="s">
        <v>4013</v>
      </c>
      <c r="M168" s="342" t="s">
        <v>4014</v>
      </c>
      <c r="N168" s="342" t="s">
        <v>2272</v>
      </c>
      <c r="O168" s="342" t="s">
        <v>2307</v>
      </c>
      <c r="P168" s="342" t="s">
        <v>2321</v>
      </c>
      <c r="Q168" s="342" t="s">
        <v>368</v>
      </c>
      <c r="R168" s="342" t="s">
        <v>2278</v>
      </c>
      <c r="S168" s="342" t="s">
        <v>2501</v>
      </c>
      <c r="T168" s="342" t="s">
        <v>2086</v>
      </c>
      <c r="U168" s="342" t="s">
        <v>2086</v>
      </c>
      <c r="V168" s="342"/>
      <c r="W168" s="342"/>
      <c r="X168" s="342"/>
      <c r="Y168" s="342"/>
      <c r="Z168" s="342"/>
      <c r="AA168" s="342"/>
      <c r="AB168" s="342"/>
      <c r="AC168" s="342"/>
      <c r="AD168" s="342"/>
      <c r="AE168" s="342"/>
      <c r="AF168" s="342"/>
      <c r="AG168" s="342"/>
      <c r="AH168" s="342"/>
      <c r="AI168" s="342"/>
      <c r="AJ168" s="342"/>
      <c r="AK168" s="342" t="s">
        <v>2272</v>
      </c>
      <c r="AL168" s="342" t="s">
        <v>2280</v>
      </c>
      <c r="AM168" s="342" t="s">
        <v>2272</v>
      </c>
      <c r="AN168" s="342" t="s">
        <v>2420</v>
      </c>
      <c r="AO168" s="342" t="s">
        <v>3814</v>
      </c>
      <c r="AP168" s="342" t="s">
        <v>3815</v>
      </c>
      <c r="AQ168" s="342" t="s">
        <v>3738</v>
      </c>
      <c r="AR168" s="342" t="s">
        <v>2276</v>
      </c>
      <c r="AS168" s="342" t="s">
        <v>2276</v>
      </c>
      <c r="AT168" s="342"/>
      <c r="AU168" s="351" t="s">
        <v>4013</v>
      </c>
      <c r="AV168" s="342" t="s">
        <v>2539</v>
      </c>
      <c r="AW168" s="342" t="s">
        <v>3674</v>
      </c>
      <c r="AX168" s="342" t="s">
        <v>2534</v>
      </c>
      <c r="AY168" s="342" t="s">
        <v>4015</v>
      </c>
      <c r="AZ168" s="342" t="s">
        <v>2400</v>
      </c>
      <c r="BA168" s="342" t="s">
        <v>4016</v>
      </c>
      <c r="BB168" s="342" t="s">
        <v>2524</v>
      </c>
      <c r="BC168" s="342" t="s">
        <v>2540</v>
      </c>
      <c r="BD168" s="342" t="s">
        <v>2537</v>
      </c>
      <c r="BE168" s="342" t="s">
        <v>4017</v>
      </c>
      <c r="BF168" s="342" t="s">
        <v>2541</v>
      </c>
      <c r="BG168" s="342" t="s">
        <v>3287</v>
      </c>
      <c r="BH168" s="342" t="s">
        <v>2300</v>
      </c>
      <c r="BI168" s="342" t="s">
        <v>4018</v>
      </c>
      <c r="BJ168" s="342"/>
      <c r="BK168" s="342"/>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4019</v>
      </c>
      <c r="D169" s="342" t="s">
        <v>2739</v>
      </c>
      <c r="E169" s="342" t="s">
        <v>466</v>
      </c>
      <c r="F169" s="342" t="s">
        <v>468</v>
      </c>
      <c r="G169" s="342"/>
      <c r="H169" s="342" t="s">
        <v>2093</v>
      </c>
      <c r="I169" s="342"/>
      <c r="J169" s="342" t="s">
        <v>2272</v>
      </c>
      <c r="K169" s="342" t="s">
        <v>2639</v>
      </c>
      <c r="L169" s="342" t="s">
        <v>4020</v>
      </c>
      <c r="M169" s="342" t="s">
        <v>3501</v>
      </c>
      <c r="N169" s="342" t="s">
        <v>2272</v>
      </c>
      <c r="O169" s="342" t="s">
        <v>2307</v>
      </c>
      <c r="P169" s="342" t="s">
        <v>2321</v>
      </c>
      <c r="Q169" s="342" t="s">
        <v>368</v>
      </c>
      <c r="R169" s="342" t="s">
        <v>2278</v>
      </c>
      <c r="S169" s="342" t="s">
        <v>2501</v>
      </c>
      <c r="T169" s="342" t="s">
        <v>2086</v>
      </c>
      <c r="U169" s="342" t="s">
        <v>2086</v>
      </c>
      <c r="V169" s="342"/>
      <c r="W169" s="342"/>
      <c r="X169" s="342"/>
      <c r="Y169" s="342"/>
      <c r="Z169" s="342"/>
      <c r="AA169" s="342"/>
      <c r="AB169" s="342"/>
      <c r="AC169" s="342"/>
      <c r="AD169" s="342"/>
      <c r="AE169" s="342"/>
      <c r="AF169" s="342"/>
      <c r="AG169" s="342"/>
      <c r="AH169" s="342"/>
      <c r="AI169" s="342"/>
      <c r="AJ169" s="342"/>
      <c r="AK169" s="342" t="s">
        <v>2272</v>
      </c>
      <c r="AL169" s="342" t="s">
        <v>2280</v>
      </c>
      <c r="AM169" s="342" t="s">
        <v>2272</v>
      </c>
      <c r="AN169" s="342" t="s">
        <v>2420</v>
      </c>
      <c r="AO169" s="342" t="s">
        <v>3814</v>
      </c>
      <c r="AP169" s="342" t="s">
        <v>3815</v>
      </c>
      <c r="AQ169" s="342" t="s">
        <v>3738</v>
      </c>
      <c r="AR169" s="342" t="s">
        <v>2276</v>
      </c>
      <c r="AS169" s="342" t="s">
        <v>2285</v>
      </c>
      <c r="AT169" s="342"/>
      <c r="AU169" s="351" t="s">
        <v>4020</v>
      </c>
      <c r="AV169" s="342" t="s">
        <v>2539</v>
      </c>
      <c r="AW169" s="342" t="s">
        <v>4021</v>
      </c>
      <c r="AX169" s="342" t="s">
        <v>2534</v>
      </c>
      <c r="AY169" s="342" t="s">
        <v>3205</v>
      </c>
      <c r="AZ169" s="342" t="s">
        <v>2400</v>
      </c>
      <c r="BA169" s="342" t="s">
        <v>4022</v>
      </c>
      <c r="BB169" s="342" t="s">
        <v>2524</v>
      </c>
      <c r="BC169" s="342" t="s">
        <v>4023</v>
      </c>
      <c r="BD169" s="342" t="s">
        <v>2537</v>
      </c>
      <c r="BE169" s="342" t="s">
        <v>4024</v>
      </c>
      <c r="BF169" s="342" t="s">
        <v>2541</v>
      </c>
      <c r="BG169" s="342" t="s">
        <v>4025</v>
      </c>
      <c r="BH169" s="342" t="s">
        <v>2300</v>
      </c>
      <c r="BI169" s="342" t="s">
        <v>4026</v>
      </c>
      <c r="BJ169" s="342"/>
      <c r="BK169" s="342"/>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t="s">
        <v>4027</v>
      </c>
      <c r="D170" s="342" t="s">
        <v>4028</v>
      </c>
      <c r="E170" s="342" t="s">
        <v>686</v>
      </c>
      <c r="F170" s="342" t="s">
        <v>1091</v>
      </c>
      <c r="G170" s="342"/>
      <c r="H170" s="342" t="s">
        <v>2093</v>
      </c>
      <c r="I170" s="342"/>
      <c r="J170" s="342" t="s">
        <v>2272</v>
      </c>
      <c r="K170" s="342" t="s">
        <v>3718</v>
      </c>
      <c r="L170" s="342" t="s">
        <v>4029</v>
      </c>
      <c r="M170" s="342" t="s">
        <v>4030</v>
      </c>
      <c r="N170" s="342" t="s">
        <v>2272</v>
      </c>
      <c r="O170" s="342" t="s">
        <v>2336</v>
      </c>
      <c r="P170" s="342" t="s">
        <v>2476</v>
      </c>
      <c r="Q170" s="342" t="s">
        <v>374</v>
      </c>
      <c r="R170" s="342" t="s">
        <v>2278</v>
      </c>
      <c r="S170" s="342" t="s">
        <v>2501</v>
      </c>
      <c r="T170" s="342" t="s">
        <v>2086</v>
      </c>
      <c r="U170" s="342" t="s">
        <v>2086</v>
      </c>
      <c r="V170" s="342"/>
      <c r="W170" s="342"/>
      <c r="X170" s="342"/>
      <c r="Y170" s="342"/>
      <c r="Z170" s="342"/>
      <c r="AA170" s="342"/>
      <c r="AB170" s="342"/>
      <c r="AC170" s="342"/>
      <c r="AD170" s="342"/>
      <c r="AE170" s="342"/>
      <c r="AF170" s="342"/>
      <c r="AG170" s="342"/>
      <c r="AH170" s="342"/>
      <c r="AI170" s="342"/>
      <c r="AJ170" s="342"/>
      <c r="AK170" s="342" t="s">
        <v>2272</v>
      </c>
      <c r="AL170" s="342" t="s">
        <v>2280</v>
      </c>
      <c r="AM170" s="342" t="s">
        <v>2272</v>
      </c>
      <c r="AN170" s="342" t="s">
        <v>2420</v>
      </c>
      <c r="AO170" s="342" t="s">
        <v>3814</v>
      </c>
      <c r="AP170" s="342" t="s">
        <v>3815</v>
      </c>
      <c r="AQ170" s="342" t="s">
        <v>3738</v>
      </c>
      <c r="AR170" s="342" t="s">
        <v>2276</v>
      </c>
      <c r="AS170" s="342" t="s">
        <v>2406</v>
      </c>
      <c r="AT170" s="342"/>
      <c r="AU170" s="351" t="s">
        <v>4029</v>
      </c>
      <c r="AV170" s="342" t="s">
        <v>2539</v>
      </c>
      <c r="AW170" s="342" t="s">
        <v>3155</v>
      </c>
      <c r="AX170" s="342" t="s">
        <v>2534</v>
      </c>
      <c r="AY170" s="342" t="s">
        <v>4031</v>
      </c>
      <c r="AZ170" s="342" t="s">
        <v>2400</v>
      </c>
      <c r="BA170" s="342" t="s">
        <v>4032</v>
      </c>
      <c r="BB170" s="342" t="s">
        <v>2524</v>
      </c>
      <c r="BC170" s="342" t="s">
        <v>4033</v>
      </c>
      <c r="BD170" s="342" t="s">
        <v>2537</v>
      </c>
      <c r="BE170" s="342" t="s">
        <v>3540</v>
      </c>
      <c r="BF170" s="342" t="s">
        <v>2541</v>
      </c>
      <c r="BG170" s="342" t="s">
        <v>4034</v>
      </c>
      <c r="BH170" s="342" t="s">
        <v>2300</v>
      </c>
      <c r="BI170" s="342" t="s">
        <v>4035</v>
      </c>
      <c r="BJ170" s="342"/>
      <c r="BK170" s="342"/>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t="s">
        <v>4036</v>
      </c>
      <c r="D171" s="342" t="s">
        <v>4037</v>
      </c>
      <c r="E171" s="342" t="s">
        <v>2012</v>
      </c>
      <c r="F171" s="342" t="s">
        <v>2006</v>
      </c>
      <c r="G171" s="342"/>
      <c r="H171" s="342" t="s">
        <v>2093</v>
      </c>
      <c r="I171" s="342"/>
      <c r="J171" s="342" t="s">
        <v>2272</v>
      </c>
      <c r="K171" s="342" t="s">
        <v>3729</v>
      </c>
      <c r="L171" s="342" t="s">
        <v>4038</v>
      </c>
      <c r="M171" s="342" t="s">
        <v>4039</v>
      </c>
      <c r="N171" s="342" t="s">
        <v>2272</v>
      </c>
      <c r="O171" s="342" t="s">
        <v>2336</v>
      </c>
      <c r="P171" s="342" t="s">
        <v>2476</v>
      </c>
      <c r="Q171" s="342" t="s">
        <v>374</v>
      </c>
      <c r="R171" s="342" t="s">
        <v>2278</v>
      </c>
      <c r="S171" s="342" t="s">
        <v>2501</v>
      </c>
      <c r="T171" s="342" t="s">
        <v>2086</v>
      </c>
      <c r="U171" s="342" t="s">
        <v>2086</v>
      </c>
      <c r="V171" s="342"/>
      <c r="W171" s="342"/>
      <c r="X171" s="342"/>
      <c r="Y171" s="342"/>
      <c r="Z171" s="342"/>
      <c r="AA171" s="342"/>
      <c r="AB171" s="342"/>
      <c r="AC171" s="342"/>
      <c r="AD171" s="342"/>
      <c r="AE171" s="342"/>
      <c r="AF171" s="342"/>
      <c r="AG171" s="342"/>
      <c r="AH171" s="342"/>
      <c r="AI171" s="342"/>
      <c r="AJ171" s="342"/>
      <c r="AK171" s="342" t="s">
        <v>2272</v>
      </c>
      <c r="AL171" s="342" t="s">
        <v>2280</v>
      </c>
      <c r="AM171" s="342" t="s">
        <v>2272</v>
      </c>
      <c r="AN171" s="342" t="s">
        <v>2420</v>
      </c>
      <c r="AO171" s="342" t="s">
        <v>3814</v>
      </c>
      <c r="AP171" s="342" t="s">
        <v>3815</v>
      </c>
      <c r="AQ171" s="342" t="s">
        <v>3738</v>
      </c>
      <c r="AR171" s="342" t="s">
        <v>2276</v>
      </c>
      <c r="AS171" s="342" t="s">
        <v>2420</v>
      </c>
      <c r="AT171" s="342"/>
      <c r="AU171" s="351" t="s">
        <v>4038</v>
      </c>
      <c r="AV171" s="342" t="s">
        <v>2539</v>
      </c>
      <c r="AW171" s="342" t="s">
        <v>3017</v>
      </c>
      <c r="AX171" s="342" t="s">
        <v>2534</v>
      </c>
      <c r="AY171" s="342" t="s">
        <v>3873</v>
      </c>
      <c r="AZ171" s="342" t="s">
        <v>2400</v>
      </c>
      <c r="BA171" s="342" t="s">
        <v>4040</v>
      </c>
      <c r="BB171" s="342" t="s">
        <v>2524</v>
      </c>
      <c r="BC171" s="342" t="s">
        <v>2358</v>
      </c>
      <c r="BD171" s="342" t="s">
        <v>2537</v>
      </c>
      <c r="BE171" s="342" t="s">
        <v>4041</v>
      </c>
      <c r="BF171" s="342" t="s">
        <v>2541</v>
      </c>
      <c r="BG171" s="342" t="s">
        <v>4042</v>
      </c>
      <c r="BH171" s="342" t="s">
        <v>2300</v>
      </c>
      <c r="BI171" s="342" t="s">
        <v>4043</v>
      </c>
      <c r="BJ171" s="342"/>
      <c r="BK171" s="342"/>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t="s">
        <v>4044</v>
      </c>
      <c r="D172" s="342" t="s">
        <v>4045</v>
      </c>
      <c r="E172" s="342" t="s">
        <v>443</v>
      </c>
      <c r="F172" s="342" t="s">
        <v>418</v>
      </c>
      <c r="G172" s="342"/>
      <c r="H172" s="342" t="s">
        <v>2093</v>
      </c>
      <c r="I172" s="342"/>
      <c r="J172" s="342" t="s">
        <v>2272</v>
      </c>
      <c r="K172" s="342" t="s">
        <v>2347</v>
      </c>
      <c r="L172" s="342" t="s">
        <v>4046</v>
      </c>
      <c r="M172" s="342" t="s">
        <v>4047</v>
      </c>
      <c r="N172" s="342" t="s">
        <v>2272</v>
      </c>
      <c r="O172" s="342" t="s">
        <v>2336</v>
      </c>
      <c r="P172" s="342" t="s">
        <v>2476</v>
      </c>
      <c r="Q172" s="342" t="s">
        <v>374</v>
      </c>
      <c r="R172" s="342" t="s">
        <v>2278</v>
      </c>
      <c r="S172" s="342" t="s">
        <v>2501</v>
      </c>
      <c r="T172" s="342" t="s">
        <v>2086</v>
      </c>
      <c r="U172" s="342" t="s">
        <v>2086</v>
      </c>
      <c r="V172" s="342"/>
      <c r="W172" s="342"/>
      <c r="X172" s="342"/>
      <c r="Y172" s="342"/>
      <c r="Z172" s="342"/>
      <c r="AA172" s="342"/>
      <c r="AB172" s="342"/>
      <c r="AC172" s="342"/>
      <c r="AD172" s="342"/>
      <c r="AE172" s="342"/>
      <c r="AF172" s="342"/>
      <c r="AG172" s="342"/>
      <c r="AH172" s="342"/>
      <c r="AI172" s="342"/>
      <c r="AJ172" s="342"/>
      <c r="AK172" s="342" t="s">
        <v>2272</v>
      </c>
      <c r="AL172" s="342" t="s">
        <v>2280</v>
      </c>
      <c r="AM172" s="342" t="s">
        <v>2272</v>
      </c>
      <c r="AN172" s="342" t="s">
        <v>2420</v>
      </c>
      <c r="AO172" s="342" t="s">
        <v>3814</v>
      </c>
      <c r="AP172" s="342" t="s">
        <v>3815</v>
      </c>
      <c r="AQ172" s="342" t="s">
        <v>3738</v>
      </c>
      <c r="AR172" s="342" t="s">
        <v>2276</v>
      </c>
      <c r="AS172" s="342" t="s">
        <v>2501</v>
      </c>
      <c r="AT172" s="342"/>
      <c r="AU172" s="351" t="s">
        <v>4046</v>
      </c>
      <c r="AV172" s="342" t="s">
        <v>2539</v>
      </c>
      <c r="AW172" s="342" t="s">
        <v>4048</v>
      </c>
      <c r="AX172" s="342" t="s">
        <v>2534</v>
      </c>
      <c r="AY172" s="342" t="s">
        <v>4049</v>
      </c>
      <c r="AZ172" s="342" t="s">
        <v>2400</v>
      </c>
      <c r="BA172" s="342" t="s">
        <v>3451</v>
      </c>
      <c r="BB172" s="342" t="s">
        <v>2524</v>
      </c>
      <c r="BC172" s="342" t="s">
        <v>4050</v>
      </c>
      <c r="BD172" s="342" t="s">
        <v>2537</v>
      </c>
      <c r="BE172" s="342" t="s">
        <v>2853</v>
      </c>
      <c r="BF172" s="342" t="s">
        <v>2541</v>
      </c>
      <c r="BG172" s="342" t="s">
        <v>4051</v>
      </c>
      <c r="BH172" s="342" t="s">
        <v>2300</v>
      </c>
      <c r="BI172" s="342" t="s">
        <v>4052</v>
      </c>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t="s">
        <v>4053</v>
      </c>
      <c r="D173" s="342" t="s">
        <v>3354</v>
      </c>
      <c r="E173" s="342" t="s">
        <v>1053</v>
      </c>
      <c r="F173" s="342" t="s">
        <v>1047</v>
      </c>
      <c r="G173" s="342"/>
      <c r="H173" s="342" t="s">
        <v>2093</v>
      </c>
      <c r="I173" s="342"/>
      <c r="J173" s="342" t="s">
        <v>2272</v>
      </c>
      <c r="K173" s="342" t="s">
        <v>2434</v>
      </c>
      <c r="L173" s="342" t="s">
        <v>4054</v>
      </c>
      <c r="M173" s="342" t="s">
        <v>4055</v>
      </c>
      <c r="N173" s="342" t="s">
        <v>2272</v>
      </c>
      <c r="O173" s="342" t="s">
        <v>2307</v>
      </c>
      <c r="P173" s="342" t="s">
        <v>2321</v>
      </c>
      <c r="Q173" s="342" t="s">
        <v>368</v>
      </c>
      <c r="R173" s="342" t="s">
        <v>2278</v>
      </c>
      <c r="S173" s="342" t="s">
        <v>2501</v>
      </c>
      <c r="T173" s="342" t="s">
        <v>2086</v>
      </c>
      <c r="U173" s="342" t="s">
        <v>2086</v>
      </c>
      <c r="V173" s="342"/>
      <c r="W173" s="342"/>
      <c r="X173" s="342"/>
      <c r="Y173" s="342"/>
      <c r="Z173" s="342"/>
      <c r="AA173" s="342"/>
      <c r="AB173" s="342"/>
      <c r="AC173" s="342"/>
      <c r="AD173" s="342"/>
      <c r="AE173" s="342"/>
      <c r="AF173" s="342"/>
      <c r="AG173" s="342"/>
      <c r="AH173" s="342"/>
      <c r="AI173" s="342"/>
      <c r="AJ173" s="342"/>
      <c r="AK173" s="342" t="s">
        <v>2272</v>
      </c>
      <c r="AL173" s="342" t="s">
        <v>2280</v>
      </c>
      <c r="AM173" s="342" t="s">
        <v>2272</v>
      </c>
      <c r="AN173" s="342" t="s">
        <v>2420</v>
      </c>
      <c r="AO173" s="342" t="s">
        <v>3814</v>
      </c>
      <c r="AP173" s="342" t="s">
        <v>3815</v>
      </c>
      <c r="AQ173" s="342" t="s">
        <v>3738</v>
      </c>
      <c r="AR173" s="342" t="s">
        <v>2276</v>
      </c>
      <c r="AS173" s="342" t="s">
        <v>2404</v>
      </c>
      <c r="AT173" s="342"/>
      <c r="AU173" s="351" t="s">
        <v>4054</v>
      </c>
      <c r="AV173" s="342" t="s">
        <v>2539</v>
      </c>
      <c r="AW173" s="342" t="s">
        <v>4056</v>
      </c>
      <c r="AX173" s="342" t="s">
        <v>2534</v>
      </c>
      <c r="AY173" s="342" t="s">
        <v>4057</v>
      </c>
      <c r="AZ173" s="342" t="s">
        <v>2400</v>
      </c>
      <c r="BA173" s="342" t="s">
        <v>4058</v>
      </c>
      <c r="BB173" s="342" t="s">
        <v>2524</v>
      </c>
      <c r="BC173" s="342" t="s">
        <v>4059</v>
      </c>
      <c r="BD173" s="342" t="s">
        <v>2537</v>
      </c>
      <c r="BE173" s="342" t="s">
        <v>4060</v>
      </c>
      <c r="BF173" s="342" t="s">
        <v>2541</v>
      </c>
      <c r="BG173" s="342" t="s">
        <v>4061</v>
      </c>
      <c r="BH173" s="342" t="s">
        <v>2300</v>
      </c>
      <c r="BI173" s="342" t="s">
        <v>4062</v>
      </c>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4063</v>
      </c>
      <c r="D174" s="342" t="s">
        <v>4064</v>
      </c>
      <c r="E174" s="342" t="s">
        <v>1410</v>
      </c>
      <c r="F174" s="342" t="s">
        <v>1868</v>
      </c>
      <c r="G174" s="342"/>
      <c r="H174" s="342" t="s">
        <v>2093</v>
      </c>
      <c r="I174" s="342"/>
      <c r="J174" s="342" t="s">
        <v>2272</v>
      </c>
      <c r="K174" s="342" t="s">
        <v>2895</v>
      </c>
      <c r="L174" s="342" t="s">
        <v>4065</v>
      </c>
      <c r="M174" s="342" t="s">
        <v>4066</v>
      </c>
      <c r="N174" s="342" t="s">
        <v>2272</v>
      </c>
      <c r="O174" s="342" t="s">
        <v>2307</v>
      </c>
      <c r="P174" s="342" t="s">
        <v>2321</v>
      </c>
      <c r="Q174" s="342" t="s">
        <v>368</v>
      </c>
      <c r="R174" s="342" t="s">
        <v>2278</v>
      </c>
      <c r="S174" s="342" t="s">
        <v>2501</v>
      </c>
      <c r="T174" s="342" t="s">
        <v>2086</v>
      </c>
      <c r="U174" s="342" t="s">
        <v>2086</v>
      </c>
      <c r="V174" s="342"/>
      <c r="W174" s="342"/>
      <c r="X174" s="342"/>
      <c r="Y174" s="342"/>
      <c r="Z174" s="342"/>
      <c r="AA174" s="342"/>
      <c r="AB174" s="342"/>
      <c r="AC174" s="342"/>
      <c r="AD174" s="342"/>
      <c r="AE174" s="342"/>
      <c r="AF174" s="342"/>
      <c r="AG174" s="342"/>
      <c r="AH174" s="342"/>
      <c r="AI174" s="342"/>
      <c r="AJ174" s="342"/>
      <c r="AK174" s="342" t="s">
        <v>2272</v>
      </c>
      <c r="AL174" s="342" t="s">
        <v>2280</v>
      </c>
      <c r="AM174" s="342" t="s">
        <v>2272</v>
      </c>
      <c r="AN174" s="342" t="s">
        <v>2420</v>
      </c>
      <c r="AO174" s="342" t="s">
        <v>3814</v>
      </c>
      <c r="AP174" s="342" t="s">
        <v>3815</v>
      </c>
      <c r="AQ174" s="342" t="s">
        <v>3738</v>
      </c>
      <c r="AR174" s="342" t="s">
        <v>2276</v>
      </c>
      <c r="AS174" s="342" t="s">
        <v>2459</v>
      </c>
      <c r="AT174" s="342"/>
      <c r="AU174" s="351" t="s">
        <v>4065</v>
      </c>
      <c r="AV174" s="342" t="s">
        <v>2539</v>
      </c>
      <c r="AW174" s="342" t="s">
        <v>4067</v>
      </c>
      <c r="AX174" s="342" t="s">
        <v>2534</v>
      </c>
      <c r="AY174" s="342" t="s">
        <v>4068</v>
      </c>
      <c r="AZ174" s="342" t="s">
        <v>2400</v>
      </c>
      <c r="BA174" s="342" t="s">
        <v>4069</v>
      </c>
      <c r="BB174" s="342" t="s">
        <v>2524</v>
      </c>
      <c r="BC174" s="342" t="s">
        <v>4070</v>
      </c>
      <c r="BD174" s="342" t="s">
        <v>2537</v>
      </c>
      <c r="BE174" s="342" t="s">
        <v>4071</v>
      </c>
      <c r="BF174" s="342" t="s">
        <v>2541</v>
      </c>
      <c r="BG174" s="342" t="s">
        <v>4072</v>
      </c>
      <c r="BH174" s="342" t="s">
        <v>2300</v>
      </c>
      <c r="BI174" s="342" t="s">
        <v>4073</v>
      </c>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t="s">
        <v>4074</v>
      </c>
      <c r="D175" s="342" t="s">
        <v>4075</v>
      </c>
      <c r="E175" s="342" t="s">
        <v>395</v>
      </c>
      <c r="F175" s="342" t="s">
        <v>390</v>
      </c>
      <c r="G175" s="342"/>
      <c r="H175" s="342" t="s">
        <v>2093</v>
      </c>
      <c r="I175" s="342"/>
      <c r="J175" s="342" t="s">
        <v>2272</v>
      </c>
      <c r="K175" s="342" t="s">
        <v>2431</v>
      </c>
      <c r="L175" s="342" t="s">
        <v>4076</v>
      </c>
      <c r="M175" s="342" t="s">
        <v>4077</v>
      </c>
      <c r="N175" s="342" t="s">
        <v>2272</v>
      </c>
      <c r="O175" s="342" t="s">
        <v>2307</v>
      </c>
      <c r="P175" s="342" t="s">
        <v>2321</v>
      </c>
      <c r="Q175" s="342" t="s">
        <v>368</v>
      </c>
      <c r="R175" s="342" t="s">
        <v>2278</v>
      </c>
      <c r="S175" s="342" t="s">
        <v>2501</v>
      </c>
      <c r="T175" s="342" t="s">
        <v>2086</v>
      </c>
      <c r="U175" s="342" t="s">
        <v>2086</v>
      </c>
      <c r="V175" s="342"/>
      <c r="W175" s="342"/>
      <c r="X175" s="342"/>
      <c r="Y175" s="342"/>
      <c r="Z175" s="342"/>
      <c r="AA175" s="342"/>
      <c r="AB175" s="342"/>
      <c r="AC175" s="342"/>
      <c r="AD175" s="342"/>
      <c r="AE175" s="342"/>
      <c r="AF175" s="342"/>
      <c r="AG175" s="342"/>
      <c r="AH175" s="342"/>
      <c r="AI175" s="342"/>
      <c r="AJ175" s="342"/>
      <c r="AK175" s="342" t="s">
        <v>2272</v>
      </c>
      <c r="AL175" s="342" t="s">
        <v>2280</v>
      </c>
      <c r="AM175" s="342" t="s">
        <v>2272</v>
      </c>
      <c r="AN175" s="342" t="s">
        <v>2420</v>
      </c>
      <c r="AO175" s="342" t="s">
        <v>3814</v>
      </c>
      <c r="AP175" s="342" t="s">
        <v>3815</v>
      </c>
      <c r="AQ175" s="342" t="s">
        <v>3738</v>
      </c>
      <c r="AR175" s="342" t="s">
        <v>2276</v>
      </c>
      <c r="AS175" s="342" t="s">
        <v>2661</v>
      </c>
      <c r="AT175" s="342"/>
      <c r="AU175" s="351" t="s">
        <v>4076</v>
      </c>
      <c r="AV175" s="342" t="s">
        <v>2539</v>
      </c>
      <c r="AW175" s="342" t="s">
        <v>4078</v>
      </c>
      <c r="AX175" s="342" t="s">
        <v>2534</v>
      </c>
      <c r="AY175" s="342" t="s">
        <v>4079</v>
      </c>
      <c r="AZ175" s="342" t="s">
        <v>2400</v>
      </c>
      <c r="BA175" s="342" t="s">
        <v>4080</v>
      </c>
      <c r="BB175" s="342" t="s">
        <v>2524</v>
      </c>
      <c r="BC175" s="342" t="s">
        <v>4081</v>
      </c>
      <c r="BD175" s="342" t="s">
        <v>2537</v>
      </c>
      <c r="BE175" s="342" t="s">
        <v>4082</v>
      </c>
      <c r="BF175" s="342" t="s">
        <v>2541</v>
      </c>
      <c r="BG175" s="342" t="s">
        <v>4083</v>
      </c>
      <c r="BH175" s="342" t="s">
        <v>2300</v>
      </c>
      <c r="BI175" s="342" t="s">
        <v>4084</v>
      </c>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4085</v>
      </c>
      <c r="D176" s="342" t="s">
        <v>2534</v>
      </c>
      <c r="E176" s="342" t="s">
        <v>1341</v>
      </c>
      <c r="F176" s="342" t="s">
        <v>1488</v>
      </c>
      <c r="G176" s="342"/>
      <c r="H176" s="342" t="s">
        <v>2093</v>
      </c>
      <c r="I176" s="342"/>
      <c r="J176" s="342" t="s">
        <v>2272</v>
      </c>
      <c r="K176" s="342" t="s">
        <v>2547</v>
      </c>
      <c r="L176" s="342"/>
      <c r="M176" s="342"/>
      <c r="N176" s="342" t="s">
        <v>2307</v>
      </c>
      <c r="O176" s="342" t="s">
        <v>2307</v>
      </c>
      <c r="P176" s="342" t="s">
        <v>2321</v>
      </c>
      <c r="Q176" s="342" t="s">
        <v>368</v>
      </c>
      <c r="R176" s="342" t="s">
        <v>2278</v>
      </c>
      <c r="S176" s="342" t="s">
        <v>2501</v>
      </c>
      <c r="T176" s="342" t="s">
        <v>2086</v>
      </c>
      <c r="U176" s="342" t="s">
        <v>2086</v>
      </c>
      <c r="V176" s="342"/>
      <c r="W176" s="342"/>
      <c r="X176" s="342"/>
      <c r="Y176" s="342"/>
      <c r="Z176" s="342"/>
      <c r="AA176" s="342"/>
      <c r="AB176" s="342"/>
      <c r="AC176" s="342"/>
      <c r="AD176" s="342"/>
      <c r="AE176" s="342"/>
      <c r="AF176" s="342"/>
      <c r="AG176" s="342"/>
      <c r="AH176" s="342"/>
      <c r="AI176" s="342"/>
      <c r="AJ176" s="342"/>
      <c r="AK176" s="342" t="s">
        <v>2272</v>
      </c>
      <c r="AL176" s="342" t="s">
        <v>2280</v>
      </c>
      <c r="AM176" s="342" t="s">
        <v>2272</v>
      </c>
      <c r="AN176" s="342" t="s">
        <v>2420</v>
      </c>
      <c r="AO176" s="342" t="s">
        <v>3814</v>
      </c>
      <c r="AP176" s="342" t="s">
        <v>3815</v>
      </c>
      <c r="AQ176" s="342" t="s">
        <v>3738</v>
      </c>
      <c r="AR176" s="342" t="s">
        <v>2276</v>
      </c>
      <c r="AS176" s="342"/>
      <c r="AT176" s="342"/>
      <c r="AU176" s="351"/>
      <c r="AV176" s="342" t="s">
        <v>2539</v>
      </c>
      <c r="AW176" s="342" t="s">
        <v>4086</v>
      </c>
      <c r="AX176" s="342" t="s">
        <v>2534</v>
      </c>
      <c r="AY176" s="342" t="s">
        <v>4087</v>
      </c>
      <c r="AZ176" s="342" t="s">
        <v>2400</v>
      </c>
      <c r="BA176" s="342" t="s">
        <v>4088</v>
      </c>
      <c r="BB176" s="342" t="s">
        <v>2524</v>
      </c>
      <c r="BC176" s="342" t="s">
        <v>3668</v>
      </c>
      <c r="BD176" s="342" t="s">
        <v>2537</v>
      </c>
      <c r="BE176" s="342" t="s">
        <v>4089</v>
      </c>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t="s">
        <v>4090</v>
      </c>
      <c r="E177" s="342"/>
      <c r="F177" s="342" t="s">
        <v>2430</v>
      </c>
      <c r="G177" s="342"/>
      <c r="H177" s="342" t="s">
        <v>2093</v>
      </c>
      <c r="I177" s="342"/>
      <c r="J177" s="342" t="s">
        <v>2272</v>
      </c>
      <c r="K177" s="342" t="s">
        <v>3745</v>
      </c>
      <c r="L177" s="342"/>
      <c r="M177" s="342"/>
      <c r="N177" s="342" t="s">
        <v>2272</v>
      </c>
      <c r="O177" s="342"/>
      <c r="P177" s="342"/>
      <c r="Q177" s="342"/>
      <c r="R177" s="342"/>
      <c r="S177" s="342" t="s">
        <v>2501</v>
      </c>
      <c r="T177" s="342" t="s">
        <v>2086</v>
      </c>
      <c r="U177" s="342" t="s">
        <v>2086</v>
      </c>
      <c r="V177" s="342"/>
      <c r="W177" s="342"/>
      <c r="X177" s="342"/>
      <c r="Y177" s="342"/>
      <c r="Z177" s="342"/>
      <c r="AA177" s="342"/>
      <c r="AB177" s="342"/>
      <c r="AC177" s="342"/>
      <c r="AD177" s="342"/>
      <c r="AE177" s="342"/>
      <c r="AF177" s="342"/>
      <c r="AG177" s="342"/>
      <c r="AH177" s="342"/>
      <c r="AI177" s="342"/>
      <c r="AJ177" s="342"/>
      <c r="AK177" s="342" t="s">
        <v>2272</v>
      </c>
      <c r="AL177" s="342" t="s">
        <v>2280</v>
      </c>
      <c r="AM177" s="342" t="s">
        <v>2272</v>
      </c>
      <c r="AN177" s="342" t="s">
        <v>2420</v>
      </c>
      <c r="AO177" s="342" t="s">
        <v>3814</v>
      </c>
      <c r="AP177" s="342" t="s">
        <v>3815</v>
      </c>
      <c r="AQ177" s="342" t="s">
        <v>3738</v>
      </c>
      <c r="AR177" s="342" t="s">
        <v>2276</v>
      </c>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t="s">
        <v>4091</v>
      </c>
      <c r="E178" s="342"/>
      <c r="F178" s="342" t="s">
        <v>2430</v>
      </c>
      <c r="G178" s="342"/>
      <c r="H178" s="342" t="s">
        <v>2093</v>
      </c>
      <c r="I178" s="342"/>
      <c r="J178" s="342" t="s">
        <v>2272</v>
      </c>
      <c r="K178" s="342" t="s">
        <v>3047</v>
      </c>
      <c r="L178" s="342"/>
      <c r="M178" s="342"/>
      <c r="N178" s="342" t="s">
        <v>2272</v>
      </c>
      <c r="O178" s="342"/>
      <c r="P178" s="342"/>
      <c r="Q178" s="342"/>
      <c r="R178" s="342"/>
      <c r="S178" s="342" t="s">
        <v>2501</v>
      </c>
      <c r="T178" s="342" t="s">
        <v>2086</v>
      </c>
      <c r="U178" s="342" t="s">
        <v>2086</v>
      </c>
      <c r="V178" s="342"/>
      <c r="W178" s="342"/>
      <c r="X178" s="342"/>
      <c r="Y178" s="342"/>
      <c r="Z178" s="342"/>
      <c r="AA178" s="342"/>
      <c r="AB178" s="342"/>
      <c r="AC178" s="342"/>
      <c r="AD178" s="342"/>
      <c r="AE178" s="342"/>
      <c r="AF178" s="342"/>
      <c r="AG178" s="342"/>
      <c r="AH178" s="342"/>
      <c r="AI178" s="342"/>
      <c r="AJ178" s="342"/>
      <c r="AK178" s="342" t="s">
        <v>2272</v>
      </c>
      <c r="AL178" s="342" t="s">
        <v>2280</v>
      </c>
      <c r="AM178" s="342" t="s">
        <v>2272</v>
      </c>
      <c r="AN178" s="342" t="s">
        <v>2420</v>
      </c>
      <c r="AO178" s="342" t="s">
        <v>3814</v>
      </c>
      <c r="AP178" s="342" t="s">
        <v>3815</v>
      </c>
      <c r="AQ178" s="342" t="s">
        <v>3738</v>
      </c>
      <c r="AR178" s="342" t="s">
        <v>2276</v>
      </c>
      <c r="AS178" s="342"/>
      <c r="AT178" s="342"/>
      <c r="AU178" s="351"/>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4092</v>
      </c>
      <c r="D179" s="342" t="s">
        <v>4093</v>
      </c>
      <c r="E179" s="342" t="s">
        <v>1256</v>
      </c>
      <c r="F179" s="342" t="s">
        <v>1253</v>
      </c>
      <c r="G179" s="342"/>
      <c r="H179" s="342" t="s">
        <v>2093</v>
      </c>
      <c r="I179" s="342"/>
      <c r="J179" s="342" t="s">
        <v>2272</v>
      </c>
      <c r="K179" s="342" t="s">
        <v>2275</v>
      </c>
      <c r="L179" s="342"/>
      <c r="M179" s="342"/>
      <c r="N179" s="342" t="s">
        <v>2279</v>
      </c>
      <c r="O179" s="342" t="s">
        <v>2307</v>
      </c>
      <c r="P179" s="342" t="s">
        <v>2321</v>
      </c>
      <c r="Q179" s="342" t="s">
        <v>368</v>
      </c>
      <c r="R179" s="342" t="s">
        <v>2278</v>
      </c>
      <c r="S179" s="342" t="s">
        <v>2501</v>
      </c>
      <c r="T179" s="342" t="s">
        <v>2086</v>
      </c>
      <c r="U179" s="342" t="s">
        <v>2086</v>
      </c>
      <c r="V179" s="342"/>
      <c r="W179" s="342"/>
      <c r="X179" s="342"/>
      <c r="Y179" s="342"/>
      <c r="Z179" s="342"/>
      <c r="AA179" s="342"/>
      <c r="AB179" s="342"/>
      <c r="AC179" s="342"/>
      <c r="AD179" s="342"/>
      <c r="AE179" s="342"/>
      <c r="AF179" s="342"/>
      <c r="AG179" s="342"/>
      <c r="AH179" s="342"/>
      <c r="AI179" s="342"/>
      <c r="AJ179" s="342"/>
      <c r="AK179" s="342" t="s">
        <v>2272</v>
      </c>
      <c r="AL179" s="342" t="s">
        <v>2280</v>
      </c>
      <c r="AM179" s="342" t="s">
        <v>2272</v>
      </c>
      <c r="AN179" s="342" t="s">
        <v>2420</v>
      </c>
      <c r="AO179" s="342" t="s">
        <v>3814</v>
      </c>
      <c r="AP179" s="342" t="s">
        <v>3815</v>
      </c>
      <c r="AQ179" s="342" t="s">
        <v>3738</v>
      </c>
      <c r="AR179" s="342" t="s">
        <v>2276</v>
      </c>
      <c r="AS179" s="342"/>
      <c r="AT179" s="342"/>
      <c r="AU179" s="351"/>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t="s">
        <v>4094</v>
      </c>
      <c r="D180" s="342" t="s">
        <v>2276</v>
      </c>
      <c r="E180" s="342" t="s">
        <v>1846</v>
      </c>
      <c r="F180" s="342" t="s">
        <v>1844</v>
      </c>
      <c r="G180" s="342"/>
      <c r="H180" s="342" t="s">
        <v>2093</v>
      </c>
      <c r="I180" s="342"/>
      <c r="J180" s="342" t="s">
        <v>2272</v>
      </c>
      <c r="K180" s="342" t="s">
        <v>4095</v>
      </c>
      <c r="L180" s="342" t="s">
        <v>4096</v>
      </c>
      <c r="M180" s="342" t="s">
        <v>2988</v>
      </c>
      <c r="N180" s="342" t="s">
        <v>2272</v>
      </c>
      <c r="O180" s="342" t="s">
        <v>2281</v>
      </c>
      <c r="P180" s="342" t="s">
        <v>2376</v>
      </c>
      <c r="Q180" s="342" t="s">
        <v>383</v>
      </c>
      <c r="R180" s="342" t="s">
        <v>2278</v>
      </c>
      <c r="S180" s="342" t="s">
        <v>2661</v>
      </c>
      <c r="T180" s="342" t="s">
        <v>2087</v>
      </c>
      <c r="U180" s="342" t="s">
        <v>2087</v>
      </c>
      <c r="V180" s="342"/>
      <c r="W180" s="342"/>
      <c r="X180" s="342"/>
      <c r="Y180" s="342"/>
      <c r="Z180" s="342"/>
      <c r="AA180" s="342"/>
      <c r="AB180" s="342"/>
      <c r="AC180" s="342"/>
      <c r="AD180" s="342"/>
      <c r="AE180" s="342"/>
      <c r="AF180" s="342"/>
      <c r="AG180" s="342"/>
      <c r="AH180" s="342"/>
      <c r="AI180" s="342"/>
      <c r="AJ180" s="342"/>
      <c r="AK180" s="342" t="s">
        <v>2272</v>
      </c>
      <c r="AL180" s="342" t="s">
        <v>2280</v>
      </c>
      <c r="AM180" s="342" t="s">
        <v>2272</v>
      </c>
      <c r="AN180" s="342" t="s">
        <v>2501</v>
      </c>
      <c r="AO180" s="342" t="s">
        <v>3860</v>
      </c>
      <c r="AP180" s="342" t="s">
        <v>2350</v>
      </c>
      <c r="AQ180" s="342" t="s">
        <v>3861</v>
      </c>
      <c r="AR180" s="342" t="s">
        <v>2501</v>
      </c>
      <c r="AS180" s="342" t="s">
        <v>2279</v>
      </c>
      <c r="AT180" s="342"/>
      <c r="AU180" s="351" t="s">
        <v>4096</v>
      </c>
      <c r="AV180" s="342" t="s">
        <v>3359</v>
      </c>
      <c r="AW180" s="342" t="s">
        <v>4097</v>
      </c>
      <c r="AX180" s="342" t="s">
        <v>2534</v>
      </c>
      <c r="AY180" s="342" t="s">
        <v>3818</v>
      </c>
      <c r="AZ180" s="342" t="s">
        <v>2400</v>
      </c>
      <c r="BA180" s="342" t="s">
        <v>4098</v>
      </c>
      <c r="BB180" s="342" t="s">
        <v>2524</v>
      </c>
      <c r="BC180" s="342" t="s">
        <v>3172</v>
      </c>
      <c r="BD180" s="342" t="s">
        <v>2676</v>
      </c>
      <c r="BE180" s="342" t="s">
        <v>4099</v>
      </c>
      <c r="BF180" s="342" t="s">
        <v>2674</v>
      </c>
      <c r="BG180" s="342" t="s">
        <v>4100</v>
      </c>
      <c r="BH180" s="342" t="s">
        <v>2672</v>
      </c>
      <c r="BI180" s="342" t="s">
        <v>4101</v>
      </c>
      <c r="BJ180" s="342" t="s">
        <v>2537</v>
      </c>
      <c r="BK180" s="342" t="s">
        <v>4102</v>
      </c>
      <c r="BL180" s="342" t="s">
        <v>2539</v>
      </c>
      <c r="BM180" s="342" t="s">
        <v>4103</v>
      </c>
      <c r="BN180" s="342" t="s">
        <v>2541</v>
      </c>
      <c r="BO180" s="342" t="s">
        <v>4104</v>
      </c>
      <c r="BP180" s="342" t="s">
        <v>2300</v>
      </c>
      <c r="BQ180" s="342" t="s">
        <v>2710</v>
      </c>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4105</v>
      </c>
      <c r="D181" s="342" t="s">
        <v>4106</v>
      </c>
      <c r="E181" s="342" t="s">
        <v>466</v>
      </c>
      <c r="F181" s="342" t="s">
        <v>490</v>
      </c>
      <c r="G181" s="342"/>
      <c r="H181" s="342" t="s">
        <v>2093</v>
      </c>
      <c r="I181" s="342"/>
      <c r="J181" s="342" t="s">
        <v>2272</v>
      </c>
      <c r="K181" s="342" t="s">
        <v>4107</v>
      </c>
      <c r="L181" s="342" t="s">
        <v>4108</v>
      </c>
      <c r="M181" s="342" t="s">
        <v>4109</v>
      </c>
      <c r="N181" s="342" t="s">
        <v>2272</v>
      </c>
      <c r="O181" s="342" t="s">
        <v>2322</v>
      </c>
      <c r="P181" s="342" t="s">
        <v>3114</v>
      </c>
      <c r="Q181" s="342" t="s">
        <v>491</v>
      </c>
      <c r="R181" s="342" t="s">
        <v>2813</v>
      </c>
      <c r="S181" s="342" t="s">
        <v>2661</v>
      </c>
      <c r="T181" s="342" t="s">
        <v>2087</v>
      </c>
      <c r="U181" s="342" t="s">
        <v>2087</v>
      </c>
      <c r="V181" s="342"/>
      <c r="W181" s="342"/>
      <c r="X181" s="342"/>
      <c r="Y181" s="342"/>
      <c r="Z181" s="342"/>
      <c r="AA181" s="342"/>
      <c r="AB181" s="342"/>
      <c r="AC181" s="342"/>
      <c r="AD181" s="342"/>
      <c r="AE181" s="342"/>
      <c r="AF181" s="342"/>
      <c r="AG181" s="342"/>
      <c r="AH181" s="342"/>
      <c r="AI181" s="342"/>
      <c r="AJ181" s="342"/>
      <c r="AK181" s="342" t="s">
        <v>2272</v>
      </c>
      <c r="AL181" s="342" t="s">
        <v>2280</v>
      </c>
      <c r="AM181" s="342" t="s">
        <v>2272</v>
      </c>
      <c r="AN181" s="342" t="s">
        <v>2501</v>
      </c>
      <c r="AO181" s="342" t="s">
        <v>3860</v>
      </c>
      <c r="AP181" s="342" t="s">
        <v>2350</v>
      </c>
      <c r="AQ181" s="342" t="s">
        <v>3861</v>
      </c>
      <c r="AR181" s="342" t="s">
        <v>2501</v>
      </c>
      <c r="AS181" s="342" t="s">
        <v>2307</v>
      </c>
      <c r="AT181" s="342"/>
      <c r="AU181" s="351" t="s">
        <v>4108</v>
      </c>
      <c r="AV181" s="342" t="s">
        <v>3359</v>
      </c>
      <c r="AW181" s="342" t="s">
        <v>4110</v>
      </c>
      <c r="AX181" s="342" t="s">
        <v>2534</v>
      </c>
      <c r="AY181" s="342" t="s">
        <v>3365</v>
      </c>
      <c r="AZ181" s="342" t="s">
        <v>2400</v>
      </c>
      <c r="BA181" s="342" t="s">
        <v>4111</v>
      </c>
      <c r="BB181" s="342" t="s">
        <v>2524</v>
      </c>
      <c r="BC181" s="342" t="s">
        <v>4112</v>
      </c>
      <c r="BD181" s="342" t="s">
        <v>2676</v>
      </c>
      <c r="BE181" s="342" t="s">
        <v>4113</v>
      </c>
      <c r="BF181" s="342" t="s">
        <v>2674</v>
      </c>
      <c r="BG181" s="342" t="s">
        <v>4114</v>
      </c>
      <c r="BH181" s="342" t="s">
        <v>2672</v>
      </c>
      <c r="BI181" s="342" t="s">
        <v>3284</v>
      </c>
      <c r="BJ181" s="342" t="s">
        <v>2537</v>
      </c>
      <c r="BK181" s="342" t="s">
        <v>4115</v>
      </c>
      <c r="BL181" s="342" t="s">
        <v>2539</v>
      </c>
      <c r="BM181" s="342" t="s">
        <v>3924</v>
      </c>
      <c r="BN181" s="342" t="s">
        <v>2541</v>
      </c>
      <c r="BO181" s="342" t="s">
        <v>4116</v>
      </c>
      <c r="BP181" s="342" t="s">
        <v>2300</v>
      </c>
      <c r="BQ181" s="342" t="s">
        <v>4117</v>
      </c>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4118</v>
      </c>
      <c r="D182" s="342" t="s">
        <v>4119</v>
      </c>
      <c r="E182" s="342" t="s">
        <v>1803</v>
      </c>
      <c r="F182" s="342" t="s">
        <v>1802</v>
      </c>
      <c r="G182" s="342"/>
      <c r="H182" s="342" t="s">
        <v>2093</v>
      </c>
      <c r="I182" s="342"/>
      <c r="J182" s="342" t="s">
        <v>2272</v>
      </c>
      <c r="K182" s="342" t="s">
        <v>2511</v>
      </c>
      <c r="L182" s="342" t="s">
        <v>4055</v>
      </c>
      <c r="M182" s="342" t="s">
        <v>4120</v>
      </c>
      <c r="N182" s="342" t="s">
        <v>2272</v>
      </c>
      <c r="O182" s="342" t="s">
        <v>2276</v>
      </c>
      <c r="P182" s="342" t="s">
        <v>2277</v>
      </c>
      <c r="Q182" s="342" t="s">
        <v>424</v>
      </c>
      <c r="R182" s="342" t="s">
        <v>2278</v>
      </c>
      <c r="S182" s="342" t="s">
        <v>2661</v>
      </c>
      <c r="T182" s="342" t="s">
        <v>2087</v>
      </c>
      <c r="U182" s="342" t="s">
        <v>2087</v>
      </c>
      <c r="V182" s="342"/>
      <c r="W182" s="342"/>
      <c r="X182" s="342"/>
      <c r="Y182" s="342"/>
      <c r="Z182" s="342"/>
      <c r="AA182" s="342"/>
      <c r="AB182" s="342"/>
      <c r="AC182" s="342"/>
      <c r="AD182" s="342"/>
      <c r="AE182" s="342"/>
      <c r="AF182" s="342"/>
      <c r="AG182" s="342"/>
      <c r="AH182" s="342"/>
      <c r="AI182" s="342"/>
      <c r="AJ182" s="342"/>
      <c r="AK182" s="342" t="s">
        <v>2272</v>
      </c>
      <c r="AL182" s="342" t="s">
        <v>2280</v>
      </c>
      <c r="AM182" s="342" t="s">
        <v>2272</v>
      </c>
      <c r="AN182" s="342" t="s">
        <v>2501</v>
      </c>
      <c r="AO182" s="342" t="s">
        <v>3860</v>
      </c>
      <c r="AP182" s="342" t="s">
        <v>2350</v>
      </c>
      <c r="AQ182" s="342" t="s">
        <v>3861</v>
      </c>
      <c r="AR182" s="342" t="s">
        <v>2501</v>
      </c>
      <c r="AS182" s="342" t="s">
        <v>2322</v>
      </c>
      <c r="AT182" s="342"/>
      <c r="AU182" s="351" t="s">
        <v>4055</v>
      </c>
      <c r="AV182" s="342" t="s">
        <v>3359</v>
      </c>
      <c r="AW182" s="342" t="s">
        <v>4121</v>
      </c>
      <c r="AX182" s="342" t="s">
        <v>2534</v>
      </c>
      <c r="AY182" s="342" t="s">
        <v>4122</v>
      </c>
      <c r="AZ182" s="342" t="s">
        <v>2400</v>
      </c>
      <c r="BA182" s="342" t="s">
        <v>4123</v>
      </c>
      <c r="BB182" s="342" t="s">
        <v>2524</v>
      </c>
      <c r="BC182" s="342" t="s">
        <v>2410</v>
      </c>
      <c r="BD182" s="342" t="s">
        <v>2676</v>
      </c>
      <c r="BE182" s="342" t="s">
        <v>2370</v>
      </c>
      <c r="BF182" s="342" t="s">
        <v>2674</v>
      </c>
      <c r="BG182" s="342" t="s">
        <v>4124</v>
      </c>
      <c r="BH182" s="342" t="s">
        <v>2672</v>
      </c>
      <c r="BI182" s="342" t="s">
        <v>2483</v>
      </c>
      <c r="BJ182" s="342" t="s">
        <v>2537</v>
      </c>
      <c r="BK182" s="342" t="s">
        <v>4125</v>
      </c>
      <c r="BL182" s="342" t="s">
        <v>2539</v>
      </c>
      <c r="BM182" s="342" t="s">
        <v>4126</v>
      </c>
      <c r="BN182" s="342" t="s">
        <v>2541</v>
      </c>
      <c r="BO182" s="342" t="s">
        <v>3038</v>
      </c>
      <c r="BP182" s="342" t="s">
        <v>2300</v>
      </c>
      <c r="BQ182" s="342" t="s">
        <v>3102</v>
      </c>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4127</v>
      </c>
      <c r="D183" s="342" t="s">
        <v>4128</v>
      </c>
      <c r="E183" s="342" t="s">
        <v>1747</v>
      </c>
      <c r="F183" s="342" t="s">
        <v>1746</v>
      </c>
      <c r="G183" s="342"/>
      <c r="H183" s="342" t="s">
        <v>2093</v>
      </c>
      <c r="I183" s="342"/>
      <c r="J183" s="342" t="s">
        <v>2272</v>
      </c>
      <c r="K183" s="342" t="s">
        <v>3586</v>
      </c>
      <c r="L183" s="342" t="s">
        <v>4129</v>
      </c>
      <c r="M183" s="342" t="s">
        <v>4130</v>
      </c>
      <c r="N183" s="342" t="s">
        <v>2272</v>
      </c>
      <c r="O183" s="342" t="s">
        <v>2336</v>
      </c>
      <c r="P183" s="342" t="s">
        <v>2476</v>
      </c>
      <c r="Q183" s="342" t="s">
        <v>374</v>
      </c>
      <c r="R183" s="342" t="s">
        <v>2278</v>
      </c>
      <c r="S183" s="342" t="s">
        <v>2661</v>
      </c>
      <c r="T183" s="342" t="s">
        <v>2087</v>
      </c>
      <c r="U183" s="342" t="s">
        <v>2087</v>
      </c>
      <c r="V183" s="342"/>
      <c r="W183" s="342"/>
      <c r="X183" s="342"/>
      <c r="Y183" s="342"/>
      <c r="Z183" s="342"/>
      <c r="AA183" s="342"/>
      <c r="AB183" s="342"/>
      <c r="AC183" s="342"/>
      <c r="AD183" s="342"/>
      <c r="AE183" s="342"/>
      <c r="AF183" s="342"/>
      <c r="AG183" s="342"/>
      <c r="AH183" s="342"/>
      <c r="AI183" s="342"/>
      <c r="AJ183" s="342"/>
      <c r="AK183" s="342" t="s">
        <v>2272</v>
      </c>
      <c r="AL183" s="342" t="s">
        <v>2280</v>
      </c>
      <c r="AM183" s="342" t="s">
        <v>2272</v>
      </c>
      <c r="AN183" s="342" t="s">
        <v>2501</v>
      </c>
      <c r="AO183" s="342" t="s">
        <v>3860</v>
      </c>
      <c r="AP183" s="342" t="s">
        <v>2350</v>
      </c>
      <c r="AQ183" s="342" t="s">
        <v>3861</v>
      </c>
      <c r="AR183" s="342" t="s">
        <v>2501</v>
      </c>
      <c r="AS183" s="342" t="s">
        <v>2336</v>
      </c>
      <c r="AT183" s="342"/>
      <c r="AU183" s="351" t="s">
        <v>4129</v>
      </c>
      <c r="AV183" s="342" t="s">
        <v>3359</v>
      </c>
      <c r="AW183" s="342" t="s">
        <v>4131</v>
      </c>
      <c r="AX183" s="342" t="s">
        <v>2534</v>
      </c>
      <c r="AY183" s="342" t="s">
        <v>4132</v>
      </c>
      <c r="AZ183" s="342" t="s">
        <v>2400</v>
      </c>
      <c r="BA183" s="342" t="s">
        <v>4133</v>
      </c>
      <c r="BB183" s="342" t="s">
        <v>2524</v>
      </c>
      <c r="BC183" s="342" t="s">
        <v>4134</v>
      </c>
      <c r="BD183" s="342" t="s">
        <v>2676</v>
      </c>
      <c r="BE183" s="342" t="s">
        <v>2335</v>
      </c>
      <c r="BF183" s="342" t="s">
        <v>2674</v>
      </c>
      <c r="BG183" s="342" t="s">
        <v>4135</v>
      </c>
      <c r="BH183" s="342" t="s">
        <v>2672</v>
      </c>
      <c r="BI183" s="342" t="s">
        <v>4136</v>
      </c>
      <c r="BJ183" s="342" t="s">
        <v>2537</v>
      </c>
      <c r="BK183" s="342" t="s">
        <v>4137</v>
      </c>
      <c r="BL183" s="342" t="s">
        <v>2539</v>
      </c>
      <c r="BM183" s="342" t="s">
        <v>4138</v>
      </c>
      <c r="BN183" s="342" t="s">
        <v>2541</v>
      </c>
      <c r="BO183" s="342" t="s">
        <v>4139</v>
      </c>
      <c r="BP183" s="342" t="s">
        <v>2300</v>
      </c>
      <c r="BQ183" s="342" t="s">
        <v>3123</v>
      </c>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t="s">
        <v>4140</v>
      </c>
      <c r="D184" s="342" t="s">
        <v>4141</v>
      </c>
      <c r="E184" s="342" t="s">
        <v>1452</v>
      </c>
      <c r="F184" s="342" t="s">
        <v>1448</v>
      </c>
      <c r="G184" s="342"/>
      <c r="H184" s="342" t="s">
        <v>2093</v>
      </c>
      <c r="I184" s="342"/>
      <c r="J184" s="342" t="s">
        <v>2272</v>
      </c>
      <c r="K184" s="342" t="s">
        <v>3499</v>
      </c>
      <c r="L184" s="342" t="s">
        <v>4142</v>
      </c>
      <c r="M184" s="342" t="s">
        <v>4143</v>
      </c>
      <c r="N184" s="342" t="s">
        <v>2272</v>
      </c>
      <c r="O184" s="342" t="s">
        <v>2279</v>
      </c>
      <c r="P184" s="342" t="s">
        <v>2306</v>
      </c>
      <c r="Q184" s="342" t="s">
        <v>365</v>
      </c>
      <c r="R184" s="342" t="s">
        <v>2278</v>
      </c>
      <c r="S184" s="342" t="s">
        <v>2661</v>
      </c>
      <c r="T184" s="342" t="s">
        <v>2087</v>
      </c>
      <c r="U184" s="342" t="s">
        <v>2087</v>
      </c>
      <c r="V184" s="342"/>
      <c r="W184" s="342"/>
      <c r="X184" s="342"/>
      <c r="Y184" s="342"/>
      <c r="Z184" s="342"/>
      <c r="AA184" s="342"/>
      <c r="AB184" s="342"/>
      <c r="AC184" s="342"/>
      <c r="AD184" s="342"/>
      <c r="AE184" s="342"/>
      <c r="AF184" s="342"/>
      <c r="AG184" s="342"/>
      <c r="AH184" s="342"/>
      <c r="AI184" s="342"/>
      <c r="AJ184" s="342"/>
      <c r="AK184" s="342" t="s">
        <v>2272</v>
      </c>
      <c r="AL184" s="342" t="s">
        <v>2280</v>
      </c>
      <c r="AM184" s="342" t="s">
        <v>2272</v>
      </c>
      <c r="AN184" s="342" t="s">
        <v>2501</v>
      </c>
      <c r="AO184" s="342" t="s">
        <v>3860</v>
      </c>
      <c r="AP184" s="342" t="s">
        <v>2350</v>
      </c>
      <c r="AQ184" s="342" t="s">
        <v>3861</v>
      </c>
      <c r="AR184" s="342" t="s">
        <v>2501</v>
      </c>
      <c r="AS184" s="342" t="s">
        <v>2350</v>
      </c>
      <c r="AT184" s="342"/>
      <c r="AU184" s="351" t="s">
        <v>4142</v>
      </c>
      <c r="AV184" s="342" t="s">
        <v>3359</v>
      </c>
      <c r="AW184" s="342" t="s">
        <v>4144</v>
      </c>
      <c r="AX184" s="342" t="s">
        <v>2534</v>
      </c>
      <c r="AY184" s="342" t="s">
        <v>4145</v>
      </c>
      <c r="AZ184" s="342" t="s">
        <v>2400</v>
      </c>
      <c r="BA184" s="342" t="s">
        <v>4146</v>
      </c>
      <c r="BB184" s="342" t="s">
        <v>2524</v>
      </c>
      <c r="BC184" s="342" t="s">
        <v>4147</v>
      </c>
      <c r="BD184" s="342" t="s">
        <v>2676</v>
      </c>
      <c r="BE184" s="342" t="s">
        <v>2902</v>
      </c>
      <c r="BF184" s="342" t="s">
        <v>2674</v>
      </c>
      <c r="BG184" s="342" t="s">
        <v>3094</v>
      </c>
      <c r="BH184" s="342" t="s">
        <v>2672</v>
      </c>
      <c r="BI184" s="342" t="s">
        <v>4148</v>
      </c>
      <c r="BJ184" s="342" t="s">
        <v>2537</v>
      </c>
      <c r="BK184" s="342" t="s">
        <v>4126</v>
      </c>
      <c r="BL184" s="342" t="s">
        <v>2539</v>
      </c>
      <c r="BM184" s="342" t="s">
        <v>3168</v>
      </c>
      <c r="BN184" s="342" t="s">
        <v>2541</v>
      </c>
      <c r="BO184" s="342" t="s">
        <v>2777</v>
      </c>
      <c r="BP184" s="342" t="s">
        <v>2300</v>
      </c>
      <c r="BQ184" s="342" t="s">
        <v>4149</v>
      </c>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t="s">
        <v>4150</v>
      </c>
      <c r="D185" s="342" t="s">
        <v>4151</v>
      </c>
      <c r="E185" s="342" t="s">
        <v>1735</v>
      </c>
      <c r="F185" s="342" t="s">
        <v>1734</v>
      </c>
      <c r="G185" s="342"/>
      <c r="H185" s="342" t="s">
        <v>2093</v>
      </c>
      <c r="I185" s="342"/>
      <c r="J185" s="342" t="s">
        <v>2272</v>
      </c>
      <c r="K185" s="342" t="s">
        <v>3388</v>
      </c>
      <c r="L185" s="342" t="s">
        <v>4152</v>
      </c>
      <c r="M185" s="342" t="s">
        <v>4153</v>
      </c>
      <c r="N185" s="342" t="s">
        <v>2272</v>
      </c>
      <c r="O185" s="342" t="s">
        <v>2279</v>
      </c>
      <c r="P185" s="342" t="s">
        <v>2306</v>
      </c>
      <c r="Q185" s="342" t="s">
        <v>365</v>
      </c>
      <c r="R185" s="342" t="s">
        <v>2278</v>
      </c>
      <c r="S185" s="342" t="s">
        <v>2661</v>
      </c>
      <c r="T185" s="342" t="s">
        <v>2087</v>
      </c>
      <c r="U185" s="342" t="s">
        <v>2087</v>
      </c>
      <c r="V185" s="342"/>
      <c r="W185" s="342"/>
      <c r="X185" s="342"/>
      <c r="Y185" s="342"/>
      <c r="Z185" s="342"/>
      <c r="AA185" s="342"/>
      <c r="AB185" s="342"/>
      <c r="AC185" s="342"/>
      <c r="AD185" s="342"/>
      <c r="AE185" s="342"/>
      <c r="AF185" s="342"/>
      <c r="AG185" s="342"/>
      <c r="AH185" s="342"/>
      <c r="AI185" s="342"/>
      <c r="AJ185" s="342"/>
      <c r="AK185" s="342" t="s">
        <v>2272</v>
      </c>
      <c r="AL185" s="342" t="s">
        <v>2280</v>
      </c>
      <c r="AM185" s="342" t="s">
        <v>2272</v>
      </c>
      <c r="AN185" s="342" t="s">
        <v>2501</v>
      </c>
      <c r="AO185" s="342" t="s">
        <v>3860</v>
      </c>
      <c r="AP185" s="342" t="s">
        <v>2350</v>
      </c>
      <c r="AQ185" s="342" t="s">
        <v>3861</v>
      </c>
      <c r="AR185" s="342" t="s">
        <v>2501</v>
      </c>
      <c r="AS185" s="342" t="s">
        <v>2281</v>
      </c>
      <c r="AT185" s="342"/>
      <c r="AU185" s="351" t="s">
        <v>4152</v>
      </c>
      <c r="AV185" s="342" t="s">
        <v>3359</v>
      </c>
      <c r="AW185" s="342" t="s">
        <v>3472</v>
      </c>
      <c r="AX185" s="342" t="s">
        <v>2534</v>
      </c>
      <c r="AY185" s="342" t="s">
        <v>3117</v>
      </c>
      <c r="AZ185" s="342" t="s">
        <v>2400</v>
      </c>
      <c r="BA185" s="342" t="s">
        <v>4154</v>
      </c>
      <c r="BB185" s="342" t="s">
        <v>2524</v>
      </c>
      <c r="BC185" s="342" t="s">
        <v>4155</v>
      </c>
      <c r="BD185" s="342" t="s">
        <v>2676</v>
      </c>
      <c r="BE185" s="342" t="s">
        <v>2570</v>
      </c>
      <c r="BF185" s="342" t="s">
        <v>2674</v>
      </c>
      <c r="BG185" s="342" t="s">
        <v>4156</v>
      </c>
      <c r="BH185" s="342" t="s">
        <v>2672</v>
      </c>
      <c r="BI185" s="342" t="s">
        <v>4157</v>
      </c>
      <c r="BJ185" s="342" t="s">
        <v>2537</v>
      </c>
      <c r="BK185" s="342" t="s">
        <v>4158</v>
      </c>
      <c r="BL185" s="342" t="s">
        <v>2539</v>
      </c>
      <c r="BM185" s="342" t="s">
        <v>2619</v>
      </c>
      <c r="BN185" s="342" t="s">
        <v>2541</v>
      </c>
      <c r="BO185" s="342" t="s">
        <v>4159</v>
      </c>
      <c r="BP185" s="342" t="s">
        <v>2300</v>
      </c>
      <c r="BQ185" s="342" t="s">
        <v>3501</v>
      </c>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t="s">
        <v>4160</v>
      </c>
      <c r="D186" s="342" t="s">
        <v>2740</v>
      </c>
      <c r="E186" s="342" t="s">
        <v>1397</v>
      </c>
      <c r="F186" s="342" t="s">
        <v>1393</v>
      </c>
      <c r="G186" s="342"/>
      <c r="H186" s="342" t="s">
        <v>2093</v>
      </c>
      <c r="I186" s="342"/>
      <c r="J186" s="342" t="s">
        <v>2272</v>
      </c>
      <c r="K186" s="342" t="s">
        <v>4161</v>
      </c>
      <c r="L186" s="342" t="s">
        <v>4162</v>
      </c>
      <c r="M186" s="342" t="s">
        <v>4163</v>
      </c>
      <c r="N186" s="342" t="s">
        <v>2272</v>
      </c>
      <c r="O186" s="342" t="s">
        <v>2336</v>
      </c>
      <c r="P186" s="342" t="s">
        <v>2476</v>
      </c>
      <c r="Q186" s="342" t="s">
        <v>374</v>
      </c>
      <c r="R186" s="342" t="s">
        <v>2278</v>
      </c>
      <c r="S186" s="342" t="s">
        <v>2661</v>
      </c>
      <c r="T186" s="342" t="s">
        <v>2087</v>
      </c>
      <c r="U186" s="342" t="s">
        <v>2087</v>
      </c>
      <c r="V186" s="342"/>
      <c r="W186" s="342"/>
      <c r="X186" s="342"/>
      <c r="Y186" s="342"/>
      <c r="Z186" s="342"/>
      <c r="AA186" s="342"/>
      <c r="AB186" s="342"/>
      <c r="AC186" s="342"/>
      <c r="AD186" s="342"/>
      <c r="AE186" s="342"/>
      <c r="AF186" s="342"/>
      <c r="AG186" s="342"/>
      <c r="AH186" s="342"/>
      <c r="AI186" s="342"/>
      <c r="AJ186" s="342"/>
      <c r="AK186" s="342" t="s">
        <v>2272</v>
      </c>
      <c r="AL186" s="342" t="s">
        <v>2280</v>
      </c>
      <c r="AM186" s="342" t="s">
        <v>2272</v>
      </c>
      <c r="AN186" s="342" t="s">
        <v>2501</v>
      </c>
      <c r="AO186" s="342" t="s">
        <v>3860</v>
      </c>
      <c r="AP186" s="342" t="s">
        <v>2350</v>
      </c>
      <c r="AQ186" s="342" t="s">
        <v>3861</v>
      </c>
      <c r="AR186" s="342" t="s">
        <v>2501</v>
      </c>
      <c r="AS186" s="342" t="s">
        <v>2276</v>
      </c>
      <c r="AT186" s="342"/>
      <c r="AU186" s="351" t="s">
        <v>4162</v>
      </c>
      <c r="AV186" s="342" t="s">
        <v>3359</v>
      </c>
      <c r="AW186" s="342" t="s">
        <v>4164</v>
      </c>
      <c r="AX186" s="342" t="s">
        <v>2534</v>
      </c>
      <c r="AY186" s="342" t="s">
        <v>3958</v>
      </c>
      <c r="AZ186" s="342" t="s">
        <v>2400</v>
      </c>
      <c r="BA186" s="342" t="s">
        <v>4165</v>
      </c>
      <c r="BB186" s="342" t="s">
        <v>2524</v>
      </c>
      <c r="BC186" s="342" t="s">
        <v>4166</v>
      </c>
      <c r="BD186" s="342" t="s">
        <v>2676</v>
      </c>
      <c r="BE186" s="342" t="s">
        <v>4167</v>
      </c>
      <c r="BF186" s="342" t="s">
        <v>2674</v>
      </c>
      <c r="BG186" s="342" t="s">
        <v>4168</v>
      </c>
      <c r="BH186" s="342" t="s">
        <v>2672</v>
      </c>
      <c r="BI186" s="342" t="s">
        <v>3149</v>
      </c>
      <c r="BJ186" s="342" t="s">
        <v>2537</v>
      </c>
      <c r="BK186" s="342" t="s">
        <v>4169</v>
      </c>
      <c r="BL186" s="342" t="s">
        <v>2539</v>
      </c>
      <c r="BM186" s="342" t="s">
        <v>4170</v>
      </c>
      <c r="BN186" s="342" t="s">
        <v>2541</v>
      </c>
      <c r="BO186" s="342" t="s">
        <v>4171</v>
      </c>
      <c r="BP186" s="342" t="s">
        <v>2300</v>
      </c>
      <c r="BQ186" s="342" t="s">
        <v>4172</v>
      </c>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t="s">
        <v>4173</v>
      </c>
      <c r="D187" s="342" t="s">
        <v>4174</v>
      </c>
      <c r="E187" s="342" t="s">
        <v>764</v>
      </c>
      <c r="F187" s="342" t="s">
        <v>1600</v>
      </c>
      <c r="G187" s="342"/>
      <c r="H187" s="342" t="s">
        <v>2093</v>
      </c>
      <c r="I187" s="342"/>
      <c r="J187" s="342" t="s">
        <v>2272</v>
      </c>
      <c r="K187" s="342" t="s">
        <v>4175</v>
      </c>
      <c r="L187" s="342" t="s">
        <v>4176</v>
      </c>
      <c r="M187" s="342" t="s">
        <v>4177</v>
      </c>
      <c r="N187" s="342" t="s">
        <v>2272</v>
      </c>
      <c r="O187" s="342" t="s">
        <v>2350</v>
      </c>
      <c r="P187" s="342" t="s">
        <v>3169</v>
      </c>
      <c r="Q187" s="342" t="s">
        <v>412</v>
      </c>
      <c r="R187" s="342" t="s">
        <v>2278</v>
      </c>
      <c r="S187" s="342" t="s">
        <v>2661</v>
      </c>
      <c r="T187" s="342" t="s">
        <v>2087</v>
      </c>
      <c r="U187" s="342" t="s">
        <v>2087</v>
      </c>
      <c r="V187" s="342"/>
      <c r="W187" s="342"/>
      <c r="X187" s="342"/>
      <c r="Y187" s="342"/>
      <c r="Z187" s="342"/>
      <c r="AA187" s="342"/>
      <c r="AB187" s="342"/>
      <c r="AC187" s="342"/>
      <c r="AD187" s="342"/>
      <c r="AE187" s="342"/>
      <c r="AF187" s="342"/>
      <c r="AG187" s="342"/>
      <c r="AH187" s="342"/>
      <c r="AI187" s="342"/>
      <c r="AJ187" s="342"/>
      <c r="AK187" s="342" t="s">
        <v>2272</v>
      </c>
      <c r="AL187" s="342" t="s">
        <v>2280</v>
      </c>
      <c r="AM187" s="342" t="s">
        <v>2272</v>
      </c>
      <c r="AN187" s="342" t="s">
        <v>2501</v>
      </c>
      <c r="AO187" s="342" t="s">
        <v>3860</v>
      </c>
      <c r="AP187" s="342" t="s">
        <v>2350</v>
      </c>
      <c r="AQ187" s="342" t="s">
        <v>3861</v>
      </c>
      <c r="AR187" s="342" t="s">
        <v>2501</v>
      </c>
      <c r="AS187" s="342" t="s">
        <v>2285</v>
      </c>
      <c r="AT187" s="342"/>
      <c r="AU187" s="351" t="s">
        <v>4176</v>
      </c>
      <c r="AV187" s="342" t="s">
        <v>3359</v>
      </c>
      <c r="AW187" s="342" t="s">
        <v>3082</v>
      </c>
      <c r="AX187" s="342" t="s">
        <v>2534</v>
      </c>
      <c r="AY187" s="342" t="s">
        <v>3282</v>
      </c>
      <c r="AZ187" s="342" t="s">
        <v>2400</v>
      </c>
      <c r="BA187" s="342" t="s">
        <v>3968</v>
      </c>
      <c r="BB187" s="342" t="s">
        <v>2524</v>
      </c>
      <c r="BC187" s="342" t="s">
        <v>4178</v>
      </c>
      <c r="BD187" s="342" t="s">
        <v>2676</v>
      </c>
      <c r="BE187" s="342" t="s">
        <v>4179</v>
      </c>
      <c r="BF187" s="342" t="s">
        <v>2674</v>
      </c>
      <c r="BG187" s="342" t="s">
        <v>3055</v>
      </c>
      <c r="BH187" s="342" t="s">
        <v>2672</v>
      </c>
      <c r="BI187" s="342" t="s">
        <v>4104</v>
      </c>
      <c r="BJ187" s="342" t="s">
        <v>2537</v>
      </c>
      <c r="BK187" s="342" t="s">
        <v>4180</v>
      </c>
      <c r="BL187" s="342" t="s">
        <v>2539</v>
      </c>
      <c r="BM187" s="342" t="s">
        <v>4181</v>
      </c>
      <c r="BN187" s="342" t="s">
        <v>2541</v>
      </c>
      <c r="BO187" s="342" t="s">
        <v>4182</v>
      </c>
      <c r="BP187" s="342" t="s">
        <v>2300</v>
      </c>
      <c r="BQ187" s="342" t="s">
        <v>3312</v>
      </c>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t="s">
        <v>4183</v>
      </c>
      <c r="D188" s="342" t="s">
        <v>4184</v>
      </c>
      <c r="E188" s="342" t="s">
        <v>812</v>
      </c>
      <c r="F188" s="342" t="s">
        <v>1734</v>
      </c>
      <c r="G188" s="342"/>
      <c r="H188" s="342" t="s">
        <v>2093</v>
      </c>
      <c r="I188" s="342"/>
      <c r="J188" s="342" t="s">
        <v>2272</v>
      </c>
      <c r="K188" s="342" t="s">
        <v>3094</v>
      </c>
      <c r="L188" s="342" t="s">
        <v>4185</v>
      </c>
      <c r="M188" s="342" t="s">
        <v>4186</v>
      </c>
      <c r="N188" s="342" t="s">
        <v>2272</v>
      </c>
      <c r="O188" s="342" t="s">
        <v>2307</v>
      </c>
      <c r="P188" s="342" t="s">
        <v>2321</v>
      </c>
      <c r="Q188" s="342" t="s">
        <v>368</v>
      </c>
      <c r="R188" s="342" t="s">
        <v>2278</v>
      </c>
      <c r="S188" s="342" t="s">
        <v>2661</v>
      </c>
      <c r="T188" s="342" t="s">
        <v>2087</v>
      </c>
      <c r="U188" s="342" t="s">
        <v>2087</v>
      </c>
      <c r="V188" s="342"/>
      <c r="W188" s="342"/>
      <c r="X188" s="342"/>
      <c r="Y188" s="342"/>
      <c r="Z188" s="342"/>
      <c r="AA188" s="342"/>
      <c r="AB188" s="342"/>
      <c r="AC188" s="342"/>
      <c r="AD188" s="342"/>
      <c r="AE188" s="342"/>
      <c r="AF188" s="342"/>
      <c r="AG188" s="342"/>
      <c r="AH188" s="342"/>
      <c r="AI188" s="342"/>
      <c r="AJ188" s="342"/>
      <c r="AK188" s="342" t="s">
        <v>2272</v>
      </c>
      <c r="AL188" s="342" t="s">
        <v>2280</v>
      </c>
      <c r="AM188" s="342" t="s">
        <v>2272</v>
      </c>
      <c r="AN188" s="342" t="s">
        <v>2501</v>
      </c>
      <c r="AO188" s="342" t="s">
        <v>3860</v>
      </c>
      <c r="AP188" s="342" t="s">
        <v>2350</v>
      </c>
      <c r="AQ188" s="342" t="s">
        <v>3861</v>
      </c>
      <c r="AR188" s="342" t="s">
        <v>2501</v>
      </c>
      <c r="AS188" s="342" t="s">
        <v>2406</v>
      </c>
      <c r="AT188" s="342"/>
      <c r="AU188" s="351" t="s">
        <v>4185</v>
      </c>
      <c r="AV188" s="342" t="s">
        <v>3359</v>
      </c>
      <c r="AW188" s="342" t="s">
        <v>4187</v>
      </c>
      <c r="AX188" s="342" t="s">
        <v>2534</v>
      </c>
      <c r="AY188" s="342" t="s">
        <v>3989</v>
      </c>
      <c r="AZ188" s="342" t="s">
        <v>2400</v>
      </c>
      <c r="BA188" s="342" t="s">
        <v>3254</v>
      </c>
      <c r="BB188" s="342" t="s">
        <v>2524</v>
      </c>
      <c r="BC188" s="342" t="s">
        <v>4188</v>
      </c>
      <c r="BD188" s="342" t="s">
        <v>2676</v>
      </c>
      <c r="BE188" s="342" t="s">
        <v>4189</v>
      </c>
      <c r="BF188" s="342" t="s">
        <v>2674</v>
      </c>
      <c r="BG188" s="342" t="s">
        <v>4190</v>
      </c>
      <c r="BH188" s="342" t="s">
        <v>2672</v>
      </c>
      <c r="BI188" s="342" t="s">
        <v>4050</v>
      </c>
      <c r="BJ188" s="342" t="s">
        <v>2537</v>
      </c>
      <c r="BK188" s="342" t="s">
        <v>4191</v>
      </c>
      <c r="BL188" s="342" t="s">
        <v>2539</v>
      </c>
      <c r="BM188" s="342" t="s">
        <v>4192</v>
      </c>
      <c r="BN188" s="342" t="s">
        <v>2541</v>
      </c>
      <c r="BO188" s="342" t="s">
        <v>4193</v>
      </c>
      <c r="BP188" s="342" t="s">
        <v>2300</v>
      </c>
      <c r="BQ188" s="342" t="s">
        <v>4194</v>
      </c>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t="s">
        <v>4195</v>
      </c>
      <c r="D189" s="342" t="s">
        <v>2404</v>
      </c>
      <c r="E189" s="342" t="s">
        <v>1157</v>
      </c>
      <c r="F189" s="342" t="s">
        <v>1154</v>
      </c>
      <c r="G189" s="342"/>
      <c r="H189" s="342" t="s">
        <v>2093</v>
      </c>
      <c r="I189" s="342"/>
      <c r="J189" s="342" t="s">
        <v>2272</v>
      </c>
      <c r="K189" s="342" t="s">
        <v>2932</v>
      </c>
      <c r="L189" s="342" t="s">
        <v>4196</v>
      </c>
      <c r="M189" s="342" t="s">
        <v>4197</v>
      </c>
      <c r="N189" s="342" t="s">
        <v>2272</v>
      </c>
      <c r="O189" s="342" t="s">
        <v>2336</v>
      </c>
      <c r="P189" s="342" t="s">
        <v>2476</v>
      </c>
      <c r="Q189" s="342" t="s">
        <v>374</v>
      </c>
      <c r="R189" s="342" t="s">
        <v>2278</v>
      </c>
      <c r="S189" s="342" t="s">
        <v>2661</v>
      </c>
      <c r="T189" s="342" t="s">
        <v>2087</v>
      </c>
      <c r="U189" s="342" t="s">
        <v>2087</v>
      </c>
      <c r="V189" s="342"/>
      <c r="W189" s="342"/>
      <c r="X189" s="342"/>
      <c r="Y189" s="342"/>
      <c r="Z189" s="342"/>
      <c r="AA189" s="342"/>
      <c r="AB189" s="342"/>
      <c r="AC189" s="342"/>
      <c r="AD189" s="342"/>
      <c r="AE189" s="342"/>
      <c r="AF189" s="342"/>
      <c r="AG189" s="342"/>
      <c r="AH189" s="342"/>
      <c r="AI189" s="342"/>
      <c r="AJ189" s="342"/>
      <c r="AK189" s="342" t="s">
        <v>2272</v>
      </c>
      <c r="AL189" s="342" t="s">
        <v>2280</v>
      </c>
      <c r="AM189" s="342" t="s">
        <v>2272</v>
      </c>
      <c r="AN189" s="342" t="s">
        <v>2501</v>
      </c>
      <c r="AO189" s="342" t="s">
        <v>3860</v>
      </c>
      <c r="AP189" s="342" t="s">
        <v>2350</v>
      </c>
      <c r="AQ189" s="342" t="s">
        <v>3861</v>
      </c>
      <c r="AR189" s="342" t="s">
        <v>2501</v>
      </c>
      <c r="AS189" s="342" t="s">
        <v>2420</v>
      </c>
      <c r="AT189" s="342"/>
      <c r="AU189" s="351" t="s">
        <v>4196</v>
      </c>
      <c r="AV189" s="342" t="s">
        <v>3359</v>
      </c>
      <c r="AW189" s="342" t="s">
        <v>4198</v>
      </c>
      <c r="AX189" s="342" t="s">
        <v>2534</v>
      </c>
      <c r="AY189" s="342" t="s">
        <v>3967</v>
      </c>
      <c r="AZ189" s="342" t="s">
        <v>2400</v>
      </c>
      <c r="BA189" s="342" t="s">
        <v>2723</v>
      </c>
      <c r="BB189" s="342" t="s">
        <v>2524</v>
      </c>
      <c r="BC189" s="342" t="s">
        <v>4199</v>
      </c>
      <c r="BD189" s="342" t="s">
        <v>2676</v>
      </c>
      <c r="BE189" s="342" t="s">
        <v>4200</v>
      </c>
      <c r="BF189" s="342" t="s">
        <v>2674</v>
      </c>
      <c r="BG189" s="342" t="s">
        <v>4201</v>
      </c>
      <c r="BH189" s="342" t="s">
        <v>2672</v>
      </c>
      <c r="BI189" s="342" t="s">
        <v>3925</v>
      </c>
      <c r="BJ189" s="342" t="s">
        <v>2537</v>
      </c>
      <c r="BK189" s="342" t="s">
        <v>4202</v>
      </c>
      <c r="BL189" s="342" t="s">
        <v>2539</v>
      </c>
      <c r="BM189" s="342" t="s">
        <v>4203</v>
      </c>
      <c r="BN189" s="342" t="s">
        <v>2541</v>
      </c>
      <c r="BO189" s="342" t="s">
        <v>4204</v>
      </c>
      <c r="BP189" s="342" t="s">
        <v>2300</v>
      </c>
      <c r="BQ189" s="342" t="s">
        <v>4205</v>
      </c>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t="s">
        <v>4206</v>
      </c>
      <c r="D190" s="342" t="s">
        <v>4207</v>
      </c>
      <c r="E190" s="342" t="s">
        <v>1959</v>
      </c>
      <c r="F190" s="342" t="s">
        <v>1958</v>
      </c>
      <c r="G190" s="342"/>
      <c r="H190" s="342" t="s">
        <v>2093</v>
      </c>
      <c r="I190" s="342"/>
      <c r="J190" s="342" t="s">
        <v>2272</v>
      </c>
      <c r="K190" s="342" t="s">
        <v>2274</v>
      </c>
      <c r="L190" s="342" t="s">
        <v>4208</v>
      </c>
      <c r="M190" s="342" t="s">
        <v>4209</v>
      </c>
      <c r="N190" s="342" t="s">
        <v>2272</v>
      </c>
      <c r="O190" s="342" t="s">
        <v>2307</v>
      </c>
      <c r="P190" s="342" t="s">
        <v>2321</v>
      </c>
      <c r="Q190" s="342" t="s">
        <v>368</v>
      </c>
      <c r="R190" s="342" t="s">
        <v>2278</v>
      </c>
      <c r="S190" s="342" t="s">
        <v>2661</v>
      </c>
      <c r="T190" s="342" t="s">
        <v>2087</v>
      </c>
      <c r="U190" s="342" t="s">
        <v>2087</v>
      </c>
      <c r="V190" s="342"/>
      <c r="W190" s="342"/>
      <c r="X190" s="342"/>
      <c r="Y190" s="342"/>
      <c r="Z190" s="342"/>
      <c r="AA190" s="342"/>
      <c r="AB190" s="342"/>
      <c r="AC190" s="342"/>
      <c r="AD190" s="342"/>
      <c r="AE190" s="342"/>
      <c r="AF190" s="342"/>
      <c r="AG190" s="342"/>
      <c r="AH190" s="342"/>
      <c r="AI190" s="342"/>
      <c r="AJ190" s="342"/>
      <c r="AK190" s="342" t="s">
        <v>2272</v>
      </c>
      <c r="AL190" s="342" t="s">
        <v>2280</v>
      </c>
      <c r="AM190" s="342" t="s">
        <v>2272</v>
      </c>
      <c r="AN190" s="342" t="s">
        <v>2501</v>
      </c>
      <c r="AO190" s="342" t="s">
        <v>3860</v>
      </c>
      <c r="AP190" s="342" t="s">
        <v>2350</v>
      </c>
      <c r="AQ190" s="342" t="s">
        <v>3861</v>
      </c>
      <c r="AR190" s="342" t="s">
        <v>2501</v>
      </c>
      <c r="AS190" s="342" t="s">
        <v>2501</v>
      </c>
      <c r="AT190" s="342"/>
      <c r="AU190" s="351" t="s">
        <v>4208</v>
      </c>
      <c r="AV190" s="342" t="s">
        <v>3359</v>
      </c>
      <c r="AW190" s="342" t="s">
        <v>2791</v>
      </c>
      <c r="AX190" s="342" t="s">
        <v>2534</v>
      </c>
      <c r="AY190" s="342" t="s">
        <v>4210</v>
      </c>
      <c r="AZ190" s="342" t="s">
        <v>2400</v>
      </c>
      <c r="BA190" s="342" t="s">
        <v>4211</v>
      </c>
      <c r="BB190" s="342" t="s">
        <v>2524</v>
      </c>
      <c r="BC190" s="342" t="s">
        <v>4212</v>
      </c>
      <c r="BD190" s="342" t="s">
        <v>2676</v>
      </c>
      <c r="BE190" s="342" t="s">
        <v>3777</v>
      </c>
      <c r="BF190" s="342" t="s">
        <v>2674</v>
      </c>
      <c r="BG190" s="342" t="s">
        <v>4213</v>
      </c>
      <c r="BH190" s="342" t="s">
        <v>2672</v>
      </c>
      <c r="BI190" s="342" t="s">
        <v>2636</v>
      </c>
      <c r="BJ190" s="342" t="s">
        <v>2537</v>
      </c>
      <c r="BK190" s="342" t="s">
        <v>4214</v>
      </c>
      <c r="BL190" s="342" t="s">
        <v>2539</v>
      </c>
      <c r="BM190" s="342" t="s">
        <v>4215</v>
      </c>
      <c r="BN190" s="342" t="s">
        <v>2541</v>
      </c>
      <c r="BO190" s="342" t="s">
        <v>4216</v>
      </c>
      <c r="BP190" s="342" t="s">
        <v>2300</v>
      </c>
      <c r="BQ190" s="342" t="s">
        <v>3314</v>
      </c>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t="s">
        <v>4217</v>
      </c>
      <c r="D191" s="342" t="s">
        <v>4218</v>
      </c>
      <c r="E191" s="342" t="s">
        <v>1980</v>
      </c>
      <c r="F191" s="342" t="s">
        <v>1979</v>
      </c>
      <c r="G191" s="342"/>
      <c r="H191" s="342" t="s">
        <v>2093</v>
      </c>
      <c r="I191" s="342"/>
      <c r="J191" s="342" t="s">
        <v>2272</v>
      </c>
      <c r="K191" s="342" t="s">
        <v>4219</v>
      </c>
      <c r="L191" s="342" t="s">
        <v>4220</v>
      </c>
      <c r="M191" s="342" t="s">
        <v>3315</v>
      </c>
      <c r="N191" s="342" t="s">
        <v>2272</v>
      </c>
      <c r="O191" s="342" t="s">
        <v>2307</v>
      </c>
      <c r="P191" s="342" t="s">
        <v>2321</v>
      </c>
      <c r="Q191" s="342" t="s">
        <v>368</v>
      </c>
      <c r="R191" s="342" t="s">
        <v>2278</v>
      </c>
      <c r="S191" s="342" t="s">
        <v>2661</v>
      </c>
      <c r="T191" s="342" t="s">
        <v>2087</v>
      </c>
      <c r="U191" s="342" t="s">
        <v>2087</v>
      </c>
      <c r="V191" s="342"/>
      <c r="W191" s="342"/>
      <c r="X191" s="342"/>
      <c r="Y191" s="342"/>
      <c r="Z191" s="342"/>
      <c r="AA191" s="342"/>
      <c r="AB191" s="342"/>
      <c r="AC191" s="342"/>
      <c r="AD191" s="342"/>
      <c r="AE191" s="342"/>
      <c r="AF191" s="342"/>
      <c r="AG191" s="342"/>
      <c r="AH191" s="342"/>
      <c r="AI191" s="342"/>
      <c r="AJ191" s="342"/>
      <c r="AK191" s="342" t="s">
        <v>2272</v>
      </c>
      <c r="AL191" s="342" t="s">
        <v>2280</v>
      </c>
      <c r="AM191" s="342" t="s">
        <v>2272</v>
      </c>
      <c r="AN191" s="342" t="s">
        <v>2501</v>
      </c>
      <c r="AO191" s="342" t="s">
        <v>3860</v>
      </c>
      <c r="AP191" s="342" t="s">
        <v>2350</v>
      </c>
      <c r="AQ191" s="342" t="s">
        <v>3861</v>
      </c>
      <c r="AR191" s="342" t="s">
        <v>2501</v>
      </c>
      <c r="AS191" s="342" t="s">
        <v>2404</v>
      </c>
      <c r="AT191" s="342"/>
      <c r="AU191" s="351" t="s">
        <v>4220</v>
      </c>
      <c r="AV191" s="342" t="s">
        <v>3359</v>
      </c>
      <c r="AW191" s="342" t="s">
        <v>4221</v>
      </c>
      <c r="AX191" s="342" t="s">
        <v>2534</v>
      </c>
      <c r="AY191" s="342" t="s">
        <v>2342</v>
      </c>
      <c r="AZ191" s="342" t="s">
        <v>2400</v>
      </c>
      <c r="BA191" s="342" t="s">
        <v>2369</v>
      </c>
      <c r="BB191" s="342" t="s">
        <v>2524</v>
      </c>
      <c r="BC191" s="342" t="s">
        <v>4222</v>
      </c>
      <c r="BD191" s="342" t="s">
        <v>2676</v>
      </c>
      <c r="BE191" s="342" t="s">
        <v>2319</v>
      </c>
      <c r="BF191" s="342" t="s">
        <v>2674</v>
      </c>
      <c r="BG191" s="342" t="s">
        <v>4223</v>
      </c>
      <c r="BH191" s="342" t="s">
        <v>2672</v>
      </c>
      <c r="BI191" s="342" t="s">
        <v>4224</v>
      </c>
      <c r="BJ191" s="342" t="s">
        <v>2537</v>
      </c>
      <c r="BK191" s="342" t="s">
        <v>4225</v>
      </c>
      <c r="BL191" s="342" t="s">
        <v>2539</v>
      </c>
      <c r="BM191" s="342" t="s">
        <v>4226</v>
      </c>
      <c r="BN191" s="342" t="s">
        <v>2541</v>
      </c>
      <c r="BO191" s="342" t="s">
        <v>4227</v>
      </c>
      <c r="BP191" s="342" t="s">
        <v>2300</v>
      </c>
      <c r="BQ191" s="342" t="s">
        <v>4228</v>
      </c>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t="s">
        <v>4229</v>
      </c>
      <c r="D192" s="342" t="s">
        <v>4230</v>
      </c>
      <c r="E192" s="342" t="s">
        <v>1357</v>
      </c>
      <c r="F192" s="342" t="s">
        <v>1353</v>
      </c>
      <c r="G192" s="342"/>
      <c r="H192" s="342" t="s">
        <v>2093</v>
      </c>
      <c r="I192" s="342"/>
      <c r="J192" s="342" t="s">
        <v>2272</v>
      </c>
      <c r="K192" s="342" t="s">
        <v>2995</v>
      </c>
      <c r="L192" s="342" t="s">
        <v>4231</v>
      </c>
      <c r="M192" s="342" t="s">
        <v>4232</v>
      </c>
      <c r="N192" s="342" t="s">
        <v>2272</v>
      </c>
      <c r="O192" s="342" t="s">
        <v>2307</v>
      </c>
      <c r="P192" s="342" t="s">
        <v>2321</v>
      </c>
      <c r="Q192" s="342" t="s">
        <v>368</v>
      </c>
      <c r="R192" s="342" t="s">
        <v>2278</v>
      </c>
      <c r="S192" s="342" t="s">
        <v>2661</v>
      </c>
      <c r="T192" s="342" t="s">
        <v>2087</v>
      </c>
      <c r="U192" s="342" t="s">
        <v>2087</v>
      </c>
      <c r="V192" s="342"/>
      <c r="W192" s="342"/>
      <c r="X192" s="342"/>
      <c r="Y192" s="342"/>
      <c r="Z192" s="342"/>
      <c r="AA192" s="342"/>
      <c r="AB192" s="342"/>
      <c r="AC192" s="342"/>
      <c r="AD192" s="342"/>
      <c r="AE192" s="342"/>
      <c r="AF192" s="342"/>
      <c r="AG192" s="342"/>
      <c r="AH192" s="342"/>
      <c r="AI192" s="342"/>
      <c r="AJ192" s="342"/>
      <c r="AK192" s="342" t="s">
        <v>2272</v>
      </c>
      <c r="AL192" s="342" t="s">
        <v>2280</v>
      </c>
      <c r="AM192" s="342" t="s">
        <v>2272</v>
      </c>
      <c r="AN192" s="342" t="s">
        <v>2501</v>
      </c>
      <c r="AO192" s="342" t="s">
        <v>3860</v>
      </c>
      <c r="AP192" s="342" t="s">
        <v>2350</v>
      </c>
      <c r="AQ192" s="342" t="s">
        <v>3861</v>
      </c>
      <c r="AR192" s="342" t="s">
        <v>2501</v>
      </c>
      <c r="AS192" s="342" t="s">
        <v>2459</v>
      </c>
      <c r="AT192" s="342"/>
      <c r="AU192" s="351" t="s">
        <v>4231</v>
      </c>
      <c r="AV192" s="342" t="s">
        <v>3359</v>
      </c>
      <c r="AW192" s="342" t="s">
        <v>4233</v>
      </c>
      <c r="AX192" s="342" t="s">
        <v>2534</v>
      </c>
      <c r="AY192" s="342" t="s">
        <v>4234</v>
      </c>
      <c r="AZ192" s="342" t="s">
        <v>2400</v>
      </c>
      <c r="BA192" s="342" t="s">
        <v>4235</v>
      </c>
      <c r="BB192" s="342" t="s">
        <v>2524</v>
      </c>
      <c r="BC192" s="342" t="s">
        <v>4213</v>
      </c>
      <c r="BD192" s="342" t="s">
        <v>2676</v>
      </c>
      <c r="BE192" s="342" t="s">
        <v>4236</v>
      </c>
      <c r="BF192" s="342" t="s">
        <v>2674</v>
      </c>
      <c r="BG192" s="342" t="s">
        <v>4237</v>
      </c>
      <c r="BH192" s="342" t="s">
        <v>2672</v>
      </c>
      <c r="BI192" s="342" t="s">
        <v>3274</v>
      </c>
      <c r="BJ192" s="342" t="s">
        <v>2537</v>
      </c>
      <c r="BK192" s="342" t="s">
        <v>4238</v>
      </c>
      <c r="BL192" s="342" t="s">
        <v>2539</v>
      </c>
      <c r="BM192" s="342" t="s">
        <v>4239</v>
      </c>
      <c r="BN192" s="342" t="s">
        <v>2541</v>
      </c>
      <c r="BO192" s="342" t="s">
        <v>4240</v>
      </c>
      <c r="BP192" s="342" t="s">
        <v>2300</v>
      </c>
      <c r="BQ192" s="342" t="s">
        <v>4241</v>
      </c>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t="s">
        <v>4242</v>
      </c>
      <c r="D193" s="342" t="s">
        <v>2294</v>
      </c>
      <c r="E193" s="342" t="s">
        <v>523</v>
      </c>
      <c r="F193" s="342" t="s">
        <v>522</v>
      </c>
      <c r="G193" s="342"/>
      <c r="H193" s="342" t="s">
        <v>2093</v>
      </c>
      <c r="I193" s="342"/>
      <c r="J193" s="342" t="s">
        <v>2272</v>
      </c>
      <c r="K193" s="342" t="s">
        <v>4243</v>
      </c>
      <c r="L193" s="342"/>
      <c r="M193" s="342"/>
      <c r="N193" s="342" t="s">
        <v>2279</v>
      </c>
      <c r="O193" s="342" t="s">
        <v>2336</v>
      </c>
      <c r="P193" s="342" t="s">
        <v>2476</v>
      </c>
      <c r="Q193" s="342" t="s">
        <v>374</v>
      </c>
      <c r="R193" s="342" t="s">
        <v>2278</v>
      </c>
      <c r="S193" s="342" t="s">
        <v>2661</v>
      </c>
      <c r="T193" s="342" t="s">
        <v>2087</v>
      </c>
      <c r="U193" s="342" t="s">
        <v>2087</v>
      </c>
      <c r="V193" s="342"/>
      <c r="W193" s="342"/>
      <c r="X193" s="342"/>
      <c r="Y193" s="342"/>
      <c r="Z193" s="342"/>
      <c r="AA193" s="342"/>
      <c r="AB193" s="342"/>
      <c r="AC193" s="342"/>
      <c r="AD193" s="342"/>
      <c r="AE193" s="342"/>
      <c r="AF193" s="342"/>
      <c r="AG193" s="342"/>
      <c r="AH193" s="342"/>
      <c r="AI193" s="342"/>
      <c r="AJ193" s="342"/>
      <c r="AK193" s="342" t="s">
        <v>2272</v>
      </c>
      <c r="AL193" s="342" t="s">
        <v>2280</v>
      </c>
      <c r="AM193" s="342" t="s">
        <v>2272</v>
      </c>
      <c r="AN193" s="342" t="s">
        <v>2501</v>
      </c>
      <c r="AO193" s="342" t="s">
        <v>3860</v>
      </c>
      <c r="AP193" s="342" t="s">
        <v>2350</v>
      </c>
      <c r="AQ193" s="342" t="s">
        <v>3861</v>
      </c>
      <c r="AR193" s="342" t="s">
        <v>2501</v>
      </c>
      <c r="AS193" s="342"/>
      <c r="AT193" s="342"/>
      <c r="AU193" s="351"/>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t="s">
        <v>4244</v>
      </c>
      <c r="E194" s="342"/>
      <c r="F194" s="342" t="s">
        <v>2430</v>
      </c>
      <c r="G194" s="342"/>
      <c r="H194" s="342" t="s">
        <v>2093</v>
      </c>
      <c r="I194" s="342"/>
      <c r="J194" s="342" t="s">
        <v>2272</v>
      </c>
      <c r="K194" s="342" t="s">
        <v>4245</v>
      </c>
      <c r="L194" s="342"/>
      <c r="M194" s="342"/>
      <c r="N194" s="342" t="s">
        <v>2272</v>
      </c>
      <c r="O194" s="342"/>
      <c r="P194" s="342"/>
      <c r="Q194" s="342"/>
      <c r="R194" s="342"/>
      <c r="S194" s="342" t="s">
        <v>2661</v>
      </c>
      <c r="T194" s="342" t="s">
        <v>2087</v>
      </c>
      <c r="U194" s="342" t="s">
        <v>2087</v>
      </c>
      <c r="V194" s="342"/>
      <c r="W194" s="342"/>
      <c r="X194" s="342"/>
      <c r="Y194" s="342"/>
      <c r="Z194" s="342"/>
      <c r="AA194" s="342"/>
      <c r="AB194" s="342"/>
      <c r="AC194" s="342"/>
      <c r="AD194" s="342"/>
      <c r="AE194" s="342"/>
      <c r="AF194" s="342"/>
      <c r="AG194" s="342"/>
      <c r="AH194" s="342"/>
      <c r="AI194" s="342"/>
      <c r="AJ194" s="342"/>
      <c r="AK194" s="342" t="s">
        <v>2272</v>
      </c>
      <c r="AL194" s="342" t="s">
        <v>2280</v>
      </c>
      <c r="AM194" s="342" t="s">
        <v>2272</v>
      </c>
      <c r="AN194" s="342" t="s">
        <v>2501</v>
      </c>
      <c r="AO194" s="342" t="s">
        <v>3860</v>
      </c>
      <c r="AP194" s="342" t="s">
        <v>2350</v>
      </c>
      <c r="AQ194" s="342" t="s">
        <v>3861</v>
      </c>
      <c r="AR194" s="342" t="s">
        <v>2501</v>
      </c>
      <c r="AS194" s="342"/>
      <c r="AT194" s="342"/>
      <c r="AU194" s="351"/>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t="s">
        <v>4246</v>
      </c>
      <c r="E195" s="342"/>
      <c r="F195" s="342" t="s">
        <v>2430</v>
      </c>
      <c r="G195" s="342"/>
      <c r="H195" s="342" t="s">
        <v>2093</v>
      </c>
      <c r="I195" s="342"/>
      <c r="J195" s="342" t="s">
        <v>2272</v>
      </c>
      <c r="K195" s="342" t="s">
        <v>3511</v>
      </c>
      <c r="L195" s="342"/>
      <c r="M195" s="342"/>
      <c r="N195" s="342" t="s">
        <v>2272</v>
      </c>
      <c r="O195" s="342"/>
      <c r="P195" s="342"/>
      <c r="Q195" s="342"/>
      <c r="R195" s="342"/>
      <c r="S195" s="342" t="s">
        <v>2661</v>
      </c>
      <c r="T195" s="342" t="s">
        <v>2087</v>
      </c>
      <c r="U195" s="342" t="s">
        <v>2087</v>
      </c>
      <c r="V195" s="342"/>
      <c r="W195" s="342"/>
      <c r="X195" s="342"/>
      <c r="Y195" s="342"/>
      <c r="Z195" s="342"/>
      <c r="AA195" s="342"/>
      <c r="AB195" s="342"/>
      <c r="AC195" s="342"/>
      <c r="AD195" s="342"/>
      <c r="AE195" s="342"/>
      <c r="AF195" s="342"/>
      <c r="AG195" s="342"/>
      <c r="AH195" s="342"/>
      <c r="AI195" s="342"/>
      <c r="AJ195" s="342"/>
      <c r="AK195" s="342" t="s">
        <v>2272</v>
      </c>
      <c r="AL195" s="342" t="s">
        <v>2280</v>
      </c>
      <c r="AM195" s="342" t="s">
        <v>2272</v>
      </c>
      <c r="AN195" s="342" t="s">
        <v>2501</v>
      </c>
      <c r="AO195" s="342" t="s">
        <v>3860</v>
      </c>
      <c r="AP195" s="342" t="s">
        <v>2350</v>
      </c>
      <c r="AQ195" s="342" t="s">
        <v>3861</v>
      </c>
      <c r="AR195" s="342" t="s">
        <v>2501</v>
      </c>
      <c r="AS195" s="342"/>
      <c r="AT195" s="342"/>
      <c r="AU195" s="351"/>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t="s">
        <v>4247</v>
      </c>
      <c r="E196" s="342"/>
      <c r="F196" s="342" t="s">
        <v>2430</v>
      </c>
      <c r="G196" s="342"/>
      <c r="H196" s="342" t="s">
        <v>2093</v>
      </c>
      <c r="I196" s="342"/>
      <c r="J196" s="342" t="s">
        <v>2272</v>
      </c>
      <c r="K196" s="342" t="s">
        <v>4248</v>
      </c>
      <c r="L196" s="342"/>
      <c r="M196" s="342"/>
      <c r="N196" s="342" t="s">
        <v>2272</v>
      </c>
      <c r="O196" s="342"/>
      <c r="P196" s="342"/>
      <c r="Q196" s="342"/>
      <c r="R196" s="342"/>
      <c r="S196" s="342" t="s">
        <v>2661</v>
      </c>
      <c r="T196" s="342" t="s">
        <v>2087</v>
      </c>
      <c r="U196" s="342" t="s">
        <v>2087</v>
      </c>
      <c r="V196" s="342"/>
      <c r="W196" s="342"/>
      <c r="X196" s="342"/>
      <c r="Y196" s="342"/>
      <c r="Z196" s="342"/>
      <c r="AA196" s="342"/>
      <c r="AB196" s="342"/>
      <c r="AC196" s="342"/>
      <c r="AD196" s="342"/>
      <c r="AE196" s="342"/>
      <c r="AF196" s="342"/>
      <c r="AG196" s="342"/>
      <c r="AH196" s="342"/>
      <c r="AI196" s="342"/>
      <c r="AJ196" s="342"/>
      <c r="AK196" s="342" t="s">
        <v>2272</v>
      </c>
      <c r="AL196" s="342" t="s">
        <v>2280</v>
      </c>
      <c r="AM196" s="342" t="s">
        <v>2272</v>
      </c>
      <c r="AN196" s="342" t="s">
        <v>2501</v>
      </c>
      <c r="AO196" s="342" t="s">
        <v>3860</v>
      </c>
      <c r="AP196" s="342" t="s">
        <v>2350</v>
      </c>
      <c r="AQ196" s="342" t="s">
        <v>3861</v>
      </c>
      <c r="AR196" s="342" t="s">
        <v>2501</v>
      </c>
      <c r="AS196" s="342"/>
      <c r="AT196" s="342"/>
      <c r="AU196" s="351"/>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t="s">
        <v>4249</v>
      </c>
      <c r="D197" s="342" t="s">
        <v>2672</v>
      </c>
      <c r="E197" s="342" t="s">
        <v>652</v>
      </c>
      <c r="F197" s="342" t="s">
        <v>1029</v>
      </c>
      <c r="G197" s="342"/>
      <c r="H197" s="342" t="s">
        <v>2093</v>
      </c>
      <c r="I197" s="342"/>
      <c r="J197" s="342" t="s">
        <v>2272</v>
      </c>
      <c r="K197" s="342" t="s">
        <v>3062</v>
      </c>
      <c r="L197" s="342"/>
      <c r="M197" s="342"/>
      <c r="N197" s="342" t="s">
        <v>2279</v>
      </c>
      <c r="O197" s="342" t="s">
        <v>2307</v>
      </c>
      <c r="P197" s="342" t="s">
        <v>2321</v>
      </c>
      <c r="Q197" s="342" t="s">
        <v>368</v>
      </c>
      <c r="R197" s="342" t="s">
        <v>2278</v>
      </c>
      <c r="S197" s="342" t="s">
        <v>2661</v>
      </c>
      <c r="T197" s="342" t="s">
        <v>2087</v>
      </c>
      <c r="U197" s="342" t="s">
        <v>2087</v>
      </c>
      <c r="V197" s="342"/>
      <c r="W197" s="342"/>
      <c r="X197" s="342"/>
      <c r="Y197" s="342"/>
      <c r="Z197" s="342"/>
      <c r="AA197" s="342"/>
      <c r="AB197" s="342"/>
      <c r="AC197" s="342"/>
      <c r="AD197" s="342"/>
      <c r="AE197" s="342"/>
      <c r="AF197" s="342"/>
      <c r="AG197" s="342"/>
      <c r="AH197" s="342"/>
      <c r="AI197" s="342"/>
      <c r="AJ197" s="342"/>
      <c r="AK197" s="342" t="s">
        <v>2272</v>
      </c>
      <c r="AL197" s="342" t="s">
        <v>2280</v>
      </c>
      <c r="AM197" s="342" t="s">
        <v>2272</v>
      </c>
      <c r="AN197" s="342" t="s">
        <v>2501</v>
      </c>
      <c r="AO197" s="342" t="s">
        <v>3860</v>
      </c>
      <c r="AP197" s="342" t="s">
        <v>2350</v>
      </c>
      <c r="AQ197" s="342" t="s">
        <v>3861</v>
      </c>
      <c r="AR197" s="342" t="s">
        <v>2501</v>
      </c>
      <c r="AS197" s="342"/>
      <c r="AT197" s="342"/>
      <c r="AU197" s="351"/>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t="s">
        <v>4250</v>
      </c>
      <c r="D198" s="342" t="s">
        <v>2288</v>
      </c>
      <c r="E198" s="342" t="s">
        <v>697</v>
      </c>
      <c r="F198" s="342" t="s">
        <v>1091</v>
      </c>
      <c r="G198" s="342"/>
      <c r="H198" s="342" t="s">
        <v>2093</v>
      </c>
      <c r="I198" s="342"/>
      <c r="J198" s="342" t="s">
        <v>2272</v>
      </c>
      <c r="K198" s="342" t="s">
        <v>3166</v>
      </c>
      <c r="L198" s="342" t="s">
        <v>4251</v>
      </c>
      <c r="M198" s="342" t="s">
        <v>4252</v>
      </c>
      <c r="N198" s="342" t="s">
        <v>2272</v>
      </c>
      <c r="O198" s="342" t="s">
        <v>2307</v>
      </c>
      <c r="P198" s="342" t="s">
        <v>2321</v>
      </c>
      <c r="Q198" s="342" t="s">
        <v>368</v>
      </c>
      <c r="R198" s="342" t="s">
        <v>2278</v>
      </c>
      <c r="S198" s="342" t="s">
        <v>3833</v>
      </c>
      <c r="T198" s="342" t="s">
        <v>2088</v>
      </c>
      <c r="U198" s="342" t="s">
        <v>2088</v>
      </c>
      <c r="V198" s="342"/>
      <c r="W198" s="342"/>
      <c r="X198" s="342"/>
      <c r="Y198" s="342"/>
      <c r="Z198" s="342"/>
      <c r="AA198" s="342"/>
      <c r="AB198" s="342"/>
      <c r="AC198" s="342"/>
      <c r="AD198" s="342"/>
      <c r="AE198" s="342"/>
      <c r="AF198" s="342"/>
      <c r="AG198" s="342"/>
      <c r="AH198" s="342"/>
      <c r="AI198" s="342"/>
      <c r="AJ198" s="342"/>
      <c r="AK198" s="342" t="s">
        <v>2272</v>
      </c>
      <c r="AL198" s="342" t="s">
        <v>2280</v>
      </c>
      <c r="AM198" s="342" t="s">
        <v>2272</v>
      </c>
      <c r="AN198" s="342" t="s">
        <v>2404</v>
      </c>
      <c r="AO198" s="342" t="s">
        <v>394</v>
      </c>
      <c r="AP198" s="342" t="s">
        <v>4253</v>
      </c>
      <c r="AQ198" s="342" t="s">
        <v>2838</v>
      </c>
      <c r="AR198" s="342" t="s">
        <v>2285</v>
      </c>
      <c r="AS198" s="342" t="s">
        <v>2279</v>
      </c>
      <c r="AT198" s="342"/>
      <c r="AU198" s="351" t="s">
        <v>4251</v>
      </c>
      <c r="AV198" s="342" t="s">
        <v>2744</v>
      </c>
      <c r="AW198" s="342" t="s">
        <v>3624</v>
      </c>
      <c r="AX198" s="342" t="s">
        <v>2532</v>
      </c>
      <c r="AY198" s="342" t="s">
        <v>2589</v>
      </c>
      <c r="AZ198" s="342" t="s">
        <v>2927</v>
      </c>
      <c r="BA198" s="342" t="s">
        <v>4254</v>
      </c>
      <c r="BB198" s="342" t="s">
        <v>2670</v>
      </c>
      <c r="BC198" s="342" t="s">
        <v>4255</v>
      </c>
      <c r="BD198" s="342" t="s">
        <v>2433</v>
      </c>
      <c r="BE198" s="342" t="s">
        <v>2411</v>
      </c>
      <c r="BF198" s="342" t="s">
        <v>2539</v>
      </c>
      <c r="BG198" s="342" t="s">
        <v>3761</v>
      </c>
      <c r="BH198" s="342" t="s">
        <v>2541</v>
      </c>
      <c r="BI198" s="342" t="s">
        <v>3371</v>
      </c>
      <c r="BJ198" s="342" t="s">
        <v>2300</v>
      </c>
      <c r="BK198" s="342" t="s">
        <v>4256</v>
      </c>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t="s">
        <v>4257</v>
      </c>
      <c r="D199" s="342" t="s">
        <v>4258</v>
      </c>
      <c r="E199" s="342" t="s">
        <v>614</v>
      </c>
      <c r="F199" s="342" t="s">
        <v>613</v>
      </c>
      <c r="G199" s="342"/>
      <c r="H199" s="342" t="s">
        <v>2093</v>
      </c>
      <c r="I199" s="342"/>
      <c r="J199" s="342" t="s">
        <v>2272</v>
      </c>
      <c r="K199" s="342" t="s">
        <v>3228</v>
      </c>
      <c r="L199" s="342" t="s">
        <v>4259</v>
      </c>
      <c r="M199" s="342" t="s">
        <v>4260</v>
      </c>
      <c r="N199" s="342" t="s">
        <v>2272</v>
      </c>
      <c r="O199" s="342" t="s">
        <v>2307</v>
      </c>
      <c r="P199" s="342" t="s">
        <v>2321</v>
      </c>
      <c r="Q199" s="342" t="s">
        <v>368</v>
      </c>
      <c r="R199" s="342" t="s">
        <v>2278</v>
      </c>
      <c r="S199" s="342" t="s">
        <v>3833</v>
      </c>
      <c r="T199" s="342" t="s">
        <v>2088</v>
      </c>
      <c r="U199" s="342" t="s">
        <v>2088</v>
      </c>
      <c r="V199" s="342"/>
      <c r="W199" s="342"/>
      <c r="X199" s="342"/>
      <c r="Y199" s="342"/>
      <c r="Z199" s="342"/>
      <c r="AA199" s="342"/>
      <c r="AB199" s="342"/>
      <c r="AC199" s="342"/>
      <c r="AD199" s="342"/>
      <c r="AE199" s="342"/>
      <c r="AF199" s="342"/>
      <c r="AG199" s="342"/>
      <c r="AH199" s="342"/>
      <c r="AI199" s="342"/>
      <c r="AJ199" s="342"/>
      <c r="AK199" s="342" t="s">
        <v>2272</v>
      </c>
      <c r="AL199" s="342" t="s">
        <v>2280</v>
      </c>
      <c r="AM199" s="342" t="s">
        <v>2272</v>
      </c>
      <c r="AN199" s="342" t="s">
        <v>2404</v>
      </c>
      <c r="AO199" s="342" t="s">
        <v>394</v>
      </c>
      <c r="AP199" s="342" t="s">
        <v>4253</v>
      </c>
      <c r="AQ199" s="342" t="s">
        <v>2838</v>
      </c>
      <c r="AR199" s="342" t="s">
        <v>2285</v>
      </c>
      <c r="AS199" s="342" t="s">
        <v>2307</v>
      </c>
      <c r="AT199" s="342"/>
      <c r="AU199" s="351" t="s">
        <v>4259</v>
      </c>
      <c r="AV199" s="342" t="s">
        <v>2744</v>
      </c>
      <c r="AW199" s="342" t="s">
        <v>4121</v>
      </c>
      <c r="AX199" s="342" t="s">
        <v>2532</v>
      </c>
      <c r="AY199" s="342" t="s">
        <v>3155</v>
      </c>
      <c r="AZ199" s="342" t="s">
        <v>2927</v>
      </c>
      <c r="BA199" s="342" t="s">
        <v>2388</v>
      </c>
      <c r="BB199" s="342" t="s">
        <v>2670</v>
      </c>
      <c r="BC199" s="342" t="s">
        <v>4261</v>
      </c>
      <c r="BD199" s="342" t="s">
        <v>2433</v>
      </c>
      <c r="BE199" s="342" t="s">
        <v>4262</v>
      </c>
      <c r="BF199" s="342" t="s">
        <v>2539</v>
      </c>
      <c r="BG199" s="342" t="s">
        <v>4263</v>
      </c>
      <c r="BH199" s="342" t="s">
        <v>2541</v>
      </c>
      <c r="BI199" s="342" t="s">
        <v>4126</v>
      </c>
      <c r="BJ199" s="342" t="s">
        <v>2300</v>
      </c>
      <c r="BK199" s="342" t="s">
        <v>4264</v>
      </c>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t="s">
        <v>4265</v>
      </c>
      <c r="D200" s="342" t="s">
        <v>4266</v>
      </c>
      <c r="E200" s="342" t="s">
        <v>1237</v>
      </c>
      <c r="F200" s="342" t="s">
        <v>1806</v>
      </c>
      <c r="G200" s="342"/>
      <c r="H200" s="342" t="s">
        <v>2093</v>
      </c>
      <c r="I200" s="342"/>
      <c r="J200" s="342" t="s">
        <v>2272</v>
      </c>
      <c r="K200" s="342" t="s">
        <v>2439</v>
      </c>
      <c r="L200" s="342" t="s">
        <v>4010</v>
      </c>
      <c r="M200" s="342" t="s">
        <v>4267</v>
      </c>
      <c r="N200" s="342" t="s">
        <v>2272</v>
      </c>
      <c r="O200" s="342" t="s">
        <v>2336</v>
      </c>
      <c r="P200" s="342" t="s">
        <v>2476</v>
      </c>
      <c r="Q200" s="342" t="s">
        <v>374</v>
      </c>
      <c r="R200" s="342" t="s">
        <v>2278</v>
      </c>
      <c r="S200" s="342" t="s">
        <v>3833</v>
      </c>
      <c r="T200" s="342" t="s">
        <v>2088</v>
      </c>
      <c r="U200" s="342" t="s">
        <v>2088</v>
      </c>
      <c r="V200" s="342"/>
      <c r="W200" s="342"/>
      <c r="X200" s="342"/>
      <c r="Y200" s="342"/>
      <c r="Z200" s="342"/>
      <c r="AA200" s="342"/>
      <c r="AB200" s="342"/>
      <c r="AC200" s="342"/>
      <c r="AD200" s="342"/>
      <c r="AE200" s="342"/>
      <c r="AF200" s="342"/>
      <c r="AG200" s="342"/>
      <c r="AH200" s="342"/>
      <c r="AI200" s="342"/>
      <c r="AJ200" s="342"/>
      <c r="AK200" s="342" t="s">
        <v>2272</v>
      </c>
      <c r="AL200" s="342" t="s">
        <v>2280</v>
      </c>
      <c r="AM200" s="342" t="s">
        <v>2272</v>
      </c>
      <c r="AN200" s="342" t="s">
        <v>2404</v>
      </c>
      <c r="AO200" s="342" t="s">
        <v>394</v>
      </c>
      <c r="AP200" s="342" t="s">
        <v>4253</v>
      </c>
      <c r="AQ200" s="342" t="s">
        <v>2838</v>
      </c>
      <c r="AR200" s="342" t="s">
        <v>2285</v>
      </c>
      <c r="AS200" s="342" t="s">
        <v>2322</v>
      </c>
      <c r="AT200" s="342"/>
      <c r="AU200" s="351" t="s">
        <v>4010</v>
      </c>
      <c r="AV200" s="342" t="s">
        <v>2744</v>
      </c>
      <c r="AW200" s="342" t="s">
        <v>4268</v>
      </c>
      <c r="AX200" s="342" t="s">
        <v>2532</v>
      </c>
      <c r="AY200" s="342" t="s">
        <v>4269</v>
      </c>
      <c r="AZ200" s="342" t="s">
        <v>2927</v>
      </c>
      <c r="BA200" s="342" t="s">
        <v>3768</v>
      </c>
      <c r="BB200" s="342" t="s">
        <v>2670</v>
      </c>
      <c r="BC200" s="342" t="s">
        <v>3100</v>
      </c>
      <c r="BD200" s="342" t="s">
        <v>2433</v>
      </c>
      <c r="BE200" s="342" t="s">
        <v>2821</v>
      </c>
      <c r="BF200" s="342" t="s">
        <v>2539</v>
      </c>
      <c r="BG200" s="342" t="s">
        <v>4270</v>
      </c>
      <c r="BH200" s="342" t="s">
        <v>2541</v>
      </c>
      <c r="BI200" s="342" t="s">
        <v>4271</v>
      </c>
      <c r="BJ200" s="342" t="s">
        <v>2300</v>
      </c>
      <c r="BK200" s="342" t="s">
        <v>3390</v>
      </c>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t="s">
        <v>4272</v>
      </c>
      <c r="D201" s="342" t="s">
        <v>4273</v>
      </c>
      <c r="E201" s="342" t="s">
        <v>1382</v>
      </c>
      <c r="F201" s="342" t="s">
        <v>1379</v>
      </c>
      <c r="G201" s="342"/>
      <c r="H201" s="342" t="s">
        <v>2093</v>
      </c>
      <c r="I201" s="342"/>
      <c r="J201" s="342" t="s">
        <v>2272</v>
      </c>
      <c r="K201" s="342" t="s">
        <v>3264</v>
      </c>
      <c r="L201" s="342" t="s">
        <v>4274</v>
      </c>
      <c r="M201" s="342" t="s">
        <v>4275</v>
      </c>
      <c r="N201" s="342" t="s">
        <v>2272</v>
      </c>
      <c r="O201" s="342" t="s">
        <v>2336</v>
      </c>
      <c r="P201" s="342" t="s">
        <v>2476</v>
      </c>
      <c r="Q201" s="342" t="s">
        <v>374</v>
      </c>
      <c r="R201" s="342" t="s">
        <v>2278</v>
      </c>
      <c r="S201" s="342" t="s">
        <v>3833</v>
      </c>
      <c r="T201" s="342" t="s">
        <v>2088</v>
      </c>
      <c r="U201" s="342" t="s">
        <v>2088</v>
      </c>
      <c r="V201" s="342"/>
      <c r="W201" s="342"/>
      <c r="X201" s="342"/>
      <c r="Y201" s="342"/>
      <c r="Z201" s="342"/>
      <c r="AA201" s="342"/>
      <c r="AB201" s="342"/>
      <c r="AC201" s="342"/>
      <c r="AD201" s="342"/>
      <c r="AE201" s="342"/>
      <c r="AF201" s="342"/>
      <c r="AG201" s="342"/>
      <c r="AH201" s="342"/>
      <c r="AI201" s="342"/>
      <c r="AJ201" s="342"/>
      <c r="AK201" s="342" t="s">
        <v>2272</v>
      </c>
      <c r="AL201" s="342" t="s">
        <v>2280</v>
      </c>
      <c r="AM201" s="342" t="s">
        <v>2272</v>
      </c>
      <c r="AN201" s="342" t="s">
        <v>2404</v>
      </c>
      <c r="AO201" s="342" t="s">
        <v>394</v>
      </c>
      <c r="AP201" s="342" t="s">
        <v>4253</v>
      </c>
      <c r="AQ201" s="342" t="s">
        <v>2838</v>
      </c>
      <c r="AR201" s="342" t="s">
        <v>2285</v>
      </c>
      <c r="AS201" s="342" t="s">
        <v>2336</v>
      </c>
      <c r="AT201" s="342"/>
      <c r="AU201" s="351" t="s">
        <v>4274</v>
      </c>
      <c r="AV201" s="342" t="s">
        <v>2744</v>
      </c>
      <c r="AW201" s="342" t="s">
        <v>4276</v>
      </c>
      <c r="AX201" s="342" t="s">
        <v>2532</v>
      </c>
      <c r="AY201" s="342" t="s">
        <v>2625</v>
      </c>
      <c r="AZ201" s="342" t="s">
        <v>2927</v>
      </c>
      <c r="BA201" s="342" t="s">
        <v>4133</v>
      </c>
      <c r="BB201" s="342" t="s">
        <v>2670</v>
      </c>
      <c r="BC201" s="342" t="s">
        <v>2412</v>
      </c>
      <c r="BD201" s="342" t="s">
        <v>2433</v>
      </c>
      <c r="BE201" s="342" t="s">
        <v>4277</v>
      </c>
      <c r="BF201" s="342" t="s">
        <v>2539</v>
      </c>
      <c r="BG201" s="342" t="s">
        <v>4252</v>
      </c>
      <c r="BH201" s="342" t="s">
        <v>2541</v>
      </c>
      <c r="BI201" s="342" t="s">
        <v>4278</v>
      </c>
      <c r="BJ201" s="342" t="s">
        <v>2300</v>
      </c>
      <c r="BK201" s="342" t="s">
        <v>4279</v>
      </c>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t="s">
        <v>4280</v>
      </c>
      <c r="D202" s="342" t="s">
        <v>4281</v>
      </c>
      <c r="E202" s="342" t="s">
        <v>1092</v>
      </c>
      <c r="F202" s="342" t="s">
        <v>1091</v>
      </c>
      <c r="G202" s="342"/>
      <c r="H202" s="342" t="s">
        <v>2093</v>
      </c>
      <c r="I202" s="342"/>
      <c r="J202" s="342" t="s">
        <v>2272</v>
      </c>
      <c r="K202" s="342" t="s">
        <v>3334</v>
      </c>
      <c r="L202" s="342" t="s">
        <v>4282</v>
      </c>
      <c r="M202" s="342" t="s">
        <v>4283</v>
      </c>
      <c r="N202" s="342" t="s">
        <v>2272</v>
      </c>
      <c r="O202" s="342" t="s">
        <v>2307</v>
      </c>
      <c r="P202" s="342" t="s">
        <v>2321</v>
      </c>
      <c r="Q202" s="342" t="s">
        <v>368</v>
      </c>
      <c r="R202" s="342" t="s">
        <v>2278</v>
      </c>
      <c r="S202" s="342" t="s">
        <v>3833</v>
      </c>
      <c r="T202" s="342" t="s">
        <v>2088</v>
      </c>
      <c r="U202" s="342" t="s">
        <v>2088</v>
      </c>
      <c r="V202" s="342"/>
      <c r="W202" s="342"/>
      <c r="X202" s="342"/>
      <c r="Y202" s="342"/>
      <c r="Z202" s="342"/>
      <c r="AA202" s="342"/>
      <c r="AB202" s="342"/>
      <c r="AC202" s="342"/>
      <c r="AD202" s="342"/>
      <c r="AE202" s="342"/>
      <c r="AF202" s="342"/>
      <c r="AG202" s="342"/>
      <c r="AH202" s="342"/>
      <c r="AI202" s="342"/>
      <c r="AJ202" s="342"/>
      <c r="AK202" s="342" t="s">
        <v>2272</v>
      </c>
      <c r="AL202" s="342" t="s">
        <v>2280</v>
      </c>
      <c r="AM202" s="342" t="s">
        <v>2272</v>
      </c>
      <c r="AN202" s="342" t="s">
        <v>2404</v>
      </c>
      <c r="AO202" s="342" t="s">
        <v>394</v>
      </c>
      <c r="AP202" s="342" t="s">
        <v>4253</v>
      </c>
      <c r="AQ202" s="342" t="s">
        <v>2838</v>
      </c>
      <c r="AR202" s="342" t="s">
        <v>2285</v>
      </c>
      <c r="AS202" s="342" t="s">
        <v>2350</v>
      </c>
      <c r="AT202" s="342"/>
      <c r="AU202" s="351" t="s">
        <v>4282</v>
      </c>
      <c r="AV202" s="342" t="s">
        <v>2744</v>
      </c>
      <c r="AW202" s="342" t="s">
        <v>4198</v>
      </c>
      <c r="AX202" s="342" t="s">
        <v>2532</v>
      </c>
      <c r="AY202" s="342" t="s">
        <v>4284</v>
      </c>
      <c r="AZ202" s="342" t="s">
        <v>2927</v>
      </c>
      <c r="BA202" s="342" t="s">
        <v>4255</v>
      </c>
      <c r="BB202" s="342" t="s">
        <v>2670</v>
      </c>
      <c r="BC202" s="342" t="s">
        <v>2492</v>
      </c>
      <c r="BD202" s="342" t="s">
        <v>2433</v>
      </c>
      <c r="BE202" s="342" t="s">
        <v>3826</v>
      </c>
      <c r="BF202" s="342" t="s">
        <v>2539</v>
      </c>
      <c r="BG202" s="342" t="s">
        <v>2785</v>
      </c>
      <c r="BH202" s="342" t="s">
        <v>2541</v>
      </c>
      <c r="BI202" s="342" t="s">
        <v>4285</v>
      </c>
      <c r="BJ202" s="342" t="s">
        <v>2300</v>
      </c>
      <c r="BK202" s="342" t="s">
        <v>4286</v>
      </c>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t="s">
        <v>4287</v>
      </c>
      <c r="D203" s="342" t="s">
        <v>2420</v>
      </c>
      <c r="E203" s="342" t="s">
        <v>1750</v>
      </c>
      <c r="F203" s="342" t="s">
        <v>1748</v>
      </c>
      <c r="G203" s="342"/>
      <c r="H203" s="342" t="s">
        <v>2093</v>
      </c>
      <c r="I203" s="342"/>
      <c r="J203" s="342" t="s">
        <v>2272</v>
      </c>
      <c r="K203" s="342" t="s">
        <v>2897</v>
      </c>
      <c r="L203" s="342" t="s">
        <v>4288</v>
      </c>
      <c r="M203" s="342" t="s">
        <v>4289</v>
      </c>
      <c r="N203" s="342" t="s">
        <v>2272</v>
      </c>
      <c r="O203" s="342" t="s">
        <v>2276</v>
      </c>
      <c r="P203" s="342" t="s">
        <v>2277</v>
      </c>
      <c r="Q203" s="342" t="s">
        <v>424</v>
      </c>
      <c r="R203" s="342" t="s">
        <v>2278</v>
      </c>
      <c r="S203" s="342" t="s">
        <v>3833</v>
      </c>
      <c r="T203" s="342" t="s">
        <v>2088</v>
      </c>
      <c r="U203" s="342" t="s">
        <v>2088</v>
      </c>
      <c r="V203" s="342"/>
      <c r="W203" s="342"/>
      <c r="X203" s="342"/>
      <c r="Y203" s="342"/>
      <c r="Z203" s="342"/>
      <c r="AA203" s="342"/>
      <c r="AB203" s="342"/>
      <c r="AC203" s="342"/>
      <c r="AD203" s="342"/>
      <c r="AE203" s="342"/>
      <c r="AF203" s="342"/>
      <c r="AG203" s="342"/>
      <c r="AH203" s="342"/>
      <c r="AI203" s="342"/>
      <c r="AJ203" s="342"/>
      <c r="AK203" s="342" t="s">
        <v>2272</v>
      </c>
      <c r="AL203" s="342" t="s">
        <v>2280</v>
      </c>
      <c r="AM203" s="342" t="s">
        <v>2272</v>
      </c>
      <c r="AN203" s="342" t="s">
        <v>2404</v>
      </c>
      <c r="AO203" s="342" t="s">
        <v>394</v>
      </c>
      <c r="AP203" s="342" t="s">
        <v>4253</v>
      </c>
      <c r="AQ203" s="342" t="s">
        <v>2838</v>
      </c>
      <c r="AR203" s="342" t="s">
        <v>2285</v>
      </c>
      <c r="AS203" s="342" t="s">
        <v>2281</v>
      </c>
      <c r="AT203" s="342"/>
      <c r="AU203" s="351" t="s">
        <v>4288</v>
      </c>
      <c r="AV203" s="342" t="s">
        <v>2744</v>
      </c>
      <c r="AW203" s="342" t="s">
        <v>4290</v>
      </c>
      <c r="AX203" s="342" t="s">
        <v>2532</v>
      </c>
      <c r="AY203" s="342" t="s">
        <v>4291</v>
      </c>
      <c r="AZ203" s="342" t="s">
        <v>2927</v>
      </c>
      <c r="BA203" s="342" t="s">
        <v>4292</v>
      </c>
      <c r="BB203" s="342" t="s">
        <v>2670</v>
      </c>
      <c r="BC203" s="342" t="s">
        <v>4293</v>
      </c>
      <c r="BD203" s="342" t="s">
        <v>2433</v>
      </c>
      <c r="BE203" s="342" t="s">
        <v>2572</v>
      </c>
      <c r="BF203" s="342" t="s">
        <v>2539</v>
      </c>
      <c r="BG203" s="342" t="s">
        <v>4294</v>
      </c>
      <c r="BH203" s="342" t="s">
        <v>2541</v>
      </c>
      <c r="BI203" s="342" t="s">
        <v>4295</v>
      </c>
      <c r="BJ203" s="342" t="s">
        <v>2300</v>
      </c>
      <c r="BK203" s="342" t="s">
        <v>4296</v>
      </c>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t="s">
        <v>4297</v>
      </c>
      <c r="D204" s="342" t="s">
        <v>4298</v>
      </c>
      <c r="E204" s="342" t="s">
        <v>625</v>
      </c>
      <c r="F204" s="342" t="s">
        <v>1091</v>
      </c>
      <c r="G204" s="342"/>
      <c r="H204" s="342" t="s">
        <v>2093</v>
      </c>
      <c r="I204" s="342"/>
      <c r="J204" s="342" t="s">
        <v>2272</v>
      </c>
      <c r="K204" s="342" t="s">
        <v>3305</v>
      </c>
      <c r="L204" s="342" t="s">
        <v>4299</v>
      </c>
      <c r="M204" s="342" t="s">
        <v>4300</v>
      </c>
      <c r="N204" s="342" t="s">
        <v>2272</v>
      </c>
      <c r="O204" s="342" t="s">
        <v>2276</v>
      </c>
      <c r="P204" s="342" t="s">
        <v>2277</v>
      </c>
      <c r="Q204" s="342" t="s">
        <v>424</v>
      </c>
      <c r="R204" s="342" t="s">
        <v>2278</v>
      </c>
      <c r="S204" s="342" t="s">
        <v>3833</v>
      </c>
      <c r="T204" s="342" t="s">
        <v>2088</v>
      </c>
      <c r="U204" s="342" t="s">
        <v>2088</v>
      </c>
      <c r="V204" s="342"/>
      <c r="W204" s="342"/>
      <c r="X204" s="342"/>
      <c r="Y204" s="342"/>
      <c r="Z204" s="342"/>
      <c r="AA204" s="342"/>
      <c r="AB204" s="342"/>
      <c r="AC204" s="342"/>
      <c r="AD204" s="342"/>
      <c r="AE204" s="342"/>
      <c r="AF204" s="342"/>
      <c r="AG204" s="342"/>
      <c r="AH204" s="342"/>
      <c r="AI204" s="342"/>
      <c r="AJ204" s="342"/>
      <c r="AK204" s="342" t="s">
        <v>2272</v>
      </c>
      <c r="AL204" s="342" t="s">
        <v>2280</v>
      </c>
      <c r="AM204" s="342" t="s">
        <v>2272</v>
      </c>
      <c r="AN204" s="342" t="s">
        <v>2404</v>
      </c>
      <c r="AO204" s="342" t="s">
        <v>394</v>
      </c>
      <c r="AP204" s="342" t="s">
        <v>4253</v>
      </c>
      <c r="AQ204" s="342" t="s">
        <v>2838</v>
      </c>
      <c r="AR204" s="342" t="s">
        <v>2285</v>
      </c>
      <c r="AS204" s="342" t="s">
        <v>2276</v>
      </c>
      <c r="AT204" s="342"/>
      <c r="AU204" s="351" t="s">
        <v>4299</v>
      </c>
      <c r="AV204" s="342" t="s">
        <v>2744</v>
      </c>
      <c r="AW204" s="342" t="s">
        <v>2488</v>
      </c>
      <c r="AX204" s="342" t="s">
        <v>2532</v>
      </c>
      <c r="AY204" s="342" t="s">
        <v>4301</v>
      </c>
      <c r="AZ204" s="342" t="s">
        <v>2927</v>
      </c>
      <c r="BA204" s="342" t="s">
        <v>4302</v>
      </c>
      <c r="BB204" s="342" t="s">
        <v>2670</v>
      </c>
      <c r="BC204" s="342" t="s">
        <v>2396</v>
      </c>
      <c r="BD204" s="342" t="s">
        <v>2433</v>
      </c>
      <c r="BE204" s="342" t="s">
        <v>4303</v>
      </c>
      <c r="BF204" s="342" t="s">
        <v>2539</v>
      </c>
      <c r="BG204" s="342" t="s">
        <v>4304</v>
      </c>
      <c r="BH204" s="342" t="s">
        <v>2541</v>
      </c>
      <c r="BI204" s="342" t="s">
        <v>4305</v>
      </c>
      <c r="BJ204" s="342" t="s">
        <v>2300</v>
      </c>
      <c r="BK204" s="342" t="s">
        <v>4306</v>
      </c>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t="s">
        <v>4307</v>
      </c>
      <c r="D205" s="342" t="s">
        <v>4308</v>
      </c>
      <c r="E205" s="342" t="s">
        <v>1150</v>
      </c>
      <c r="F205" s="342" t="s">
        <v>1149</v>
      </c>
      <c r="G205" s="342"/>
      <c r="H205" s="342" t="s">
        <v>2093</v>
      </c>
      <c r="I205" s="342"/>
      <c r="J205" s="342" t="s">
        <v>2272</v>
      </c>
      <c r="K205" s="342" t="s">
        <v>2862</v>
      </c>
      <c r="L205" s="342" t="s">
        <v>3719</v>
      </c>
      <c r="M205" s="342" t="s">
        <v>4309</v>
      </c>
      <c r="N205" s="342" t="s">
        <v>2272</v>
      </c>
      <c r="O205" s="342" t="s">
        <v>2420</v>
      </c>
      <c r="P205" s="342" t="s">
        <v>2884</v>
      </c>
      <c r="Q205" s="342" t="s">
        <v>2133</v>
      </c>
      <c r="R205" s="342" t="s">
        <v>2278</v>
      </c>
      <c r="S205" s="342" t="s">
        <v>3833</v>
      </c>
      <c r="T205" s="342" t="s">
        <v>2088</v>
      </c>
      <c r="U205" s="342" t="s">
        <v>2088</v>
      </c>
      <c r="V205" s="342"/>
      <c r="W205" s="342"/>
      <c r="X205" s="342"/>
      <c r="Y205" s="342"/>
      <c r="Z205" s="342"/>
      <c r="AA205" s="342"/>
      <c r="AB205" s="342"/>
      <c r="AC205" s="342"/>
      <c r="AD205" s="342"/>
      <c r="AE205" s="342"/>
      <c r="AF205" s="342"/>
      <c r="AG205" s="342"/>
      <c r="AH205" s="342"/>
      <c r="AI205" s="342"/>
      <c r="AJ205" s="342"/>
      <c r="AK205" s="342" t="s">
        <v>2272</v>
      </c>
      <c r="AL205" s="342" t="s">
        <v>2280</v>
      </c>
      <c r="AM205" s="342" t="s">
        <v>2272</v>
      </c>
      <c r="AN205" s="342" t="s">
        <v>2404</v>
      </c>
      <c r="AO205" s="342" t="s">
        <v>394</v>
      </c>
      <c r="AP205" s="342" t="s">
        <v>4253</v>
      </c>
      <c r="AQ205" s="342" t="s">
        <v>2838</v>
      </c>
      <c r="AR205" s="342" t="s">
        <v>2285</v>
      </c>
      <c r="AS205" s="342" t="s">
        <v>2285</v>
      </c>
      <c r="AT205" s="342"/>
      <c r="AU205" s="351" t="s">
        <v>3719</v>
      </c>
      <c r="AV205" s="342" t="s">
        <v>2744</v>
      </c>
      <c r="AW205" s="342" t="s">
        <v>4310</v>
      </c>
      <c r="AX205" s="342" t="s">
        <v>2532</v>
      </c>
      <c r="AY205" s="342" t="s">
        <v>4311</v>
      </c>
      <c r="AZ205" s="342" t="s">
        <v>2927</v>
      </c>
      <c r="BA205" s="342" t="s">
        <v>4312</v>
      </c>
      <c r="BB205" s="342" t="s">
        <v>2670</v>
      </c>
      <c r="BC205" s="342" t="s">
        <v>4313</v>
      </c>
      <c r="BD205" s="342" t="s">
        <v>2433</v>
      </c>
      <c r="BE205" s="342" t="s">
        <v>4314</v>
      </c>
      <c r="BF205" s="342" t="s">
        <v>2539</v>
      </c>
      <c r="BG205" s="342" t="s">
        <v>2989</v>
      </c>
      <c r="BH205" s="342" t="s">
        <v>2541</v>
      </c>
      <c r="BI205" s="342" t="s">
        <v>4315</v>
      </c>
      <c r="BJ205" s="342" t="s">
        <v>2300</v>
      </c>
      <c r="BK205" s="342" t="s">
        <v>4316</v>
      </c>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t="s">
        <v>4317</v>
      </c>
      <c r="D206" s="342" t="s">
        <v>4318</v>
      </c>
      <c r="E206" s="342" t="s">
        <v>937</v>
      </c>
      <c r="F206" s="342" t="s">
        <v>936</v>
      </c>
      <c r="G206" s="342"/>
      <c r="H206" s="342" t="s">
        <v>2093</v>
      </c>
      <c r="I206" s="342"/>
      <c r="J206" s="342" t="s">
        <v>2272</v>
      </c>
      <c r="K206" s="342" t="s">
        <v>3278</v>
      </c>
      <c r="L206" s="342" t="s">
        <v>3031</v>
      </c>
      <c r="M206" s="342" t="s">
        <v>4319</v>
      </c>
      <c r="N206" s="342" t="s">
        <v>2272</v>
      </c>
      <c r="O206" s="342" t="s">
        <v>2276</v>
      </c>
      <c r="P206" s="342" t="s">
        <v>2277</v>
      </c>
      <c r="Q206" s="342" t="s">
        <v>424</v>
      </c>
      <c r="R206" s="342" t="s">
        <v>2278</v>
      </c>
      <c r="S206" s="342" t="s">
        <v>3833</v>
      </c>
      <c r="T206" s="342" t="s">
        <v>2088</v>
      </c>
      <c r="U206" s="342" t="s">
        <v>2088</v>
      </c>
      <c r="V206" s="342"/>
      <c r="W206" s="342"/>
      <c r="X206" s="342"/>
      <c r="Y206" s="342"/>
      <c r="Z206" s="342"/>
      <c r="AA206" s="342"/>
      <c r="AB206" s="342"/>
      <c r="AC206" s="342"/>
      <c r="AD206" s="342"/>
      <c r="AE206" s="342"/>
      <c r="AF206" s="342"/>
      <c r="AG206" s="342"/>
      <c r="AH206" s="342"/>
      <c r="AI206" s="342"/>
      <c r="AJ206" s="342"/>
      <c r="AK206" s="342" t="s">
        <v>2272</v>
      </c>
      <c r="AL206" s="342" t="s">
        <v>2280</v>
      </c>
      <c r="AM206" s="342" t="s">
        <v>2272</v>
      </c>
      <c r="AN206" s="342" t="s">
        <v>2404</v>
      </c>
      <c r="AO206" s="342" t="s">
        <v>394</v>
      </c>
      <c r="AP206" s="342" t="s">
        <v>4253</v>
      </c>
      <c r="AQ206" s="342" t="s">
        <v>2838</v>
      </c>
      <c r="AR206" s="342" t="s">
        <v>2285</v>
      </c>
      <c r="AS206" s="342" t="s">
        <v>2406</v>
      </c>
      <c r="AT206" s="342"/>
      <c r="AU206" s="351" t="s">
        <v>3031</v>
      </c>
      <c r="AV206" s="342" t="s">
        <v>2744</v>
      </c>
      <c r="AW206" s="342" t="s">
        <v>3577</v>
      </c>
      <c r="AX206" s="342" t="s">
        <v>2532</v>
      </c>
      <c r="AY206" s="342" t="s">
        <v>2792</v>
      </c>
      <c r="AZ206" s="342" t="s">
        <v>2927</v>
      </c>
      <c r="BA206" s="342" t="s">
        <v>4320</v>
      </c>
      <c r="BB206" s="342" t="s">
        <v>2670</v>
      </c>
      <c r="BC206" s="342" t="s">
        <v>2914</v>
      </c>
      <c r="BD206" s="342" t="s">
        <v>2433</v>
      </c>
      <c r="BE206" s="342" t="s">
        <v>4321</v>
      </c>
      <c r="BF206" s="342" t="s">
        <v>2539</v>
      </c>
      <c r="BG206" s="342" t="s">
        <v>4322</v>
      </c>
      <c r="BH206" s="342" t="s">
        <v>2541</v>
      </c>
      <c r="BI206" s="342" t="s">
        <v>4323</v>
      </c>
      <c r="BJ206" s="342" t="s">
        <v>2300</v>
      </c>
      <c r="BK206" s="342" t="s">
        <v>4215</v>
      </c>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t="s">
        <v>4324</v>
      </c>
      <c r="D207" s="342" t="s">
        <v>2292</v>
      </c>
      <c r="E207" s="342" t="s">
        <v>2010</v>
      </c>
      <c r="F207" s="342" t="s">
        <v>2006</v>
      </c>
      <c r="G207" s="342"/>
      <c r="H207" s="342" t="s">
        <v>2093</v>
      </c>
      <c r="I207" s="342"/>
      <c r="J207" s="342" t="s">
        <v>2272</v>
      </c>
      <c r="K207" s="342" t="s">
        <v>3078</v>
      </c>
      <c r="L207" s="342" t="s">
        <v>4325</v>
      </c>
      <c r="M207" s="342" t="s">
        <v>4326</v>
      </c>
      <c r="N207" s="342" t="s">
        <v>2272</v>
      </c>
      <c r="O207" s="342" t="s">
        <v>2279</v>
      </c>
      <c r="P207" s="342" t="s">
        <v>2306</v>
      </c>
      <c r="Q207" s="342" t="s">
        <v>365</v>
      </c>
      <c r="R207" s="342" t="s">
        <v>2278</v>
      </c>
      <c r="S207" s="342" t="s">
        <v>3833</v>
      </c>
      <c r="T207" s="342" t="s">
        <v>2088</v>
      </c>
      <c r="U207" s="342" t="s">
        <v>2088</v>
      </c>
      <c r="V207" s="342"/>
      <c r="W207" s="342"/>
      <c r="X207" s="342"/>
      <c r="Y207" s="342"/>
      <c r="Z207" s="342"/>
      <c r="AA207" s="342"/>
      <c r="AB207" s="342"/>
      <c r="AC207" s="342"/>
      <c r="AD207" s="342"/>
      <c r="AE207" s="342"/>
      <c r="AF207" s="342"/>
      <c r="AG207" s="342"/>
      <c r="AH207" s="342"/>
      <c r="AI207" s="342"/>
      <c r="AJ207" s="342"/>
      <c r="AK207" s="342" t="s">
        <v>2272</v>
      </c>
      <c r="AL207" s="342" t="s">
        <v>2280</v>
      </c>
      <c r="AM207" s="342" t="s">
        <v>2272</v>
      </c>
      <c r="AN207" s="342" t="s">
        <v>2404</v>
      </c>
      <c r="AO207" s="342" t="s">
        <v>394</v>
      </c>
      <c r="AP207" s="342" t="s">
        <v>4253</v>
      </c>
      <c r="AQ207" s="342" t="s">
        <v>2838</v>
      </c>
      <c r="AR207" s="342" t="s">
        <v>2285</v>
      </c>
      <c r="AS207" s="342" t="s">
        <v>2420</v>
      </c>
      <c r="AT207" s="342"/>
      <c r="AU207" s="351" t="s">
        <v>4325</v>
      </c>
      <c r="AV207" s="342" t="s">
        <v>2744</v>
      </c>
      <c r="AW207" s="342" t="s">
        <v>4327</v>
      </c>
      <c r="AX207" s="342" t="s">
        <v>2532</v>
      </c>
      <c r="AY207" s="342" t="s">
        <v>4328</v>
      </c>
      <c r="AZ207" s="342" t="s">
        <v>2927</v>
      </c>
      <c r="BA207" s="342" t="s">
        <v>4329</v>
      </c>
      <c r="BB207" s="342" t="s">
        <v>2670</v>
      </c>
      <c r="BC207" s="342" t="s">
        <v>4330</v>
      </c>
      <c r="BD207" s="342" t="s">
        <v>2433</v>
      </c>
      <c r="BE207" s="342" t="s">
        <v>4331</v>
      </c>
      <c r="BF207" s="342" t="s">
        <v>2539</v>
      </c>
      <c r="BG207" s="342" t="s">
        <v>4332</v>
      </c>
      <c r="BH207" s="342" t="s">
        <v>2541</v>
      </c>
      <c r="BI207" s="342" t="s">
        <v>4333</v>
      </c>
      <c r="BJ207" s="342" t="s">
        <v>2300</v>
      </c>
      <c r="BK207" s="342" t="s">
        <v>4334</v>
      </c>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t="s">
        <v>4335</v>
      </c>
      <c r="D208" s="342" t="s">
        <v>4336</v>
      </c>
      <c r="E208" s="342" t="s">
        <v>697</v>
      </c>
      <c r="F208" s="342" t="s">
        <v>1566</v>
      </c>
      <c r="G208" s="342"/>
      <c r="H208" s="342" t="s">
        <v>2093</v>
      </c>
      <c r="I208" s="342"/>
      <c r="J208" s="342" t="s">
        <v>2272</v>
      </c>
      <c r="K208" s="342" t="s">
        <v>2731</v>
      </c>
      <c r="L208" s="342" t="s">
        <v>4337</v>
      </c>
      <c r="M208" s="342" t="s">
        <v>4338</v>
      </c>
      <c r="N208" s="342" t="s">
        <v>2272</v>
      </c>
      <c r="O208" s="342" t="s">
        <v>2307</v>
      </c>
      <c r="P208" s="342" t="s">
        <v>2321</v>
      </c>
      <c r="Q208" s="342" t="s">
        <v>368</v>
      </c>
      <c r="R208" s="342" t="s">
        <v>2278</v>
      </c>
      <c r="S208" s="342" t="s">
        <v>3833</v>
      </c>
      <c r="T208" s="342" t="s">
        <v>2088</v>
      </c>
      <c r="U208" s="342" t="s">
        <v>2088</v>
      </c>
      <c r="V208" s="342"/>
      <c r="W208" s="342"/>
      <c r="X208" s="342"/>
      <c r="Y208" s="342"/>
      <c r="Z208" s="342"/>
      <c r="AA208" s="342"/>
      <c r="AB208" s="342"/>
      <c r="AC208" s="342"/>
      <c r="AD208" s="342"/>
      <c r="AE208" s="342"/>
      <c r="AF208" s="342"/>
      <c r="AG208" s="342"/>
      <c r="AH208" s="342"/>
      <c r="AI208" s="342"/>
      <c r="AJ208" s="342"/>
      <c r="AK208" s="342" t="s">
        <v>2272</v>
      </c>
      <c r="AL208" s="342" t="s">
        <v>2280</v>
      </c>
      <c r="AM208" s="342" t="s">
        <v>2272</v>
      </c>
      <c r="AN208" s="342" t="s">
        <v>2404</v>
      </c>
      <c r="AO208" s="342" t="s">
        <v>394</v>
      </c>
      <c r="AP208" s="342" t="s">
        <v>4253</v>
      </c>
      <c r="AQ208" s="342" t="s">
        <v>2838</v>
      </c>
      <c r="AR208" s="342" t="s">
        <v>2285</v>
      </c>
      <c r="AS208" s="342" t="s">
        <v>2501</v>
      </c>
      <c r="AT208" s="342"/>
      <c r="AU208" s="351" t="s">
        <v>4337</v>
      </c>
      <c r="AV208" s="342" t="s">
        <v>2744</v>
      </c>
      <c r="AW208" s="342" t="s">
        <v>4339</v>
      </c>
      <c r="AX208" s="342" t="s">
        <v>2532</v>
      </c>
      <c r="AY208" s="342" t="s">
        <v>4340</v>
      </c>
      <c r="AZ208" s="342" t="s">
        <v>2927</v>
      </c>
      <c r="BA208" s="342" t="s">
        <v>3785</v>
      </c>
      <c r="BB208" s="342" t="s">
        <v>2670</v>
      </c>
      <c r="BC208" s="342" t="s">
        <v>3924</v>
      </c>
      <c r="BD208" s="342" t="s">
        <v>2433</v>
      </c>
      <c r="BE208" s="342" t="s">
        <v>3375</v>
      </c>
      <c r="BF208" s="342" t="s">
        <v>2539</v>
      </c>
      <c r="BG208" s="342" t="s">
        <v>4341</v>
      </c>
      <c r="BH208" s="342" t="s">
        <v>2541</v>
      </c>
      <c r="BI208" s="342" t="s">
        <v>4342</v>
      </c>
      <c r="BJ208" s="342" t="s">
        <v>2300</v>
      </c>
      <c r="BK208" s="342" t="s">
        <v>4343</v>
      </c>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t="s">
        <v>4344</v>
      </c>
      <c r="D209" s="342" t="s">
        <v>2749</v>
      </c>
      <c r="E209" s="342" t="s">
        <v>1313</v>
      </c>
      <c r="F209" s="342" t="s">
        <v>1522</v>
      </c>
      <c r="G209" s="342"/>
      <c r="H209" s="342" t="s">
        <v>2093</v>
      </c>
      <c r="I209" s="342"/>
      <c r="J209" s="342" t="s">
        <v>2272</v>
      </c>
      <c r="K209" s="342" t="s">
        <v>2839</v>
      </c>
      <c r="L209" s="342" t="s">
        <v>4345</v>
      </c>
      <c r="M209" s="342" t="s">
        <v>4346</v>
      </c>
      <c r="N209" s="342" t="s">
        <v>2272</v>
      </c>
      <c r="O209" s="342" t="s">
        <v>2281</v>
      </c>
      <c r="P209" s="342" t="s">
        <v>2376</v>
      </c>
      <c r="Q209" s="342" t="s">
        <v>383</v>
      </c>
      <c r="R209" s="342" t="s">
        <v>2278</v>
      </c>
      <c r="S209" s="342" t="s">
        <v>3833</v>
      </c>
      <c r="T209" s="342" t="s">
        <v>2088</v>
      </c>
      <c r="U209" s="342" t="s">
        <v>2088</v>
      </c>
      <c r="V209" s="342"/>
      <c r="W209" s="342"/>
      <c r="X209" s="342"/>
      <c r="Y209" s="342"/>
      <c r="Z209" s="342"/>
      <c r="AA209" s="342"/>
      <c r="AB209" s="342"/>
      <c r="AC209" s="342"/>
      <c r="AD209" s="342"/>
      <c r="AE209" s="342"/>
      <c r="AF209" s="342"/>
      <c r="AG209" s="342"/>
      <c r="AH209" s="342"/>
      <c r="AI209" s="342"/>
      <c r="AJ209" s="342"/>
      <c r="AK209" s="342" t="s">
        <v>2272</v>
      </c>
      <c r="AL209" s="342" t="s">
        <v>2280</v>
      </c>
      <c r="AM209" s="342" t="s">
        <v>2272</v>
      </c>
      <c r="AN209" s="342" t="s">
        <v>2404</v>
      </c>
      <c r="AO209" s="342" t="s">
        <v>394</v>
      </c>
      <c r="AP209" s="342" t="s">
        <v>4253</v>
      </c>
      <c r="AQ209" s="342" t="s">
        <v>2838</v>
      </c>
      <c r="AR209" s="342" t="s">
        <v>2285</v>
      </c>
      <c r="AS209" s="342" t="s">
        <v>2404</v>
      </c>
      <c r="AT209" s="342"/>
      <c r="AU209" s="351" t="s">
        <v>4345</v>
      </c>
      <c r="AV209" s="342" t="s">
        <v>2744</v>
      </c>
      <c r="AW209" s="342" t="s">
        <v>4347</v>
      </c>
      <c r="AX209" s="342" t="s">
        <v>2532</v>
      </c>
      <c r="AY209" s="342" t="s">
        <v>4348</v>
      </c>
      <c r="AZ209" s="342" t="s">
        <v>2927</v>
      </c>
      <c r="BA209" s="342" t="s">
        <v>4349</v>
      </c>
      <c r="BB209" s="342" t="s">
        <v>2670</v>
      </c>
      <c r="BC209" s="342" t="s">
        <v>4350</v>
      </c>
      <c r="BD209" s="342" t="s">
        <v>2433</v>
      </c>
      <c r="BE209" s="342" t="s">
        <v>4351</v>
      </c>
      <c r="BF209" s="342" t="s">
        <v>2539</v>
      </c>
      <c r="BG209" s="342" t="s">
        <v>4042</v>
      </c>
      <c r="BH209" s="342" t="s">
        <v>2541</v>
      </c>
      <c r="BI209" s="342" t="s">
        <v>4352</v>
      </c>
      <c r="BJ209" s="342" t="s">
        <v>2300</v>
      </c>
      <c r="BK209" s="342" t="s">
        <v>4353</v>
      </c>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t="s">
        <v>4354</v>
      </c>
      <c r="D210" s="342" t="s">
        <v>4355</v>
      </c>
      <c r="E210" s="342" t="s">
        <v>435</v>
      </c>
      <c r="F210" s="342" t="s">
        <v>1522</v>
      </c>
      <c r="G210" s="342"/>
      <c r="H210" s="342" t="s">
        <v>2093</v>
      </c>
      <c r="I210" s="342"/>
      <c r="J210" s="342" t="s">
        <v>2272</v>
      </c>
      <c r="K210" s="342" t="s">
        <v>2809</v>
      </c>
      <c r="L210" s="342" t="s">
        <v>4356</v>
      </c>
      <c r="M210" s="342" t="s">
        <v>4357</v>
      </c>
      <c r="N210" s="342" t="s">
        <v>2272</v>
      </c>
      <c r="O210" s="342" t="s">
        <v>2276</v>
      </c>
      <c r="P210" s="342" t="s">
        <v>2277</v>
      </c>
      <c r="Q210" s="342" t="s">
        <v>424</v>
      </c>
      <c r="R210" s="342" t="s">
        <v>2278</v>
      </c>
      <c r="S210" s="342" t="s">
        <v>3833</v>
      </c>
      <c r="T210" s="342" t="s">
        <v>2088</v>
      </c>
      <c r="U210" s="342" t="s">
        <v>2088</v>
      </c>
      <c r="V210" s="342"/>
      <c r="W210" s="342"/>
      <c r="X210" s="342"/>
      <c r="Y210" s="342"/>
      <c r="Z210" s="342"/>
      <c r="AA210" s="342"/>
      <c r="AB210" s="342"/>
      <c r="AC210" s="342"/>
      <c r="AD210" s="342"/>
      <c r="AE210" s="342"/>
      <c r="AF210" s="342"/>
      <c r="AG210" s="342"/>
      <c r="AH210" s="342"/>
      <c r="AI210" s="342"/>
      <c r="AJ210" s="342"/>
      <c r="AK210" s="342" t="s">
        <v>2272</v>
      </c>
      <c r="AL210" s="342" t="s">
        <v>2280</v>
      </c>
      <c r="AM210" s="342" t="s">
        <v>2272</v>
      </c>
      <c r="AN210" s="342" t="s">
        <v>2404</v>
      </c>
      <c r="AO210" s="342" t="s">
        <v>394</v>
      </c>
      <c r="AP210" s="342" t="s">
        <v>4253</v>
      </c>
      <c r="AQ210" s="342" t="s">
        <v>2838</v>
      </c>
      <c r="AR210" s="342" t="s">
        <v>2285</v>
      </c>
      <c r="AS210" s="342" t="s">
        <v>2459</v>
      </c>
      <c r="AT210" s="342"/>
      <c r="AU210" s="351" t="s">
        <v>4356</v>
      </c>
      <c r="AV210" s="342" t="s">
        <v>2744</v>
      </c>
      <c r="AW210" s="342" t="s">
        <v>2885</v>
      </c>
      <c r="AX210" s="342" t="s">
        <v>2532</v>
      </c>
      <c r="AY210" s="342" t="s">
        <v>4155</v>
      </c>
      <c r="AZ210" s="342" t="s">
        <v>2927</v>
      </c>
      <c r="BA210" s="342" t="s">
        <v>4358</v>
      </c>
      <c r="BB210" s="342" t="s">
        <v>2670</v>
      </c>
      <c r="BC210" s="342" t="s">
        <v>2775</v>
      </c>
      <c r="BD210" s="342" t="s">
        <v>2433</v>
      </c>
      <c r="BE210" s="342" t="s">
        <v>3893</v>
      </c>
      <c r="BF210" s="342" t="s">
        <v>2539</v>
      </c>
      <c r="BG210" s="342" t="s">
        <v>4359</v>
      </c>
      <c r="BH210" s="342" t="s">
        <v>2541</v>
      </c>
      <c r="BI210" s="342" t="s">
        <v>4360</v>
      </c>
      <c r="BJ210" s="342" t="s">
        <v>2300</v>
      </c>
      <c r="BK210" s="342" t="s">
        <v>4361</v>
      </c>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t="s">
        <v>4362</v>
      </c>
      <c r="D211" s="342" t="s">
        <v>2663</v>
      </c>
      <c r="E211" s="342" t="s">
        <v>1525</v>
      </c>
      <c r="F211" s="342" t="s">
        <v>1524</v>
      </c>
      <c r="G211" s="342"/>
      <c r="H211" s="342" t="s">
        <v>2093</v>
      </c>
      <c r="I211" s="342"/>
      <c r="J211" s="342" t="s">
        <v>2272</v>
      </c>
      <c r="K211" s="342" t="s">
        <v>3136</v>
      </c>
      <c r="L211" s="342" t="s">
        <v>4363</v>
      </c>
      <c r="M211" s="342" t="s">
        <v>4364</v>
      </c>
      <c r="N211" s="342" t="s">
        <v>2272</v>
      </c>
      <c r="O211" s="342" t="s">
        <v>2281</v>
      </c>
      <c r="P211" s="342" t="s">
        <v>2376</v>
      </c>
      <c r="Q211" s="342" t="s">
        <v>383</v>
      </c>
      <c r="R211" s="342" t="s">
        <v>2278</v>
      </c>
      <c r="S211" s="342" t="s">
        <v>3833</v>
      </c>
      <c r="T211" s="342" t="s">
        <v>2088</v>
      </c>
      <c r="U211" s="342" t="s">
        <v>2088</v>
      </c>
      <c r="V211" s="342"/>
      <c r="W211" s="342"/>
      <c r="X211" s="342"/>
      <c r="Y211" s="342"/>
      <c r="Z211" s="342"/>
      <c r="AA211" s="342"/>
      <c r="AB211" s="342"/>
      <c r="AC211" s="342"/>
      <c r="AD211" s="342"/>
      <c r="AE211" s="342"/>
      <c r="AF211" s="342"/>
      <c r="AG211" s="342"/>
      <c r="AH211" s="342"/>
      <c r="AI211" s="342"/>
      <c r="AJ211" s="342"/>
      <c r="AK211" s="342" t="s">
        <v>2272</v>
      </c>
      <c r="AL211" s="342" t="s">
        <v>2280</v>
      </c>
      <c r="AM211" s="342" t="s">
        <v>2272</v>
      </c>
      <c r="AN211" s="342" t="s">
        <v>2404</v>
      </c>
      <c r="AO211" s="342" t="s">
        <v>394</v>
      </c>
      <c r="AP211" s="342" t="s">
        <v>4253</v>
      </c>
      <c r="AQ211" s="342" t="s">
        <v>2838</v>
      </c>
      <c r="AR211" s="342" t="s">
        <v>2285</v>
      </c>
      <c r="AS211" s="342" t="s">
        <v>2661</v>
      </c>
      <c r="AT211" s="342"/>
      <c r="AU211" s="351" t="s">
        <v>4363</v>
      </c>
      <c r="AV211" s="342" t="s">
        <v>2744</v>
      </c>
      <c r="AW211" s="342" t="s">
        <v>3140</v>
      </c>
      <c r="AX211" s="342" t="s">
        <v>2532</v>
      </c>
      <c r="AY211" s="342" t="s">
        <v>3463</v>
      </c>
      <c r="AZ211" s="342" t="s">
        <v>2927</v>
      </c>
      <c r="BA211" s="342" t="s">
        <v>2481</v>
      </c>
      <c r="BB211" s="342" t="s">
        <v>2670</v>
      </c>
      <c r="BC211" s="342" t="s">
        <v>3961</v>
      </c>
      <c r="BD211" s="342" t="s">
        <v>2433</v>
      </c>
      <c r="BE211" s="342" t="s">
        <v>4365</v>
      </c>
      <c r="BF211" s="342" t="s">
        <v>2539</v>
      </c>
      <c r="BG211" s="342" t="s">
        <v>4366</v>
      </c>
      <c r="BH211" s="342" t="s">
        <v>2541</v>
      </c>
      <c r="BI211" s="342" t="s">
        <v>4367</v>
      </c>
      <c r="BJ211" s="342" t="s">
        <v>2300</v>
      </c>
      <c r="BK211" s="342" t="s">
        <v>4368</v>
      </c>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t="s">
        <v>4369</v>
      </c>
      <c r="D212" s="342" t="s">
        <v>4370</v>
      </c>
      <c r="E212" s="342" t="s">
        <v>1385</v>
      </c>
      <c r="F212" s="342" t="s">
        <v>1379</v>
      </c>
      <c r="G212" s="342"/>
      <c r="H212" s="342" t="s">
        <v>2093</v>
      </c>
      <c r="I212" s="342"/>
      <c r="J212" s="342" t="s">
        <v>2272</v>
      </c>
      <c r="K212" s="342" t="s">
        <v>2836</v>
      </c>
      <c r="L212" s="342" t="s">
        <v>4371</v>
      </c>
      <c r="M212" s="342" t="s">
        <v>4372</v>
      </c>
      <c r="N212" s="342" t="s">
        <v>2272</v>
      </c>
      <c r="O212" s="342" t="s">
        <v>2336</v>
      </c>
      <c r="P212" s="342" t="s">
        <v>2476</v>
      </c>
      <c r="Q212" s="342" t="s">
        <v>374</v>
      </c>
      <c r="R212" s="342" t="s">
        <v>2278</v>
      </c>
      <c r="S212" s="342" t="s">
        <v>3833</v>
      </c>
      <c r="T212" s="342" t="s">
        <v>2088</v>
      </c>
      <c r="U212" s="342" t="s">
        <v>2088</v>
      </c>
      <c r="V212" s="342"/>
      <c r="W212" s="342"/>
      <c r="X212" s="342"/>
      <c r="Y212" s="342"/>
      <c r="Z212" s="342"/>
      <c r="AA212" s="342"/>
      <c r="AB212" s="342"/>
      <c r="AC212" s="342"/>
      <c r="AD212" s="342"/>
      <c r="AE212" s="342"/>
      <c r="AF212" s="342"/>
      <c r="AG212" s="342"/>
      <c r="AH212" s="342"/>
      <c r="AI212" s="342"/>
      <c r="AJ212" s="342"/>
      <c r="AK212" s="342" t="s">
        <v>2272</v>
      </c>
      <c r="AL212" s="342" t="s">
        <v>2280</v>
      </c>
      <c r="AM212" s="342" t="s">
        <v>2272</v>
      </c>
      <c r="AN212" s="342" t="s">
        <v>2404</v>
      </c>
      <c r="AO212" s="342" t="s">
        <v>394</v>
      </c>
      <c r="AP212" s="342" t="s">
        <v>4253</v>
      </c>
      <c r="AQ212" s="342" t="s">
        <v>2838</v>
      </c>
      <c r="AR212" s="342" t="s">
        <v>2285</v>
      </c>
      <c r="AS212" s="342" t="s">
        <v>2526</v>
      </c>
      <c r="AT212" s="342"/>
      <c r="AU212" s="351" t="s">
        <v>4371</v>
      </c>
      <c r="AV212" s="342" t="s">
        <v>2744</v>
      </c>
      <c r="AW212" s="342" t="s">
        <v>4373</v>
      </c>
      <c r="AX212" s="342" t="s">
        <v>2532</v>
      </c>
      <c r="AY212" s="342" t="s">
        <v>4374</v>
      </c>
      <c r="AZ212" s="342" t="s">
        <v>2927</v>
      </c>
      <c r="BA212" s="342" t="s">
        <v>4058</v>
      </c>
      <c r="BB212" s="342" t="s">
        <v>2670</v>
      </c>
      <c r="BC212" s="342" t="s">
        <v>4375</v>
      </c>
      <c r="BD212" s="342" t="s">
        <v>2433</v>
      </c>
      <c r="BE212" s="342" t="s">
        <v>4376</v>
      </c>
      <c r="BF212" s="342" t="s">
        <v>2539</v>
      </c>
      <c r="BG212" s="342" t="s">
        <v>4377</v>
      </c>
      <c r="BH212" s="342" t="s">
        <v>2541</v>
      </c>
      <c r="BI212" s="342" t="s">
        <v>4378</v>
      </c>
      <c r="BJ212" s="342" t="s">
        <v>2300</v>
      </c>
      <c r="BK212" s="342" t="s">
        <v>4379</v>
      </c>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t="s">
        <v>4380</v>
      </c>
      <c r="D213" s="342" t="s">
        <v>2744</v>
      </c>
      <c r="E213" s="342" t="s">
        <v>1380</v>
      </c>
      <c r="F213" s="342" t="s">
        <v>1379</v>
      </c>
      <c r="G213" s="342"/>
      <c r="H213" s="342" t="s">
        <v>2093</v>
      </c>
      <c r="I213" s="342"/>
      <c r="J213" s="342" t="s">
        <v>2272</v>
      </c>
      <c r="K213" s="342" t="s">
        <v>3134</v>
      </c>
      <c r="L213" s="342" t="s">
        <v>4381</v>
      </c>
      <c r="M213" s="342" t="s">
        <v>4382</v>
      </c>
      <c r="N213" s="342" t="s">
        <v>2322</v>
      </c>
      <c r="O213" s="342" t="s">
        <v>2404</v>
      </c>
      <c r="P213" s="342" t="s">
        <v>2405</v>
      </c>
      <c r="Q213" s="342" t="s">
        <v>362</v>
      </c>
      <c r="R213" s="342" t="s">
        <v>2278</v>
      </c>
      <c r="S213" s="342" t="s">
        <v>3833</v>
      </c>
      <c r="T213" s="342" t="s">
        <v>2088</v>
      </c>
      <c r="U213" s="342" t="s">
        <v>2088</v>
      </c>
      <c r="V213" s="342"/>
      <c r="W213" s="342"/>
      <c r="X213" s="342"/>
      <c r="Y213" s="342"/>
      <c r="Z213" s="342"/>
      <c r="AA213" s="342"/>
      <c r="AB213" s="342"/>
      <c r="AC213" s="342"/>
      <c r="AD213" s="342"/>
      <c r="AE213" s="342"/>
      <c r="AF213" s="342"/>
      <c r="AG213" s="342"/>
      <c r="AH213" s="342"/>
      <c r="AI213" s="342"/>
      <c r="AJ213" s="342"/>
      <c r="AK213" s="342" t="s">
        <v>2272</v>
      </c>
      <c r="AL213" s="342" t="s">
        <v>2280</v>
      </c>
      <c r="AM213" s="342" t="s">
        <v>2272</v>
      </c>
      <c r="AN213" s="342" t="s">
        <v>2404</v>
      </c>
      <c r="AO213" s="342" t="s">
        <v>394</v>
      </c>
      <c r="AP213" s="342" t="s">
        <v>4253</v>
      </c>
      <c r="AQ213" s="342" t="s">
        <v>2838</v>
      </c>
      <c r="AR213" s="342" t="s">
        <v>2285</v>
      </c>
      <c r="AS213" s="342"/>
      <c r="AT213" s="342"/>
      <c r="AU213" s="351" t="s">
        <v>4381</v>
      </c>
      <c r="AV213" s="342" t="s">
        <v>2744</v>
      </c>
      <c r="AW213" s="342" t="s">
        <v>4383</v>
      </c>
      <c r="AX213" s="342" t="s">
        <v>2532</v>
      </c>
      <c r="AY213" s="342" t="s">
        <v>4384</v>
      </c>
      <c r="AZ213" s="342" t="s">
        <v>2927</v>
      </c>
      <c r="BA213" s="342" t="s">
        <v>2326</v>
      </c>
      <c r="BB213" s="342" t="s">
        <v>2670</v>
      </c>
      <c r="BC213" s="342" t="s">
        <v>4385</v>
      </c>
      <c r="BD213" s="342" t="s">
        <v>2433</v>
      </c>
      <c r="BE213" s="342" t="s">
        <v>4386</v>
      </c>
      <c r="BF213" s="342"/>
      <c r="BG213" s="342"/>
      <c r="BH213" s="342" t="s">
        <v>2541</v>
      </c>
      <c r="BI213" s="342" t="s">
        <v>2632</v>
      </c>
      <c r="BJ213" s="342" t="s">
        <v>2300</v>
      </c>
      <c r="BK213" s="342" t="s">
        <v>4387</v>
      </c>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t="s">
        <v>4388</v>
      </c>
      <c r="E214" s="342"/>
      <c r="F214" s="342" t="s">
        <v>2430</v>
      </c>
      <c r="G214" s="342"/>
      <c r="H214" s="342" t="s">
        <v>2093</v>
      </c>
      <c r="I214" s="342"/>
      <c r="J214" s="342" t="s">
        <v>2272</v>
      </c>
      <c r="K214" s="342" t="s">
        <v>4389</v>
      </c>
      <c r="L214" s="342"/>
      <c r="M214" s="342"/>
      <c r="N214" s="342" t="s">
        <v>2272</v>
      </c>
      <c r="O214" s="342"/>
      <c r="P214" s="342"/>
      <c r="Q214" s="342"/>
      <c r="R214" s="342"/>
      <c r="S214" s="342" t="s">
        <v>3833</v>
      </c>
      <c r="T214" s="342" t="s">
        <v>2088</v>
      </c>
      <c r="U214" s="342" t="s">
        <v>2088</v>
      </c>
      <c r="V214" s="342"/>
      <c r="W214" s="342"/>
      <c r="X214" s="342"/>
      <c r="Y214" s="342"/>
      <c r="Z214" s="342"/>
      <c r="AA214" s="342"/>
      <c r="AB214" s="342"/>
      <c r="AC214" s="342"/>
      <c r="AD214" s="342"/>
      <c r="AE214" s="342"/>
      <c r="AF214" s="342"/>
      <c r="AG214" s="342"/>
      <c r="AH214" s="342"/>
      <c r="AI214" s="342"/>
      <c r="AJ214" s="342"/>
      <c r="AK214" s="342" t="s">
        <v>2272</v>
      </c>
      <c r="AL214" s="342" t="s">
        <v>2280</v>
      </c>
      <c r="AM214" s="342" t="s">
        <v>2272</v>
      </c>
      <c r="AN214" s="342" t="s">
        <v>2404</v>
      </c>
      <c r="AO214" s="342" t="s">
        <v>394</v>
      </c>
      <c r="AP214" s="342" t="s">
        <v>4253</v>
      </c>
      <c r="AQ214" s="342" t="s">
        <v>2838</v>
      </c>
      <c r="AR214" s="342" t="s">
        <v>2285</v>
      </c>
      <c r="AS214" s="342"/>
      <c r="AT214" s="342"/>
      <c r="AU214" s="351"/>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t="s">
        <v>3348</v>
      </c>
      <c r="E215" s="342"/>
      <c r="F215" s="342" t="s">
        <v>2430</v>
      </c>
      <c r="G215" s="342"/>
      <c r="H215" s="342" t="s">
        <v>2093</v>
      </c>
      <c r="I215" s="342"/>
      <c r="J215" s="342" t="s">
        <v>2272</v>
      </c>
      <c r="K215" s="342" t="s">
        <v>3331</v>
      </c>
      <c r="L215" s="342"/>
      <c r="M215" s="342"/>
      <c r="N215" s="342" t="s">
        <v>2272</v>
      </c>
      <c r="O215" s="342"/>
      <c r="P215" s="342"/>
      <c r="Q215" s="342"/>
      <c r="R215" s="342"/>
      <c r="S215" s="342" t="s">
        <v>3833</v>
      </c>
      <c r="T215" s="342" t="s">
        <v>2088</v>
      </c>
      <c r="U215" s="342" t="s">
        <v>2088</v>
      </c>
      <c r="V215" s="342"/>
      <c r="W215" s="342"/>
      <c r="X215" s="342"/>
      <c r="Y215" s="342"/>
      <c r="Z215" s="342"/>
      <c r="AA215" s="342"/>
      <c r="AB215" s="342"/>
      <c r="AC215" s="342"/>
      <c r="AD215" s="342"/>
      <c r="AE215" s="342"/>
      <c r="AF215" s="342"/>
      <c r="AG215" s="342"/>
      <c r="AH215" s="342"/>
      <c r="AI215" s="342"/>
      <c r="AJ215" s="342"/>
      <c r="AK215" s="342" t="s">
        <v>2272</v>
      </c>
      <c r="AL215" s="342" t="s">
        <v>2280</v>
      </c>
      <c r="AM215" s="342" t="s">
        <v>2272</v>
      </c>
      <c r="AN215" s="342" t="s">
        <v>2404</v>
      </c>
      <c r="AO215" s="342" t="s">
        <v>394</v>
      </c>
      <c r="AP215" s="342" t="s">
        <v>4253</v>
      </c>
      <c r="AQ215" s="342" t="s">
        <v>2838</v>
      </c>
      <c r="AR215" s="342" t="s">
        <v>2285</v>
      </c>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t="s">
        <v>4390</v>
      </c>
      <c r="E216" s="342"/>
      <c r="F216" s="342" t="s">
        <v>2430</v>
      </c>
      <c r="G216" s="342"/>
      <c r="H216" s="342" t="s">
        <v>2093</v>
      </c>
      <c r="I216" s="342"/>
      <c r="J216" s="342" t="s">
        <v>2272</v>
      </c>
      <c r="K216" s="342" t="s">
        <v>3341</v>
      </c>
      <c r="L216" s="342"/>
      <c r="M216" s="342"/>
      <c r="N216" s="342" t="s">
        <v>2272</v>
      </c>
      <c r="O216" s="342"/>
      <c r="P216" s="342"/>
      <c r="Q216" s="342"/>
      <c r="R216" s="342"/>
      <c r="S216" s="342" t="s">
        <v>3833</v>
      </c>
      <c r="T216" s="342" t="s">
        <v>2088</v>
      </c>
      <c r="U216" s="342" t="s">
        <v>2088</v>
      </c>
      <c r="V216" s="342"/>
      <c r="W216" s="342"/>
      <c r="X216" s="342"/>
      <c r="Y216" s="342"/>
      <c r="Z216" s="342"/>
      <c r="AA216" s="342"/>
      <c r="AB216" s="342"/>
      <c r="AC216" s="342"/>
      <c r="AD216" s="342"/>
      <c r="AE216" s="342"/>
      <c r="AF216" s="342"/>
      <c r="AG216" s="342"/>
      <c r="AH216" s="342"/>
      <c r="AI216" s="342"/>
      <c r="AJ216" s="342"/>
      <c r="AK216" s="342" t="s">
        <v>2272</v>
      </c>
      <c r="AL216" s="342" t="s">
        <v>2280</v>
      </c>
      <c r="AM216" s="342" t="s">
        <v>2272</v>
      </c>
      <c r="AN216" s="342" t="s">
        <v>2404</v>
      </c>
      <c r="AO216" s="342" t="s">
        <v>394</v>
      </c>
      <c r="AP216" s="342" t="s">
        <v>4253</v>
      </c>
      <c r="AQ216" s="342" t="s">
        <v>2838</v>
      </c>
      <c r="AR216" s="342" t="s">
        <v>2285</v>
      </c>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t="s">
        <v>4391</v>
      </c>
      <c r="D217" s="342" t="s">
        <v>4392</v>
      </c>
      <c r="E217" s="342" t="s">
        <v>640</v>
      </c>
      <c r="F217" s="342" t="s">
        <v>639</v>
      </c>
      <c r="G217" s="342"/>
      <c r="H217" s="342" t="s">
        <v>2093</v>
      </c>
      <c r="I217" s="342"/>
      <c r="J217" s="342" t="s">
        <v>2272</v>
      </c>
      <c r="K217" s="342" t="s">
        <v>4393</v>
      </c>
      <c r="L217" s="342" t="s">
        <v>4394</v>
      </c>
      <c r="M217" s="342" t="s">
        <v>4395</v>
      </c>
      <c r="N217" s="342" t="s">
        <v>2272</v>
      </c>
      <c r="O217" s="342" t="s">
        <v>2276</v>
      </c>
      <c r="P217" s="342" t="s">
        <v>2277</v>
      </c>
      <c r="Q217" s="342" t="s">
        <v>424</v>
      </c>
      <c r="R217" s="342" t="s">
        <v>2278</v>
      </c>
      <c r="S217" s="342" t="s">
        <v>2497</v>
      </c>
      <c r="T217" s="342" t="s">
        <v>2089</v>
      </c>
      <c r="U217" s="342" t="s">
        <v>2089</v>
      </c>
      <c r="V217" s="342"/>
      <c r="W217" s="342"/>
      <c r="X217" s="342"/>
      <c r="Y217" s="342"/>
      <c r="Z217" s="342"/>
      <c r="AA217" s="342"/>
      <c r="AB217" s="342"/>
      <c r="AC217" s="342"/>
      <c r="AD217" s="342"/>
      <c r="AE217" s="342"/>
      <c r="AF217" s="342"/>
      <c r="AG217" s="342"/>
      <c r="AH217" s="342"/>
      <c r="AI217" s="342"/>
      <c r="AJ217" s="342"/>
      <c r="AK217" s="342" t="s">
        <v>2272</v>
      </c>
      <c r="AL217" s="342" t="s">
        <v>2280</v>
      </c>
      <c r="AM217" s="342" t="s">
        <v>2272</v>
      </c>
      <c r="AN217" s="342" t="s">
        <v>2406</v>
      </c>
      <c r="AO217" s="342" t="s">
        <v>413</v>
      </c>
      <c r="AP217" s="342" t="s">
        <v>4396</v>
      </c>
      <c r="AQ217" s="342" t="s">
        <v>3707</v>
      </c>
      <c r="AR217" s="342" t="s">
        <v>2276</v>
      </c>
      <c r="AS217" s="342" t="s">
        <v>2279</v>
      </c>
      <c r="AT217" s="342"/>
      <c r="AU217" s="351" t="s">
        <v>4394</v>
      </c>
      <c r="AV217" s="342" t="s">
        <v>3350</v>
      </c>
      <c r="AW217" s="342" t="s">
        <v>3580</v>
      </c>
      <c r="AX217" s="342" t="s">
        <v>3354</v>
      </c>
      <c r="AY217" s="342" t="s">
        <v>4397</v>
      </c>
      <c r="AZ217" s="342" t="s">
        <v>2585</v>
      </c>
      <c r="BA217" s="342" t="s">
        <v>3185</v>
      </c>
      <c r="BB217" s="342" t="s">
        <v>2663</v>
      </c>
      <c r="BC217" s="342" t="s">
        <v>4398</v>
      </c>
      <c r="BD217" s="342" t="s">
        <v>2543</v>
      </c>
      <c r="BE217" s="342" t="s">
        <v>4399</v>
      </c>
      <c r="BF217" s="342" t="s">
        <v>3359</v>
      </c>
      <c r="BG217" s="342" t="s">
        <v>4400</v>
      </c>
      <c r="BH217" s="342" t="s">
        <v>2300</v>
      </c>
      <c r="BI217" s="342" t="s">
        <v>3841</v>
      </c>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t="s">
        <v>4401</v>
      </c>
      <c r="D218" s="342" t="s">
        <v>3564</v>
      </c>
      <c r="E218" s="342" t="s">
        <v>1545</v>
      </c>
      <c r="F218" s="342" t="s">
        <v>1544</v>
      </c>
      <c r="G218" s="342"/>
      <c r="H218" s="342" t="s">
        <v>2093</v>
      </c>
      <c r="I218" s="342"/>
      <c r="J218" s="342" t="s">
        <v>2272</v>
      </c>
      <c r="K218" s="342" t="s">
        <v>3341</v>
      </c>
      <c r="L218" s="342" t="s">
        <v>4402</v>
      </c>
      <c r="M218" s="342" t="s">
        <v>4403</v>
      </c>
      <c r="N218" s="342" t="s">
        <v>2272</v>
      </c>
      <c r="O218" s="342" t="s">
        <v>2336</v>
      </c>
      <c r="P218" s="342" t="s">
        <v>2476</v>
      </c>
      <c r="Q218" s="342" t="s">
        <v>374</v>
      </c>
      <c r="R218" s="342" t="s">
        <v>2278</v>
      </c>
      <c r="S218" s="342" t="s">
        <v>2497</v>
      </c>
      <c r="T218" s="342" t="s">
        <v>2089</v>
      </c>
      <c r="U218" s="342" t="s">
        <v>2089</v>
      </c>
      <c r="V218" s="342"/>
      <c r="W218" s="342"/>
      <c r="X218" s="342"/>
      <c r="Y218" s="342"/>
      <c r="Z218" s="342"/>
      <c r="AA218" s="342"/>
      <c r="AB218" s="342"/>
      <c r="AC218" s="342"/>
      <c r="AD218" s="342"/>
      <c r="AE218" s="342"/>
      <c r="AF218" s="342"/>
      <c r="AG218" s="342"/>
      <c r="AH218" s="342"/>
      <c r="AI218" s="342"/>
      <c r="AJ218" s="342"/>
      <c r="AK218" s="342" t="s">
        <v>2272</v>
      </c>
      <c r="AL218" s="342" t="s">
        <v>2280</v>
      </c>
      <c r="AM218" s="342" t="s">
        <v>2272</v>
      </c>
      <c r="AN218" s="342" t="s">
        <v>2406</v>
      </c>
      <c r="AO218" s="342" t="s">
        <v>413</v>
      </c>
      <c r="AP218" s="342" t="s">
        <v>4396</v>
      </c>
      <c r="AQ218" s="342" t="s">
        <v>3707</v>
      </c>
      <c r="AR218" s="342" t="s">
        <v>2276</v>
      </c>
      <c r="AS218" s="342" t="s">
        <v>2307</v>
      </c>
      <c r="AT218" s="342"/>
      <c r="AU218" s="351" t="s">
        <v>4402</v>
      </c>
      <c r="AV218" s="342" t="s">
        <v>3350</v>
      </c>
      <c r="AW218" s="342" t="s">
        <v>3865</v>
      </c>
      <c r="AX218" s="342" t="s">
        <v>3354</v>
      </c>
      <c r="AY218" s="342" t="s">
        <v>2848</v>
      </c>
      <c r="AZ218" s="342" t="s">
        <v>2585</v>
      </c>
      <c r="BA218" s="342" t="s">
        <v>2969</v>
      </c>
      <c r="BB218" s="342" t="s">
        <v>2663</v>
      </c>
      <c r="BC218" s="342" t="s">
        <v>4404</v>
      </c>
      <c r="BD218" s="342" t="s">
        <v>2543</v>
      </c>
      <c r="BE218" s="342" t="s">
        <v>4405</v>
      </c>
      <c r="BF218" s="342" t="s">
        <v>3359</v>
      </c>
      <c r="BG218" s="342" t="s">
        <v>2906</v>
      </c>
      <c r="BH218" s="342" t="s">
        <v>2300</v>
      </c>
      <c r="BI218" s="342" t="s">
        <v>2949</v>
      </c>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t="s">
        <v>4406</v>
      </c>
      <c r="D219" s="342" t="s">
        <v>2454</v>
      </c>
      <c r="E219" s="342" t="s">
        <v>852</v>
      </c>
      <c r="F219" s="342" t="s">
        <v>851</v>
      </c>
      <c r="G219" s="342"/>
      <c r="H219" s="342" t="s">
        <v>2093</v>
      </c>
      <c r="I219" s="342"/>
      <c r="J219" s="342" t="s">
        <v>2272</v>
      </c>
      <c r="K219" s="342" t="s">
        <v>2923</v>
      </c>
      <c r="L219" s="342" t="s">
        <v>4407</v>
      </c>
      <c r="M219" s="342" t="s">
        <v>4408</v>
      </c>
      <c r="N219" s="342" t="s">
        <v>2272</v>
      </c>
      <c r="O219" s="342" t="s">
        <v>2336</v>
      </c>
      <c r="P219" s="342" t="s">
        <v>2476</v>
      </c>
      <c r="Q219" s="342" t="s">
        <v>374</v>
      </c>
      <c r="R219" s="342" t="s">
        <v>2278</v>
      </c>
      <c r="S219" s="342" t="s">
        <v>2497</v>
      </c>
      <c r="T219" s="342" t="s">
        <v>2089</v>
      </c>
      <c r="U219" s="342" t="s">
        <v>2089</v>
      </c>
      <c r="V219" s="342"/>
      <c r="W219" s="342"/>
      <c r="X219" s="342"/>
      <c r="Y219" s="342"/>
      <c r="Z219" s="342"/>
      <c r="AA219" s="342"/>
      <c r="AB219" s="342"/>
      <c r="AC219" s="342"/>
      <c r="AD219" s="342"/>
      <c r="AE219" s="342"/>
      <c r="AF219" s="342"/>
      <c r="AG219" s="342"/>
      <c r="AH219" s="342"/>
      <c r="AI219" s="342"/>
      <c r="AJ219" s="342"/>
      <c r="AK219" s="342" t="s">
        <v>2272</v>
      </c>
      <c r="AL219" s="342" t="s">
        <v>2280</v>
      </c>
      <c r="AM219" s="342" t="s">
        <v>2272</v>
      </c>
      <c r="AN219" s="342" t="s">
        <v>2406</v>
      </c>
      <c r="AO219" s="342" t="s">
        <v>413</v>
      </c>
      <c r="AP219" s="342" t="s">
        <v>4396</v>
      </c>
      <c r="AQ219" s="342" t="s">
        <v>3707</v>
      </c>
      <c r="AR219" s="342" t="s">
        <v>2276</v>
      </c>
      <c r="AS219" s="342" t="s">
        <v>2322</v>
      </c>
      <c r="AT219" s="342"/>
      <c r="AU219" s="351" t="s">
        <v>4407</v>
      </c>
      <c r="AV219" s="342" t="s">
        <v>3350</v>
      </c>
      <c r="AW219" s="342" t="s">
        <v>3078</v>
      </c>
      <c r="AX219" s="342" t="s">
        <v>3354</v>
      </c>
      <c r="AY219" s="342" t="s">
        <v>2709</v>
      </c>
      <c r="AZ219" s="342" t="s">
        <v>2585</v>
      </c>
      <c r="BA219" s="342" t="s">
        <v>4409</v>
      </c>
      <c r="BB219" s="342" t="s">
        <v>2663</v>
      </c>
      <c r="BC219" s="342" t="s">
        <v>4410</v>
      </c>
      <c r="BD219" s="342" t="s">
        <v>2543</v>
      </c>
      <c r="BE219" s="342" t="s">
        <v>4411</v>
      </c>
      <c r="BF219" s="342" t="s">
        <v>3359</v>
      </c>
      <c r="BG219" s="342" t="s">
        <v>4412</v>
      </c>
      <c r="BH219" s="342" t="s">
        <v>2300</v>
      </c>
      <c r="BI219" s="342" t="s">
        <v>2841</v>
      </c>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t="s">
        <v>4413</v>
      </c>
      <c r="D220" s="342" t="s">
        <v>3144</v>
      </c>
      <c r="E220" s="342" t="s">
        <v>1469</v>
      </c>
      <c r="F220" s="342" t="s">
        <v>1849</v>
      </c>
      <c r="G220" s="342"/>
      <c r="H220" s="342" t="s">
        <v>2093</v>
      </c>
      <c r="I220" s="342"/>
      <c r="J220" s="342" t="s">
        <v>2272</v>
      </c>
      <c r="K220" s="342" t="s">
        <v>3573</v>
      </c>
      <c r="L220" s="342" t="s">
        <v>4414</v>
      </c>
      <c r="M220" s="342" t="s">
        <v>4415</v>
      </c>
      <c r="N220" s="342" t="s">
        <v>2272</v>
      </c>
      <c r="O220" s="342" t="s">
        <v>2307</v>
      </c>
      <c r="P220" s="342" t="s">
        <v>2321</v>
      </c>
      <c r="Q220" s="342" t="s">
        <v>368</v>
      </c>
      <c r="R220" s="342" t="s">
        <v>2278</v>
      </c>
      <c r="S220" s="342" t="s">
        <v>2497</v>
      </c>
      <c r="T220" s="342" t="s">
        <v>2089</v>
      </c>
      <c r="U220" s="342" t="s">
        <v>2089</v>
      </c>
      <c r="V220" s="342"/>
      <c r="W220" s="342"/>
      <c r="X220" s="342"/>
      <c r="Y220" s="342"/>
      <c r="Z220" s="342"/>
      <c r="AA220" s="342"/>
      <c r="AB220" s="342"/>
      <c r="AC220" s="342"/>
      <c r="AD220" s="342"/>
      <c r="AE220" s="342"/>
      <c r="AF220" s="342"/>
      <c r="AG220" s="342"/>
      <c r="AH220" s="342"/>
      <c r="AI220" s="342"/>
      <c r="AJ220" s="342"/>
      <c r="AK220" s="342" t="s">
        <v>2272</v>
      </c>
      <c r="AL220" s="342" t="s">
        <v>2280</v>
      </c>
      <c r="AM220" s="342" t="s">
        <v>2272</v>
      </c>
      <c r="AN220" s="342" t="s">
        <v>2406</v>
      </c>
      <c r="AO220" s="342" t="s">
        <v>413</v>
      </c>
      <c r="AP220" s="342" t="s">
        <v>4396</v>
      </c>
      <c r="AQ220" s="342" t="s">
        <v>3707</v>
      </c>
      <c r="AR220" s="342" t="s">
        <v>2276</v>
      </c>
      <c r="AS220" s="342" t="s">
        <v>2336</v>
      </c>
      <c r="AT220" s="342"/>
      <c r="AU220" s="351" t="s">
        <v>4414</v>
      </c>
      <c r="AV220" s="342" t="s">
        <v>3350</v>
      </c>
      <c r="AW220" s="342" t="s">
        <v>2349</v>
      </c>
      <c r="AX220" s="342" t="s">
        <v>3354</v>
      </c>
      <c r="AY220" s="342" t="s">
        <v>4416</v>
      </c>
      <c r="AZ220" s="342" t="s">
        <v>2585</v>
      </c>
      <c r="BA220" s="342" t="s">
        <v>2581</v>
      </c>
      <c r="BB220" s="342" t="s">
        <v>2663</v>
      </c>
      <c r="BC220" s="342" t="s">
        <v>4417</v>
      </c>
      <c r="BD220" s="342" t="s">
        <v>2543</v>
      </c>
      <c r="BE220" s="342" t="s">
        <v>4418</v>
      </c>
      <c r="BF220" s="342" t="s">
        <v>3359</v>
      </c>
      <c r="BG220" s="342" t="s">
        <v>4419</v>
      </c>
      <c r="BH220" s="342" t="s">
        <v>2300</v>
      </c>
      <c r="BI220" s="342" t="s">
        <v>4420</v>
      </c>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t="s">
        <v>4421</v>
      </c>
      <c r="E221" s="342"/>
      <c r="F221" s="342" t="s">
        <v>2430</v>
      </c>
      <c r="G221" s="342"/>
      <c r="H221" s="342" t="s">
        <v>2093</v>
      </c>
      <c r="I221" s="342"/>
      <c r="J221" s="342" t="s">
        <v>2272</v>
      </c>
      <c r="K221" s="342" t="s">
        <v>4422</v>
      </c>
      <c r="L221" s="342"/>
      <c r="M221" s="342"/>
      <c r="N221" s="342" t="s">
        <v>2272</v>
      </c>
      <c r="O221" s="342"/>
      <c r="P221" s="342"/>
      <c r="Q221" s="342"/>
      <c r="R221" s="342"/>
      <c r="S221" s="342" t="s">
        <v>2497</v>
      </c>
      <c r="T221" s="342" t="s">
        <v>2089</v>
      </c>
      <c r="U221" s="342" t="s">
        <v>2089</v>
      </c>
      <c r="V221" s="342"/>
      <c r="W221" s="342"/>
      <c r="X221" s="342"/>
      <c r="Y221" s="342"/>
      <c r="Z221" s="342"/>
      <c r="AA221" s="342"/>
      <c r="AB221" s="342"/>
      <c r="AC221" s="342"/>
      <c r="AD221" s="342"/>
      <c r="AE221" s="342"/>
      <c r="AF221" s="342"/>
      <c r="AG221" s="342"/>
      <c r="AH221" s="342"/>
      <c r="AI221" s="342"/>
      <c r="AJ221" s="342"/>
      <c r="AK221" s="342" t="s">
        <v>2272</v>
      </c>
      <c r="AL221" s="342" t="s">
        <v>2280</v>
      </c>
      <c r="AM221" s="342" t="s">
        <v>2272</v>
      </c>
      <c r="AN221" s="342" t="s">
        <v>2406</v>
      </c>
      <c r="AO221" s="342" t="s">
        <v>413</v>
      </c>
      <c r="AP221" s="342" t="s">
        <v>4396</v>
      </c>
      <c r="AQ221" s="342" t="s">
        <v>3707</v>
      </c>
      <c r="AR221" s="342" t="s">
        <v>2276</v>
      </c>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t="s">
        <v>4423</v>
      </c>
      <c r="E222" s="342"/>
      <c r="F222" s="342" t="s">
        <v>2430</v>
      </c>
      <c r="G222" s="342"/>
      <c r="H222" s="342" t="s">
        <v>2093</v>
      </c>
      <c r="I222" s="342"/>
      <c r="J222" s="342" t="s">
        <v>2272</v>
      </c>
      <c r="K222" s="342" t="s">
        <v>3634</v>
      </c>
      <c r="L222" s="342"/>
      <c r="M222" s="342"/>
      <c r="N222" s="342" t="s">
        <v>2272</v>
      </c>
      <c r="O222" s="342"/>
      <c r="P222" s="342"/>
      <c r="Q222" s="342"/>
      <c r="R222" s="342"/>
      <c r="S222" s="342" t="s">
        <v>2497</v>
      </c>
      <c r="T222" s="342" t="s">
        <v>2089</v>
      </c>
      <c r="U222" s="342" t="s">
        <v>2089</v>
      </c>
      <c r="V222" s="342"/>
      <c r="W222" s="342"/>
      <c r="X222" s="342"/>
      <c r="Y222" s="342"/>
      <c r="Z222" s="342"/>
      <c r="AA222" s="342"/>
      <c r="AB222" s="342"/>
      <c r="AC222" s="342"/>
      <c r="AD222" s="342"/>
      <c r="AE222" s="342"/>
      <c r="AF222" s="342"/>
      <c r="AG222" s="342"/>
      <c r="AH222" s="342"/>
      <c r="AI222" s="342"/>
      <c r="AJ222" s="342"/>
      <c r="AK222" s="342" t="s">
        <v>2272</v>
      </c>
      <c r="AL222" s="342" t="s">
        <v>2280</v>
      </c>
      <c r="AM222" s="342" t="s">
        <v>2272</v>
      </c>
      <c r="AN222" s="342" t="s">
        <v>2406</v>
      </c>
      <c r="AO222" s="342" t="s">
        <v>413</v>
      </c>
      <c r="AP222" s="342" t="s">
        <v>4396</v>
      </c>
      <c r="AQ222" s="342" t="s">
        <v>3707</v>
      </c>
      <c r="AR222" s="342" t="s">
        <v>2276</v>
      </c>
      <c r="AS222" s="342"/>
      <c r="AT222" s="342"/>
      <c r="AU222" s="351"/>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t="s">
        <v>4424</v>
      </c>
      <c r="D223" s="342" t="s">
        <v>4425</v>
      </c>
      <c r="E223" s="342" t="s">
        <v>2009</v>
      </c>
      <c r="F223" s="342" t="s">
        <v>2006</v>
      </c>
      <c r="G223" s="342"/>
      <c r="H223" s="342" t="s">
        <v>2093</v>
      </c>
      <c r="I223" s="342"/>
      <c r="J223" s="342" t="s">
        <v>2272</v>
      </c>
      <c r="K223" s="342" t="s">
        <v>4426</v>
      </c>
      <c r="L223" s="342" t="s">
        <v>4427</v>
      </c>
      <c r="M223" s="342" t="s">
        <v>4428</v>
      </c>
      <c r="N223" s="342" t="s">
        <v>2272</v>
      </c>
      <c r="O223" s="342" t="s">
        <v>2281</v>
      </c>
      <c r="P223" s="342" t="s">
        <v>2376</v>
      </c>
      <c r="Q223" s="342" t="s">
        <v>383</v>
      </c>
      <c r="R223" s="342" t="s">
        <v>2278</v>
      </c>
      <c r="S223" s="342" t="s">
        <v>3543</v>
      </c>
      <c r="T223" s="342" t="s">
        <v>2090</v>
      </c>
      <c r="U223" s="342" t="s">
        <v>2090</v>
      </c>
      <c r="V223" s="342"/>
      <c r="W223" s="342"/>
      <c r="X223" s="342"/>
      <c r="Y223" s="342"/>
      <c r="Z223" s="342"/>
      <c r="AA223" s="342"/>
      <c r="AB223" s="342"/>
      <c r="AC223" s="342"/>
      <c r="AD223" s="342"/>
      <c r="AE223" s="342"/>
      <c r="AF223" s="342"/>
      <c r="AG223" s="342"/>
      <c r="AH223" s="342"/>
      <c r="AI223" s="342"/>
      <c r="AJ223" s="342"/>
      <c r="AK223" s="342" t="s">
        <v>2272</v>
      </c>
      <c r="AL223" s="342" t="s">
        <v>2280</v>
      </c>
      <c r="AM223" s="342" t="s">
        <v>2272</v>
      </c>
      <c r="AN223" s="342" t="s">
        <v>2661</v>
      </c>
      <c r="AO223" s="342" t="s">
        <v>4429</v>
      </c>
      <c r="AP223" s="342" t="s">
        <v>2307</v>
      </c>
      <c r="AQ223" s="342" t="s">
        <v>3361</v>
      </c>
      <c r="AR223" s="342" t="s">
        <v>2281</v>
      </c>
      <c r="AS223" s="342" t="s">
        <v>2279</v>
      </c>
      <c r="AT223" s="342"/>
      <c r="AU223" s="351" t="s">
        <v>4427</v>
      </c>
      <c r="AV223" s="342" t="s">
        <v>3144</v>
      </c>
      <c r="AW223" s="342" t="s">
        <v>3858</v>
      </c>
      <c r="AX223" s="342" t="s">
        <v>2292</v>
      </c>
      <c r="AY223" s="342" t="s">
        <v>4430</v>
      </c>
      <c r="AZ223" s="342" t="s">
        <v>2663</v>
      </c>
      <c r="BA223" s="342" t="s">
        <v>4431</v>
      </c>
      <c r="BB223" s="342" t="s">
        <v>2452</v>
      </c>
      <c r="BC223" s="342" t="s">
        <v>4432</v>
      </c>
      <c r="BD223" s="342" t="s">
        <v>2454</v>
      </c>
      <c r="BE223" s="342" t="s">
        <v>4433</v>
      </c>
      <c r="BF223" s="342" t="s">
        <v>2300</v>
      </c>
      <c r="BG223" s="342" t="s">
        <v>4434</v>
      </c>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t="s">
        <v>4435</v>
      </c>
      <c r="D224" s="342" t="s">
        <v>4436</v>
      </c>
      <c r="E224" s="342" t="s">
        <v>1933</v>
      </c>
      <c r="F224" s="342" t="s">
        <v>1932</v>
      </c>
      <c r="G224" s="342"/>
      <c r="H224" s="342" t="s">
        <v>2093</v>
      </c>
      <c r="I224" s="342"/>
      <c r="J224" s="342" t="s">
        <v>2272</v>
      </c>
      <c r="K224" s="342" t="s">
        <v>2639</v>
      </c>
      <c r="L224" s="342" t="s">
        <v>4437</v>
      </c>
      <c r="M224" s="342" t="s">
        <v>4438</v>
      </c>
      <c r="N224" s="342" t="s">
        <v>2272</v>
      </c>
      <c r="O224" s="342" t="s">
        <v>2336</v>
      </c>
      <c r="P224" s="342" t="s">
        <v>2476</v>
      </c>
      <c r="Q224" s="342" t="s">
        <v>374</v>
      </c>
      <c r="R224" s="342" t="s">
        <v>2278</v>
      </c>
      <c r="S224" s="342" t="s">
        <v>3543</v>
      </c>
      <c r="T224" s="342" t="s">
        <v>2090</v>
      </c>
      <c r="U224" s="342" t="s">
        <v>2090</v>
      </c>
      <c r="V224" s="342"/>
      <c r="W224" s="342"/>
      <c r="X224" s="342"/>
      <c r="Y224" s="342"/>
      <c r="Z224" s="342"/>
      <c r="AA224" s="342"/>
      <c r="AB224" s="342"/>
      <c r="AC224" s="342"/>
      <c r="AD224" s="342"/>
      <c r="AE224" s="342"/>
      <c r="AF224" s="342"/>
      <c r="AG224" s="342"/>
      <c r="AH224" s="342"/>
      <c r="AI224" s="342"/>
      <c r="AJ224" s="342"/>
      <c r="AK224" s="342" t="s">
        <v>2272</v>
      </c>
      <c r="AL224" s="342" t="s">
        <v>2280</v>
      </c>
      <c r="AM224" s="342" t="s">
        <v>2272</v>
      </c>
      <c r="AN224" s="342" t="s">
        <v>2661</v>
      </c>
      <c r="AO224" s="342" t="s">
        <v>4429</v>
      </c>
      <c r="AP224" s="342" t="s">
        <v>2307</v>
      </c>
      <c r="AQ224" s="342" t="s">
        <v>3361</v>
      </c>
      <c r="AR224" s="342" t="s">
        <v>2281</v>
      </c>
      <c r="AS224" s="342" t="s">
        <v>2307</v>
      </c>
      <c r="AT224" s="342"/>
      <c r="AU224" s="351" t="s">
        <v>4437</v>
      </c>
      <c r="AV224" s="342" t="s">
        <v>3144</v>
      </c>
      <c r="AW224" s="342" t="s">
        <v>3513</v>
      </c>
      <c r="AX224" s="342" t="s">
        <v>2292</v>
      </c>
      <c r="AY224" s="342" t="s">
        <v>4439</v>
      </c>
      <c r="AZ224" s="342" t="s">
        <v>2663</v>
      </c>
      <c r="BA224" s="342" t="s">
        <v>4440</v>
      </c>
      <c r="BB224" s="342" t="s">
        <v>2452</v>
      </c>
      <c r="BC224" s="342" t="s">
        <v>4441</v>
      </c>
      <c r="BD224" s="342" t="s">
        <v>2454</v>
      </c>
      <c r="BE224" s="342" t="s">
        <v>4442</v>
      </c>
      <c r="BF224" s="342" t="s">
        <v>2300</v>
      </c>
      <c r="BG224" s="342" t="s">
        <v>4443</v>
      </c>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t="s">
        <v>4444</v>
      </c>
      <c r="D225" s="342" t="s">
        <v>2290</v>
      </c>
      <c r="E225" s="342" t="s">
        <v>600</v>
      </c>
      <c r="F225" s="342" t="s">
        <v>599</v>
      </c>
      <c r="G225" s="342"/>
      <c r="H225" s="342" t="s">
        <v>2093</v>
      </c>
      <c r="I225" s="342"/>
      <c r="J225" s="342" t="s">
        <v>2272</v>
      </c>
      <c r="K225" s="342" t="s">
        <v>4245</v>
      </c>
      <c r="L225" s="342" t="s">
        <v>4445</v>
      </c>
      <c r="M225" s="342" t="s">
        <v>4446</v>
      </c>
      <c r="N225" s="342" t="s">
        <v>2272</v>
      </c>
      <c r="O225" s="342" t="s">
        <v>2307</v>
      </c>
      <c r="P225" s="342" t="s">
        <v>2321</v>
      </c>
      <c r="Q225" s="342" t="s">
        <v>368</v>
      </c>
      <c r="R225" s="342" t="s">
        <v>2278</v>
      </c>
      <c r="S225" s="342" t="s">
        <v>3543</v>
      </c>
      <c r="T225" s="342" t="s">
        <v>2090</v>
      </c>
      <c r="U225" s="342" t="s">
        <v>2090</v>
      </c>
      <c r="V225" s="342"/>
      <c r="W225" s="342"/>
      <c r="X225" s="342"/>
      <c r="Y225" s="342"/>
      <c r="Z225" s="342"/>
      <c r="AA225" s="342"/>
      <c r="AB225" s="342"/>
      <c r="AC225" s="342"/>
      <c r="AD225" s="342"/>
      <c r="AE225" s="342"/>
      <c r="AF225" s="342"/>
      <c r="AG225" s="342"/>
      <c r="AH225" s="342"/>
      <c r="AI225" s="342"/>
      <c r="AJ225" s="342"/>
      <c r="AK225" s="342" t="s">
        <v>2272</v>
      </c>
      <c r="AL225" s="342" t="s">
        <v>2280</v>
      </c>
      <c r="AM225" s="342" t="s">
        <v>2272</v>
      </c>
      <c r="AN225" s="342" t="s">
        <v>2661</v>
      </c>
      <c r="AO225" s="342" t="s">
        <v>4429</v>
      </c>
      <c r="AP225" s="342" t="s">
        <v>2307</v>
      </c>
      <c r="AQ225" s="342" t="s">
        <v>3361</v>
      </c>
      <c r="AR225" s="342" t="s">
        <v>2281</v>
      </c>
      <c r="AS225" s="342" t="s">
        <v>2322</v>
      </c>
      <c r="AT225" s="342"/>
      <c r="AU225" s="351" t="s">
        <v>4445</v>
      </c>
      <c r="AV225" s="342" t="s">
        <v>3144</v>
      </c>
      <c r="AW225" s="342" t="s">
        <v>4447</v>
      </c>
      <c r="AX225" s="342" t="s">
        <v>2292</v>
      </c>
      <c r="AY225" s="342" t="s">
        <v>4448</v>
      </c>
      <c r="AZ225" s="342" t="s">
        <v>2663</v>
      </c>
      <c r="BA225" s="342" t="s">
        <v>4449</v>
      </c>
      <c r="BB225" s="342" t="s">
        <v>2452</v>
      </c>
      <c r="BC225" s="342" t="s">
        <v>4450</v>
      </c>
      <c r="BD225" s="342" t="s">
        <v>2454</v>
      </c>
      <c r="BE225" s="342" t="s">
        <v>4451</v>
      </c>
      <c r="BF225" s="342" t="s">
        <v>2300</v>
      </c>
      <c r="BG225" s="342" t="s">
        <v>4452</v>
      </c>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t="s">
        <v>4453</v>
      </c>
      <c r="E226" s="342"/>
      <c r="F226" s="342" t="s">
        <v>2430</v>
      </c>
      <c r="G226" s="342"/>
      <c r="H226" s="342" t="s">
        <v>2093</v>
      </c>
      <c r="I226" s="342"/>
      <c r="J226" s="342" t="s">
        <v>2272</v>
      </c>
      <c r="K226" s="342" t="s">
        <v>3334</v>
      </c>
      <c r="L226" s="342"/>
      <c r="M226" s="342"/>
      <c r="N226" s="342" t="s">
        <v>2272</v>
      </c>
      <c r="O226" s="342"/>
      <c r="P226" s="342"/>
      <c r="Q226" s="342"/>
      <c r="R226" s="342"/>
      <c r="S226" s="342" t="s">
        <v>3543</v>
      </c>
      <c r="T226" s="342" t="s">
        <v>2090</v>
      </c>
      <c r="U226" s="342" t="s">
        <v>2090</v>
      </c>
      <c r="V226" s="342"/>
      <c r="W226" s="342"/>
      <c r="X226" s="342"/>
      <c r="Y226" s="342"/>
      <c r="Z226" s="342"/>
      <c r="AA226" s="342"/>
      <c r="AB226" s="342"/>
      <c r="AC226" s="342"/>
      <c r="AD226" s="342"/>
      <c r="AE226" s="342"/>
      <c r="AF226" s="342"/>
      <c r="AG226" s="342"/>
      <c r="AH226" s="342"/>
      <c r="AI226" s="342"/>
      <c r="AJ226" s="342"/>
      <c r="AK226" s="342" t="s">
        <v>2272</v>
      </c>
      <c r="AL226" s="342" t="s">
        <v>2280</v>
      </c>
      <c r="AM226" s="342" t="s">
        <v>2272</v>
      </c>
      <c r="AN226" s="342" t="s">
        <v>2661</v>
      </c>
      <c r="AO226" s="342" t="s">
        <v>4429</v>
      </c>
      <c r="AP226" s="342" t="s">
        <v>2307</v>
      </c>
      <c r="AQ226" s="342" t="s">
        <v>3361</v>
      </c>
      <c r="AR226" s="342" t="s">
        <v>2281</v>
      </c>
      <c r="AS226" s="342"/>
      <c r="AT226" s="342"/>
      <c r="AU226" s="351"/>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51"/>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51"/>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51"/>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51"/>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51"/>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51"/>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51"/>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51"/>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51"/>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51"/>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51"/>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51"/>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51"/>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51"/>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51"/>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51"/>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51"/>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51"/>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51"/>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51"/>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51"/>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51"/>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51"/>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51"/>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51"/>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51"/>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51"/>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51"/>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51"/>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51"/>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51"/>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51"/>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51"/>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51"/>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51"/>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51"/>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51"/>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51"/>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51"/>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51"/>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51"/>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51"/>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51"/>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51"/>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51"/>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51"/>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51"/>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51"/>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51"/>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51"/>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51"/>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51"/>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51"/>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51"/>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51"/>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51"/>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51"/>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51"/>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51"/>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51"/>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51"/>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51"/>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51"/>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51"/>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51"/>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51"/>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51"/>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51"/>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51"/>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51"/>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51"/>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51"/>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51"/>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51"/>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51"/>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51"/>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51"/>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51"/>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51"/>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51"/>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51"/>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51"/>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51"/>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51"/>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51"/>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51"/>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51"/>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51"/>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51"/>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51"/>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51"/>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51"/>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51"/>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51"/>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51"/>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51"/>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51"/>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51"/>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51"/>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51"/>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2022-10-16 And 
		(v_registar.datum_do &gt;= 2022-10-16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27</v>
      </c>
      <c r="E13" s="298" cm="1">
        <f t="array" ref="E13">IF($C13="","",INDEX(import_data,$C13,E$9))</f>
        <v>2436</v>
      </c>
      <c r="F13" s="275" t="str" cm="1">
        <f t="array" ref="F13">IF($C13="","",INDEX(import_data,$C13,F$9))</f>
        <v>Ábel</v>
      </c>
      <c r="G13" s="275" t="str" cm="1">
        <f t="array" ref="G13">IF($C13="","",INDEX(import_data,$C13,G$9))</f>
        <v>Fodor</v>
      </c>
      <c r="H13" s="275" t="str" cm="1">
        <f t="array" ref="H13">IF($C13="","",IF(INDEX(import_data,$C13,H$9)="","",INDEX(import_data,$C13,H$9)))</f>
        <v>Zselici Tájfutók</v>
      </c>
      <c r="I13" s="299" t="str" cm="1">
        <f t="array" ref="I13">IF($C13="","",IF(INDEX(import_data,$C13,I$9)="","",INDEX(import_data,$C13,I$9)))</f>
        <v/>
      </c>
      <c r="K13" s="311" t="str">
        <f>IF(F13="","",F13) &amp; IF(G13="",""," – " &amp; G13) &amp; IF(H13="",""," – " &amp; H13) &amp; IF(I13="",""," – " &amp; I13)</f>
        <v>Ábel – Fodor – Zselici Tájfutók</v>
      </c>
      <c r="L13" s="92" t="s">
        <v>0</v>
      </c>
      <c r="M13" s="311" t="str">
        <f>IF(F13="","",F13) &amp; IF(G13="",""," – " &amp; G13) &amp; IF(H13="",""," – " &amp; H13)</f>
        <v>Ábel – Fodor – Zselici Tájfutók</v>
      </c>
      <c r="N13" s="92" t="s">
        <v>0</v>
      </c>
      <c r="O13" s="311" t="str">
        <f>IF(F13="","",F13) &amp; IF(G13="",""," – " &amp; G13)</f>
        <v>Ábel – Fodor</v>
      </c>
      <c r="P13" s="92" t="s">
        <v>0</v>
      </c>
      <c r="Q13" s="135">
        <f>Q12+1</f>
        <v>1</v>
      </c>
      <c r="R13" s="273">
        <f t="shared" ref="R13:R76" si="1">IFERROR(MATCH($T$8&amp;"-"&amp;Q13,import_key,0),"")</f>
        <v>1404</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28</v>
      </c>
      <c r="E14" s="282" cm="1">
        <f t="array" ref="E14">IF($C14="","",INDEX(import_data,$C14,E$9))</f>
        <v>2290</v>
      </c>
      <c r="F14" s="280" t="str" cm="1">
        <f t="array" ref="F14">IF($C14="","",INDEX(import_data,$C14,F$9))</f>
        <v>Abigael Vanessa</v>
      </c>
      <c r="G14" s="280" t="str" cm="1">
        <f t="array" ref="G14">IF($C14="","",INDEX(import_data,$C14,G$9))</f>
        <v>Boncina</v>
      </c>
      <c r="H14" s="280" t="str" cm="1">
        <f t="array" ref="H14">IF($C14="","",IF(INDEX(import_data,$C14,H$9)="","",INDEX(import_data,$C14,H$9)))</f>
        <v>OK Slov. Konjice</v>
      </c>
      <c r="I14" s="300" t="str" cm="1">
        <f t="array" ref="I14">IF($C14="","",IF(INDEX(import_data,$C14,I$9)="","",INDEX(import_data,$C14,I$9)))</f>
        <v/>
      </c>
      <c r="K14" s="312" t="str">
        <f t="shared" ref="K14:K77" si="3">IF(F14="","",F14) &amp; IF(G14="",""," – " &amp; G14) &amp; IF(H14="",""," – " &amp; H14) &amp; IF(I14="",""," – " &amp; I14)</f>
        <v>Abigael Vanessa – Boncina – OK Slov. Konjice</v>
      </c>
      <c r="L14" s="92" t="s">
        <v>0</v>
      </c>
      <c r="M14" s="312" t="str">
        <f t="shared" ref="M14:M77" si="4">IF(F14="","",F14) &amp; IF(G14="",""," – " &amp; G14) &amp; IF(H14="",""," – " &amp; H14)</f>
        <v>Abigael Vanessa – Boncina – OK Slov. Konjice</v>
      </c>
      <c r="N14" s="92" t="s">
        <v>0</v>
      </c>
      <c r="O14" s="312" t="str">
        <f t="shared" ref="O14:O77" si="5">IF(F14="","",F14) &amp; IF(G14="",""," – " &amp; G14)</f>
        <v>Abigael Vanessa – Boncina</v>
      </c>
      <c r="P14" s="92" t="s">
        <v>0</v>
      </c>
      <c r="Q14" s="141">
        <f t="shared" ref="Q14:Q77" si="6">Q13+1</f>
        <v>2</v>
      </c>
      <c r="R14" s="278">
        <f t="shared" si="1"/>
        <v>1405</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29</v>
      </c>
      <c r="E15" s="282" cm="1">
        <f t="array" ref="E15">IF($C15="","",INDEX(import_data,$C15,E$9))</f>
        <v>1050</v>
      </c>
      <c r="F15" s="280" t="str" cm="1">
        <f t="array" ref="F15">IF($C15="","",INDEX(import_data,$C15,F$9))</f>
        <v>Adam</v>
      </c>
      <c r="G15" s="280" t="str" cm="1">
        <f t="array" ref="G15">IF($C15="","",INDEX(import_data,$C15,G$9))</f>
        <v>Anadolac</v>
      </c>
      <c r="H15" s="280" t="str" cm="1">
        <f t="array" ref="H15">IF($C15="","",IF(INDEX(import_data,$C15,H$9)="","",INDEX(import_data,$C15,H$9)))</f>
        <v>OK Varaždin</v>
      </c>
      <c r="I15" s="300" t="str" cm="1">
        <f t="array" ref="I15">IF($C15="","",IF(INDEX(import_data,$C15,I$9)="","",INDEX(import_data,$C15,I$9)))</f>
        <v>M14</v>
      </c>
      <c r="K15" s="312" t="str">
        <f t="shared" si="3"/>
        <v>Adam – Anadolac – OK Varaždin – M14</v>
      </c>
      <c r="L15" s="92" t="s">
        <v>0</v>
      </c>
      <c r="M15" s="312" t="str">
        <f t="shared" si="4"/>
        <v>Adam – Anadolac – OK Varaždin</v>
      </c>
      <c r="N15" s="92" t="s">
        <v>0</v>
      </c>
      <c r="O15" s="312" t="str">
        <f t="shared" si="5"/>
        <v>Adam – Anadolac</v>
      </c>
      <c r="P15" s="92" t="s">
        <v>0</v>
      </c>
      <c r="Q15" s="141">
        <f t="shared" si="6"/>
        <v>3</v>
      </c>
      <c r="R15" s="278">
        <f t="shared" si="1"/>
        <v>1406</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30</v>
      </c>
      <c r="E16" s="282" cm="1">
        <f t="array" ref="E16">IF($C16="","",INDEX(import_data,$C16,E$9))</f>
        <v>2053</v>
      </c>
      <c r="F16" s="280" t="str" cm="1">
        <f t="array" ref="F16">IF($C16="","",INDEX(import_data,$C16,F$9))</f>
        <v>Adam</v>
      </c>
      <c r="G16" s="280" t="str" cm="1">
        <f t="array" ref="G16">IF($C16="","",INDEX(import_data,$C16,G$9))</f>
        <v>Miovec</v>
      </c>
      <c r="H16" s="280" t="str" cm="1">
        <f t="array" ref="H16">IF($C16="","",IF(INDEX(import_data,$C16,H$9)="","",INDEX(import_data,$C16,H$9)))</f>
        <v>OK Jelen</v>
      </c>
      <c r="I16" s="300" t="str" cm="1">
        <f t="array" ref="I16">IF($C16="","",IF(INDEX(import_data,$C16,I$9)="","",INDEX(import_data,$C16,I$9)))</f>
        <v/>
      </c>
      <c r="K16" s="312" t="str">
        <f t="shared" si="3"/>
        <v>Adam – Miovec – OK Jelen</v>
      </c>
      <c r="L16" s="92" t="s">
        <v>0</v>
      </c>
      <c r="M16" s="312" t="str">
        <f t="shared" si="4"/>
        <v>Adam – Miovec – OK Jelen</v>
      </c>
      <c r="N16" s="92" t="s">
        <v>0</v>
      </c>
      <c r="O16" s="312" t="str">
        <f t="shared" si="5"/>
        <v>Adam – Miovec</v>
      </c>
      <c r="P16" s="92" t="s">
        <v>0</v>
      </c>
      <c r="Q16" s="141">
        <f t="shared" si="6"/>
        <v>4</v>
      </c>
      <c r="R16" s="278">
        <f t="shared" si="1"/>
        <v>1407</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31</v>
      </c>
      <c r="E17" s="282" cm="1">
        <f t="array" ref="E17">IF($C17="","",INDEX(import_data,$C17,E$9))</f>
        <v>1800</v>
      </c>
      <c r="F17" s="280" t="str" cm="1">
        <f t="array" ref="F17">IF($C17="","",INDEX(import_data,$C17,F$9))</f>
        <v>Adrian</v>
      </c>
      <c r="G17" s="280" t="str" cm="1">
        <f t="array" ref="G17">IF($C17="","",INDEX(import_data,$C17,G$9))</f>
        <v>Gojević</v>
      </c>
      <c r="H17" s="280" t="str" cm="1">
        <f t="array" ref="H17">IF($C17="","",IF(INDEX(import_data,$C17,H$9)="","",INDEX(import_data,$C17,H$9)))</f>
        <v>OK Vihor</v>
      </c>
      <c r="I17" s="300" t="str" cm="1">
        <f t="array" ref="I17">IF($C17="","",IF(INDEX(import_data,$C17,I$9)="","",INDEX(import_data,$C17,I$9)))</f>
        <v/>
      </c>
      <c r="K17" s="312" t="str">
        <f t="shared" si="3"/>
        <v>Adrian – Gojević – OK Vihor</v>
      </c>
      <c r="L17" s="92" t="s">
        <v>0</v>
      </c>
      <c r="M17" s="312" t="str">
        <f t="shared" si="4"/>
        <v>Adrian – Gojević – OK Vihor</v>
      </c>
      <c r="N17" s="92" t="s">
        <v>0</v>
      </c>
      <c r="O17" s="312" t="str">
        <f t="shared" si="5"/>
        <v>Adrian – Gojević</v>
      </c>
      <c r="P17" s="92" t="s">
        <v>0</v>
      </c>
      <c r="Q17" s="141">
        <f t="shared" si="6"/>
        <v>5</v>
      </c>
      <c r="R17" s="278">
        <f t="shared" si="1"/>
        <v>1408</v>
      </c>
      <c r="T17" s="282" cm="1">
        <f t="array" ref="T17">IFERROR(INDEX(import_data,MATCH($T$8&amp;"-"&amp;$Q17,import_key,0),T$9),"")</f>
        <v>36</v>
      </c>
      <c r="U17" s="280" t="str" cm="1">
        <f t="array" ref="U17">IFERROR(INDEX(import_data,MATCH($T$8&amp;"-"&amp;$Q17,import_key,0),U$9),"")</f>
        <v>Gabor Pataki</v>
      </c>
      <c r="V17" s="300" cm="1">
        <f t="array" ref="V17">IFERROR(INDEX(import_data,MATCH($T$8&amp;"-"&amp;$Q17,import_key,0),V$9),"")</f>
        <v>1982</v>
      </c>
    </row>
    <row r="18" spans="2:22" x14ac:dyDescent="0.25">
      <c r="B18" s="141">
        <f t="shared" si="2"/>
        <v>6</v>
      </c>
      <c r="C18" s="278">
        <f t="shared" si="0"/>
        <v>32</v>
      </c>
      <c r="E18" s="282" cm="1">
        <f t="array" ref="E18">IF($C18="","",INDEX(import_data,$C18,E$9))</f>
        <v>2038</v>
      </c>
      <c r="F18" s="280" t="str" cm="1">
        <f t="array" ref="F18">IF($C18="","",INDEX(import_data,$C18,F$9))</f>
        <v>Ágnes</v>
      </c>
      <c r="G18" s="280" t="str" cm="1">
        <f t="array" ref="G18">IF($C18="","",INDEX(import_data,$C18,G$9))</f>
        <v>Erdősné Németh</v>
      </c>
      <c r="H18" s="280" t="str" cm="1">
        <f t="array" ref="H18">IF($C18="","",IF(INDEX(import_data,$C18,H$9)="","",INDEX(import_data,$C18,H$9)))</f>
        <v>Nagykanizsai ZSE</v>
      </c>
      <c r="I18" s="300" t="str" cm="1">
        <f t="array" ref="I18">IF($C18="","",IF(INDEX(import_data,$C18,I$9)="","",INDEX(import_data,$C18,I$9)))</f>
        <v/>
      </c>
      <c r="K18" s="312" t="str">
        <f t="shared" si="3"/>
        <v>Ágnes – Erdősné Németh – Nagykanizsai ZSE</v>
      </c>
      <c r="L18" s="92" t="s">
        <v>0</v>
      </c>
      <c r="M18" s="312" t="str">
        <f t="shared" si="4"/>
        <v>Ágnes – Erdősné Németh – Nagykanizsai ZSE</v>
      </c>
      <c r="N18" s="92" t="s">
        <v>0</v>
      </c>
      <c r="O18" s="312" t="str">
        <f t="shared" si="5"/>
        <v>Ágnes – Erdősné Németh</v>
      </c>
      <c r="P18" s="92" t="s">
        <v>0</v>
      </c>
      <c r="Q18" s="141">
        <f t="shared" si="6"/>
        <v>6</v>
      </c>
      <c r="R18" s="278">
        <f t="shared" si="1"/>
        <v>1409</v>
      </c>
      <c r="T18" s="282" cm="1">
        <f t="array" ref="T18">IFERROR(INDEX(import_data,MATCH($T$8&amp;"-"&amp;$Q18,import_key,0),T$9),"")</f>
        <v>20</v>
      </c>
      <c r="U18" s="280" t="str" cm="1">
        <f t="array" ref="U18">IFERROR(INDEX(import_data,MATCH($T$8&amp;"-"&amp;$Q18,import_key,0),U$9),"")</f>
        <v>György Id. Pavlovics</v>
      </c>
      <c r="V18" s="300" cm="1">
        <f t="array" ref="V18">IFERROR(INDEX(import_data,MATCH($T$8&amp;"-"&amp;$Q18,import_key,0),V$9),"")</f>
        <v>2112</v>
      </c>
    </row>
    <row r="19" spans="2:22" x14ac:dyDescent="0.25">
      <c r="B19" s="141">
        <f t="shared" si="2"/>
        <v>7</v>
      </c>
      <c r="C19" s="278">
        <f t="shared" si="0"/>
        <v>33</v>
      </c>
      <c r="E19" s="282" cm="1">
        <f t="array" ref="E19">IF($C19="","",INDEX(import_data,$C19,E$9))</f>
        <v>1331</v>
      </c>
      <c r="F19" s="280" t="str" cm="1">
        <f t="array" ref="F19">IF($C19="","",INDEX(import_data,$C19,F$9))</f>
        <v>Aida</v>
      </c>
      <c r="G19" s="280" t="str" cm="1">
        <f t="array" ref="G19">IF($C19="","",INDEX(import_data,$C19,G$9))</f>
        <v>Krkić Drobić</v>
      </c>
      <c r="H19" s="280" t="str" cm="1">
        <f t="array" ref="H19">IF($C19="","",IF(INDEX(import_data,$C19,H$9)="","",INDEX(import_data,$C19,H$9)))</f>
        <v>OK Kapela</v>
      </c>
      <c r="I19" s="300" t="str" cm="1">
        <f t="array" ref="I19">IF($C19="","",IF(INDEX(import_data,$C19,I$9)="","",INDEX(import_data,$C19,I$9)))</f>
        <v>Ž21B</v>
      </c>
      <c r="K19" s="312" t="str">
        <f t="shared" si="3"/>
        <v>Aida – Krkić Drobić – OK Kapela – Ž21B</v>
      </c>
      <c r="L19" s="92" t="s">
        <v>0</v>
      </c>
      <c r="M19" s="312" t="str">
        <f t="shared" si="4"/>
        <v>Aida – Krkić Drobić – OK Kapela</v>
      </c>
      <c r="N19" s="92" t="s">
        <v>0</v>
      </c>
      <c r="O19" s="312" t="str">
        <f t="shared" si="5"/>
        <v>Aida – Krkić Drobić</v>
      </c>
      <c r="P19" s="92" t="s">
        <v>0</v>
      </c>
      <c r="Q19" s="141">
        <f t="shared" si="6"/>
        <v>7</v>
      </c>
      <c r="R19" s="278">
        <f t="shared" si="1"/>
        <v>1410</v>
      </c>
      <c r="T19" s="282" cm="1">
        <f t="array" ref="T19">IFERROR(INDEX(import_data,MATCH($T$8&amp;"-"&amp;$Q19,import_key,0),T$9),"")</f>
        <v>18</v>
      </c>
      <c r="U19" s="280" t="str" cm="1">
        <f t="array" ref="U19">IFERROR(INDEX(import_data,MATCH($T$8&amp;"-"&amp;$Q19,import_key,0),U$9),"")</f>
        <v>György Ifj. Pavlovics</v>
      </c>
      <c r="V19" s="300" cm="1">
        <f t="array" ref="V19">IFERROR(INDEX(import_data,MATCH($T$8&amp;"-"&amp;$Q19,import_key,0),V$9),"")</f>
        <v>2088</v>
      </c>
    </row>
    <row r="20" spans="2:22" x14ac:dyDescent="0.25">
      <c r="B20" s="141">
        <f t="shared" si="2"/>
        <v>8</v>
      </c>
      <c r="C20" s="278">
        <f t="shared" si="0"/>
        <v>34</v>
      </c>
      <c r="E20" s="282" cm="1">
        <f t="array" ref="E20">IF($C20="","",INDEX(import_data,$C20,E$9))</f>
        <v>2261</v>
      </c>
      <c r="F20" s="280" t="str" cm="1">
        <f t="array" ref="F20">IF($C20="","",INDEX(import_data,$C20,F$9))</f>
        <v>Aida</v>
      </c>
      <c r="G20" s="280" t="str" cm="1">
        <f t="array" ref="G20">IF($C20="","",INDEX(import_data,$C20,G$9))</f>
        <v>Blagajčević</v>
      </c>
      <c r="H20" s="280" t="str" cm="1">
        <f t="array" ref="H20">IF($C20="","",IF(INDEX(import_data,$C20,H$9)="","",INDEX(import_data,$C20,H$9)))</f>
        <v>OK Kapela</v>
      </c>
      <c r="I20" s="300" t="str" cm="1">
        <f t="array" ref="I20">IF($C20="","",IF(INDEX(import_data,$C20,I$9)="","",INDEX(import_data,$C20,I$9)))</f>
        <v/>
      </c>
      <c r="K20" s="312" t="str">
        <f t="shared" si="3"/>
        <v>Aida – Blagajčević – OK Kapela</v>
      </c>
      <c r="L20" s="92" t="s">
        <v>0</v>
      </c>
      <c r="M20" s="312" t="str">
        <f t="shared" si="4"/>
        <v>Aida – Blagajčević – OK Kapela</v>
      </c>
      <c r="N20" s="92" t="s">
        <v>0</v>
      </c>
      <c r="O20" s="312" t="str">
        <f t="shared" si="5"/>
        <v>Aida – Blagajčević</v>
      </c>
      <c r="P20" s="92" t="s">
        <v>0</v>
      </c>
      <c r="Q20" s="141">
        <f t="shared" si="6"/>
        <v>8</v>
      </c>
      <c r="R20" s="278">
        <f t="shared" si="1"/>
        <v>1411</v>
      </c>
      <c r="T20" s="282" cm="1">
        <f t="array" ref="T20">IFERROR(INDEX(import_data,MATCH($T$8&amp;"-"&amp;$Q20,import_key,0),T$9),"")</f>
        <v>4</v>
      </c>
      <c r="U20" s="280" t="str" cm="1">
        <f t="array" ref="U20">IFERROR(INDEX(import_data,MATCH($T$8&amp;"-"&amp;$Q20,import_key,0),U$9),"")</f>
        <v>Ilija Dimitrijevic</v>
      </c>
      <c r="V20" s="300" cm="1">
        <f t="array" ref="V20">IFERROR(INDEX(import_data,MATCH($T$8&amp;"-"&amp;$Q20,import_key,0),V$9),"")</f>
        <v>1984</v>
      </c>
    </row>
    <row r="21" spans="2:22" x14ac:dyDescent="0.25">
      <c r="B21" s="141">
        <f t="shared" ref="B21:B84" si="7">B20+1</f>
        <v>9</v>
      </c>
      <c r="C21" s="278">
        <f t="shared" si="0"/>
        <v>35</v>
      </c>
      <c r="E21" s="282" cm="1">
        <f t="array" ref="E21">IF($C21="","",INDEX(import_data,$C21,E$9))</f>
        <v>2335</v>
      </c>
      <c r="F21" s="280" t="str" cm="1">
        <f t="array" ref="F21">IF($C21="","",INDEX(import_data,$C21,F$9))</f>
        <v>Alan</v>
      </c>
      <c r="G21" s="280" t="str" cm="1">
        <f t="array" ref="G21">IF($C21="","",INDEX(import_data,$C21,G$9))</f>
        <v>Harris</v>
      </c>
      <c r="H21" s="280" t="str" cm="1">
        <f t="array" ref="H21">IF($C21="","",IF(INDEX(import_data,$C21,H$9)="","",INDEX(import_data,$C21,H$9)))</f>
        <v>RAPTC Short</v>
      </c>
      <c r="I21" s="300" t="str" cm="1">
        <f t="array" ref="I21">IF($C21="","",IF(INDEX(import_data,$C21,I$9)="","",INDEX(import_data,$C21,I$9)))</f>
        <v/>
      </c>
      <c r="K21" s="312" t="str">
        <f t="shared" si="3"/>
        <v>Alan – Harris – RAPTC Short</v>
      </c>
      <c r="L21" s="92" t="s">
        <v>0</v>
      </c>
      <c r="M21" s="312" t="str">
        <f t="shared" si="4"/>
        <v>Alan – Harris – RAPTC Short</v>
      </c>
      <c r="N21" s="92" t="s">
        <v>0</v>
      </c>
      <c r="O21" s="312" t="str">
        <f t="shared" si="5"/>
        <v>Alan – Harris</v>
      </c>
      <c r="P21" s="92" t="s">
        <v>0</v>
      </c>
      <c r="Q21" s="141">
        <f t="shared" si="6"/>
        <v>9</v>
      </c>
      <c r="R21" s="278">
        <f t="shared" si="1"/>
        <v>1412</v>
      </c>
      <c r="T21" s="282" cm="1">
        <f t="array" ref="T21">IFERROR(INDEX(import_data,MATCH($T$8&amp;"-"&amp;$Q21,import_key,0),T$9),"")</f>
        <v>15</v>
      </c>
      <c r="U21" s="301" t="str" cm="1">
        <f t="array" ref="U21">IFERROR(INDEX(import_data,MATCH($T$8&amp;"-"&amp;$Q21,import_key,0),U$9),"")</f>
        <v>Ivan Penić</v>
      </c>
      <c r="V21" s="300" cm="1">
        <f t="array" ref="V21">IFERROR(INDEX(import_data,MATCH($T$8&amp;"-"&amp;$Q21,import_key,0),V$9),"")</f>
        <v>1211</v>
      </c>
    </row>
    <row r="22" spans="2:22" x14ac:dyDescent="0.25">
      <c r="B22" s="141">
        <f t="shared" si="7"/>
        <v>10</v>
      </c>
      <c r="C22" s="278">
        <f t="shared" si="0"/>
        <v>36</v>
      </c>
      <c r="E22" s="282" cm="1">
        <f t="array" ref="E22">IF($C22="","",INDEX(import_data,$C22,E$9))</f>
        <v>1433</v>
      </c>
      <c r="F22" s="280" t="str" cm="1">
        <f t="array" ref="F22">IF($C22="","",INDEX(import_data,$C22,F$9))</f>
        <v>Alan</v>
      </c>
      <c r="G22" s="280" t="str" cm="1">
        <f t="array" ref="G22">IF($C22="","",INDEX(import_data,$C22,G$9))</f>
        <v>Požgaj</v>
      </c>
      <c r="H22" s="280" t="str" cm="1">
        <f t="array" ref="H22">IF($C22="","",IF(INDEX(import_data,$C22,H$9)="","",INDEX(import_data,$C22,H$9)))</f>
        <v>OK Vihor</v>
      </c>
      <c r="I22" s="300" t="str" cm="1">
        <f t="array" ref="I22">IF($C22="","",IF(INDEX(import_data,$C22,I$9)="","",INDEX(import_data,$C22,I$9)))</f>
        <v>M45</v>
      </c>
      <c r="K22" s="312" t="str">
        <f t="shared" si="3"/>
        <v>Alan – Požgaj – OK Vihor – M45</v>
      </c>
      <c r="L22" s="92" t="s">
        <v>0</v>
      </c>
      <c r="M22" s="312" t="str">
        <f t="shared" si="4"/>
        <v>Alan – Požgaj – OK Vihor</v>
      </c>
      <c r="N22" s="92" t="s">
        <v>0</v>
      </c>
      <c r="O22" s="312" t="str">
        <f t="shared" si="5"/>
        <v>Alan – Požgaj</v>
      </c>
      <c r="P22" s="92" t="s">
        <v>0</v>
      </c>
      <c r="Q22" s="141">
        <f t="shared" si="6"/>
        <v>10</v>
      </c>
      <c r="R22" s="278">
        <f t="shared" si="1"/>
        <v>1413</v>
      </c>
      <c r="T22" s="282" cm="1">
        <f t="array" ref="T22">IFERROR(INDEX(import_data,MATCH($T$8&amp;"-"&amp;$Q22,import_key,0),T$9),"")</f>
        <v>26</v>
      </c>
      <c r="U22" s="280" t="str" cm="1">
        <f t="array" ref="U22">IFERROR(INDEX(import_data,MATCH($T$8&amp;"-"&amp;$Q22,import_key,0),U$9),"")</f>
        <v>Ivan Skoko Gavranović</v>
      </c>
      <c r="V22" s="300" cm="1">
        <f t="array" ref="V22">IFERROR(INDEX(import_data,MATCH($T$8&amp;"-"&amp;$Q22,import_key,0),V$9),"")</f>
        <v>1999</v>
      </c>
    </row>
    <row r="23" spans="2:22" x14ac:dyDescent="0.25">
      <c r="B23" s="141">
        <f t="shared" si="7"/>
        <v>11</v>
      </c>
      <c r="C23" s="278">
        <f t="shared" si="0"/>
        <v>37</v>
      </c>
      <c r="E23" s="282" cm="1">
        <f t="array" ref="E23">IF($C23="","",INDEX(import_data,$C23,E$9))</f>
        <v>1608</v>
      </c>
      <c r="F23" s="280" t="str" cm="1">
        <f t="array" ref="F23">IF($C23="","",INDEX(import_data,$C23,F$9))</f>
        <v>Alan</v>
      </c>
      <c r="G23" s="280" t="str" cm="1">
        <f t="array" ref="G23">IF($C23="","",INDEX(import_data,$C23,G$9))</f>
        <v>Omerčić</v>
      </c>
      <c r="H23" s="280" t="str" cm="1">
        <f t="array" ref="H23">IF($C23="","",IF(INDEX(import_data,$C23,H$9)="","",INDEX(import_data,$C23,H$9)))</f>
        <v>OK Maksimir</v>
      </c>
      <c r="I23" s="300" t="str" cm="1">
        <f t="array" ref="I23">IF($C23="","",IF(INDEX(import_data,$C23,I$9)="","",INDEX(import_data,$C23,I$9)))</f>
        <v/>
      </c>
      <c r="K23" s="312" t="str">
        <f t="shared" si="3"/>
        <v>Alan – Omerčić – OK Maksimir</v>
      </c>
      <c r="L23" s="92" t="s">
        <v>0</v>
      </c>
      <c r="M23" s="312" t="str">
        <f t="shared" si="4"/>
        <v>Alan – Omerčić – OK Maksimir</v>
      </c>
      <c r="N23" s="92" t="s">
        <v>0</v>
      </c>
      <c r="O23" s="312" t="str">
        <f t="shared" si="5"/>
        <v>Alan – Omerčić</v>
      </c>
      <c r="P23" s="92" t="s">
        <v>0</v>
      </c>
      <c r="Q23" s="141">
        <f t="shared" si="6"/>
        <v>11</v>
      </c>
      <c r="R23" s="278">
        <f t="shared" si="1"/>
        <v>1414</v>
      </c>
      <c r="T23" s="282" cm="1">
        <f t="array" ref="T23">IFERROR(INDEX(import_data,MATCH($T$8&amp;"-"&amp;$Q23,import_key,0),T$9),"")</f>
        <v>31</v>
      </c>
      <c r="U23" s="280" t="str" cm="1">
        <f t="array" ref="U23">IFERROR(INDEX(import_data,MATCH($T$8&amp;"-"&amp;$Q23,import_key,0),U$9),"")</f>
        <v>Ivica Lukačić</v>
      </c>
      <c r="V23" s="300" cm="1">
        <f t="array" ref="V23">IFERROR(INDEX(import_data,MATCH($T$8&amp;"-"&amp;$Q23,import_key,0),V$9),"")</f>
        <v>1952</v>
      </c>
    </row>
    <row r="24" spans="2:22" x14ac:dyDescent="0.25">
      <c r="B24" s="141">
        <f t="shared" si="7"/>
        <v>12</v>
      </c>
      <c r="C24" s="278">
        <f t="shared" si="0"/>
        <v>38</v>
      </c>
      <c r="E24" s="282" cm="1">
        <f t="array" ref="E24">IF($C24="","",INDEX(import_data,$C24,E$9))</f>
        <v>1001</v>
      </c>
      <c r="F24" s="280" t="str" cm="1">
        <f t="array" ref="F24">IF($C24="","",INDEX(import_data,$C24,F$9))</f>
        <v>Alberto</v>
      </c>
      <c r="G24" s="280" t="str" cm="1">
        <f t="array" ref="G24">IF($C24="","",INDEX(import_data,$C24,G$9))</f>
        <v>Selandari</v>
      </c>
      <c r="H24" s="280" t="str" cm="1">
        <f t="array" ref="H24">IF($C24="","",IF(INDEX(import_data,$C24,H$9)="","",INDEX(import_data,$C24,H$9)))</f>
        <v>OK Vihor</v>
      </c>
      <c r="I24" s="300" t="str" cm="1">
        <f t="array" ref="I24">IF($C24="","",IF(INDEX(import_data,$C24,I$9)="","",INDEX(import_data,$C24,I$9)))</f>
        <v/>
      </c>
      <c r="K24" s="312" t="str">
        <f t="shared" si="3"/>
        <v>Alberto – Selandari – OK Vihor</v>
      </c>
      <c r="L24" s="92" t="s">
        <v>0</v>
      </c>
      <c r="M24" s="312" t="str">
        <f t="shared" si="4"/>
        <v>Alberto – Selandari – OK Vihor</v>
      </c>
      <c r="N24" s="92" t="s">
        <v>0</v>
      </c>
      <c r="O24" s="312" t="str">
        <f t="shared" si="5"/>
        <v>Alberto – Selandari</v>
      </c>
      <c r="P24" s="92" t="s">
        <v>0</v>
      </c>
      <c r="Q24" s="141">
        <f t="shared" si="6"/>
        <v>12</v>
      </c>
      <c r="R24" s="278">
        <f t="shared" si="1"/>
        <v>1415</v>
      </c>
      <c r="T24" s="282" cm="1">
        <f t="array" ref="T24">IFERROR(INDEX(import_data,MATCH($T$8&amp;"-"&amp;$Q24,import_key,0),T$9),"")</f>
        <v>22</v>
      </c>
      <c r="U24" s="280" t="str" cm="1">
        <f t="array" ref="U24">IFERROR(INDEX(import_data,MATCH($T$8&amp;"-"&amp;$Q24,import_key,0),U$9),"")</f>
        <v>Ivor Majnaric</v>
      </c>
      <c r="V24" s="300" cm="1">
        <f t="array" ref="V24">IFERROR(INDEX(import_data,MATCH($T$8&amp;"-"&amp;$Q24,import_key,0),V$9),"")</f>
        <v>2040</v>
      </c>
    </row>
    <row r="25" spans="2:22" x14ac:dyDescent="0.25">
      <c r="B25" s="141">
        <f t="shared" si="7"/>
        <v>13</v>
      </c>
      <c r="C25" s="278">
        <f t="shared" si="0"/>
        <v>39</v>
      </c>
      <c r="E25" s="282" cm="1">
        <f t="array" ref="E25">IF($C25="","",INDEX(import_data,$C25,E$9))</f>
        <v>1002</v>
      </c>
      <c r="F25" s="280" t="str" cm="1">
        <f t="array" ref="F25">IF($C25="","",INDEX(import_data,$C25,F$9))</f>
        <v>Aleks</v>
      </c>
      <c r="G25" s="280" t="str" cm="1">
        <f t="array" ref="G25">IF($C25="","",INDEX(import_data,$C25,G$9))</f>
        <v>Ivanov</v>
      </c>
      <c r="H25" s="280" t="str" cm="1">
        <f t="array" ref="H25">IF($C25="","",IF(INDEX(import_data,$C25,H$9)="","",INDEX(import_data,$C25,H$9)))</f>
        <v>OK Vihor</v>
      </c>
      <c r="I25" s="300" t="str" cm="1">
        <f t="array" ref="I25">IF($C25="","",IF(INDEX(import_data,$C25,I$9)="","",INDEX(import_data,$C25,I$9)))</f>
        <v/>
      </c>
      <c r="K25" s="312" t="str">
        <f t="shared" si="3"/>
        <v>Aleks – Ivanov – OK Vihor</v>
      </c>
      <c r="L25" s="92" t="s">
        <v>0</v>
      </c>
      <c r="M25" s="312" t="str">
        <f t="shared" si="4"/>
        <v>Aleks – Ivanov – OK Vihor</v>
      </c>
      <c r="N25" s="92" t="s">
        <v>0</v>
      </c>
      <c r="O25" s="312" t="str">
        <f t="shared" si="5"/>
        <v>Aleks – Ivanov</v>
      </c>
      <c r="P25" s="92" t="s">
        <v>0</v>
      </c>
      <c r="Q25" s="141">
        <f t="shared" si="6"/>
        <v>13</v>
      </c>
      <c r="R25" s="278">
        <f t="shared" si="1"/>
        <v>1416</v>
      </c>
      <c r="T25" s="282" cm="1">
        <f t="array" ref="T25">IFERROR(INDEX(import_data,MATCH($T$8&amp;"-"&amp;$Q25,import_key,0),T$9),"")</f>
        <v>34</v>
      </c>
      <c r="U25" s="280" t="str" cm="1">
        <f t="array" ref="U25">IFERROR(INDEX(import_data,MATCH($T$8&amp;"-"&amp;$Q25,import_key,0),U$9),"")</f>
        <v>Kira Delgado Sršen</v>
      </c>
      <c r="V25" s="300" cm="1">
        <f t="array" ref="V25">IFERROR(INDEX(import_data,MATCH($T$8&amp;"-"&amp;$Q25,import_key,0),V$9),"")</f>
        <v>1187</v>
      </c>
    </row>
    <row r="26" spans="2:22" x14ac:dyDescent="0.25">
      <c r="B26" s="141">
        <f t="shared" si="7"/>
        <v>14</v>
      </c>
      <c r="C26" s="278">
        <f t="shared" si="0"/>
        <v>40</v>
      </c>
      <c r="E26" s="282" cm="1">
        <f t="array" ref="E26">IF($C26="","",INDEX(import_data,$C26,E$9))</f>
        <v>1003</v>
      </c>
      <c r="F26" s="280" t="str" cm="1">
        <f t="array" ref="F26">IF($C26="","",INDEX(import_data,$C26,F$9))</f>
        <v>Aleksandar</v>
      </c>
      <c r="G26" s="280" t="str" cm="1">
        <f t="array" ref="G26">IF($C26="","",INDEX(import_data,$C26,G$9))</f>
        <v>Brborović</v>
      </c>
      <c r="H26" s="280" t="str" cm="1">
        <f t="array" ref="H26">IF($C26="","",IF(INDEX(import_data,$C26,H$9)="","",INDEX(import_data,$C26,H$9)))</f>
        <v>OK Vihor</v>
      </c>
      <c r="I26" s="300" t="str" cm="1">
        <f t="array" ref="I26">IF($C26="","",IF(INDEX(import_data,$C26,I$9)="","",INDEX(import_data,$C26,I$9)))</f>
        <v/>
      </c>
      <c r="K26" s="312" t="str">
        <f t="shared" si="3"/>
        <v>Aleksandar – Brborović – OK Vihor</v>
      </c>
      <c r="L26" s="92" t="s">
        <v>0</v>
      </c>
      <c r="M26" s="312" t="str">
        <f t="shared" si="4"/>
        <v>Aleksandar – Brborović – OK Vihor</v>
      </c>
      <c r="N26" s="92" t="s">
        <v>0</v>
      </c>
      <c r="O26" s="312" t="str">
        <f t="shared" si="5"/>
        <v>Aleksandar – Brborović</v>
      </c>
      <c r="P26" s="92" t="s">
        <v>0</v>
      </c>
      <c r="Q26" s="141">
        <f t="shared" si="6"/>
        <v>14</v>
      </c>
      <c r="R26" s="278">
        <f t="shared" si="1"/>
        <v>1417</v>
      </c>
      <c r="T26" s="282" cm="1">
        <f t="array" ref="T26">IFERROR(INDEX(import_data,MATCH($T$8&amp;"-"&amp;$Q26,import_key,0),T$9),"")</f>
        <v>16</v>
      </c>
      <c r="U26" s="280" t="str" cm="1">
        <f t="array" ref="U26">IFERROR(INDEX(import_data,MATCH($T$8&amp;"-"&amp;$Q26,import_key,0),U$9),"")</f>
        <v>Kristina Markovic</v>
      </c>
      <c r="V26" s="300" cm="1">
        <f t="array" ref="V26">IFERROR(INDEX(import_data,MATCH($T$8&amp;"-"&amp;$Q26,import_key,0),V$9),"")</f>
        <v>2046</v>
      </c>
    </row>
    <row r="27" spans="2:22" x14ac:dyDescent="0.25">
      <c r="B27" s="141">
        <f t="shared" si="7"/>
        <v>15</v>
      </c>
      <c r="C27" s="278">
        <f t="shared" si="0"/>
        <v>41</v>
      </c>
      <c r="E27" s="282" cm="1">
        <f t="array" ref="E27">IF($C27="","",INDEX(import_data,$C27,E$9))</f>
        <v>1004</v>
      </c>
      <c r="F27" s="280" t="str" cm="1">
        <f t="array" ref="F27">IF($C27="","",INDEX(import_data,$C27,F$9))</f>
        <v>Aleksandra</v>
      </c>
      <c r="G27" s="280" t="str" cm="1">
        <f t="array" ref="G27">IF($C27="","",INDEX(import_data,$C27,G$9))</f>
        <v>Žagar</v>
      </c>
      <c r="H27" s="280" t="str" cm="1">
        <f t="array" ref="H27">IF($C27="","",IF(INDEX(import_data,$C27,H$9)="","",INDEX(import_data,$C27,H$9)))</f>
        <v>OK Vihor</v>
      </c>
      <c r="I27" s="300" t="str" cm="1">
        <f t="array" ref="I27">IF($C27="","",IF(INDEX(import_data,$C27,I$9)="","",INDEX(import_data,$C27,I$9)))</f>
        <v>Ž20</v>
      </c>
      <c r="K27" s="312" t="str">
        <f t="shared" si="3"/>
        <v>Aleksandra – Žagar – OK Vihor – Ž20</v>
      </c>
      <c r="L27" s="92" t="s">
        <v>0</v>
      </c>
      <c r="M27" s="312" t="str">
        <f t="shared" si="4"/>
        <v>Aleksandra – Žagar – OK Vihor</v>
      </c>
      <c r="N27" s="92" t="s">
        <v>0</v>
      </c>
      <c r="O27" s="312" t="str">
        <f t="shared" si="5"/>
        <v>Aleksandra – Žagar</v>
      </c>
      <c r="P27" s="92" t="s">
        <v>0</v>
      </c>
      <c r="Q27" s="141">
        <f t="shared" si="6"/>
        <v>15</v>
      </c>
      <c r="R27" s="278">
        <f t="shared" si="1"/>
        <v>1418</v>
      </c>
      <c r="T27" s="282" cm="1">
        <f t="array" ref="T27">IFERROR(INDEX(import_data,MATCH($T$8&amp;"-"&amp;$Q27,import_key,0),T$9),"")</f>
        <v>14</v>
      </c>
      <c r="U27" s="280" t="str" cm="1">
        <f t="array" ref="U27">IFERROR(INDEX(import_data,MATCH($T$8&amp;"-"&amp;$Q27,import_key,0),U$9),"")</f>
        <v>Lucija Marija Štambuk</v>
      </c>
      <c r="V27" s="300" cm="1">
        <f t="array" ref="V27">IFERROR(INDEX(import_data,MATCH($T$8&amp;"-"&amp;$Q27,import_key,0),V$9),"")</f>
        <v>1493</v>
      </c>
    </row>
    <row r="28" spans="2:22" x14ac:dyDescent="0.25">
      <c r="B28" s="141">
        <f t="shared" si="7"/>
        <v>16</v>
      </c>
      <c r="C28" s="278">
        <f t="shared" si="0"/>
        <v>42</v>
      </c>
      <c r="E28" s="282" cm="1">
        <f t="array" ref="E28">IF($C28="","",INDEX(import_data,$C28,E$9))</f>
        <v>1199</v>
      </c>
      <c r="F28" s="280" t="str" cm="1">
        <f t="array" ref="F28">IF($C28="","",INDEX(import_data,$C28,F$9))</f>
        <v>Aleksandra</v>
      </c>
      <c r="G28" s="280" t="str" cm="1">
        <f t="array" ref="G28">IF($C28="","",INDEX(import_data,$C28,G$9))</f>
        <v>Brezovečki Biđin</v>
      </c>
      <c r="H28" s="280" t="str" cm="1">
        <f t="array" ref="H28">IF($C28="","",IF(INDEX(import_data,$C28,H$9)="","",INDEX(import_data,$C28,H$9)))</f>
        <v>OK Vihor</v>
      </c>
      <c r="I28" s="300" t="str" cm="1">
        <f t="array" ref="I28">IF($C28="","",IF(INDEX(import_data,$C28,I$9)="","",INDEX(import_data,$C28,I$9)))</f>
        <v>Ž45</v>
      </c>
      <c r="K28" s="312" t="str">
        <f t="shared" si="3"/>
        <v>Aleksandra – Brezovečki Biđin – OK Vihor – Ž45</v>
      </c>
      <c r="L28" s="92" t="s">
        <v>0</v>
      </c>
      <c r="M28" s="312" t="str">
        <f t="shared" si="4"/>
        <v>Aleksandra – Brezovečki Biđin – OK Vihor</v>
      </c>
      <c r="N28" s="92" t="s">
        <v>0</v>
      </c>
      <c r="O28" s="312" t="str">
        <f t="shared" si="5"/>
        <v>Aleksandra – Brezovečki Biđin</v>
      </c>
      <c r="P28" s="92" t="s">
        <v>0</v>
      </c>
      <c r="Q28" s="141">
        <f t="shared" si="6"/>
        <v>16</v>
      </c>
      <c r="R28" s="278">
        <f t="shared" si="1"/>
        <v>1419</v>
      </c>
      <c r="T28" s="282" cm="1">
        <f t="array" ref="T28">IFERROR(INDEX(import_data,MATCH($T$8&amp;"-"&amp;$Q28,import_key,0),T$9),"")</f>
        <v>9</v>
      </c>
      <c r="U28" s="280" t="str" cm="1">
        <f t="array" ref="U28">IFERROR(INDEX(import_data,MATCH($T$8&amp;"-"&amp;$Q28,import_key,0),U$9),"")</f>
        <v>Luka Hrajnić</v>
      </c>
      <c r="V28" s="300" cm="1">
        <f t="array" ref="V28">IFERROR(INDEX(import_data,MATCH($T$8&amp;"-"&amp;$Q28,import_key,0),V$9),"")</f>
        <v>1969</v>
      </c>
    </row>
    <row r="29" spans="2:22" x14ac:dyDescent="0.25">
      <c r="B29" s="141">
        <f t="shared" si="7"/>
        <v>17</v>
      </c>
      <c r="C29" s="278">
        <f t="shared" si="0"/>
        <v>43</v>
      </c>
      <c r="E29" s="282" cm="1">
        <f t="array" ref="E29">IF($C29="","",INDEX(import_data,$C29,E$9))</f>
        <v>1460</v>
      </c>
      <c r="F29" s="280" t="str" cm="1">
        <f t="array" ref="F29">IF($C29="","",INDEX(import_data,$C29,F$9))</f>
        <v>Aleksandra</v>
      </c>
      <c r="G29" s="280" t="str" cm="1">
        <f t="array" ref="G29">IF($C29="","",INDEX(import_data,$C29,G$9))</f>
        <v>Miličević</v>
      </c>
      <c r="H29" s="280" t="str" cm="1">
        <f t="array" ref="H29">IF($C29="","",IF(INDEX(import_data,$C29,H$9)="","",INDEX(import_data,$C29,H$9)))</f>
        <v>OK Vihor</v>
      </c>
      <c r="I29" s="300" t="str" cm="1">
        <f t="array" ref="I29">IF($C29="","",IF(INDEX(import_data,$C29,I$9)="","",INDEX(import_data,$C29,I$9)))</f>
        <v>Ž21B</v>
      </c>
      <c r="K29" s="312" t="str">
        <f t="shared" si="3"/>
        <v>Aleksandra – Miličević – OK Vihor – Ž21B</v>
      </c>
      <c r="L29" s="92" t="s">
        <v>0</v>
      </c>
      <c r="M29" s="312" t="str">
        <f t="shared" si="4"/>
        <v>Aleksandra – Miličević – OK Vihor</v>
      </c>
      <c r="N29" s="92" t="s">
        <v>0</v>
      </c>
      <c r="O29" s="312" t="str">
        <f t="shared" si="5"/>
        <v>Aleksandra – Miličević</v>
      </c>
      <c r="P29" s="92" t="s">
        <v>0</v>
      </c>
      <c r="Q29" s="141">
        <f t="shared" si="6"/>
        <v>17</v>
      </c>
      <c r="R29" s="278">
        <f t="shared" si="1"/>
        <v>1420</v>
      </c>
      <c r="T29" s="282" cm="1">
        <f t="array" ref="T29">IFERROR(INDEX(import_data,MATCH($T$8&amp;"-"&amp;$Q29,import_key,0),T$9),"")</f>
        <v>32</v>
      </c>
      <c r="U29" s="280" t="str" cm="1">
        <f t="array" ref="U29">IFERROR(INDEX(import_data,MATCH($T$8&amp;"-"&amp;$Q29,import_key,0),U$9),"")</f>
        <v>Luna Bajrektarović</v>
      </c>
      <c r="V29" s="300" cm="1">
        <f t="array" ref="V29">IFERROR(INDEX(import_data,MATCH($T$8&amp;"-"&amp;$Q29,import_key,0),V$9),"")</f>
        <v>1055</v>
      </c>
    </row>
    <row r="30" spans="2:22" x14ac:dyDescent="0.25">
      <c r="B30" s="141">
        <f t="shared" si="7"/>
        <v>18</v>
      </c>
      <c r="C30" s="278">
        <f t="shared" si="0"/>
        <v>44</v>
      </c>
      <c r="E30" s="282" cm="1">
        <f t="array" ref="E30">IF($C30="","",INDEX(import_data,$C30,E$9))</f>
        <v>1925</v>
      </c>
      <c r="F30" s="280" t="str" cm="1">
        <f t="array" ref="F30">IF($C30="","",INDEX(import_data,$C30,F$9))</f>
        <v>Alen</v>
      </c>
      <c r="G30" s="280" t="str" cm="1">
        <f t="array" ref="G30">IF($C30="","",INDEX(import_data,$C30,G$9))</f>
        <v>Paliska</v>
      </c>
      <c r="H30" s="280" t="str" cm="1">
        <f t="array" ref="H30">IF($C30="","",IF(INDEX(import_data,$C30,H$9)="","",INDEX(import_data,$C30,H$9)))</f>
        <v>OK Vihor</v>
      </c>
      <c r="I30" s="300" t="str" cm="1">
        <f t="array" ref="I30">IF($C30="","",IF(INDEX(import_data,$C30,I$9)="","",INDEX(import_data,$C30,I$9)))</f>
        <v>M45</v>
      </c>
      <c r="K30" s="312" t="str">
        <f t="shared" si="3"/>
        <v>Alen – Paliska – OK Vihor – M45</v>
      </c>
      <c r="L30" s="92" t="s">
        <v>0</v>
      </c>
      <c r="M30" s="312" t="str">
        <f t="shared" si="4"/>
        <v>Alen – Paliska – OK Vihor</v>
      </c>
      <c r="N30" s="92" t="s">
        <v>0</v>
      </c>
      <c r="O30" s="312" t="str">
        <f t="shared" si="5"/>
        <v>Alen – Paliska</v>
      </c>
      <c r="P30" s="92" t="s">
        <v>0</v>
      </c>
      <c r="Q30" s="141">
        <f t="shared" si="6"/>
        <v>18</v>
      </c>
      <c r="R30" s="278">
        <f t="shared" si="1"/>
        <v>1421</v>
      </c>
      <c r="T30" s="282" cm="1">
        <f t="array" ref="T30">IFERROR(INDEX(import_data,MATCH($T$8&amp;"-"&amp;$Q30,import_key,0),T$9),"")</f>
        <v>6</v>
      </c>
      <c r="U30" s="280" t="str" cm="1">
        <f t="array" ref="U30">IFERROR(INDEX(import_data,MATCH($T$8&amp;"-"&amp;$Q30,import_key,0),U$9),"")</f>
        <v>Mare Grsković</v>
      </c>
      <c r="V30" s="300" cm="1">
        <f t="array" ref="V30">IFERROR(INDEX(import_data,MATCH($T$8&amp;"-"&amp;$Q30,import_key,0),V$9),"")</f>
        <v>1378</v>
      </c>
    </row>
    <row r="31" spans="2:22" x14ac:dyDescent="0.25">
      <c r="B31" s="141">
        <f t="shared" si="7"/>
        <v>19</v>
      </c>
      <c r="C31" s="278">
        <f t="shared" si="0"/>
        <v>45</v>
      </c>
      <c r="E31" s="282" cm="1">
        <f t="array" ref="E31">IF($C31="","",INDEX(import_data,$C31,E$9))</f>
        <v>1956</v>
      </c>
      <c r="F31" s="280" t="str" cm="1">
        <f t="array" ref="F31">IF($C31="","",INDEX(import_data,$C31,F$9))</f>
        <v>Alen</v>
      </c>
      <c r="G31" s="280" t="str" cm="1">
        <f t="array" ref="G31">IF($C31="","",INDEX(import_data,$C31,G$9))</f>
        <v>Vodopijevec</v>
      </c>
      <c r="H31" s="280" t="str" cm="1">
        <f t="array" ref="H31">IF($C31="","",IF(INDEX(import_data,$C31,H$9)="","",INDEX(import_data,$C31,H$9)))</f>
        <v>OK Vihor</v>
      </c>
      <c r="I31" s="300" t="str" cm="1">
        <f t="array" ref="I31">IF($C31="","",IF(INDEX(import_data,$C31,I$9)="","",INDEX(import_data,$C31,I$9)))</f>
        <v>M21B</v>
      </c>
      <c r="K31" s="312" t="str">
        <f t="shared" si="3"/>
        <v>Alen – Vodopijevec – OK Vihor – M21B</v>
      </c>
      <c r="L31" s="92" t="s">
        <v>0</v>
      </c>
      <c r="M31" s="312" t="str">
        <f t="shared" si="4"/>
        <v>Alen – Vodopijevec – OK Vihor</v>
      </c>
      <c r="N31" s="92" t="s">
        <v>0</v>
      </c>
      <c r="O31" s="312" t="str">
        <f t="shared" si="5"/>
        <v>Alen – Vodopijevec</v>
      </c>
      <c r="P31" s="92" t="s">
        <v>0</v>
      </c>
      <c r="Q31" s="141">
        <f t="shared" si="6"/>
        <v>19</v>
      </c>
      <c r="R31" s="278">
        <f t="shared" si="1"/>
        <v>1422</v>
      </c>
      <c r="T31" s="282" cm="1">
        <f t="array" ref="T31">IFERROR(INDEX(import_data,MATCH($T$8&amp;"-"&amp;$Q31,import_key,0),T$9),"")</f>
        <v>7</v>
      </c>
      <c r="U31" s="280" t="str" cm="1">
        <f t="array" ref="U31">IFERROR(INDEX(import_data,MATCH($T$8&amp;"-"&amp;$Q31,import_key,0),U$9),"")</f>
        <v>Margaux Grioche</v>
      </c>
      <c r="V31" s="300" cm="1">
        <f t="array" ref="V31">IFERROR(INDEX(import_data,MATCH($T$8&amp;"-"&amp;$Q31,import_key,0),V$9),"")</f>
        <v>1202</v>
      </c>
    </row>
    <row r="32" spans="2:22" x14ac:dyDescent="0.25">
      <c r="B32" s="141">
        <f t="shared" si="7"/>
        <v>20</v>
      </c>
      <c r="C32" s="278">
        <f t="shared" si="0"/>
        <v>46</v>
      </c>
      <c r="E32" s="282" cm="1">
        <f t="array" ref="E32">IF($C32="","",INDEX(import_data,$C32,E$9))</f>
        <v>1816</v>
      </c>
      <c r="F32" s="280" t="str" cm="1">
        <f t="array" ref="F32">IF($C32="","",INDEX(import_data,$C32,F$9))</f>
        <v>Alena</v>
      </c>
      <c r="G32" s="280" t="str" cm="1">
        <f t="array" ref="G32">IF($C32="","",INDEX(import_data,$C32,G$9))</f>
        <v>Detan Karlović</v>
      </c>
      <c r="H32" s="280" t="str" cm="1">
        <f t="array" ref="H32">IF($C32="","",IF(INDEX(import_data,$C32,H$9)="","",INDEX(import_data,$C32,H$9)))</f>
        <v>OK Vihor</v>
      </c>
      <c r="I32" s="300" t="str" cm="1">
        <f t="array" ref="I32">IF($C32="","",IF(INDEX(import_data,$C32,I$9)="","",INDEX(import_data,$C32,I$9)))</f>
        <v/>
      </c>
      <c r="K32" s="312" t="str">
        <f t="shared" si="3"/>
        <v>Alena – Detan Karlović – OK Vihor</v>
      </c>
      <c r="L32" s="92" t="s">
        <v>0</v>
      </c>
      <c r="M32" s="312" t="str">
        <f t="shared" si="4"/>
        <v>Alena – Detan Karlović – OK Vihor</v>
      </c>
      <c r="N32" s="92" t="s">
        <v>0</v>
      </c>
      <c r="O32" s="312" t="str">
        <f t="shared" si="5"/>
        <v>Alena – Detan Karlović</v>
      </c>
      <c r="P32" s="92" t="s">
        <v>0</v>
      </c>
      <c r="Q32" s="141">
        <f t="shared" si="6"/>
        <v>20</v>
      </c>
      <c r="R32" s="278">
        <f t="shared" si="1"/>
        <v>1423</v>
      </c>
      <c r="T32" s="282" cm="1">
        <f t="array" ref="T32">IFERROR(INDEX(import_data,MATCH($T$8&amp;"-"&amp;$Q32,import_key,0),T$9),"")</f>
        <v>3</v>
      </c>
      <c r="U32" s="280" t="str" cm="1">
        <f t="array" ref="U32">IFERROR(INDEX(import_data,MATCH($T$8&amp;"-"&amp;$Q32,import_key,0),U$9),"")</f>
        <v>Marko Dudic</v>
      </c>
      <c r="V32" s="300" cm="1">
        <f t="array" ref="V32">IFERROR(INDEX(import_data,MATCH($T$8&amp;"-"&amp;$Q32,import_key,0),V$9),"")</f>
        <v>1972</v>
      </c>
    </row>
    <row r="33" spans="2:22" x14ac:dyDescent="0.25">
      <c r="B33" s="141">
        <f t="shared" si="7"/>
        <v>21</v>
      </c>
      <c r="C33" s="278">
        <f t="shared" si="0"/>
        <v>47</v>
      </c>
      <c r="E33" s="282" cm="1">
        <f t="array" ref="E33">IF($C33="","",INDEX(import_data,$C33,E$9))</f>
        <v>2173</v>
      </c>
      <c r="F33" s="280" t="str" cm="1">
        <f t="array" ref="F33">IF($C33="","",INDEX(import_data,$C33,F$9))</f>
        <v>Aleš</v>
      </c>
      <c r="G33" s="280" t="str" cm="1">
        <f t="array" ref="G33">IF($C33="","",INDEX(import_data,$C33,G$9))</f>
        <v>Ferenc</v>
      </c>
      <c r="H33" s="280" t="str" cm="1">
        <f t="array" ref="H33">IF($C33="","",IF(INDEX(import_data,$C33,H$9)="","",INDEX(import_data,$C33,H$9)))</f>
        <v>OK Tivoli</v>
      </c>
      <c r="I33" s="300" t="str" cm="1">
        <f t="array" ref="I33">IF($C33="","",IF(INDEX(import_data,$C33,I$9)="","",INDEX(import_data,$C33,I$9)))</f>
        <v/>
      </c>
      <c r="K33" s="312" t="str">
        <f t="shared" si="3"/>
        <v>Aleš – Ferenc – OK Tivoli</v>
      </c>
      <c r="L33" s="92" t="s">
        <v>0</v>
      </c>
      <c r="M33" s="312" t="str">
        <f t="shared" si="4"/>
        <v>Aleš – Ferenc – OK Tivoli</v>
      </c>
      <c r="N33" s="92" t="s">
        <v>0</v>
      </c>
      <c r="O33" s="312" t="str">
        <f t="shared" si="5"/>
        <v>Aleš – Ferenc</v>
      </c>
      <c r="P33" s="92" t="s">
        <v>0</v>
      </c>
      <c r="Q33" s="141">
        <f t="shared" si="6"/>
        <v>21</v>
      </c>
      <c r="R33" s="278">
        <f t="shared" si="1"/>
        <v>1424</v>
      </c>
      <c r="T33" s="282" cm="1">
        <f t="array" ref="T33">IFERROR(INDEX(import_data,MATCH($T$8&amp;"-"&amp;$Q33,import_key,0),T$9),"")</f>
        <v>11</v>
      </c>
      <c r="U33" s="280" t="str" cm="1">
        <f t="array" ref="U33">IFERROR(INDEX(import_data,MATCH($T$8&amp;"-"&amp;$Q33,import_key,0),U$9),"")</f>
        <v>Miharla Marija Perković</v>
      </c>
      <c r="V33" s="300" cm="1">
        <f t="array" ref="V33">IFERROR(INDEX(import_data,MATCH($T$8&amp;"-"&amp;$Q33,import_key,0),V$9),"")</f>
        <v>1361</v>
      </c>
    </row>
    <row r="34" spans="2:22" x14ac:dyDescent="0.25">
      <c r="B34" s="141">
        <f t="shared" si="7"/>
        <v>22</v>
      </c>
      <c r="C34" s="278">
        <f t="shared" si="0"/>
        <v>48</v>
      </c>
      <c r="E34" s="282" cm="1">
        <f t="array" ref="E34">IF($C34="","",INDEX(import_data,$C34,E$9))</f>
        <v>2016</v>
      </c>
      <c r="F34" s="280" t="str" cm="1">
        <f t="array" ref="F34">IF($C34="","",INDEX(import_data,$C34,F$9))</f>
        <v>Alex</v>
      </c>
      <c r="G34" s="280" t="str" cm="1">
        <f t="array" ref="G34">IF($C34="","",INDEX(import_data,$C34,G$9))</f>
        <v>Ivanov</v>
      </c>
      <c r="H34" s="280" t="str" cm="1">
        <f t="array" ref="H34">IF($C34="","",IF(INDEX(import_data,$C34,H$9)="","",INDEX(import_data,$C34,H$9)))</f>
        <v>OK Vihor</v>
      </c>
      <c r="I34" s="300" t="str" cm="1">
        <f t="array" ref="I34">IF($C34="","",IF(INDEX(import_data,$C34,I$9)="","",INDEX(import_data,$C34,I$9)))</f>
        <v/>
      </c>
      <c r="K34" s="312" t="str">
        <f t="shared" si="3"/>
        <v>Alex – Ivanov – OK Vihor</v>
      </c>
      <c r="L34" s="92" t="s">
        <v>0</v>
      </c>
      <c r="M34" s="312" t="str">
        <f t="shared" si="4"/>
        <v>Alex – Ivanov – OK Vihor</v>
      </c>
      <c r="N34" s="92" t="s">
        <v>0</v>
      </c>
      <c r="O34" s="312" t="str">
        <f t="shared" si="5"/>
        <v>Alex – Ivanov</v>
      </c>
      <c r="P34" s="92" t="s">
        <v>0</v>
      </c>
      <c r="Q34" s="141">
        <f t="shared" si="6"/>
        <v>22</v>
      </c>
      <c r="R34" s="278">
        <f t="shared" si="1"/>
        <v>1425</v>
      </c>
      <c r="T34" s="282" cm="1">
        <f t="array" ref="T34">IFERROR(INDEX(import_data,MATCH($T$8&amp;"-"&amp;$Q34,import_key,0),T$9),"")</f>
        <v>8</v>
      </c>
      <c r="U34" s="280" t="str" cm="1">
        <f t="array" ref="U34">IFERROR(INDEX(import_data,MATCH($T$8&amp;"-"&amp;$Q34,import_key,0),U$9),"")</f>
        <v>Mirjana Marchiotti Ulip</v>
      </c>
      <c r="V34" s="300" cm="1">
        <f t="array" ref="V34">IFERROR(INDEX(import_data,MATCH($T$8&amp;"-"&amp;$Q34,import_key,0),V$9),"")</f>
        <v>1655</v>
      </c>
    </row>
    <row r="35" spans="2:22" x14ac:dyDescent="0.25">
      <c r="B35" s="141">
        <f t="shared" si="7"/>
        <v>23</v>
      </c>
      <c r="C35" s="278">
        <f t="shared" si="0"/>
        <v>49</v>
      </c>
      <c r="E35" s="282" cm="1">
        <f t="array" ref="E35">IF($C35="","",INDEX(import_data,$C35,E$9))</f>
        <v>1112</v>
      </c>
      <c r="F35" s="280" t="str" cm="1">
        <f t="array" ref="F35">IF($C35="","",INDEX(import_data,$C35,F$9))</f>
        <v>Alex</v>
      </c>
      <c r="G35" s="280" t="str" cm="1">
        <f t="array" ref="G35">IF($C35="","",INDEX(import_data,$C35,G$9))</f>
        <v>Gulta</v>
      </c>
      <c r="H35" s="280" t="str" cm="1">
        <f t="array" ref="H35">IF($C35="","",IF(INDEX(import_data,$C35,H$9)="","",INDEX(import_data,$C35,H$9)))</f>
        <v>OK Vihor</v>
      </c>
      <c r="I35" s="300" t="str" cm="1">
        <f t="array" ref="I35">IF($C35="","",IF(INDEX(import_data,$C35,I$9)="","",INDEX(import_data,$C35,I$9)))</f>
        <v/>
      </c>
      <c r="K35" s="312" t="str">
        <f t="shared" si="3"/>
        <v>Alex – Gulta – OK Vihor</v>
      </c>
      <c r="L35" s="92" t="s">
        <v>0</v>
      </c>
      <c r="M35" s="312" t="str">
        <f t="shared" si="4"/>
        <v>Alex – Gulta – OK Vihor</v>
      </c>
      <c r="N35" s="92" t="s">
        <v>0</v>
      </c>
      <c r="O35" s="312" t="str">
        <f t="shared" si="5"/>
        <v>Alex – Gulta</v>
      </c>
      <c r="P35" s="92" t="s">
        <v>0</v>
      </c>
      <c r="Q35" s="141">
        <f t="shared" si="6"/>
        <v>23</v>
      </c>
      <c r="R35" s="278">
        <f t="shared" si="1"/>
        <v>1426</v>
      </c>
      <c r="T35" s="282" cm="1">
        <f t="array" ref="T35">IFERROR(INDEX(import_data,MATCH($T$8&amp;"-"&amp;$Q35,import_key,0),T$9),"")</f>
        <v>5</v>
      </c>
      <c r="U35" s="280" t="str" cm="1">
        <f t="array" ref="U35">IFERROR(INDEX(import_data,MATCH($T$8&amp;"-"&amp;$Q35,import_key,0),U$9),"")</f>
        <v>Mirjana Ulip Marchiott</v>
      </c>
      <c r="V35" s="300" cm="1">
        <f t="array" ref="V35">IFERROR(INDEX(import_data,MATCH($T$8&amp;"-"&amp;$Q35,import_key,0),V$9),"")</f>
        <v>1655</v>
      </c>
    </row>
    <row r="36" spans="2:22" x14ac:dyDescent="0.25">
      <c r="B36" s="141">
        <f t="shared" si="7"/>
        <v>24</v>
      </c>
      <c r="C36" s="278">
        <f t="shared" si="0"/>
        <v>50</v>
      </c>
      <c r="E36" s="282" cm="1">
        <f t="array" ref="E36">IF($C36="","",INDEX(import_data,$C36,E$9))</f>
        <v>2083</v>
      </c>
      <c r="F36" s="280" t="str" cm="1">
        <f t="array" ref="F36">IF($C36="","",INDEX(import_data,$C36,F$9))</f>
        <v>Alexander</v>
      </c>
      <c r="G36" s="280" t="str" cm="1">
        <f t="array" ref="G36">IF($C36="","",INDEX(import_data,$C36,G$9))</f>
        <v>Vompe</v>
      </c>
      <c r="H36" s="280" t="str" cm="1">
        <f t="array" ref="H36">IF($C36="","",IF(INDEX(import_data,$C36,H$9)="","",INDEX(import_data,$C36,H$9)))</f>
        <v>Omega Russia</v>
      </c>
      <c r="I36" s="300" t="str" cm="1">
        <f t="array" ref="I36">IF($C36="","",IF(INDEX(import_data,$C36,I$9)="","",INDEX(import_data,$C36,I$9)))</f>
        <v/>
      </c>
      <c r="K36" s="312" t="str">
        <f t="shared" si="3"/>
        <v>Alexander – Vompe – Omega Russia</v>
      </c>
      <c r="L36" s="92" t="s">
        <v>0</v>
      </c>
      <c r="M36" s="312" t="str">
        <f t="shared" si="4"/>
        <v>Alexander – Vompe – Omega Russia</v>
      </c>
      <c r="N36" s="92" t="s">
        <v>0</v>
      </c>
      <c r="O36" s="312" t="str">
        <f t="shared" si="5"/>
        <v>Alexander – Vompe</v>
      </c>
      <c r="P36" s="92" t="s">
        <v>0</v>
      </c>
      <c r="Q36" s="141">
        <f t="shared" si="6"/>
        <v>24</v>
      </c>
      <c r="R36" s="278">
        <f t="shared" si="1"/>
        <v>1427</v>
      </c>
      <c r="T36" s="282" cm="1">
        <f t="array" ref="T36">IFERROR(INDEX(import_data,MATCH($T$8&amp;"-"&amp;$Q36,import_key,0),T$9),"")</f>
        <v>33</v>
      </c>
      <c r="U36" s="280" t="str" cm="1">
        <f t="array" ref="U36">IFERROR(INDEX(import_data,MATCH($T$8&amp;"-"&amp;$Q36,import_key,0),U$9),"")</f>
        <v>Monika Martina Siipina Halper</v>
      </c>
      <c r="V36" s="300" cm="1">
        <f t="array" ref="V36">IFERROR(INDEX(import_data,MATCH($T$8&amp;"-"&amp;$Q36,import_key,0),V$9),"")</f>
        <v>1214</v>
      </c>
    </row>
    <row r="37" spans="2:22" x14ac:dyDescent="0.25">
      <c r="B37" s="141">
        <f t="shared" si="7"/>
        <v>25</v>
      </c>
      <c r="C37" s="278">
        <f t="shared" si="0"/>
        <v>51</v>
      </c>
      <c r="E37" s="282" cm="1">
        <f t="array" ref="E37">IF($C37="","",INDEX(import_data,$C37,E$9))</f>
        <v>1429</v>
      </c>
      <c r="F37" s="280" t="str" cm="1">
        <f t="array" ref="F37">IF($C37="","",INDEX(import_data,$C37,F$9))</f>
        <v>Alida</v>
      </c>
      <c r="G37" s="280" t="str" cm="1">
        <f t="array" ref="G37">IF($C37="","",INDEX(import_data,$C37,G$9))</f>
        <v>Sokolović</v>
      </c>
      <c r="H37" s="280" t="str" cm="1">
        <f t="array" ref="H37">IF($C37="","",IF(INDEX(import_data,$C37,H$9)="","",INDEX(import_data,$C37,H$9)))</f>
        <v>OK Bjelovar</v>
      </c>
      <c r="I37" s="300" t="str" cm="1">
        <f t="array" ref="I37">IF($C37="","",IF(INDEX(import_data,$C37,I$9)="","",INDEX(import_data,$C37,I$9)))</f>
        <v>Ž55</v>
      </c>
      <c r="K37" s="312" t="str">
        <f t="shared" si="3"/>
        <v>Alida – Sokolović – OK Bjelovar – Ž55</v>
      </c>
      <c r="L37" s="92" t="s">
        <v>0</v>
      </c>
      <c r="M37" s="312" t="str">
        <f t="shared" si="4"/>
        <v>Alida – Sokolović – OK Bjelovar</v>
      </c>
      <c r="N37" s="92" t="s">
        <v>0</v>
      </c>
      <c r="O37" s="312" t="str">
        <f t="shared" si="5"/>
        <v>Alida – Sokolović</v>
      </c>
      <c r="P37" s="92" t="s">
        <v>0</v>
      </c>
      <c r="Q37" s="141">
        <f t="shared" si="6"/>
        <v>25</v>
      </c>
      <c r="R37" s="278">
        <f t="shared" si="1"/>
        <v>1428</v>
      </c>
      <c r="T37" s="282" cm="1">
        <f t="array" ref="T37">IFERROR(INDEX(import_data,MATCH($T$8&amp;"-"&amp;$Q37,import_key,0),T$9),"")</f>
        <v>17</v>
      </c>
      <c r="U37" s="280" t="str" cm="1">
        <f t="array" ref="U37">IFERROR(INDEX(import_data,MATCH($T$8&amp;"-"&amp;$Q37,import_key,0),U$9),"")</f>
        <v>Pierre-Adrien Itty</v>
      </c>
      <c r="V37" s="300" cm="1">
        <f t="array" ref="V37">IFERROR(INDEX(import_data,MATCH($T$8&amp;"-"&amp;$Q37,import_key,0),V$9),"")</f>
        <v>2049</v>
      </c>
    </row>
    <row r="38" spans="2:22" x14ac:dyDescent="0.25">
      <c r="B38" s="141">
        <f t="shared" si="7"/>
        <v>26</v>
      </c>
      <c r="C38" s="278">
        <f t="shared" si="0"/>
        <v>52</v>
      </c>
      <c r="E38" s="282" cm="1">
        <f t="array" ref="E38">IF($C38="","",INDEX(import_data,$C38,E$9))</f>
        <v>2041</v>
      </c>
      <c r="F38" s="280" t="str" cm="1">
        <f t="array" ref="F38">IF($C38="","",INDEX(import_data,$C38,F$9))</f>
        <v>Aljoša</v>
      </c>
      <c r="G38" s="280" t="str" cm="1">
        <f t="array" ref="G38">IF($C38="","",INDEX(import_data,$C38,G$9))</f>
        <v>Parotat</v>
      </c>
      <c r="H38" s="280" t="str" cm="1">
        <f t="array" ref="H38">IF($C38="","",IF(INDEX(import_data,$C38,H$9)="","",INDEX(import_data,$C38,H$9)))</f>
        <v>OK Kapela</v>
      </c>
      <c r="I38" s="300" t="str" cm="1">
        <f t="array" ref="I38">IF($C38="","",IF(INDEX(import_data,$C38,I$9)="","",INDEX(import_data,$C38,I$9)))</f>
        <v>M45</v>
      </c>
      <c r="K38" s="312" t="str">
        <f t="shared" si="3"/>
        <v>Aljoša – Parotat – OK Kapela – M45</v>
      </c>
      <c r="L38" s="92" t="s">
        <v>0</v>
      </c>
      <c r="M38" s="312" t="str">
        <f t="shared" si="4"/>
        <v>Aljoša – Parotat – OK Kapela</v>
      </c>
      <c r="N38" s="92" t="s">
        <v>0</v>
      </c>
      <c r="O38" s="312" t="str">
        <f t="shared" si="5"/>
        <v>Aljoša – Parotat</v>
      </c>
      <c r="P38" s="92" t="s">
        <v>0</v>
      </c>
      <c r="Q38" s="141">
        <f t="shared" si="6"/>
        <v>26</v>
      </c>
      <c r="R38" s="278">
        <f t="shared" si="1"/>
        <v>1429</v>
      </c>
      <c r="T38" s="282" cm="1">
        <f t="array" ref="T38">IFERROR(INDEX(import_data,MATCH($T$8&amp;"-"&amp;$Q38,import_key,0),T$9),"")</f>
        <v>1</v>
      </c>
      <c r="U38" s="280" t="str" cm="1">
        <f t="array" ref="U38">IFERROR(INDEX(import_data,MATCH($T$8&amp;"-"&amp;$Q38,import_key,0),U$9),"")</f>
        <v>Sanja Ostroski</v>
      </c>
      <c r="V38" s="300" cm="1">
        <f t="array" ref="V38">IFERROR(INDEX(import_data,MATCH($T$8&amp;"-"&amp;$Q38,import_key,0),V$9),"")</f>
        <v>1097</v>
      </c>
    </row>
    <row r="39" spans="2:22" x14ac:dyDescent="0.25">
      <c r="B39" s="141">
        <f t="shared" si="7"/>
        <v>27</v>
      </c>
      <c r="C39" s="278">
        <f t="shared" si="0"/>
        <v>53</v>
      </c>
      <c r="E39" s="282" cm="1">
        <f t="array" ref="E39">IF($C39="","",INDEX(import_data,$C39,E$9))</f>
        <v>1005</v>
      </c>
      <c r="F39" s="280" t="str" cm="1">
        <f t="array" ref="F39">IF($C39="","",INDEX(import_data,$C39,F$9))</f>
        <v>Alma</v>
      </c>
      <c r="G39" s="280" t="str" cm="1">
        <f t="array" ref="G39">IF($C39="","",INDEX(import_data,$C39,G$9))</f>
        <v>Cacan</v>
      </c>
      <c r="H39" s="280" t="str" cm="1">
        <f t="array" ref="H39">IF($C39="","",IF(INDEX(import_data,$C39,H$9)="","",INDEX(import_data,$C39,H$9)))</f>
        <v>OK Vihor</v>
      </c>
      <c r="I39" s="300" t="str" cm="1">
        <f t="array" ref="I39">IF($C39="","",IF(INDEX(import_data,$C39,I$9)="","",INDEX(import_data,$C39,I$9)))</f>
        <v>Ž21B</v>
      </c>
      <c r="K39" s="312" t="str">
        <f t="shared" si="3"/>
        <v>Alma – Cacan – OK Vihor – Ž21B</v>
      </c>
      <c r="L39" s="92" t="s">
        <v>0</v>
      </c>
      <c r="M39" s="312" t="str">
        <f t="shared" si="4"/>
        <v>Alma – Cacan – OK Vihor</v>
      </c>
      <c r="N39" s="92" t="s">
        <v>0</v>
      </c>
      <c r="O39" s="312" t="str">
        <f t="shared" si="5"/>
        <v>Alma – Cacan</v>
      </c>
      <c r="P39" s="92" t="s">
        <v>0</v>
      </c>
      <c r="Q39" s="141">
        <f t="shared" si="6"/>
        <v>27</v>
      </c>
      <c r="R39" s="278">
        <f t="shared" si="1"/>
        <v>1430</v>
      </c>
      <c r="T39" s="282" cm="1">
        <f t="array" ref="T39">IFERROR(INDEX(import_data,MATCH($T$8&amp;"-"&amp;$Q39,import_key,0),T$9),"")</f>
        <v>35</v>
      </c>
      <c r="U39" s="280" t="str" cm="1">
        <f t="array" ref="U39">IFERROR(INDEX(import_data,MATCH($T$8&amp;"-"&amp;$Q39,import_key,0),U$9),"")</f>
        <v>Siniša Mareković Car</v>
      </c>
      <c r="V39" s="300" cm="1">
        <f t="array" ref="V39">IFERROR(INDEX(import_data,MATCH($T$8&amp;"-"&amp;$Q39,import_key,0),V$9),"")</f>
        <v>1183</v>
      </c>
    </row>
    <row r="40" spans="2:22" x14ac:dyDescent="0.25">
      <c r="B40" s="141">
        <f t="shared" si="7"/>
        <v>28</v>
      </c>
      <c r="C40" s="278">
        <f t="shared" si="0"/>
        <v>54</v>
      </c>
      <c r="E40" s="282" cm="1">
        <f t="array" ref="E40">IF($C40="","",INDEX(import_data,$C40,E$9))</f>
        <v>1613</v>
      </c>
      <c r="F40" s="280" t="str" cm="1">
        <f t="array" ref="F40">IF($C40="","",INDEX(import_data,$C40,F$9))</f>
        <v>Ana</v>
      </c>
      <c r="G40" s="280" t="str" cm="1">
        <f t="array" ref="G40">IF($C40="","",INDEX(import_data,$C40,G$9))</f>
        <v>Kovačević</v>
      </c>
      <c r="H40" s="280" t="str" cm="1">
        <f t="array" ref="H40">IF($C40="","",IF(INDEX(import_data,$C40,H$9)="","",INDEX(import_data,$C40,H$9)))</f>
        <v>OK Sova</v>
      </c>
      <c r="I40" s="300" t="str" cm="1">
        <f t="array" ref="I40">IF($C40="","",IF(INDEX(import_data,$C40,I$9)="","",INDEX(import_data,$C40,I$9)))</f>
        <v/>
      </c>
      <c r="K40" s="312" t="str">
        <f t="shared" si="3"/>
        <v>Ana – Kovačević – OK Sova</v>
      </c>
      <c r="L40" s="92" t="s">
        <v>0</v>
      </c>
      <c r="M40" s="312" t="str">
        <f t="shared" si="4"/>
        <v>Ana – Kovačević – OK Sova</v>
      </c>
      <c r="N40" s="92" t="s">
        <v>0</v>
      </c>
      <c r="O40" s="312" t="str">
        <f t="shared" si="5"/>
        <v>Ana – Kovačević</v>
      </c>
      <c r="P40" s="92" t="s">
        <v>0</v>
      </c>
      <c r="Q40" s="141">
        <f t="shared" si="6"/>
        <v>28</v>
      </c>
      <c r="R40" s="278">
        <f t="shared" si="1"/>
        <v>1431</v>
      </c>
      <c r="T40" s="282" cm="1">
        <f t="array" ref="T40">IFERROR(INDEX(import_data,MATCH($T$8&amp;"-"&amp;$Q40,import_key,0),T$9),"")</f>
        <v>10</v>
      </c>
      <c r="U40" s="280" t="str" cm="1">
        <f t="array" ref="U40">IFERROR(INDEX(import_data,MATCH($T$8&amp;"-"&amp;$Q40,import_key,0),U$9),"")</f>
        <v>Sonja Lesjek</v>
      </c>
      <c r="V40" s="300" cm="1">
        <f t="array" ref="V40">IFERROR(INDEX(import_data,MATCH($T$8&amp;"-"&amp;$Q40,import_key,0),V$9),"")</f>
        <v>1543</v>
      </c>
    </row>
    <row r="41" spans="2:22" x14ac:dyDescent="0.25">
      <c r="B41" s="141">
        <f t="shared" si="7"/>
        <v>29</v>
      </c>
      <c r="C41" s="278">
        <f t="shared" si="0"/>
        <v>55</v>
      </c>
      <c r="E41" s="282" cm="1">
        <f t="array" ref="E41">IF($C41="","",INDEX(import_data,$C41,E$9))</f>
        <v>1380</v>
      </c>
      <c r="F41" s="280" t="str" cm="1">
        <f t="array" ref="F41">IF($C41="","",INDEX(import_data,$C41,F$9))</f>
        <v>Ana</v>
      </c>
      <c r="G41" s="280" t="str" cm="1">
        <f t="array" ref="G41">IF($C41="","",INDEX(import_data,$C41,G$9))</f>
        <v>Batinović</v>
      </c>
      <c r="H41" s="280" t="str" cm="1">
        <f t="array" ref="H41">IF($C41="","",IF(INDEX(import_data,$C41,H$9)="","",INDEX(import_data,$C41,H$9)))</f>
        <v>OK Vihor</v>
      </c>
      <c r="I41" s="300" t="str" cm="1">
        <f t="array" ref="I41">IF($C41="","",IF(INDEX(import_data,$C41,I$9)="","",INDEX(import_data,$C41,I$9)))</f>
        <v/>
      </c>
      <c r="K41" s="312" t="str">
        <f t="shared" si="3"/>
        <v>Ana – Batinović – OK Vihor</v>
      </c>
      <c r="L41" s="92" t="s">
        <v>0</v>
      </c>
      <c r="M41" s="312" t="str">
        <f t="shared" si="4"/>
        <v>Ana – Batinović – OK Vihor</v>
      </c>
      <c r="N41" s="92" t="s">
        <v>0</v>
      </c>
      <c r="O41" s="312" t="str">
        <f t="shared" si="5"/>
        <v>Ana – Batinović</v>
      </c>
      <c r="P41" s="92" t="s">
        <v>0</v>
      </c>
      <c r="Q41" s="141">
        <f t="shared" si="6"/>
        <v>29</v>
      </c>
      <c r="R41" s="278">
        <f t="shared" si="1"/>
        <v>1432</v>
      </c>
      <c r="T41" s="282" cm="1">
        <f t="array" ref="T41">IFERROR(INDEX(import_data,MATCH($T$8&amp;"-"&amp;$Q41,import_key,0),T$9),"")</f>
        <v>23</v>
      </c>
      <c r="U41" s="280" t="str" cm="1">
        <f t="array" ref="U41">IFERROR(INDEX(import_data,MATCH($T$8&amp;"-"&amp;$Q41,import_key,0),U$9),"")</f>
        <v>Tomislav Filipcic</v>
      </c>
      <c r="V41" s="300" cm="1">
        <f t="array" ref="V41">IFERROR(INDEX(import_data,MATCH($T$8&amp;"-"&amp;$Q41,import_key,0),V$9),"")</f>
        <v>2028</v>
      </c>
    </row>
    <row r="42" spans="2:22" x14ac:dyDescent="0.25">
      <c r="B42" s="141">
        <f t="shared" si="7"/>
        <v>30</v>
      </c>
      <c r="C42" s="278">
        <f t="shared" si="0"/>
        <v>56</v>
      </c>
      <c r="E42" s="282" cm="1">
        <f t="array" ref="E42">IF($C42="","",INDEX(import_data,$C42,E$9))</f>
        <v>1634</v>
      </c>
      <c r="F42" s="280" t="str" cm="1">
        <f t="array" ref="F42">IF($C42="","",INDEX(import_data,$C42,F$9))</f>
        <v>Ana</v>
      </c>
      <c r="G42" s="280" t="str" cm="1">
        <f t="array" ref="G42">IF($C42="","",INDEX(import_data,$C42,G$9))</f>
        <v>Balaban</v>
      </c>
      <c r="H42" s="280" t="str" cm="1">
        <f t="array" ref="H42">IF($C42="","",IF(INDEX(import_data,$C42,H$9)="","",INDEX(import_data,$C42,H$9)))</f>
        <v>OK Sova</v>
      </c>
      <c r="I42" s="300" t="str" cm="1">
        <f t="array" ref="I42">IF($C42="","",IF(INDEX(import_data,$C42,I$9)="","",INDEX(import_data,$C42,I$9)))</f>
        <v/>
      </c>
      <c r="K42" s="312" t="str">
        <f t="shared" si="3"/>
        <v>Ana – Balaban – OK Sova</v>
      </c>
      <c r="L42" s="92" t="s">
        <v>0</v>
      </c>
      <c r="M42" s="312" t="str">
        <f t="shared" si="4"/>
        <v>Ana – Balaban – OK Sova</v>
      </c>
      <c r="N42" s="92" t="s">
        <v>0</v>
      </c>
      <c r="O42" s="312" t="str">
        <f t="shared" si="5"/>
        <v>Ana – Balaban</v>
      </c>
      <c r="P42" s="92" t="s">
        <v>0</v>
      </c>
      <c r="Q42" s="141">
        <f t="shared" si="6"/>
        <v>30</v>
      </c>
      <c r="R42" s="278">
        <f t="shared" si="1"/>
        <v>1433</v>
      </c>
      <c r="T42" s="282" cm="1">
        <f t="array" ref="T42">IFERROR(INDEX(import_data,MATCH($T$8&amp;"-"&amp;$Q42,import_key,0),T$9),"")</f>
        <v>12</v>
      </c>
      <c r="U42" s="280" t="str" cm="1">
        <f t="array" ref="U42">IFERROR(INDEX(import_data,MATCH($T$8&amp;"-"&amp;$Q42,import_key,0),U$9),"")</f>
        <v>Vedrana Ćetković</v>
      </c>
      <c r="V42" s="300" cm="1">
        <f t="array" ref="V42">IFERROR(INDEX(import_data,MATCH($T$8&amp;"-"&amp;$Q42,import_key,0),V$9),"")</f>
        <v>2035</v>
      </c>
    </row>
    <row r="43" spans="2:22" x14ac:dyDescent="0.25">
      <c r="B43" s="141">
        <f t="shared" si="7"/>
        <v>31</v>
      </c>
      <c r="C43" s="278">
        <f t="shared" si="0"/>
        <v>57</v>
      </c>
      <c r="E43" s="282" cm="1">
        <f t="array" ref="E43">IF($C43="","",INDEX(import_data,$C43,E$9))</f>
        <v>2201</v>
      </c>
      <c r="F43" s="280" t="str" cm="1">
        <f t="array" ref="F43">IF($C43="","",INDEX(import_data,$C43,F$9))</f>
        <v>Ana</v>
      </c>
      <c r="G43" s="280" t="str" cm="1">
        <f t="array" ref="G43">IF($C43="","",INDEX(import_data,$C43,G$9))</f>
        <v>Delić</v>
      </c>
      <c r="H43" s="280" t="str" cm="1">
        <f t="array" ref="H43">IF($C43="","",IF(INDEX(import_data,$C43,H$9)="","",INDEX(import_data,$C43,H$9)))</f>
        <v>OK Japetić</v>
      </c>
      <c r="I43" s="300" t="str" cm="1">
        <f t="array" ref="I43">IF($C43="","",IF(INDEX(import_data,$C43,I$9)="","",INDEX(import_data,$C43,I$9)))</f>
        <v>Ž35</v>
      </c>
      <c r="K43" s="312" t="str">
        <f t="shared" si="3"/>
        <v>Ana – Delić – OK Japetić – Ž35</v>
      </c>
      <c r="L43" s="92" t="s">
        <v>0</v>
      </c>
      <c r="M43" s="312" t="str">
        <f t="shared" si="4"/>
        <v>Ana – Delić – OK Japetić</v>
      </c>
      <c r="N43" s="92" t="s">
        <v>0</v>
      </c>
      <c r="O43" s="312" t="str">
        <f t="shared" si="5"/>
        <v>Ana – Delić</v>
      </c>
      <c r="P43" s="92" t="s">
        <v>0</v>
      </c>
      <c r="Q43" s="141">
        <f t="shared" si="6"/>
        <v>31</v>
      </c>
      <c r="R43" s="278">
        <f t="shared" si="1"/>
        <v>1434</v>
      </c>
      <c r="T43" s="282" cm="1">
        <f t="array" ref="T43">IFERROR(INDEX(import_data,MATCH($T$8&amp;"-"&amp;$Q43,import_key,0),T$9),"")</f>
        <v>29</v>
      </c>
      <c r="U43" s="280" t="str" cm="1">
        <f t="array" ref="U43">IFERROR(INDEX(import_data,MATCH($T$8&amp;"-"&amp;$Q43,import_key,0),U$9),"")</f>
        <v>Vera Shahkova</v>
      </c>
      <c r="V43" s="300" cm="1">
        <f t="array" ref="V43">IFERROR(INDEX(import_data,MATCH($T$8&amp;"-"&amp;$Q43,import_key,0),V$9),"")</f>
        <v>2229</v>
      </c>
    </row>
    <row r="44" spans="2:22" x14ac:dyDescent="0.25">
      <c r="B44" s="141">
        <f t="shared" si="7"/>
        <v>32</v>
      </c>
      <c r="C44" s="278">
        <f t="shared" si="0"/>
        <v>58</v>
      </c>
      <c r="E44" s="282" cm="1">
        <f t="array" ref="E44">IF($C44="","",INDEX(import_data,$C44,E$9))</f>
        <v>1953</v>
      </c>
      <c r="F44" s="280" t="str" cm="1">
        <f t="array" ref="F44">IF($C44="","",INDEX(import_data,$C44,F$9))</f>
        <v>Ana</v>
      </c>
      <c r="G44" s="280" t="str" cm="1">
        <f t="array" ref="G44">IF($C44="","",INDEX(import_data,$C44,G$9))</f>
        <v>Jagodić</v>
      </c>
      <c r="H44" s="280" t="str" cm="1">
        <f t="array" ref="H44">IF($C44="","",IF(INDEX(import_data,$C44,H$9)="","",INDEX(import_data,$C44,H$9)))</f>
        <v>OK Japetić</v>
      </c>
      <c r="I44" s="300" t="str" cm="1">
        <f t="array" ref="I44">IF($C44="","",IF(INDEX(import_data,$C44,I$9)="","",INDEX(import_data,$C44,I$9)))</f>
        <v/>
      </c>
      <c r="K44" s="312" t="str">
        <f t="shared" si="3"/>
        <v>Ana – Jagodić – OK Japetić</v>
      </c>
      <c r="L44" s="92" t="s">
        <v>0</v>
      </c>
      <c r="M44" s="312" t="str">
        <f t="shared" si="4"/>
        <v>Ana – Jagodić – OK Japetić</v>
      </c>
      <c r="N44" s="92" t="s">
        <v>0</v>
      </c>
      <c r="O44" s="312" t="str">
        <f t="shared" si="5"/>
        <v>Ana – Jagodić</v>
      </c>
      <c r="P44" s="92" t="s">
        <v>0</v>
      </c>
      <c r="Q44" s="141">
        <f t="shared" si="6"/>
        <v>32</v>
      </c>
      <c r="R44" s="278">
        <f t="shared" si="1"/>
        <v>1435</v>
      </c>
      <c r="T44" s="282" cm="1">
        <f t="array" ref="T44">IFERROR(INDEX(import_data,MATCH($T$8&amp;"-"&amp;$Q44,import_key,0),T$9),"")</f>
        <v>25</v>
      </c>
      <c r="U44" s="280" t="str" cm="1">
        <f t="array" ref="U44">IFERROR(INDEX(import_data,MATCH($T$8&amp;"-"&amp;$Q44,import_key,0),U$9),"")</f>
        <v>Viktor Ignjat</v>
      </c>
      <c r="V44" s="300" cm="1">
        <f t="array" ref="V44">IFERROR(INDEX(import_data,MATCH($T$8&amp;"-"&amp;$Q44,import_key,0),V$9),"")</f>
        <v>1252</v>
      </c>
    </row>
    <row r="45" spans="2:22" x14ac:dyDescent="0.25">
      <c r="B45" s="141">
        <f t="shared" si="7"/>
        <v>33</v>
      </c>
      <c r="C45" s="278">
        <f t="shared" si="0"/>
        <v>59</v>
      </c>
      <c r="E45" s="282" cm="1">
        <f t="array" ref="E45">IF($C45="","",INDEX(import_data,$C45,E$9))</f>
        <v>1182</v>
      </c>
      <c r="F45" s="280" t="str" cm="1">
        <f t="array" ref="F45">IF($C45="","",INDEX(import_data,$C45,F$9))</f>
        <v>Ana</v>
      </c>
      <c r="G45" s="280" t="str" cm="1">
        <f t="array" ref="G45">IF($C45="","",INDEX(import_data,$C45,G$9))</f>
        <v>Krajnović</v>
      </c>
      <c r="H45" s="280" t="str" cm="1">
        <f t="array" ref="H45">IF($C45="","",IF(INDEX(import_data,$C45,H$9)="","",INDEX(import_data,$C45,H$9)))</f>
        <v>OK Vihor</v>
      </c>
      <c r="I45" s="300" t="str" cm="1">
        <f t="array" ref="I45">IF($C45="","",IF(INDEX(import_data,$C45,I$9)="","",INDEX(import_data,$C45,I$9)))</f>
        <v>Ž16</v>
      </c>
      <c r="K45" s="312" t="str">
        <f t="shared" si="3"/>
        <v>Ana – Krajnović – OK Vihor – Ž16</v>
      </c>
      <c r="L45" s="92" t="s">
        <v>0</v>
      </c>
      <c r="M45" s="312" t="str">
        <f t="shared" si="4"/>
        <v>Ana – Krajnović – OK Vihor</v>
      </c>
      <c r="N45" s="92" t="s">
        <v>0</v>
      </c>
      <c r="O45" s="312" t="str">
        <f t="shared" si="5"/>
        <v>Ana – Krajnović</v>
      </c>
      <c r="P45" s="92" t="s">
        <v>0</v>
      </c>
      <c r="Q45" s="141">
        <f t="shared" si="6"/>
        <v>33</v>
      </c>
      <c r="R45" s="278">
        <f t="shared" si="1"/>
        <v>1436</v>
      </c>
      <c r="T45" s="282" cm="1">
        <f t="array" ref="T45">IFERROR(INDEX(import_data,MATCH($T$8&amp;"-"&amp;$Q45,import_key,0),T$9),"")</f>
        <v>30</v>
      </c>
      <c r="U45" s="280" t="str" cm="1">
        <f t="array" ref="U45">IFERROR(INDEX(import_data,MATCH($T$8&amp;"-"&amp;$Q45,import_key,0),U$9),"")</f>
        <v>Viktor Ignjat Ivezić</v>
      </c>
      <c r="V45" s="300" cm="1">
        <f t="array" ref="V45">IFERROR(INDEX(import_data,MATCH($T$8&amp;"-"&amp;$Q45,import_key,0),V$9),"")</f>
        <v>1252</v>
      </c>
    </row>
    <row r="46" spans="2:22" x14ac:dyDescent="0.25">
      <c r="B46" s="141">
        <f t="shared" si="7"/>
        <v>34</v>
      </c>
      <c r="C46" s="278">
        <f t="shared" si="0"/>
        <v>60</v>
      </c>
      <c r="E46" s="282" cm="1">
        <f t="array" ref="E46">IF($C46="","",INDEX(import_data,$C46,E$9))</f>
        <v>1840</v>
      </c>
      <c r="F46" s="280" t="str" cm="1">
        <f t="array" ref="F46">IF($C46="","",INDEX(import_data,$C46,F$9))</f>
        <v>Ana</v>
      </c>
      <c r="G46" s="280" t="str" cm="1">
        <f t="array" ref="G46">IF($C46="","",INDEX(import_data,$C46,G$9))</f>
        <v>Srebačić</v>
      </c>
      <c r="H46" s="280" t="str" cm="1">
        <f t="array" ref="H46">IF($C46="","",IF(INDEX(import_data,$C46,H$9)="","",INDEX(import_data,$C46,H$9)))</f>
        <v>OK Varaždin</v>
      </c>
      <c r="I46" s="300" t="str" cm="1">
        <f t="array" ref="I46">IF($C46="","",IF(INDEX(import_data,$C46,I$9)="","",INDEX(import_data,$C46,I$9)))</f>
        <v>Ž21A</v>
      </c>
      <c r="K46" s="312" t="str">
        <f t="shared" si="3"/>
        <v>Ana – Srebačić – OK Varaždin – Ž21A</v>
      </c>
      <c r="L46" s="92" t="s">
        <v>0</v>
      </c>
      <c r="M46" s="312" t="str">
        <f t="shared" si="4"/>
        <v>Ana – Srebačić – OK Varaždin</v>
      </c>
      <c r="N46" s="92" t="s">
        <v>0</v>
      </c>
      <c r="O46" s="312" t="str">
        <f t="shared" si="5"/>
        <v>Ana – Srebačić</v>
      </c>
      <c r="P46" s="92" t="s">
        <v>0</v>
      </c>
      <c r="Q46" s="141">
        <f t="shared" si="6"/>
        <v>34</v>
      </c>
      <c r="R46" s="278">
        <f t="shared" si="1"/>
        <v>1437</v>
      </c>
      <c r="T46" s="282" cm="1">
        <f t="array" ref="T46">IFERROR(INDEX(import_data,MATCH($T$8&amp;"-"&amp;$Q46,import_key,0),T$9),"")</f>
        <v>13</v>
      </c>
      <c r="U46" s="280" t="str" cm="1">
        <f t="array" ref="U46">IFERROR(INDEX(import_data,MATCH($T$8&amp;"-"&amp;$Q46,import_key,0),U$9),"")</f>
        <v>Vitor Mađarić</v>
      </c>
      <c r="V46" s="300" cm="1">
        <f t="array" ref="V46">IFERROR(INDEX(import_data,MATCH($T$8&amp;"-"&amp;$Q46,import_key,0),V$9),"")</f>
        <v>2034</v>
      </c>
    </row>
    <row r="47" spans="2:22" x14ac:dyDescent="0.25">
      <c r="B47" s="141">
        <f t="shared" si="7"/>
        <v>35</v>
      </c>
      <c r="C47" s="278">
        <f t="shared" si="0"/>
        <v>61</v>
      </c>
      <c r="E47" s="282" cm="1">
        <f t="array" ref="E47">IF($C47="","",INDEX(import_data,$C47,E$9))</f>
        <v>1709</v>
      </c>
      <c r="F47" s="280" t="str" cm="1">
        <f t="array" ref="F47">IF($C47="","",INDEX(import_data,$C47,F$9))</f>
        <v>Ana</v>
      </c>
      <c r="G47" s="280" t="str" cm="1">
        <f t="array" ref="G47">IF($C47="","",INDEX(import_data,$C47,G$9))</f>
        <v>Medved</v>
      </c>
      <c r="H47" s="280" t="str" cm="1">
        <f t="array" ref="H47">IF($C47="","",IF(INDEX(import_data,$C47,H$9)="","",INDEX(import_data,$C47,H$9)))</f>
        <v>OK Vihor</v>
      </c>
      <c r="I47" s="300" t="str" cm="1">
        <f t="array" ref="I47">IF($C47="","",IF(INDEX(import_data,$C47,I$9)="","",INDEX(import_data,$C47,I$9)))</f>
        <v/>
      </c>
      <c r="K47" s="312" t="str">
        <f t="shared" si="3"/>
        <v>Ana – Medved – OK Vihor</v>
      </c>
      <c r="L47" s="92" t="s">
        <v>0</v>
      </c>
      <c r="M47" s="312" t="str">
        <f t="shared" si="4"/>
        <v>Ana – Medved – OK Vihor</v>
      </c>
      <c r="N47" s="92" t="s">
        <v>0</v>
      </c>
      <c r="O47" s="312" t="str">
        <f t="shared" si="5"/>
        <v>Ana – Medved</v>
      </c>
      <c r="P47" s="92" t="s">
        <v>0</v>
      </c>
      <c r="Q47" s="141">
        <f t="shared" si="6"/>
        <v>35</v>
      </c>
      <c r="R47" s="278">
        <f t="shared" si="1"/>
        <v>1438</v>
      </c>
      <c r="T47" s="282" cm="1">
        <f t="array" ref="T47">IFERROR(INDEX(import_data,MATCH($T$8&amp;"-"&amp;$Q47,import_key,0),T$9),"")</f>
        <v>21</v>
      </c>
      <c r="U47" s="280" t="str" cm="1">
        <f t="array" ref="U47">IFERROR(INDEX(import_data,MATCH($T$8&amp;"-"&amp;$Q47,import_key,0),U$9),"")</f>
        <v>Wanda Kovac</v>
      </c>
      <c r="V47" s="300" cm="1">
        <f t="array" ref="V47">IFERROR(INDEX(import_data,MATCH($T$8&amp;"-"&amp;$Q47,import_key,0),V$9),"")</f>
        <v>1204</v>
      </c>
    </row>
    <row r="48" spans="2:22" x14ac:dyDescent="0.25">
      <c r="B48" s="141">
        <f t="shared" si="7"/>
        <v>36</v>
      </c>
      <c r="C48" s="278">
        <f t="shared" si="0"/>
        <v>62</v>
      </c>
      <c r="E48" s="282" cm="1">
        <f t="array" ref="E48">IF($C48="","",INDEX(import_data,$C48,E$9))</f>
        <v>2037</v>
      </c>
      <c r="F48" s="280" t="str" cm="1">
        <f t="array" ref="F48">IF($C48="","",INDEX(import_data,$C48,F$9))</f>
        <v>Ana</v>
      </c>
      <c r="G48" s="280" t="str" cm="1">
        <f t="array" ref="G48">IF($C48="","",INDEX(import_data,$C48,G$9))</f>
        <v>Dasović</v>
      </c>
      <c r="H48" s="280" t="str" cm="1">
        <f t="array" ref="H48">IF($C48="","",IF(INDEX(import_data,$C48,H$9)="","",INDEX(import_data,$C48,H$9)))</f>
        <v>OK Kapela</v>
      </c>
      <c r="I48" s="300" t="str" cm="1">
        <f t="array" ref="I48">IF($C48="","",IF(INDEX(import_data,$C48,I$9)="","",INDEX(import_data,$C48,I$9)))</f>
        <v>Ž12</v>
      </c>
      <c r="K48" s="312" t="str">
        <f t="shared" si="3"/>
        <v>Ana – Dasović – OK Kapela – Ž12</v>
      </c>
      <c r="L48" s="92" t="s">
        <v>0</v>
      </c>
      <c r="M48" s="312" t="str">
        <f t="shared" si="4"/>
        <v>Ana – Dasović – OK Kapela</v>
      </c>
      <c r="N48" s="92" t="s">
        <v>0</v>
      </c>
      <c r="O48" s="312" t="str">
        <f t="shared" si="5"/>
        <v>Ana – Dasović</v>
      </c>
      <c r="P48" s="92" t="s">
        <v>0</v>
      </c>
      <c r="Q48" s="141">
        <f t="shared" si="6"/>
        <v>36</v>
      </c>
      <c r="R48" s="278">
        <f t="shared" si="1"/>
        <v>1439</v>
      </c>
      <c r="T48" s="282" cm="1">
        <f t="array" ref="T48">IFERROR(INDEX(import_data,MATCH($T$8&amp;"-"&amp;$Q48,import_key,0),T$9),"")</f>
        <v>28</v>
      </c>
      <c r="U48" s="280" t="str" cm="1">
        <f t="array" ref="U48">IFERROR(INDEX(import_data,MATCH($T$8&amp;"-"&amp;$Q48,import_key,0),U$9),"")</f>
        <v>Zdenka Mihinjać</v>
      </c>
      <c r="V48" s="300" cm="1">
        <f t="array" ref="V48">IFERROR(INDEX(import_data,MATCH($T$8&amp;"-"&amp;$Q48,import_key,0),V$9),"")</f>
        <v>2027</v>
      </c>
    </row>
    <row r="49" spans="2:22" x14ac:dyDescent="0.25">
      <c r="B49" s="141">
        <f t="shared" si="7"/>
        <v>37</v>
      </c>
      <c r="C49" s="278">
        <f t="shared" si="0"/>
        <v>63</v>
      </c>
      <c r="E49" s="282" cm="1">
        <f t="array" ref="E49">IF($C49="","",INDEX(import_data,$C49,E$9))</f>
        <v>1917</v>
      </c>
      <c r="F49" s="280" t="str" cm="1">
        <f t="array" ref="F49">IF($C49="","",INDEX(import_data,$C49,F$9))</f>
        <v>Ana</v>
      </c>
      <c r="G49" s="280" t="str" cm="1">
        <f t="array" ref="G49">IF($C49="","",INDEX(import_data,$C49,G$9))</f>
        <v>Hiršl Barišec</v>
      </c>
      <c r="H49" s="280" t="str" cm="1">
        <f t="array" ref="H49">IF($C49="","",IF(INDEX(import_data,$C49,H$9)="","",INDEX(import_data,$C49,H$9)))</f>
        <v>OK Vihor</v>
      </c>
      <c r="I49" s="300" t="str" cm="1">
        <f t="array" ref="I49">IF($C49="","",IF(INDEX(import_data,$C49,I$9)="","",INDEX(import_data,$C49,I$9)))</f>
        <v/>
      </c>
      <c r="K49" s="312" t="str">
        <f t="shared" si="3"/>
        <v>Ana – Hiršl Barišec – OK Vihor</v>
      </c>
      <c r="L49" s="92" t="s">
        <v>0</v>
      </c>
      <c r="M49" s="312" t="str">
        <f t="shared" si="4"/>
        <v>Ana – Hiršl Barišec – OK Vihor</v>
      </c>
      <c r="N49" s="92" t="s">
        <v>0</v>
      </c>
      <c r="O49" s="312" t="str">
        <f t="shared" si="5"/>
        <v>Ana – Hiršl Barišec</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64</v>
      </c>
      <c r="E50" s="282" cm="1">
        <f t="array" ref="E50">IF($C50="","",INDEX(import_data,$C50,E$9))</f>
        <v>1488</v>
      </c>
      <c r="F50" s="280" t="str" cm="1">
        <f t="array" ref="F50">IF($C50="","",INDEX(import_data,$C50,F$9))</f>
        <v>Ana</v>
      </c>
      <c r="G50" s="280" t="str" cm="1">
        <f t="array" ref="G50">IF($C50="","",INDEX(import_data,$C50,G$9))</f>
        <v>Mandić</v>
      </c>
      <c r="H50" s="280" t="str" cm="1">
        <f t="array" ref="H50">IF($C50="","",IF(INDEX(import_data,$C50,H$9)="","",INDEX(import_data,$C50,H$9)))</f>
        <v>OK Kapela</v>
      </c>
      <c r="I50" s="300" t="str" cm="1">
        <f t="array" ref="I50">IF($C50="","",IF(INDEX(import_data,$C50,I$9)="","",INDEX(import_data,$C50,I$9)))</f>
        <v>Ž35</v>
      </c>
      <c r="K50" s="312" t="str">
        <f t="shared" si="3"/>
        <v>Ana – Mandić – OK Kapela – Ž35</v>
      </c>
      <c r="L50" s="92" t="s">
        <v>0</v>
      </c>
      <c r="M50" s="312" t="str">
        <f t="shared" si="4"/>
        <v>Ana – Mandić – OK Kapela</v>
      </c>
      <c r="N50" s="92" t="s">
        <v>0</v>
      </c>
      <c r="O50" s="312" t="str">
        <f t="shared" si="5"/>
        <v>Ana – Mandić</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65</v>
      </c>
      <c r="E51" s="282" cm="1">
        <f t="array" ref="E51">IF($C51="","",INDEX(import_data,$C51,E$9))</f>
        <v>1190</v>
      </c>
      <c r="F51" s="280" t="str" cm="1">
        <f t="array" ref="F51">IF($C51="","",INDEX(import_data,$C51,F$9))</f>
        <v>Ana</v>
      </c>
      <c r="G51" s="280" t="str" cm="1">
        <f t="array" ref="G51">IF($C51="","",INDEX(import_data,$C51,G$9))</f>
        <v>Markulin</v>
      </c>
      <c r="H51" s="280" t="str" cm="1">
        <f t="array" ref="H51">IF($C51="","",IF(INDEX(import_data,$C51,H$9)="","",INDEX(import_data,$C51,H$9)))</f>
        <v>OK Vihor</v>
      </c>
      <c r="I51" s="300" t="str" cm="1">
        <f t="array" ref="I51">IF($C51="","",IF(INDEX(import_data,$C51,I$9)="","",INDEX(import_data,$C51,I$9)))</f>
        <v>Ž21B</v>
      </c>
      <c r="K51" s="312" t="str">
        <f t="shared" si="3"/>
        <v>Ana – Markulin – OK Vihor – Ž21B</v>
      </c>
      <c r="L51" s="92" t="s">
        <v>0</v>
      </c>
      <c r="M51" s="312" t="str">
        <f t="shared" si="4"/>
        <v>Ana – Markulin – OK Vihor</v>
      </c>
      <c r="N51" s="92" t="s">
        <v>0</v>
      </c>
      <c r="O51" s="312" t="str">
        <f t="shared" si="5"/>
        <v>Ana – Markulin</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66</v>
      </c>
      <c r="E52" s="282" cm="1">
        <f t="array" ref="E52">IF($C52="","",INDEX(import_data,$C52,E$9))</f>
        <v>1838</v>
      </c>
      <c r="F52" s="280" t="str" cm="1">
        <f t="array" ref="F52">IF($C52="","",INDEX(import_data,$C52,F$9))</f>
        <v>Ana</v>
      </c>
      <c r="G52" s="280" t="str" cm="1">
        <f t="array" ref="G52">IF($C52="","",INDEX(import_data,$C52,G$9))</f>
        <v>Grbac</v>
      </c>
      <c r="H52" s="280" t="str" cm="1">
        <f t="array" ref="H52">IF($C52="","",IF(INDEX(import_data,$C52,H$9)="","",INDEX(import_data,$C52,H$9)))</f>
        <v>OK Ris</v>
      </c>
      <c r="I52" s="300" t="str" cm="1">
        <f t="array" ref="I52">IF($C52="","",IF(INDEX(import_data,$C52,I$9)="","",INDEX(import_data,$C52,I$9)))</f>
        <v/>
      </c>
      <c r="K52" s="312" t="str">
        <f t="shared" si="3"/>
        <v>Ana – Grbac – OK Ris</v>
      </c>
      <c r="L52" s="92" t="s">
        <v>0</v>
      </c>
      <c r="M52" s="312" t="str">
        <f t="shared" si="4"/>
        <v>Ana – Grbac – OK Ris</v>
      </c>
      <c r="N52" s="92" t="s">
        <v>0</v>
      </c>
      <c r="O52" s="312" t="str">
        <f t="shared" si="5"/>
        <v>Ana – Grbac</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67</v>
      </c>
      <c r="E53" s="282" cm="1">
        <f t="array" ref="E53">IF($C53="","",INDEX(import_data,$C53,E$9))</f>
        <v>1717</v>
      </c>
      <c r="F53" s="280" t="str" cm="1">
        <f t="array" ref="F53">IF($C53="","",INDEX(import_data,$C53,F$9))</f>
        <v>Ana</v>
      </c>
      <c r="G53" s="280" t="str" cm="1">
        <f t="array" ref="G53">IF($C53="","",INDEX(import_data,$C53,G$9))</f>
        <v>Pavin</v>
      </c>
      <c r="H53" s="280" t="str" cm="1">
        <f t="array" ref="H53">IF($C53="","",IF(INDEX(import_data,$C53,H$9)="","",INDEX(import_data,$C53,H$9)))</f>
        <v>OK Vihor</v>
      </c>
      <c r="I53" s="300" t="str" cm="1">
        <f t="array" ref="I53">IF($C53="","",IF(INDEX(import_data,$C53,I$9)="","",INDEX(import_data,$C53,I$9)))</f>
        <v/>
      </c>
      <c r="K53" s="312" t="str">
        <f t="shared" si="3"/>
        <v>Ana – Pavin – OK Vihor</v>
      </c>
      <c r="L53" s="92" t="s">
        <v>0</v>
      </c>
      <c r="M53" s="312" t="str">
        <f t="shared" si="4"/>
        <v>Ana – Pavin – OK Vihor</v>
      </c>
      <c r="N53" s="92" t="s">
        <v>0</v>
      </c>
      <c r="O53" s="312" t="str">
        <f t="shared" si="5"/>
        <v>Ana – Pavin</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68</v>
      </c>
      <c r="E54" s="282" cm="1">
        <f t="array" ref="E54">IF($C54="","",INDEX(import_data,$C54,E$9))</f>
        <v>1276</v>
      </c>
      <c r="F54" s="280" t="str" cm="1">
        <f t="array" ref="F54">IF($C54="","",INDEX(import_data,$C54,F$9))</f>
        <v>Ana</v>
      </c>
      <c r="G54" s="280" t="str" cm="1">
        <f t="array" ref="G54">IF($C54="","",INDEX(import_data,$C54,G$9))</f>
        <v>Tišljar</v>
      </c>
      <c r="H54" s="280" t="str" cm="1">
        <f t="array" ref="H54">IF($C54="","",IF(INDEX(import_data,$C54,H$9)="","",INDEX(import_data,$C54,H$9)))</f>
        <v>OK Maksimir</v>
      </c>
      <c r="I54" s="300" t="str" cm="1">
        <f t="array" ref="I54">IF($C54="","",IF(INDEX(import_data,$C54,I$9)="","",INDEX(import_data,$C54,I$9)))</f>
        <v>Ž21A</v>
      </c>
      <c r="K54" s="312" t="str">
        <f t="shared" si="3"/>
        <v>Ana – Tišljar – OK Maksimir – Ž21A</v>
      </c>
      <c r="L54" s="92" t="s">
        <v>0</v>
      </c>
      <c r="M54" s="312" t="str">
        <f t="shared" si="4"/>
        <v>Ana – Tišljar – OK Maksimir</v>
      </c>
      <c r="N54" s="92" t="s">
        <v>0</v>
      </c>
      <c r="O54" s="312" t="str">
        <f t="shared" si="5"/>
        <v>Ana – Tišljar</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69</v>
      </c>
      <c r="E55" s="282" cm="1">
        <f t="array" ref="E55">IF($C55="","",INDEX(import_data,$C55,E$9))</f>
        <v>2262</v>
      </c>
      <c r="F55" s="280" t="str" cm="1">
        <f t="array" ref="F55">IF($C55="","",INDEX(import_data,$C55,F$9))</f>
        <v>Ana</v>
      </c>
      <c r="G55" s="280" t="str" cm="1">
        <f t="array" ref="G55">IF($C55="","",INDEX(import_data,$C55,G$9))</f>
        <v>Matijašević</v>
      </c>
      <c r="H55" s="280" t="str" cm="1">
        <f t="array" ref="H55">IF($C55="","",IF(INDEX(import_data,$C55,H$9)="","",INDEX(import_data,$C55,H$9)))</f>
        <v>OK Kapela</v>
      </c>
      <c r="I55" s="300" t="str" cm="1">
        <f t="array" ref="I55">IF($C55="","",IF(INDEX(import_data,$C55,I$9)="","",INDEX(import_data,$C55,I$9)))</f>
        <v/>
      </c>
      <c r="K55" s="312" t="str">
        <f t="shared" si="3"/>
        <v>Ana – Matijašević – OK Kapela</v>
      </c>
      <c r="L55" s="92" t="s">
        <v>0</v>
      </c>
      <c r="M55" s="312" t="str">
        <f t="shared" si="4"/>
        <v>Ana – Matijašević – OK Kapela</v>
      </c>
      <c r="N55" s="92" t="s">
        <v>0</v>
      </c>
      <c r="O55" s="312" t="str">
        <f t="shared" si="5"/>
        <v>Ana – Matijašević</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70</v>
      </c>
      <c r="E56" s="282" cm="1">
        <f t="array" ref="E56">IF($C56="","",INDEX(import_data,$C56,E$9))</f>
        <v>1046</v>
      </c>
      <c r="F56" s="280" t="str" cm="1">
        <f t="array" ref="F56">IF($C56="","",INDEX(import_data,$C56,F$9))</f>
        <v>Ana</v>
      </c>
      <c r="G56" s="280" t="str" cm="1">
        <f t="array" ref="G56">IF($C56="","",INDEX(import_data,$C56,G$9))</f>
        <v>Smuđ</v>
      </c>
      <c r="H56" s="280" t="str" cm="1">
        <f t="array" ref="H56">IF($C56="","",IF(INDEX(import_data,$C56,H$9)="","",INDEX(import_data,$C56,H$9)))</f>
        <v>OK Varaždin</v>
      </c>
      <c r="I56" s="300" t="str" cm="1">
        <f t="array" ref="I56">IF($C56="","",IF(INDEX(import_data,$C56,I$9)="","",INDEX(import_data,$C56,I$9)))</f>
        <v/>
      </c>
      <c r="K56" s="312" t="str">
        <f t="shared" si="3"/>
        <v>Ana – Smuđ – OK Varaždin</v>
      </c>
      <c r="L56" s="92" t="s">
        <v>0</v>
      </c>
      <c r="M56" s="312" t="str">
        <f t="shared" si="4"/>
        <v>Ana – Smuđ – OK Varaždin</v>
      </c>
      <c r="N56" s="92" t="s">
        <v>0</v>
      </c>
      <c r="O56" s="312" t="str">
        <f t="shared" si="5"/>
        <v>Ana – Smuđ</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71</v>
      </c>
      <c r="E57" s="282" cm="1">
        <f t="array" ref="E57">IF($C57="","",INDEX(import_data,$C57,E$9))</f>
        <v>2043</v>
      </c>
      <c r="F57" s="280" t="str" cm="1">
        <f t="array" ref="F57">IF($C57="","",INDEX(import_data,$C57,F$9))</f>
        <v>Ana</v>
      </c>
      <c r="G57" s="280" t="str" cm="1">
        <f t="array" ref="G57">IF($C57="","",INDEX(import_data,$C57,G$9))</f>
        <v>Šiprak Stastny</v>
      </c>
      <c r="H57" s="280" t="str" cm="1">
        <f t="array" ref="H57">IF($C57="","",IF(INDEX(import_data,$C57,H$9)="","",INDEX(import_data,$C57,H$9)))</f>
        <v>OK Kapela</v>
      </c>
      <c r="I57" s="300" t="str" cm="1">
        <f t="array" ref="I57">IF($C57="","",IF(INDEX(import_data,$C57,I$9)="","",INDEX(import_data,$C57,I$9)))</f>
        <v>Ž21B</v>
      </c>
      <c r="K57" s="312" t="str">
        <f t="shared" si="3"/>
        <v>Ana – Šiprak Stastny – OK Kapela – Ž21B</v>
      </c>
      <c r="L57" s="92" t="s">
        <v>0</v>
      </c>
      <c r="M57" s="312" t="str">
        <f t="shared" si="4"/>
        <v>Ana – Šiprak Stastny – OK Kapela</v>
      </c>
      <c r="N57" s="92" t="s">
        <v>0</v>
      </c>
      <c r="O57" s="312" t="str">
        <f t="shared" si="5"/>
        <v>Ana – Šiprak Stastny</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72</v>
      </c>
      <c r="E58" s="282" cm="1">
        <f t="array" ref="E58">IF($C58="","",INDEX(import_data,$C58,E$9))</f>
        <v>2237</v>
      </c>
      <c r="F58" s="280" t="str" cm="1">
        <f t="array" ref="F58">IF($C58="","",INDEX(import_data,$C58,F$9))</f>
        <v>Ana</v>
      </c>
      <c r="G58" s="280" t="str" cm="1">
        <f t="array" ref="G58">IF($C58="","",INDEX(import_data,$C58,G$9))</f>
        <v>Antolić</v>
      </c>
      <c r="H58" s="280" t="str" cm="1">
        <f t="array" ref="H58">IF($C58="","",IF(INDEX(import_data,$C58,H$9)="","",INDEX(import_data,$C58,H$9)))</f>
        <v>OK Vihor</v>
      </c>
      <c r="I58" s="300" t="str" cm="1">
        <f t="array" ref="I58">IF($C58="","",IF(INDEX(import_data,$C58,I$9)="","",INDEX(import_data,$C58,I$9)))</f>
        <v>Ž21B</v>
      </c>
      <c r="K58" s="312" t="str">
        <f t="shared" si="3"/>
        <v>Ana – Antolić – OK Vihor – Ž21B</v>
      </c>
      <c r="L58" s="92" t="s">
        <v>0</v>
      </c>
      <c r="M58" s="312" t="str">
        <f t="shared" si="4"/>
        <v>Ana – Antolić – OK Vihor</v>
      </c>
      <c r="N58" s="92" t="s">
        <v>0</v>
      </c>
      <c r="O58" s="312" t="str">
        <f t="shared" si="5"/>
        <v>Ana – Antolić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73</v>
      </c>
      <c r="E59" s="282" cm="1">
        <f t="array" ref="E59">IF($C59="","",INDEX(import_data,$C59,E$9))</f>
        <v>1305</v>
      </c>
      <c r="F59" s="280" t="str" cm="1">
        <f t="array" ref="F59">IF($C59="","",INDEX(import_data,$C59,F$9))</f>
        <v>Ana</v>
      </c>
      <c r="G59" s="280" t="str" cm="1">
        <f t="array" ref="G59">IF($C59="","",INDEX(import_data,$C59,G$9))</f>
        <v>Budi</v>
      </c>
      <c r="H59" s="280" t="str" cm="1">
        <f t="array" ref="H59">IF($C59="","",IF(INDEX(import_data,$C59,H$9)="","",INDEX(import_data,$C59,H$9)))</f>
        <v>OK Japetić</v>
      </c>
      <c r="I59" s="300" t="str" cm="1">
        <f t="array" ref="I59">IF($C59="","",IF(INDEX(import_data,$C59,I$9)="","",INDEX(import_data,$C59,I$9)))</f>
        <v>Ž12</v>
      </c>
      <c r="K59" s="312" t="str">
        <f t="shared" si="3"/>
        <v>Ana – Budi – OK Japetić – Ž12</v>
      </c>
      <c r="L59" s="92" t="s">
        <v>0</v>
      </c>
      <c r="M59" s="312" t="str">
        <f t="shared" si="4"/>
        <v>Ana – Budi – OK Japetić</v>
      </c>
      <c r="N59" s="92" t="s">
        <v>0</v>
      </c>
      <c r="O59" s="312" t="str">
        <f t="shared" si="5"/>
        <v>Ana – Budi</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74</v>
      </c>
      <c r="E60" s="282" cm="1">
        <f t="array" ref="E60">IF($C60="","",INDEX(import_data,$C60,E$9))</f>
        <v>2194</v>
      </c>
      <c r="F60" s="280" t="str" cm="1">
        <f t="array" ref="F60">IF($C60="","",INDEX(import_data,$C60,F$9))</f>
        <v>Ana</v>
      </c>
      <c r="G60" s="280" t="str" cm="1">
        <f t="array" ref="G60">IF($C60="","",INDEX(import_data,$C60,G$9))</f>
        <v>Vinko</v>
      </c>
      <c r="H60" s="280" t="str" cm="1">
        <f t="array" ref="H60">IF($C60="","",IF(INDEX(import_data,$C60,H$9)="","",INDEX(import_data,$C60,H$9)))</f>
        <v>OK Međimurje</v>
      </c>
      <c r="I60" s="300" t="str" cm="1">
        <f t="array" ref="I60">IF($C60="","",IF(INDEX(import_data,$C60,I$9)="","",INDEX(import_data,$C60,I$9)))</f>
        <v/>
      </c>
      <c r="K60" s="312" t="str">
        <f t="shared" si="3"/>
        <v>Ana – Vinko – OK Međimurje</v>
      </c>
      <c r="L60" s="92" t="s">
        <v>0</v>
      </c>
      <c r="M60" s="312" t="str">
        <f t="shared" si="4"/>
        <v>Ana – Vinko – OK Međimurje</v>
      </c>
      <c r="N60" s="92" t="s">
        <v>0</v>
      </c>
      <c r="O60" s="312" t="str">
        <f t="shared" si="5"/>
        <v>Ana – Vinko</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75</v>
      </c>
      <c r="E61" s="282" cm="1">
        <f t="array" ref="E61">IF($C61="","",INDEX(import_data,$C61,E$9))</f>
        <v>1791</v>
      </c>
      <c r="F61" s="280" t="str" cm="1">
        <f t="array" ref="F61">IF($C61="","",INDEX(import_data,$C61,F$9))</f>
        <v>Ana</v>
      </c>
      <c r="G61" s="280" t="str" cm="1">
        <f t="array" ref="G61">IF($C61="","",INDEX(import_data,$C61,G$9))</f>
        <v>Simon</v>
      </c>
      <c r="H61" s="280" t="str" cm="1">
        <f t="array" ref="H61">IF($C61="","",IF(INDEX(import_data,$C61,H$9)="","",INDEX(import_data,$C61,H$9)))</f>
        <v>OK Kapela</v>
      </c>
      <c r="I61" s="300" t="str" cm="1">
        <f t="array" ref="I61">IF($C61="","",IF(INDEX(import_data,$C61,I$9)="","",INDEX(import_data,$C61,I$9)))</f>
        <v/>
      </c>
      <c r="K61" s="312" t="str">
        <f t="shared" si="3"/>
        <v>Ana – Simon – OK Kapela</v>
      </c>
      <c r="L61" s="92" t="s">
        <v>0</v>
      </c>
      <c r="M61" s="312" t="str">
        <f t="shared" si="4"/>
        <v>Ana – Simon – OK Kapela</v>
      </c>
      <c r="N61" s="92" t="s">
        <v>0</v>
      </c>
      <c r="O61" s="312" t="str">
        <f t="shared" si="5"/>
        <v>Ana – Simon</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76</v>
      </c>
      <c r="E62" s="282" cm="1">
        <f t="array" ref="E62">IF($C62="","",INDEX(import_data,$C62,E$9))</f>
        <v>1472</v>
      </c>
      <c r="F62" s="280" t="str" cm="1">
        <f t="array" ref="F62">IF($C62="","",INDEX(import_data,$C62,F$9))</f>
        <v>Ana</v>
      </c>
      <c r="G62" s="280" t="str" cm="1">
        <f t="array" ref="G62">IF($C62="","",INDEX(import_data,$C62,G$9))</f>
        <v>Beblek</v>
      </c>
      <c r="H62" s="280" t="str" cm="1">
        <f t="array" ref="H62">IF($C62="","",IF(INDEX(import_data,$C62,H$9)="","",INDEX(import_data,$C62,H$9)))</f>
        <v>OK Jelen</v>
      </c>
      <c r="I62" s="300" t="str" cm="1">
        <f t="array" ref="I62">IF($C62="","",IF(INDEX(import_data,$C62,I$9)="","",INDEX(import_data,$C62,I$9)))</f>
        <v>Ž21A</v>
      </c>
      <c r="K62" s="312" t="str">
        <f t="shared" si="3"/>
        <v>Ana – Beblek – OK Jelen – Ž21A</v>
      </c>
      <c r="L62" s="92" t="s">
        <v>0</v>
      </c>
      <c r="M62" s="312" t="str">
        <f t="shared" si="4"/>
        <v>Ana – Beblek – OK Jelen</v>
      </c>
      <c r="N62" s="92" t="s">
        <v>0</v>
      </c>
      <c r="O62" s="312" t="str">
        <f t="shared" si="5"/>
        <v>Ana – Beblek</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77</v>
      </c>
      <c r="E63" s="282" cm="1">
        <f t="array" ref="E63">IF($C63="","",INDEX(import_data,$C63,E$9))</f>
        <v>1405</v>
      </c>
      <c r="F63" s="280" t="str" cm="1">
        <f t="array" ref="F63">IF($C63="","",INDEX(import_data,$C63,F$9))</f>
        <v>Ana</v>
      </c>
      <c r="G63" s="280" t="str" cm="1">
        <f t="array" ref="G63">IF($C63="","",INDEX(import_data,$C63,G$9))</f>
        <v>Kovačić</v>
      </c>
      <c r="H63" s="280" t="str" cm="1">
        <f t="array" ref="H63">IF($C63="","",IF(INDEX(import_data,$C63,H$9)="","",INDEX(import_data,$C63,H$9)))</f>
        <v>OK Vihor</v>
      </c>
      <c r="I63" s="300" t="str" cm="1">
        <f t="array" ref="I63">IF($C63="","",IF(INDEX(import_data,$C63,I$9)="","",INDEX(import_data,$C63,I$9)))</f>
        <v>Ž21B</v>
      </c>
      <c r="K63" s="312" t="str">
        <f t="shared" si="3"/>
        <v>Ana – Kovačić – OK Vihor – Ž21B</v>
      </c>
      <c r="L63" s="92" t="s">
        <v>0</v>
      </c>
      <c r="M63" s="312" t="str">
        <f t="shared" si="4"/>
        <v>Ana – Kovačić – OK Vihor</v>
      </c>
      <c r="N63" s="92" t="s">
        <v>0</v>
      </c>
      <c r="O63" s="312" t="str">
        <f t="shared" si="5"/>
        <v>Ana – Kovačić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78</v>
      </c>
      <c r="E64" s="282" cm="1">
        <f t="array" ref="E64">IF($C64="","",INDEX(import_data,$C64,E$9))</f>
        <v>1218</v>
      </c>
      <c r="F64" s="280" t="str" cm="1">
        <f t="array" ref="F64">IF($C64="","",INDEX(import_data,$C64,F$9))</f>
        <v>Ana</v>
      </c>
      <c r="G64" s="280" t="str" cm="1">
        <f t="array" ref="G64">IF($C64="","",INDEX(import_data,$C64,G$9))</f>
        <v>Rumiha</v>
      </c>
      <c r="H64" s="280" t="str" cm="1">
        <f t="array" ref="H64">IF($C64="","",IF(INDEX(import_data,$C64,H$9)="","",INDEX(import_data,$C64,H$9)))</f>
        <v>OK Vihor</v>
      </c>
      <c r="I64" s="300" t="str" cm="1">
        <f t="array" ref="I64">IF($C64="","",IF(INDEX(import_data,$C64,I$9)="","",INDEX(import_data,$C64,I$9)))</f>
        <v>Ž35</v>
      </c>
      <c r="K64" s="312" t="str">
        <f t="shared" si="3"/>
        <v>Ana – Rumiha – OK Vihor – Ž35</v>
      </c>
      <c r="L64" s="92" t="s">
        <v>0</v>
      </c>
      <c r="M64" s="312" t="str">
        <f t="shared" si="4"/>
        <v>Ana – Rumiha – OK Vihor</v>
      </c>
      <c r="N64" s="92" t="s">
        <v>0</v>
      </c>
      <c r="O64" s="312" t="str">
        <f t="shared" si="5"/>
        <v>Ana – Rumiha</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79</v>
      </c>
      <c r="E65" s="282" cm="1">
        <f t="array" ref="E65">IF($C65="","",INDEX(import_data,$C65,E$9))</f>
        <v>1189</v>
      </c>
      <c r="F65" s="280" t="str" cm="1">
        <f t="array" ref="F65">IF($C65="","",INDEX(import_data,$C65,F$9))</f>
        <v>Ana-Marija</v>
      </c>
      <c r="G65" s="280" t="str" cm="1">
        <f t="array" ref="G65">IF($C65="","",INDEX(import_data,$C65,G$9))</f>
        <v>Pavić</v>
      </c>
      <c r="H65" s="280" t="str" cm="1">
        <f t="array" ref="H65">IF($C65="","",IF(INDEX(import_data,$C65,H$9)="","",INDEX(import_data,$C65,H$9)))</f>
        <v>OK Vihor</v>
      </c>
      <c r="I65" s="300" t="str" cm="1">
        <f t="array" ref="I65">IF($C65="","",IF(INDEX(import_data,$C65,I$9)="","",INDEX(import_data,$C65,I$9)))</f>
        <v>Ž21B</v>
      </c>
      <c r="K65" s="312" t="str">
        <f t="shared" si="3"/>
        <v>Ana-Marija – Pavić – OK Vihor – Ž21B</v>
      </c>
      <c r="L65" s="92" t="s">
        <v>0</v>
      </c>
      <c r="M65" s="312" t="str">
        <f t="shared" si="4"/>
        <v>Ana-Marija – Pavić – OK Vihor</v>
      </c>
      <c r="N65" s="92" t="s">
        <v>0</v>
      </c>
      <c r="O65" s="312" t="str">
        <f t="shared" si="5"/>
        <v>Ana-Marija – Pavić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80</v>
      </c>
      <c r="E66" s="282" cm="1">
        <f t="array" ref="E66">IF($C66="","",INDEX(import_data,$C66,E$9))</f>
        <v>2297</v>
      </c>
      <c r="F66" s="280" t="str" cm="1">
        <f t="array" ref="F66">IF($C66="","",INDEX(import_data,$C66,F$9))</f>
        <v>Anabella</v>
      </c>
      <c r="G66" s="280" t="str" cm="1">
        <f t="array" ref="G66">IF($C66="","",INDEX(import_data,$C66,G$9))</f>
        <v>Juranić</v>
      </c>
      <c r="H66" s="280" t="str" cm="1">
        <f t="array" ref="H66">IF($C66="","",IF(INDEX(import_data,$C66,H$9)="","",INDEX(import_data,$C66,H$9)))</f>
        <v>SK Tilček Team</v>
      </c>
      <c r="I66" s="300" t="str" cm="1">
        <f t="array" ref="I66">IF($C66="","",IF(INDEX(import_data,$C66,I$9)="","",INDEX(import_data,$C66,I$9)))</f>
        <v/>
      </c>
      <c r="K66" s="312" t="str">
        <f t="shared" si="3"/>
        <v>Anabella – Juranić – SK Tilček Team</v>
      </c>
      <c r="L66" s="92" t="s">
        <v>0</v>
      </c>
      <c r="M66" s="312" t="str">
        <f t="shared" si="4"/>
        <v>Anabella – Juranić – SK Tilček Team</v>
      </c>
      <c r="N66" s="92" t="s">
        <v>0</v>
      </c>
      <c r="O66" s="312" t="str">
        <f t="shared" si="5"/>
        <v>Anabella – Juranić</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81</v>
      </c>
      <c r="E67" s="282" cm="1">
        <f t="array" ref="E67">IF($C67="","",INDEX(import_data,$C67,E$9))</f>
        <v>2054</v>
      </c>
      <c r="F67" s="280" t="str" cm="1">
        <f t="array" ref="F67">IF($C67="","",INDEX(import_data,$C67,F$9))</f>
        <v>Anamarija</v>
      </c>
      <c r="G67" s="280" t="str" cm="1">
        <f t="array" ref="G67">IF($C67="","",INDEX(import_data,$C67,G$9))</f>
        <v>Pađan</v>
      </c>
      <c r="H67" s="280" t="str" cm="1">
        <f t="array" ref="H67">IF($C67="","",IF(INDEX(import_data,$C67,H$9)="","",INDEX(import_data,$C67,H$9)))</f>
        <v>OK Bjelovar</v>
      </c>
      <c r="I67" s="300" t="str" cm="1">
        <f t="array" ref="I67">IF($C67="","",IF(INDEX(import_data,$C67,I$9)="","",INDEX(import_data,$C67,I$9)))</f>
        <v/>
      </c>
      <c r="K67" s="312" t="str">
        <f t="shared" si="3"/>
        <v>Anamarija – Pađan – OK Bjelovar</v>
      </c>
      <c r="L67" s="92" t="s">
        <v>0</v>
      </c>
      <c r="M67" s="312" t="str">
        <f t="shared" si="4"/>
        <v>Anamarija – Pađan – OK Bjelovar</v>
      </c>
      <c r="N67" s="92" t="s">
        <v>0</v>
      </c>
      <c r="O67" s="312" t="str">
        <f t="shared" si="5"/>
        <v>Anamarija – Pađan</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82</v>
      </c>
      <c r="E68" s="282" cm="1">
        <f t="array" ref="E68">IF($C68="","",INDEX(import_data,$C68,E$9))</f>
        <v>2272</v>
      </c>
      <c r="F68" s="280" t="str" cm="1">
        <f t="array" ref="F68">IF($C68="","",INDEX(import_data,$C68,F$9))</f>
        <v>Anamarija</v>
      </c>
      <c r="G68" s="280" t="str" cm="1">
        <f t="array" ref="G68">IF($C68="","",INDEX(import_data,$C68,G$9))</f>
        <v>Orešković</v>
      </c>
      <c r="H68" s="280" t="str" cm="1">
        <f t="array" ref="H68">IF($C68="","",IF(INDEX(import_data,$C68,H$9)="","",INDEX(import_data,$C68,H$9)))</f>
        <v/>
      </c>
      <c r="I68" s="300" t="str" cm="1">
        <f t="array" ref="I68">IF($C68="","",IF(INDEX(import_data,$C68,I$9)="","",INDEX(import_data,$C68,I$9)))</f>
        <v/>
      </c>
      <c r="K68" s="312" t="str">
        <f t="shared" si="3"/>
        <v>Anamarija – Orešković</v>
      </c>
      <c r="L68" s="92" t="s">
        <v>0</v>
      </c>
      <c r="M68" s="312" t="str">
        <f t="shared" si="4"/>
        <v>Anamarija – Orešković</v>
      </c>
      <c r="N68" s="92" t="s">
        <v>0</v>
      </c>
      <c r="O68" s="312" t="str">
        <f t="shared" si="5"/>
        <v>Anamarija – Orešković</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83</v>
      </c>
      <c r="E69" s="282" cm="1">
        <f t="array" ref="E69">IF($C69="","",INDEX(import_data,$C69,E$9))</f>
        <v>1006</v>
      </c>
      <c r="F69" s="280" t="str" cm="1">
        <f t="array" ref="F69">IF($C69="","",INDEX(import_data,$C69,F$9))</f>
        <v>Anamarija</v>
      </c>
      <c r="G69" s="280" t="str" cm="1">
        <f t="array" ref="G69">IF($C69="","",INDEX(import_data,$C69,G$9))</f>
        <v>Artić</v>
      </c>
      <c r="H69" s="280" t="str" cm="1">
        <f t="array" ref="H69">IF($C69="","",IF(INDEX(import_data,$C69,H$9)="","",INDEX(import_data,$C69,H$9)))</f>
        <v>OK Vihor</v>
      </c>
      <c r="I69" s="300" t="str" cm="1">
        <f t="array" ref="I69">IF($C69="","",IF(INDEX(import_data,$C69,I$9)="","",INDEX(import_data,$C69,I$9)))</f>
        <v/>
      </c>
      <c r="K69" s="312" t="str">
        <f t="shared" si="3"/>
        <v>Anamarija – Artić – OK Vihor</v>
      </c>
      <c r="L69" s="92" t="s">
        <v>0</v>
      </c>
      <c r="M69" s="312" t="str">
        <f t="shared" si="4"/>
        <v>Anamarija – Artić – OK Vihor</v>
      </c>
      <c r="N69" s="92" t="s">
        <v>0</v>
      </c>
      <c r="O69" s="312" t="str">
        <f t="shared" si="5"/>
        <v>Anamarija – Artić</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84</v>
      </c>
      <c r="E70" s="282" cm="1">
        <f t="array" ref="E70">IF($C70="","",INDEX(import_data,$C70,E$9))</f>
        <v>2045</v>
      </c>
      <c r="F70" s="280" t="str" cm="1">
        <f t="array" ref="F70">IF($C70="","",INDEX(import_data,$C70,F$9))</f>
        <v>Anastazija</v>
      </c>
      <c r="G70" s="280" t="str" cm="1">
        <f t="array" ref="G70">IF($C70="","",INDEX(import_data,$C70,G$9))</f>
        <v>Matijaščić</v>
      </c>
      <c r="H70" s="280" t="str" cm="1">
        <f t="array" ref="H70">IF($C70="","",IF(INDEX(import_data,$C70,H$9)="","",INDEX(import_data,$C70,H$9)))</f>
        <v>OK Japetić</v>
      </c>
      <c r="I70" s="300" t="str" cm="1">
        <f t="array" ref="I70">IF($C70="","",IF(INDEX(import_data,$C70,I$9)="","",INDEX(import_data,$C70,I$9)))</f>
        <v>Ž12</v>
      </c>
      <c r="K70" s="312" t="str">
        <f t="shared" si="3"/>
        <v>Anastazija – Matijaščić – OK Japetić – Ž12</v>
      </c>
      <c r="L70" s="92" t="s">
        <v>0</v>
      </c>
      <c r="M70" s="312" t="str">
        <f t="shared" si="4"/>
        <v>Anastazija – Matijaščić – OK Japetić</v>
      </c>
      <c r="N70" s="92" t="s">
        <v>0</v>
      </c>
      <c r="O70" s="312" t="str">
        <f t="shared" si="5"/>
        <v>Anastazija – Matijaščić</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85</v>
      </c>
      <c r="E71" s="282" cm="1">
        <f t="array" ref="E71">IF($C71="","",INDEX(import_data,$C71,E$9))</f>
        <v>1008</v>
      </c>
      <c r="F71" s="280" t="str" cm="1">
        <f t="array" ref="F71">IF($C71="","",INDEX(import_data,$C71,F$9))</f>
        <v>Anđelka</v>
      </c>
      <c r="G71" s="280" t="str" cm="1">
        <f t="array" ref="G71">IF($C71="","",INDEX(import_data,$C71,G$9))</f>
        <v>Stih</v>
      </c>
      <c r="H71" s="280" t="str" cm="1">
        <f t="array" ref="H71">IF($C71="","",IF(INDEX(import_data,$C71,H$9)="","",INDEX(import_data,$C71,H$9)))</f>
        <v>OK Vihor</v>
      </c>
      <c r="I71" s="300" t="str" cm="1">
        <f t="array" ref="I71">IF($C71="","",IF(INDEX(import_data,$C71,I$9)="","",INDEX(import_data,$C71,I$9)))</f>
        <v/>
      </c>
      <c r="K71" s="312" t="str">
        <f t="shared" si="3"/>
        <v>Anđelka – Stih – OK Vihor</v>
      </c>
      <c r="L71" s="92" t="s">
        <v>0</v>
      </c>
      <c r="M71" s="312" t="str">
        <f t="shared" si="4"/>
        <v>Anđelka – Stih – OK Vihor</v>
      </c>
      <c r="N71" s="92" t="s">
        <v>0</v>
      </c>
      <c r="O71" s="312" t="str">
        <f t="shared" si="5"/>
        <v>Anđelka – Stih</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86</v>
      </c>
      <c r="E72" s="282" cm="1">
        <f t="array" ref="E72">IF($C72="","",INDEX(import_data,$C72,E$9))</f>
        <v>1861</v>
      </c>
      <c r="F72" s="280" t="str" cm="1">
        <f t="array" ref="F72">IF($C72="","",INDEX(import_data,$C72,F$9))</f>
        <v>Andraž</v>
      </c>
      <c r="G72" s="280" t="str" cm="1">
        <f t="array" ref="G72">IF($C72="","",INDEX(import_data,$C72,G$9))</f>
        <v>Hribar</v>
      </c>
      <c r="H72" s="280" t="str" cm="1">
        <f t="array" ref="H72">IF($C72="","",IF(INDEX(import_data,$C72,H$9)="","",INDEX(import_data,$C72,H$9)))</f>
        <v>OK Kapela</v>
      </c>
      <c r="I72" s="300" t="str" cm="1">
        <f t="array" ref="I72">IF($C72="","",IF(INDEX(import_data,$C72,I$9)="","",INDEX(import_data,$C72,I$9)))</f>
        <v>M21A</v>
      </c>
      <c r="K72" s="312" t="str">
        <f t="shared" si="3"/>
        <v>Andraž – Hribar – OK Kapela – M21A</v>
      </c>
      <c r="L72" s="92" t="s">
        <v>0</v>
      </c>
      <c r="M72" s="312" t="str">
        <f t="shared" si="4"/>
        <v>Andraž – Hribar – OK Kapela</v>
      </c>
      <c r="N72" s="92" t="s">
        <v>0</v>
      </c>
      <c r="O72" s="312" t="str">
        <f t="shared" si="5"/>
        <v>Andraž – Hribar</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87</v>
      </c>
      <c r="E73" s="282" cm="1">
        <f t="array" ref="E73">IF($C73="","",INDEX(import_data,$C73,E$9))</f>
        <v>2114</v>
      </c>
      <c r="F73" s="280" t="str" cm="1">
        <f t="array" ref="F73">IF($C73="","",INDEX(import_data,$C73,F$9))</f>
        <v>Andrea</v>
      </c>
      <c r="G73" s="280" t="str" cm="1">
        <f t="array" ref="G73">IF($C73="","",INDEX(import_data,$C73,G$9))</f>
        <v>Kozsuch</v>
      </c>
      <c r="H73" s="280" t="str" cm="1">
        <f t="array" ref="H73">IF($C73="","",IF(INDEX(import_data,$C73,H$9)="","",INDEX(import_data,$C73,H$9)))</f>
        <v>Pécsi Vas. SK</v>
      </c>
      <c r="I73" s="300" t="str" cm="1">
        <f t="array" ref="I73">IF($C73="","",IF(INDEX(import_data,$C73,I$9)="","",INDEX(import_data,$C73,I$9)))</f>
        <v/>
      </c>
      <c r="K73" s="312" t="str">
        <f t="shared" si="3"/>
        <v>Andrea – Kozsuch – Pécsi Vas. SK</v>
      </c>
      <c r="L73" s="92" t="s">
        <v>0</v>
      </c>
      <c r="M73" s="312" t="str">
        <f t="shared" si="4"/>
        <v>Andrea – Kozsuch – Pécsi Vas. SK</v>
      </c>
      <c r="N73" s="92" t="s">
        <v>0</v>
      </c>
      <c r="O73" s="312" t="str">
        <f t="shared" si="5"/>
        <v>Andrea – Kozsuch</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88</v>
      </c>
      <c r="E74" s="282" cm="1">
        <f t="array" ref="E74">IF($C74="","",INDEX(import_data,$C74,E$9))</f>
        <v>1886</v>
      </c>
      <c r="F74" s="280" t="str" cm="1">
        <f t="array" ref="F74">IF($C74="","",INDEX(import_data,$C74,F$9))</f>
        <v>Andrea</v>
      </c>
      <c r="G74" s="280" t="str" cm="1">
        <f t="array" ref="G74">IF($C74="","",INDEX(import_data,$C74,G$9))</f>
        <v>Funarić</v>
      </c>
      <c r="H74" s="280" t="str" cm="1">
        <f t="array" ref="H74">IF($C74="","",IF(INDEX(import_data,$C74,H$9)="","",INDEX(import_data,$C74,H$9)))</f>
        <v>OK Vihor</v>
      </c>
      <c r="I74" s="300" t="str" cm="1">
        <f t="array" ref="I74">IF($C74="","",IF(INDEX(import_data,$C74,I$9)="","",INDEX(import_data,$C74,I$9)))</f>
        <v/>
      </c>
      <c r="K74" s="312" t="str">
        <f t="shared" si="3"/>
        <v>Andrea – Funarić – OK Vihor</v>
      </c>
      <c r="L74" s="92" t="s">
        <v>0</v>
      </c>
      <c r="M74" s="312" t="str">
        <f t="shared" si="4"/>
        <v>Andrea – Funarić – OK Vihor</v>
      </c>
      <c r="N74" s="92" t="s">
        <v>0</v>
      </c>
      <c r="O74" s="312" t="str">
        <f t="shared" si="5"/>
        <v>Andrea – Funarić</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89</v>
      </c>
      <c r="E75" s="282" cm="1">
        <f t="array" ref="E75">IF($C75="","",INDEX(import_data,$C75,E$9))</f>
        <v>2142</v>
      </c>
      <c r="F75" s="280" t="str" cm="1">
        <f t="array" ref="F75">IF($C75="","",INDEX(import_data,$C75,F$9))</f>
        <v>Andrea</v>
      </c>
      <c r="G75" s="280" t="str" cm="1">
        <f t="array" ref="G75">IF($C75="","",INDEX(import_data,$C75,G$9))</f>
        <v>Pavlovicsné Tomisa</v>
      </c>
      <c r="H75" s="280" t="str" cm="1">
        <f t="array" ref="H75">IF($C75="","",IF(INDEX(import_data,$C75,H$9)="","",INDEX(import_data,$C75,H$9)))</f>
        <v>Zselici Tájfutók</v>
      </c>
      <c r="I75" s="300" t="str" cm="1">
        <f t="array" ref="I75">IF($C75="","",IF(INDEX(import_data,$C75,I$9)="","",INDEX(import_data,$C75,I$9)))</f>
        <v/>
      </c>
      <c r="K75" s="312" t="str">
        <f t="shared" si="3"/>
        <v>Andrea – Pavlovicsné Tomisa – Zselici Tájfutók</v>
      </c>
      <c r="L75" s="92" t="s">
        <v>0</v>
      </c>
      <c r="M75" s="312" t="str">
        <f t="shared" si="4"/>
        <v>Andrea – Pavlovicsné Tomisa – Zselici Tájfutók</v>
      </c>
      <c r="N75" s="92" t="s">
        <v>0</v>
      </c>
      <c r="O75" s="312" t="str">
        <f t="shared" si="5"/>
        <v>Andrea – Pavlovicsné Tomisa</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90</v>
      </c>
      <c r="E76" s="282" cm="1">
        <f t="array" ref="E76">IF($C76="","",INDEX(import_data,$C76,E$9))</f>
        <v>1007</v>
      </c>
      <c r="F76" s="280" t="str" cm="1">
        <f t="array" ref="F76">IF($C76="","",INDEX(import_data,$C76,F$9))</f>
        <v>Andrea</v>
      </c>
      <c r="G76" s="280" t="str" cm="1">
        <f t="array" ref="G76">IF($C76="","",INDEX(import_data,$C76,G$9))</f>
        <v>Jambrosić Sakoman</v>
      </c>
      <c r="H76" s="280" t="str" cm="1">
        <f t="array" ref="H76">IF($C76="","",IF(INDEX(import_data,$C76,H$9)="","",INDEX(import_data,$C76,H$9)))</f>
        <v>OK Vihor</v>
      </c>
      <c r="I76" s="300" t="str" cm="1">
        <f t="array" ref="I76">IF($C76="","",IF(INDEX(import_data,$C76,I$9)="","",INDEX(import_data,$C76,I$9)))</f>
        <v/>
      </c>
      <c r="K76" s="312" t="str">
        <f t="shared" si="3"/>
        <v>Andrea – Jambrosić Sakoman – OK Vihor</v>
      </c>
      <c r="L76" s="92" t="s">
        <v>0</v>
      </c>
      <c r="M76" s="312" t="str">
        <f t="shared" si="4"/>
        <v>Andrea – Jambrosić Sakoman – OK Vihor</v>
      </c>
      <c r="N76" s="92" t="s">
        <v>0</v>
      </c>
      <c r="O76" s="312" t="str">
        <f t="shared" si="5"/>
        <v>Andrea – Jambrosić Sakoman</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91</v>
      </c>
      <c r="E77" s="282" cm="1">
        <f t="array" ref="E77">IF($C77="","",INDEX(import_data,$C77,E$9))</f>
        <v>1943</v>
      </c>
      <c r="F77" s="280" t="str" cm="1">
        <f t="array" ref="F77">IF($C77="","",INDEX(import_data,$C77,F$9))</f>
        <v>Andrea</v>
      </c>
      <c r="G77" s="280" t="str" cm="1">
        <f t="array" ref="G77">IF($C77="","",INDEX(import_data,$C77,G$9))</f>
        <v>Hribar</v>
      </c>
      <c r="H77" s="280" t="str" cm="1">
        <f t="array" ref="H77">IF($C77="","",IF(INDEX(import_data,$C77,H$9)="","",INDEX(import_data,$C77,H$9)))</f>
        <v>OK Vihor</v>
      </c>
      <c r="I77" s="300" t="str" cm="1">
        <f t="array" ref="I77">IF($C77="","",IF(INDEX(import_data,$C77,I$9)="","",INDEX(import_data,$C77,I$9)))</f>
        <v>Ž21B</v>
      </c>
      <c r="K77" s="312" t="str">
        <f t="shared" si="3"/>
        <v>Andrea – Hribar – OK Vihor – Ž21B</v>
      </c>
      <c r="L77" s="92" t="s">
        <v>0</v>
      </c>
      <c r="M77" s="312" t="str">
        <f t="shared" si="4"/>
        <v>Andrea – Hribar – OK Vihor</v>
      </c>
      <c r="N77" s="92" t="s">
        <v>0</v>
      </c>
      <c r="O77" s="312" t="str">
        <f t="shared" si="5"/>
        <v>Andrea – Hribar</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92</v>
      </c>
      <c r="E78" s="282" cm="1">
        <f t="array" ref="E78">IF($C78="","",INDEX(import_data,$C78,E$9))</f>
        <v>1134</v>
      </c>
      <c r="F78" s="280" t="str" cm="1">
        <f t="array" ref="F78">IF($C78="","",INDEX(import_data,$C78,F$9))</f>
        <v>Andrej</v>
      </c>
      <c r="G78" s="280" t="str" cm="1">
        <f t="array" ref="G78">IF($C78="","",INDEX(import_data,$C78,G$9))</f>
        <v>Smerke</v>
      </c>
      <c r="H78" s="280" t="str" cm="1">
        <f t="array" ref="H78">IF($C78="","",IF(INDEX(import_data,$C78,H$9)="","",INDEX(import_data,$C78,H$9)))</f>
        <v>OK Maksimir</v>
      </c>
      <c r="I78" s="300" t="str" cm="1">
        <f t="array" ref="I78">IF($C78="","",IF(INDEX(import_data,$C78,I$9)="","",INDEX(import_data,$C78,I$9)))</f>
        <v>M45</v>
      </c>
      <c r="K78" s="312" t="str">
        <f t="shared" ref="K78:K141" si="10">IF(F78="","",F78) &amp; IF(G78="",""," – " &amp; G78) &amp; IF(H78="",""," – " &amp; H78) &amp; IF(I78="",""," – " &amp; I78)</f>
        <v>Andrej – Smerke – OK Maksimir – M45</v>
      </c>
      <c r="L78" s="92" t="s">
        <v>0</v>
      </c>
      <c r="M78" s="312" t="str">
        <f t="shared" ref="M78:M141" si="11">IF(F78="","",F78) &amp; IF(G78="",""," – " &amp; G78) &amp; IF(H78="",""," – " &amp; H78)</f>
        <v>Andrej – Smerke – OK Maksimir</v>
      </c>
      <c r="N78" s="92" t="s">
        <v>0</v>
      </c>
      <c r="O78" s="312" t="str">
        <f t="shared" ref="O78:O141" si="12">IF(F78="","",F78) &amp; IF(G78="",""," – " &amp; G78)</f>
        <v>Andrej – Smerke</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93</v>
      </c>
      <c r="E79" s="282" cm="1">
        <f t="array" ref="E79">IF($C79="","",INDEX(import_data,$C79,E$9))</f>
        <v>1758</v>
      </c>
      <c r="F79" s="280" t="str" cm="1">
        <f t="array" ref="F79">IF($C79="","",INDEX(import_data,$C79,F$9))</f>
        <v>Andrej</v>
      </c>
      <c r="G79" s="280" t="str" cm="1">
        <f t="array" ref="G79">IF($C79="","",INDEX(import_data,$C79,G$9))</f>
        <v>Martinez</v>
      </c>
      <c r="H79" s="280" t="str" cm="1">
        <f t="array" ref="H79">IF($C79="","",IF(INDEX(import_data,$C79,H$9)="","",INDEX(import_data,$C79,H$9)))</f>
        <v>OK Varaždin</v>
      </c>
      <c r="I79" s="300" t="str" cm="1">
        <f t="array" ref="I79">IF($C79="","",IF(INDEX(import_data,$C79,I$9)="","",INDEX(import_data,$C79,I$9)))</f>
        <v/>
      </c>
      <c r="K79" s="312" t="str">
        <f t="shared" si="10"/>
        <v>Andrej – Martinez – OK Varaždin</v>
      </c>
      <c r="L79" s="92" t="s">
        <v>0</v>
      </c>
      <c r="M79" s="312" t="str">
        <f t="shared" si="11"/>
        <v>Andrej – Martinez – OK Varaždin</v>
      </c>
      <c r="N79" s="92" t="s">
        <v>0</v>
      </c>
      <c r="O79" s="312" t="str">
        <f t="shared" si="12"/>
        <v>Andrej – Martinez</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94</v>
      </c>
      <c r="E80" s="282" cm="1">
        <f t="array" ref="E80">IF($C80="","",INDEX(import_data,$C80,E$9))</f>
        <v>1833</v>
      </c>
      <c r="F80" s="280" t="str" cm="1">
        <f t="array" ref="F80">IF($C80="","",INDEX(import_data,$C80,F$9))</f>
        <v>Andrej</v>
      </c>
      <c r="G80" s="280" t="str" cm="1">
        <f t="array" ref="G80">IF($C80="","",INDEX(import_data,$C80,G$9))</f>
        <v>Šubat</v>
      </c>
      <c r="H80" s="280" t="str" cm="1">
        <f t="array" ref="H80">IF($C80="","",IF(INDEX(import_data,$C80,H$9)="","",INDEX(import_data,$C80,H$9)))</f>
        <v>OK Ris</v>
      </c>
      <c r="I80" s="300" t="str" cm="1">
        <f t="array" ref="I80">IF($C80="","",IF(INDEX(import_data,$C80,I$9)="","",INDEX(import_data,$C80,I$9)))</f>
        <v/>
      </c>
      <c r="K80" s="312" t="str">
        <f t="shared" si="10"/>
        <v>Andrej – Šubat – OK Ris</v>
      </c>
      <c r="L80" s="92" t="s">
        <v>0</v>
      </c>
      <c r="M80" s="312" t="str">
        <f t="shared" si="11"/>
        <v>Andrej – Šubat – OK Ris</v>
      </c>
      <c r="N80" s="92" t="s">
        <v>0</v>
      </c>
      <c r="O80" s="312" t="str">
        <f t="shared" si="12"/>
        <v>Andrej – Šubat</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95</v>
      </c>
      <c r="E81" s="282" cm="1">
        <f t="array" ref="E81">IF($C81="","",INDEX(import_data,$C81,E$9))</f>
        <v>1594</v>
      </c>
      <c r="F81" s="280" t="str" cm="1">
        <f t="array" ref="F81">IF($C81="","",INDEX(import_data,$C81,F$9))</f>
        <v>Andrej</v>
      </c>
      <c r="G81" s="280" t="str" cm="1">
        <f t="array" ref="G81">IF($C81="","",INDEX(import_data,$C81,G$9))</f>
        <v>Biro</v>
      </c>
      <c r="H81" s="280" t="str" cm="1">
        <f t="array" ref="H81">IF($C81="","",IF(INDEX(import_data,$C81,H$9)="","",INDEX(import_data,$C81,H$9)))</f>
        <v>OK Sova</v>
      </c>
      <c r="I81" s="300" t="str" cm="1">
        <f t="array" ref="I81">IF($C81="","",IF(INDEX(import_data,$C81,I$9)="","",INDEX(import_data,$C81,I$9)))</f>
        <v/>
      </c>
      <c r="K81" s="312" t="str">
        <f t="shared" si="10"/>
        <v>Andrej – Biro – OK Sova</v>
      </c>
      <c r="L81" s="92" t="s">
        <v>0</v>
      </c>
      <c r="M81" s="312" t="str">
        <f t="shared" si="11"/>
        <v>Andrej – Biro – OK Sova</v>
      </c>
      <c r="N81" s="92" t="s">
        <v>0</v>
      </c>
      <c r="O81" s="312" t="str">
        <f t="shared" si="12"/>
        <v>Andrej – Biro</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96</v>
      </c>
      <c r="E82" s="282" cm="1">
        <f t="array" ref="E82">IF($C82="","",INDEX(import_data,$C82,E$9))</f>
        <v>2353</v>
      </c>
      <c r="F82" s="280" t="str" cm="1">
        <f t="array" ref="F82">IF($C82="","",INDEX(import_data,$C82,F$9))</f>
        <v>Andrew</v>
      </c>
      <c r="G82" s="280" t="str" cm="1">
        <f t="array" ref="G82">IF($C82="","",INDEX(import_data,$C82,G$9))</f>
        <v>Campbell</v>
      </c>
      <c r="H82" s="280" t="str" cm="1">
        <f t="array" ref="H82">IF($C82="","",IF(INDEX(import_data,$C82,H$9)="","",INDEX(import_data,$C82,H$9)))</f>
        <v>Moravian OC</v>
      </c>
      <c r="I82" s="300" t="str" cm="1">
        <f t="array" ref="I82">IF($C82="","",IF(INDEX(import_data,$C82,I$9)="","",INDEX(import_data,$C82,I$9)))</f>
        <v/>
      </c>
      <c r="K82" s="312" t="str">
        <f t="shared" si="10"/>
        <v>Andrew – Campbell – Moravian OC</v>
      </c>
      <c r="L82" s="92" t="s">
        <v>0</v>
      </c>
      <c r="M82" s="312" t="str">
        <f t="shared" si="11"/>
        <v>Andrew – Campbell – Moravian OC</v>
      </c>
      <c r="N82" s="92" t="s">
        <v>0</v>
      </c>
      <c r="O82" s="312" t="str">
        <f t="shared" si="12"/>
        <v>Andrew – Campbell</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97</v>
      </c>
      <c r="E83" s="282" cm="1">
        <f t="array" ref="E83">IF($C83="","",INDEX(import_data,$C83,E$9))</f>
        <v>1967</v>
      </c>
      <c r="F83" s="280" t="str" cm="1">
        <f t="array" ref="F83">IF($C83="","",INDEX(import_data,$C83,F$9))</f>
        <v>Andrija</v>
      </c>
      <c r="G83" s="280" t="str" cm="1">
        <f t="array" ref="G83">IF($C83="","",INDEX(import_data,$C83,G$9))</f>
        <v>Golubić</v>
      </c>
      <c r="H83" s="280" t="str" cm="1">
        <f t="array" ref="H83">IF($C83="","",IF(INDEX(import_data,$C83,H$9)="","",INDEX(import_data,$C83,H$9)))</f>
        <v>OK Međimurje</v>
      </c>
      <c r="I83" s="300" t="str" cm="1">
        <f t="array" ref="I83">IF($C83="","",IF(INDEX(import_data,$C83,I$9)="","",INDEX(import_data,$C83,I$9)))</f>
        <v/>
      </c>
      <c r="K83" s="312" t="str">
        <f t="shared" si="10"/>
        <v>Andrija – Golubić – OK Međimurje</v>
      </c>
      <c r="L83" s="92" t="s">
        <v>0</v>
      </c>
      <c r="M83" s="312" t="str">
        <f t="shared" si="11"/>
        <v>Andrija – Golubić – OK Međimurje</v>
      </c>
      <c r="N83" s="92" t="s">
        <v>0</v>
      </c>
      <c r="O83" s="312" t="str">
        <f t="shared" si="12"/>
        <v>Andrija – Golubić</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98</v>
      </c>
      <c r="E84" s="282" cm="1">
        <f t="array" ref="E84">IF($C84="","",INDEX(import_data,$C84,E$9))</f>
        <v>2217</v>
      </c>
      <c r="F84" s="280" t="str" cm="1">
        <f t="array" ref="F84">IF($C84="","",INDEX(import_data,$C84,F$9))</f>
        <v>Andrija</v>
      </c>
      <c r="G84" s="280" t="str" cm="1">
        <f t="array" ref="G84">IF($C84="","",INDEX(import_data,$C84,G$9))</f>
        <v>Galeković</v>
      </c>
      <c r="H84" s="280" t="str" cm="1">
        <f t="array" ref="H84">IF($C84="","",IF(INDEX(import_data,$C84,H$9)="","",INDEX(import_data,$C84,H$9)))</f>
        <v>OK Varaždin</v>
      </c>
      <c r="I84" s="300" t="str" cm="1">
        <f t="array" ref="I84">IF($C84="","",IF(INDEX(import_data,$C84,I$9)="","",INDEX(import_data,$C84,I$9)))</f>
        <v/>
      </c>
      <c r="K84" s="312" t="str">
        <f t="shared" si="10"/>
        <v>Andrija – Galeković – OK Varaždin</v>
      </c>
      <c r="L84" s="92" t="s">
        <v>0</v>
      </c>
      <c r="M84" s="312" t="str">
        <f t="shared" si="11"/>
        <v>Andrija – Galeković – OK Varaždin</v>
      </c>
      <c r="N84" s="92" t="s">
        <v>0</v>
      </c>
      <c r="O84" s="312" t="str">
        <f t="shared" si="12"/>
        <v>Andrija – Galeković</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99</v>
      </c>
      <c r="E85" s="282" cm="1">
        <f t="array" ref="E85">IF($C85="","",INDEX(import_data,$C85,E$9))</f>
        <v>2207</v>
      </c>
      <c r="F85" s="280" t="str" cm="1">
        <f t="array" ref="F85">IF($C85="","",INDEX(import_data,$C85,F$9))</f>
        <v>Andro Vladimir</v>
      </c>
      <c r="G85" s="280" t="str" cm="1">
        <f t="array" ref="G85">IF($C85="","",INDEX(import_data,$C85,G$9))</f>
        <v>Štambuk</v>
      </c>
      <c r="H85" s="280" t="str" cm="1">
        <f t="array" ref="H85">IF($C85="","",IF(INDEX(import_data,$C85,H$9)="","",INDEX(import_data,$C85,H$9)))</f>
        <v>OK Ivan Merz</v>
      </c>
      <c r="I85" s="300" t="str" cm="1">
        <f t="array" ref="I85">IF($C85="","",IF(INDEX(import_data,$C85,I$9)="","",INDEX(import_data,$C85,I$9)))</f>
        <v>M21A</v>
      </c>
      <c r="K85" s="312" t="str">
        <f t="shared" si="10"/>
        <v>Andro Vladimir – Štambuk – OK Ivan Merz – M21A</v>
      </c>
      <c r="L85" s="92" t="s">
        <v>0</v>
      </c>
      <c r="M85" s="312" t="str">
        <f t="shared" si="11"/>
        <v>Andro Vladimir – Štambuk – OK Ivan Merz</v>
      </c>
      <c r="N85" s="92" t="s">
        <v>0</v>
      </c>
      <c r="O85" s="312" t="str">
        <f t="shared" si="12"/>
        <v>Andro Vladimir – Štambuk</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100</v>
      </c>
      <c r="E86" s="282" cm="1">
        <f t="array" ref="E86">IF($C86="","",INDEX(import_data,$C86,E$9))</f>
        <v>2304</v>
      </c>
      <c r="F86" s="280" t="str" cm="1">
        <f t="array" ref="F86">IF($C86="","",INDEX(import_data,$C86,F$9))</f>
        <v>Ani Marie</v>
      </c>
      <c r="G86" s="280" t="str" cm="1">
        <f t="array" ref="G86">IF($C86="","",INDEX(import_data,$C86,G$9))</f>
        <v>Vukić</v>
      </c>
      <c r="H86" s="280" t="str" cm="1">
        <f t="array" ref="H86">IF($C86="","",IF(INDEX(import_data,$C86,H$9)="","",INDEX(import_data,$C86,H$9)))</f>
        <v>OK Maksimir</v>
      </c>
      <c r="I86" s="300" t="str" cm="1">
        <f t="array" ref="I86">IF($C86="","",IF(INDEX(import_data,$C86,I$9)="","",INDEX(import_data,$C86,I$9)))</f>
        <v/>
      </c>
      <c r="K86" s="312" t="str">
        <f t="shared" si="10"/>
        <v>Ani Marie – Vukić – OK Maksimir</v>
      </c>
      <c r="L86" s="92" t="s">
        <v>0</v>
      </c>
      <c r="M86" s="312" t="str">
        <f t="shared" si="11"/>
        <v>Ani Marie – Vukić – OK Maksimir</v>
      </c>
      <c r="N86" s="92" t="s">
        <v>0</v>
      </c>
      <c r="O86" s="312" t="str">
        <f t="shared" si="12"/>
        <v>Ani Marie – Vukić</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101</v>
      </c>
      <c r="E87" s="282" cm="1">
        <f t="array" ref="E87">IF($C87="","",INDEX(import_data,$C87,E$9))</f>
        <v>2303</v>
      </c>
      <c r="F87" s="280" t="str" cm="1">
        <f t="array" ref="F87">IF($C87="","",INDEX(import_data,$C87,F$9))</f>
        <v>Anica</v>
      </c>
      <c r="G87" s="280" t="str" cm="1">
        <f t="array" ref="G87">IF($C87="","",INDEX(import_data,$C87,G$9))</f>
        <v>Hribar</v>
      </c>
      <c r="H87" s="280" t="str" cm="1">
        <f t="array" ref="H87">IF($C87="","",IF(INDEX(import_data,$C87,H$9)="","",INDEX(import_data,$C87,H$9)))</f>
        <v>OK Brežice</v>
      </c>
      <c r="I87" s="300" t="str" cm="1">
        <f t="array" ref="I87">IF($C87="","",IF(INDEX(import_data,$C87,I$9)="","",INDEX(import_data,$C87,I$9)))</f>
        <v/>
      </c>
      <c r="K87" s="312" t="str">
        <f t="shared" si="10"/>
        <v>Anica – Hribar – OK Brežice</v>
      </c>
      <c r="L87" s="92" t="s">
        <v>0</v>
      </c>
      <c r="M87" s="312" t="str">
        <f t="shared" si="11"/>
        <v>Anica – Hribar – OK Brežice</v>
      </c>
      <c r="N87" s="92" t="s">
        <v>0</v>
      </c>
      <c r="O87" s="312" t="str">
        <f t="shared" si="12"/>
        <v>Anica – Hribar</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102</v>
      </c>
      <c r="E88" s="282" cm="1">
        <f t="array" ref="E88">IF($C88="","",INDEX(import_data,$C88,E$9))</f>
        <v>2197</v>
      </c>
      <c r="F88" s="280" t="str" cm="1">
        <f t="array" ref="F88">IF($C88="","",INDEX(import_data,$C88,F$9))</f>
        <v>Anita</v>
      </c>
      <c r="G88" s="280" t="str" cm="1">
        <f t="array" ref="G88">IF($C88="","",INDEX(import_data,$C88,G$9))</f>
        <v>Arbanas</v>
      </c>
      <c r="H88" s="280" t="str" cm="1">
        <f t="array" ref="H88">IF($C88="","",IF(INDEX(import_data,$C88,H$9)="","",INDEX(import_data,$C88,H$9)))</f>
        <v/>
      </c>
      <c r="I88" s="300" t="str" cm="1">
        <f t="array" ref="I88">IF($C88="","",IF(INDEX(import_data,$C88,I$9)="","",INDEX(import_data,$C88,I$9)))</f>
        <v/>
      </c>
      <c r="K88" s="312" t="str">
        <f t="shared" si="10"/>
        <v>Anita – Arbanas</v>
      </c>
      <c r="L88" s="92" t="s">
        <v>0</v>
      </c>
      <c r="M88" s="312" t="str">
        <f t="shared" si="11"/>
        <v>Anita – Arbanas</v>
      </c>
      <c r="N88" s="92" t="s">
        <v>0</v>
      </c>
      <c r="O88" s="312" t="str">
        <f t="shared" si="12"/>
        <v>Anita – Arbanas</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103</v>
      </c>
      <c r="E89" s="282" cm="1">
        <f t="array" ref="E89">IF($C89="","",INDEX(import_data,$C89,E$9))</f>
        <v>1010</v>
      </c>
      <c r="F89" s="280" t="str" cm="1">
        <f t="array" ref="F89">IF($C89="","",INDEX(import_data,$C89,F$9))</f>
        <v>Anita</v>
      </c>
      <c r="G89" s="280" t="str" cm="1">
        <f t="array" ref="G89">IF($C89="","",INDEX(import_data,$C89,G$9))</f>
        <v>Kristian</v>
      </c>
      <c r="H89" s="280" t="str" cm="1">
        <f t="array" ref="H89">IF($C89="","",IF(INDEX(import_data,$C89,H$9)="","",INDEX(import_data,$C89,H$9)))</f>
        <v>OK Vihor</v>
      </c>
      <c r="I89" s="300" t="str" cm="1">
        <f t="array" ref="I89">IF($C89="","",IF(INDEX(import_data,$C89,I$9)="","",INDEX(import_data,$C89,I$9)))</f>
        <v/>
      </c>
      <c r="K89" s="312" t="str">
        <f t="shared" si="10"/>
        <v>Anita – Kristian – OK Vihor</v>
      </c>
      <c r="L89" s="92" t="s">
        <v>0</v>
      </c>
      <c r="M89" s="312" t="str">
        <f t="shared" si="11"/>
        <v>Anita – Kristian – OK Vihor</v>
      </c>
      <c r="N89" s="92" t="s">
        <v>0</v>
      </c>
      <c r="O89" s="312" t="str">
        <f t="shared" si="12"/>
        <v>Anita – Kristian</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104</v>
      </c>
      <c r="E90" s="282" cm="1">
        <f t="array" ref="E90">IF($C90="","",INDEX(import_data,$C90,E$9))</f>
        <v>1009</v>
      </c>
      <c r="F90" s="280" t="str" cm="1">
        <f t="array" ref="F90">IF($C90="","",INDEX(import_data,$C90,F$9))</f>
        <v>Anita</v>
      </c>
      <c r="G90" s="280" t="str" cm="1">
        <f t="array" ref="G90">IF($C90="","",INDEX(import_data,$C90,G$9))</f>
        <v>Bilandžić</v>
      </c>
      <c r="H90" s="280" t="str" cm="1">
        <f t="array" ref="H90">IF($C90="","",IF(INDEX(import_data,$C90,H$9)="","",INDEX(import_data,$C90,H$9)))</f>
        <v>OK Vihor</v>
      </c>
      <c r="I90" s="300" t="str" cm="1">
        <f t="array" ref="I90">IF($C90="","",IF(INDEX(import_data,$C90,I$9)="","",INDEX(import_data,$C90,I$9)))</f>
        <v/>
      </c>
      <c r="K90" s="312" t="str">
        <f t="shared" si="10"/>
        <v>Anita – Bilandžić – OK Vihor</v>
      </c>
      <c r="L90" s="92" t="s">
        <v>0</v>
      </c>
      <c r="M90" s="312" t="str">
        <f t="shared" si="11"/>
        <v>Anita – Bilandžić – OK Vihor</v>
      </c>
      <c r="N90" s="92" t="s">
        <v>0</v>
      </c>
      <c r="O90" s="312" t="str">
        <f t="shared" si="12"/>
        <v>Anita – Bilandžić</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105</v>
      </c>
      <c r="E91" s="282" cm="1">
        <f t="array" ref="E91">IF($C91="","",INDEX(import_data,$C91,E$9))</f>
        <v>1273</v>
      </c>
      <c r="F91" s="280" t="str" cm="1">
        <f t="array" ref="F91">IF($C91="","",INDEX(import_data,$C91,F$9))</f>
        <v>Anita</v>
      </c>
      <c r="G91" s="280" t="str" cm="1">
        <f t="array" ref="G91">IF($C91="","",INDEX(import_data,$C91,G$9))</f>
        <v>Sem</v>
      </c>
      <c r="H91" s="280" t="str" cm="1">
        <f t="array" ref="H91">IF($C91="","",IF(INDEX(import_data,$C91,H$9)="","",INDEX(import_data,$C91,H$9)))</f>
        <v>OK Vihor</v>
      </c>
      <c r="I91" s="300" t="str" cm="1">
        <f t="array" ref="I91">IF($C91="","",IF(INDEX(import_data,$C91,I$9)="","",INDEX(import_data,$C91,I$9)))</f>
        <v>Ž45</v>
      </c>
      <c r="K91" s="312" t="str">
        <f t="shared" si="10"/>
        <v>Anita – Sem – OK Vihor – Ž45</v>
      </c>
      <c r="L91" s="92" t="s">
        <v>0</v>
      </c>
      <c r="M91" s="312" t="str">
        <f t="shared" si="11"/>
        <v>Anita – Sem – OK Vihor</v>
      </c>
      <c r="N91" s="92" t="s">
        <v>0</v>
      </c>
      <c r="O91" s="312" t="str">
        <f t="shared" si="12"/>
        <v>Anita – Sem</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106</v>
      </c>
      <c r="E92" s="282" cm="1">
        <f t="array" ref="E92">IF($C92="","",INDEX(import_data,$C92,E$9))</f>
        <v>1074</v>
      </c>
      <c r="F92" s="280" t="str" cm="1">
        <f t="array" ref="F92">IF($C92="","",INDEX(import_data,$C92,F$9))</f>
        <v>Anita</v>
      </c>
      <c r="G92" s="280" t="str" cm="1">
        <f t="array" ref="G92">IF($C92="","",INDEX(import_data,$C92,G$9))</f>
        <v>Radoš</v>
      </c>
      <c r="H92" s="280" t="str" cm="1">
        <f t="array" ref="H92">IF($C92="","",IF(INDEX(import_data,$C92,H$9)="","",INDEX(import_data,$C92,H$9)))</f>
        <v>OK Vihor</v>
      </c>
      <c r="I92" s="300" t="str" cm="1">
        <f t="array" ref="I92">IF($C92="","",IF(INDEX(import_data,$C92,I$9)="","",INDEX(import_data,$C92,I$9)))</f>
        <v>Ž45</v>
      </c>
      <c r="K92" s="312" t="str">
        <f t="shared" si="10"/>
        <v>Anita – Radoš – OK Vihor – Ž45</v>
      </c>
      <c r="L92" s="92" t="s">
        <v>0</v>
      </c>
      <c r="M92" s="312" t="str">
        <f t="shared" si="11"/>
        <v>Anita – Radoš – OK Vihor</v>
      </c>
      <c r="N92" s="92" t="s">
        <v>0</v>
      </c>
      <c r="O92" s="312" t="str">
        <f t="shared" si="12"/>
        <v>Anita – Radoš</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107</v>
      </c>
      <c r="E93" s="282" cm="1">
        <f t="array" ref="E93">IF($C93="","",INDEX(import_data,$C93,E$9))</f>
        <v>2145</v>
      </c>
      <c r="F93" s="280" t="str" cm="1">
        <f t="array" ref="F93">IF($C93="","",INDEX(import_data,$C93,F$9))</f>
        <v>Anja</v>
      </c>
      <c r="G93" s="280" t="str" cm="1">
        <f t="array" ref="G93">IF($C93="","",INDEX(import_data,$C93,G$9))</f>
        <v>Soldić</v>
      </c>
      <c r="H93" s="280" t="str" cm="1">
        <f t="array" ref="H93">IF($C93="","",IF(INDEX(import_data,$C93,H$9)="","",INDEX(import_data,$C93,H$9)))</f>
        <v/>
      </c>
      <c r="I93" s="300" t="str" cm="1">
        <f t="array" ref="I93">IF($C93="","",IF(INDEX(import_data,$C93,I$9)="","",INDEX(import_data,$C93,I$9)))</f>
        <v/>
      </c>
      <c r="K93" s="312" t="str">
        <f t="shared" si="10"/>
        <v>Anja – Soldić</v>
      </c>
      <c r="L93" s="92" t="s">
        <v>0</v>
      </c>
      <c r="M93" s="312" t="str">
        <f t="shared" si="11"/>
        <v>Anja – Soldić</v>
      </c>
      <c r="N93" s="92" t="s">
        <v>0</v>
      </c>
      <c r="O93" s="312" t="str">
        <f t="shared" si="12"/>
        <v>Anja – Soldić</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108</v>
      </c>
      <c r="E94" s="282" cm="1">
        <f t="array" ref="E94">IF($C94="","",INDEX(import_data,$C94,E$9))</f>
        <v>1988</v>
      </c>
      <c r="F94" s="280" t="str" cm="1">
        <f t="array" ref="F94">IF($C94="","",INDEX(import_data,$C94,F$9))</f>
        <v>Anja</v>
      </c>
      <c r="G94" s="280" t="str" cm="1">
        <f t="array" ref="G94">IF($C94="","",INDEX(import_data,$C94,G$9))</f>
        <v>Duhović</v>
      </c>
      <c r="H94" s="280" t="str" cm="1">
        <f t="array" ref="H94">IF($C94="","",IF(INDEX(import_data,$C94,H$9)="","",INDEX(import_data,$C94,H$9)))</f>
        <v>OK Međimurje</v>
      </c>
      <c r="I94" s="300" t="str" cm="1">
        <f t="array" ref="I94">IF($C94="","",IF(INDEX(import_data,$C94,I$9)="","",INDEX(import_data,$C94,I$9)))</f>
        <v/>
      </c>
      <c r="K94" s="312" t="str">
        <f t="shared" si="10"/>
        <v>Anja – Duhović – OK Međimurje</v>
      </c>
      <c r="L94" s="92" t="s">
        <v>0</v>
      </c>
      <c r="M94" s="312" t="str">
        <f t="shared" si="11"/>
        <v>Anja – Duhović – OK Međimurje</v>
      </c>
      <c r="N94" s="92" t="s">
        <v>0</v>
      </c>
      <c r="O94" s="312" t="str">
        <f t="shared" si="12"/>
        <v>Anja – Duhović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109</v>
      </c>
      <c r="E95" s="282" cm="1">
        <f t="array" ref="E95">IF($C95="","",INDEX(import_data,$C95,E$9))</f>
        <v>1843</v>
      </c>
      <c r="F95" s="280" t="str" cm="1">
        <f t="array" ref="F95">IF($C95="","",INDEX(import_data,$C95,F$9))</f>
        <v>Anja</v>
      </c>
      <c r="G95" s="280" t="str" cm="1">
        <f t="array" ref="G95">IF($C95="","",INDEX(import_data,$C95,G$9))</f>
        <v>Fatzek</v>
      </c>
      <c r="H95" s="280" t="str" cm="1">
        <f t="array" ref="H95">IF($C95="","",IF(INDEX(import_data,$C95,H$9)="","",INDEX(import_data,$C95,H$9)))</f>
        <v>OK Japetić</v>
      </c>
      <c r="I95" s="300" t="str" cm="1">
        <f t="array" ref="I95">IF($C95="","",IF(INDEX(import_data,$C95,I$9)="","",INDEX(import_data,$C95,I$9)))</f>
        <v/>
      </c>
      <c r="K95" s="312" t="str">
        <f t="shared" si="10"/>
        <v>Anja – Fatzek – OK Japetić</v>
      </c>
      <c r="L95" s="92" t="s">
        <v>0</v>
      </c>
      <c r="M95" s="312" t="str">
        <f t="shared" si="11"/>
        <v>Anja – Fatzek – OK Japetić</v>
      </c>
      <c r="N95" s="92" t="s">
        <v>0</v>
      </c>
      <c r="O95" s="312" t="str">
        <f t="shared" si="12"/>
        <v>Anja – Fatzek</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110</v>
      </c>
      <c r="E96" s="282" cm="1">
        <f t="array" ref="E96">IF($C96="","",INDEX(import_data,$C96,E$9))</f>
        <v>1646</v>
      </c>
      <c r="F96" s="280" t="str" cm="1">
        <f t="array" ref="F96">IF($C96="","",INDEX(import_data,$C96,F$9))</f>
        <v>Anja</v>
      </c>
      <c r="G96" s="280" t="str" cm="1">
        <f t="array" ref="G96">IF($C96="","",INDEX(import_data,$C96,G$9))</f>
        <v>Martinez</v>
      </c>
      <c r="H96" s="280" t="str" cm="1">
        <f t="array" ref="H96">IF($C96="","",IF(INDEX(import_data,$C96,H$9)="","",INDEX(import_data,$C96,H$9)))</f>
        <v>OK Varaždin</v>
      </c>
      <c r="I96" s="300" t="str" cm="1">
        <f t="array" ref="I96">IF($C96="","",IF(INDEX(import_data,$C96,I$9)="","",INDEX(import_data,$C96,I$9)))</f>
        <v/>
      </c>
      <c r="K96" s="312" t="str">
        <f t="shared" si="10"/>
        <v>Anja – Martinez – OK Varaždin</v>
      </c>
      <c r="L96" s="92" t="s">
        <v>0</v>
      </c>
      <c r="M96" s="312" t="str">
        <f t="shared" si="11"/>
        <v>Anja – Martinez – OK Varaždin</v>
      </c>
      <c r="N96" s="92" t="s">
        <v>0</v>
      </c>
      <c r="O96" s="312" t="str">
        <f t="shared" si="12"/>
        <v>Anja – Martinez</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111</v>
      </c>
      <c r="E97" s="282" cm="1">
        <f t="array" ref="E97">IF($C97="","",INDEX(import_data,$C97,E$9))</f>
        <v>1258</v>
      </c>
      <c r="F97" s="280" t="str" cm="1">
        <f t="array" ref="F97">IF($C97="","",INDEX(import_data,$C97,F$9))</f>
        <v>Anja Vita</v>
      </c>
      <c r="G97" s="280" t="str" cm="1">
        <f t="array" ref="G97">IF($C97="","",INDEX(import_data,$C97,G$9))</f>
        <v>Ogorelec</v>
      </c>
      <c r="H97" s="280" t="str" cm="1">
        <f t="array" ref="H97">IF($C97="","",IF(INDEX(import_data,$C97,H$9)="","",INDEX(import_data,$C97,H$9)))</f>
        <v>OK Kapela</v>
      </c>
      <c r="I97" s="300" t="str" cm="1">
        <f t="array" ref="I97">IF($C97="","",IF(INDEX(import_data,$C97,I$9)="","",INDEX(import_data,$C97,I$9)))</f>
        <v>Ž14</v>
      </c>
      <c r="K97" s="312" t="str">
        <f t="shared" si="10"/>
        <v>Anja Vita – Ogorelec – OK Kapela – Ž14</v>
      </c>
      <c r="L97" s="92" t="s">
        <v>0</v>
      </c>
      <c r="M97" s="312" t="str">
        <f t="shared" si="11"/>
        <v>Anja Vita – Ogorelec – OK Kapela</v>
      </c>
      <c r="N97" s="92" t="s">
        <v>0</v>
      </c>
      <c r="O97" s="312" t="str">
        <f t="shared" si="12"/>
        <v>Anja Vita – Ogorelec</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112</v>
      </c>
      <c r="E98" s="282" cm="1">
        <f t="array" ref="E98">IF($C98="","",INDEX(import_data,$C98,E$9))</f>
        <v>2124</v>
      </c>
      <c r="F98" s="280" t="str" cm="1">
        <f t="array" ref="F98">IF($C98="","",INDEX(import_data,$C98,F$9))</f>
        <v>Anke</v>
      </c>
      <c r="G98" s="280" t="str" cm="1">
        <f t="array" ref="G98">IF($C98="","",INDEX(import_data,$C98,G$9))</f>
        <v>Schmiedeberg</v>
      </c>
      <c r="H98" s="280" t="str" cm="1">
        <f t="array" ref="H98">IF($C98="","",IF(INDEX(import_data,$C98,H$9)="","",INDEX(import_data,$C98,H$9)))</f>
        <v>LG Ost</v>
      </c>
      <c r="I98" s="300" t="str" cm="1">
        <f t="array" ref="I98">IF($C98="","",IF(INDEX(import_data,$C98,I$9)="","",INDEX(import_data,$C98,I$9)))</f>
        <v/>
      </c>
      <c r="K98" s="312" t="str">
        <f t="shared" si="10"/>
        <v>Anke – Schmiedeberg – LG Ost</v>
      </c>
      <c r="L98" s="92" t="s">
        <v>0</v>
      </c>
      <c r="M98" s="312" t="str">
        <f t="shared" si="11"/>
        <v>Anke – Schmiedeberg – LG Ost</v>
      </c>
      <c r="N98" s="92" t="s">
        <v>0</v>
      </c>
      <c r="O98" s="312" t="str">
        <f t="shared" si="12"/>
        <v>Anke – Schmiedeberg</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113</v>
      </c>
      <c r="E99" s="282" cm="1">
        <f t="array" ref="E99">IF($C99="","",INDEX(import_data,$C99,E$9))</f>
        <v>1796</v>
      </c>
      <c r="F99" s="280" t="str" cm="1">
        <f t="array" ref="F99">IF($C99="","",INDEX(import_data,$C99,F$9))</f>
        <v>Anna</v>
      </c>
      <c r="G99" s="280" t="str" cm="1">
        <f t="array" ref="G99">IF($C99="","",INDEX(import_data,$C99,G$9))</f>
        <v>Artyushenko</v>
      </c>
      <c r="H99" s="280" t="str" cm="1">
        <f t="array" ref="H99">IF($C99="","",IF(INDEX(import_data,$C99,H$9)="","",INDEX(import_data,$C99,H$9)))</f>
        <v>OK Vihor</v>
      </c>
      <c r="I99" s="300" t="str" cm="1">
        <f t="array" ref="I99">IF($C99="","",IF(INDEX(import_data,$C99,I$9)="","",INDEX(import_data,$C99,I$9)))</f>
        <v/>
      </c>
      <c r="K99" s="312" t="str">
        <f t="shared" si="10"/>
        <v>Anna – Artyushenko – OK Vihor</v>
      </c>
      <c r="L99" s="92" t="s">
        <v>0</v>
      </c>
      <c r="M99" s="312" t="str">
        <f t="shared" si="11"/>
        <v>Anna – Artyushenko – OK Vihor</v>
      </c>
      <c r="N99" s="92" t="s">
        <v>0</v>
      </c>
      <c r="O99" s="312" t="str">
        <f t="shared" si="12"/>
        <v>Anna – Artyushenko</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114</v>
      </c>
      <c r="E100" s="282" cm="1">
        <f t="array" ref="E100">IF($C100="","",INDEX(import_data,$C100,E$9))</f>
        <v>2103</v>
      </c>
      <c r="F100" s="280" t="str" cm="1">
        <f t="array" ref="F100">IF($C100="","",INDEX(import_data,$C100,F$9))</f>
        <v>Anne</v>
      </c>
      <c r="G100" s="280" t="str" cm="1">
        <f t="array" ref="G100">IF($C100="","",INDEX(import_data,$C100,G$9))</f>
        <v>Heikoop</v>
      </c>
      <c r="H100" s="280" t="str" cm="1">
        <f t="array" ref="H100">IF($C100="","",IF(INDEX(import_data,$C100,H$9)="","",INDEX(import_data,$C100,H$9)))</f>
        <v>OLifant</v>
      </c>
      <c r="I100" s="300" t="str" cm="1">
        <f t="array" ref="I100">IF($C100="","",IF(INDEX(import_data,$C100,I$9)="","",INDEX(import_data,$C100,I$9)))</f>
        <v/>
      </c>
      <c r="K100" s="312" t="str">
        <f t="shared" si="10"/>
        <v>Anne – Heikoop – OLifant</v>
      </c>
      <c r="L100" s="92" t="s">
        <v>0</v>
      </c>
      <c r="M100" s="312" t="str">
        <f t="shared" si="11"/>
        <v>Anne – Heikoop – OLifant</v>
      </c>
      <c r="N100" s="92" t="s">
        <v>0</v>
      </c>
      <c r="O100" s="312" t="str">
        <f t="shared" si="12"/>
        <v>Anne – Heikoop</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115</v>
      </c>
      <c r="E101" s="282" cm="1">
        <f t="array" ref="E101">IF($C101="","",INDEX(import_data,$C101,E$9))</f>
        <v>2430</v>
      </c>
      <c r="F101" s="280" t="str" cm="1">
        <f t="array" ref="F101">IF($C101="","",INDEX(import_data,$C101,F$9))</f>
        <v>Annick</v>
      </c>
      <c r="G101" s="280" t="str" cm="1">
        <f t="array" ref="G101">IF($C101="","",INDEX(import_data,$C101,G$9))</f>
        <v>Lecoyer</v>
      </c>
      <c r="H101" s="280" t="str" cm="1">
        <f t="array" ref="H101">IF($C101="","",IF(INDEX(import_data,$C101,H$9)="","",INDEX(import_data,$C101,H$9)))</f>
        <v>Vervins Orient.</v>
      </c>
      <c r="I101" s="300" t="str" cm="1">
        <f t="array" ref="I101">IF($C101="","",IF(INDEX(import_data,$C101,I$9)="","",INDEX(import_data,$C101,I$9)))</f>
        <v/>
      </c>
      <c r="K101" s="312" t="str">
        <f t="shared" si="10"/>
        <v>Annick – Lecoyer – Vervins Orient.</v>
      </c>
      <c r="L101" s="92" t="s">
        <v>0</v>
      </c>
      <c r="M101" s="312" t="str">
        <f t="shared" si="11"/>
        <v>Annick – Lecoyer – Vervins Orient.</v>
      </c>
      <c r="N101" s="92" t="s">
        <v>0</v>
      </c>
      <c r="O101" s="312" t="str">
        <f t="shared" si="12"/>
        <v>Annick – Lecoyer</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116</v>
      </c>
      <c r="E102" s="282" cm="1">
        <f t="array" ref="E102">IF($C102="","",INDEX(import_data,$C102,E$9))</f>
        <v>1941</v>
      </c>
      <c r="F102" s="280" t="str" cm="1">
        <f t="array" ref="F102">IF($C102="","",INDEX(import_data,$C102,F$9))</f>
        <v>Ante</v>
      </c>
      <c r="G102" s="280" t="str" cm="1">
        <f t="array" ref="G102">IF($C102="","",INDEX(import_data,$C102,G$9))</f>
        <v>Balić</v>
      </c>
      <c r="H102" s="280" t="str" cm="1">
        <f t="array" ref="H102">IF($C102="","",IF(INDEX(import_data,$C102,H$9)="","",INDEX(import_data,$C102,H$9)))</f>
        <v>OK Kapela</v>
      </c>
      <c r="I102" s="300" t="str" cm="1">
        <f t="array" ref="I102">IF($C102="","",IF(INDEX(import_data,$C102,I$9)="","",INDEX(import_data,$C102,I$9)))</f>
        <v>M21B</v>
      </c>
      <c r="K102" s="312" t="str">
        <f t="shared" si="10"/>
        <v>Ante – Balić – OK Kapela – M21B</v>
      </c>
      <c r="L102" s="92" t="s">
        <v>0</v>
      </c>
      <c r="M102" s="312" t="str">
        <f t="shared" si="11"/>
        <v>Ante – Balić – OK Kapela</v>
      </c>
      <c r="N102" s="92" t="s">
        <v>0</v>
      </c>
      <c r="O102" s="312" t="str">
        <f t="shared" si="12"/>
        <v>Ante – Balić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117</v>
      </c>
      <c r="E103" s="282" cm="1">
        <f t="array" ref="E103">IF($C103="","",INDEX(import_data,$C103,E$9))</f>
        <v>1377</v>
      </c>
      <c r="F103" s="280" t="str" cm="1">
        <f t="array" ref="F103">IF($C103="","",INDEX(import_data,$C103,F$9))</f>
        <v>Ante</v>
      </c>
      <c r="G103" s="280" t="str" cm="1">
        <f t="array" ref="G103">IF($C103="","",INDEX(import_data,$C103,G$9))</f>
        <v>Jović</v>
      </c>
      <c r="H103" s="280" t="str" cm="1">
        <f t="array" ref="H103">IF($C103="","",IF(INDEX(import_data,$C103,H$9)="","",INDEX(import_data,$C103,H$9)))</f>
        <v>OK Međimurje</v>
      </c>
      <c r="I103" s="300" t="str" cm="1">
        <f t="array" ref="I103">IF($C103="","",IF(INDEX(import_data,$C103,I$9)="","",INDEX(import_data,$C103,I$9)))</f>
        <v/>
      </c>
      <c r="K103" s="312" t="str">
        <f t="shared" si="10"/>
        <v>Ante – Jović – OK Međimurje</v>
      </c>
      <c r="L103" s="92" t="s">
        <v>0</v>
      </c>
      <c r="M103" s="312" t="str">
        <f t="shared" si="11"/>
        <v>Ante – Jović – OK Međimurje</v>
      </c>
      <c r="N103" s="92" t="s">
        <v>0</v>
      </c>
      <c r="O103" s="312" t="str">
        <f t="shared" si="12"/>
        <v>Ante – Jović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118</v>
      </c>
      <c r="E104" s="282" cm="1">
        <f t="array" ref="E104">IF($C104="","",INDEX(import_data,$C104,E$9))</f>
        <v>1730</v>
      </c>
      <c r="F104" s="280" t="str" cm="1">
        <f t="array" ref="F104">IF($C104="","",INDEX(import_data,$C104,F$9))</f>
        <v>Ante</v>
      </c>
      <c r="G104" s="280" t="str" cm="1">
        <f t="array" ref="G104">IF($C104="","",INDEX(import_data,$C104,G$9))</f>
        <v>Tipurić</v>
      </c>
      <c r="H104" s="280" t="str" cm="1">
        <f t="array" ref="H104">IF($C104="","",IF(INDEX(import_data,$C104,H$9)="","",INDEX(import_data,$C104,H$9)))</f>
        <v>OK Sova</v>
      </c>
      <c r="I104" s="300" t="str" cm="1">
        <f t="array" ref="I104">IF($C104="","",IF(INDEX(import_data,$C104,I$9)="","",INDEX(import_data,$C104,I$9)))</f>
        <v/>
      </c>
      <c r="K104" s="312" t="str">
        <f t="shared" si="10"/>
        <v>Ante – Tipurić – OK Sova</v>
      </c>
      <c r="L104" s="92" t="s">
        <v>0</v>
      </c>
      <c r="M104" s="312" t="str">
        <f t="shared" si="11"/>
        <v>Ante – Tipurić – OK Sova</v>
      </c>
      <c r="N104" s="92" t="s">
        <v>0</v>
      </c>
      <c r="O104" s="312" t="str">
        <f t="shared" si="12"/>
        <v>Ante – Tipurić</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119</v>
      </c>
      <c r="E105" s="282" cm="1">
        <f t="array" ref="E105">IF($C105="","",INDEX(import_data,$C105,E$9))</f>
        <v>1949</v>
      </c>
      <c r="F105" s="280" t="str" cm="1">
        <f t="array" ref="F105">IF($C105="","",INDEX(import_data,$C105,F$9))</f>
        <v>Ante</v>
      </c>
      <c r="G105" s="280" t="str" cm="1">
        <f t="array" ref="G105">IF($C105="","",INDEX(import_data,$C105,G$9))</f>
        <v>Raguž</v>
      </c>
      <c r="H105" s="280" t="str" cm="1">
        <f t="array" ref="H105">IF($C105="","",IF(INDEX(import_data,$C105,H$9)="","",INDEX(import_data,$C105,H$9)))</f>
        <v>OK Maksimir</v>
      </c>
      <c r="I105" s="300" t="str" cm="1">
        <f t="array" ref="I105">IF($C105="","",IF(INDEX(import_data,$C105,I$9)="","",INDEX(import_data,$C105,I$9)))</f>
        <v>M21B</v>
      </c>
      <c r="K105" s="312" t="str">
        <f t="shared" si="10"/>
        <v>Ante – Raguž – OK Maksimir – M21B</v>
      </c>
      <c r="L105" s="92" t="s">
        <v>0</v>
      </c>
      <c r="M105" s="312" t="str">
        <f t="shared" si="11"/>
        <v>Ante – Raguž – OK Maksimir</v>
      </c>
      <c r="N105" s="92" t="s">
        <v>0</v>
      </c>
      <c r="O105" s="312" t="str">
        <f t="shared" si="12"/>
        <v>Ante – Raguž</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120</v>
      </c>
      <c r="E106" s="282" cm="1">
        <f t="array" ref="E106">IF($C106="","",INDEX(import_data,$C106,E$9))</f>
        <v>1066</v>
      </c>
      <c r="F106" s="280" t="str" cm="1">
        <f t="array" ref="F106">IF($C106="","",INDEX(import_data,$C106,F$9))</f>
        <v>Ante</v>
      </c>
      <c r="G106" s="280" t="str" cm="1">
        <f t="array" ref="G106">IF($C106="","",INDEX(import_data,$C106,G$9))</f>
        <v>Radoš</v>
      </c>
      <c r="H106" s="280" t="str" cm="1">
        <f t="array" ref="H106">IF($C106="","",IF(INDEX(import_data,$C106,H$9)="","",INDEX(import_data,$C106,H$9)))</f>
        <v>OK Vihor</v>
      </c>
      <c r="I106" s="300" t="str" cm="1">
        <f t="array" ref="I106">IF($C106="","",IF(INDEX(import_data,$C106,I$9)="","",INDEX(import_data,$C106,I$9)))</f>
        <v>M14</v>
      </c>
      <c r="K106" s="312" t="str">
        <f t="shared" si="10"/>
        <v>Ante – Radoš – OK Vihor – M14</v>
      </c>
      <c r="L106" s="92" t="s">
        <v>0</v>
      </c>
      <c r="M106" s="312" t="str">
        <f t="shared" si="11"/>
        <v>Ante – Radoš – OK Vihor</v>
      </c>
      <c r="N106" s="92" t="s">
        <v>0</v>
      </c>
      <c r="O106" s="312" t="str">
        <f t="shared" si="12"/>
        <v>Ante – Radoš</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121</v>
      </c>
      <c r="E107" s="282" cm="1">
        <f t="array" ref="E107">IF($C107="","",INDEX(import_data,$C107,E$9))</f>
        <v>1737</v>
      </c>
      <c r="F107" s="280" t="str" cm="1">
        <f t="array" ref="F107">IF($C107="","",INDEX(import_data,$C107,F$9))</f>
        <v>Ante</v>
      </c>
      <c r="G107" s="280" t="str" cm="1">
        <f t="array" ref="G107">IF($C107="","",INDEX(import_data,$C107,G$9))</f>
        <v>Perić</v>
      </c>
      <c r="H107" s="280" t="str" cm="1">
        <f t="array" ref="H107">IF($C107="","",IF(INDEX(import_data,$C107,H$9)="","",INDEX(import_data,$C107,H$9)))</f>
        <v>OK Sova</v>
      </c>
      <c r="I107" s="300" t="str" cm="1">
        <f t="array" ref="I107">IF($C107="","",IF(INDEX(import_data,$C107,I$9)="","",INDEX(import_data,$C107,I$9)))</f>
        <v/>
      </c>
      <c r="K107" s="312" t="str">
        <f t="shared" si="10"/>
        <v>Ante – Perić – OK Sova</v>
      </c>
      <c r="L107" s="92" t="s">
        <v>0</v>
      </c>
      <c r="M107" s="312" t="str">
        <f t="shared" si="11"/>
        <v>Ante – Perić – OK Sova</v>
      </c>
      <c r="N107" s="92" t="s">
        <v>0</v>
      </c>
      <c r="O107" s="312" t="str">
        <f t="shared" si="12"/>
        <v>Ante – Perić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122</v>
      </c>
      <c r="E108" s="282" cm="1">
        <f t="array" ref="E108">IF($C108="","",INDEX(import_data,$C108,E$9))</f>
        <v>1222</v>
      </c>
      <c r="F108" s="280" t="str" cm="1">
        <f t="array" ref="F108">IF($C108="","",INDEX(import_data,$C108,F$9))</f>
        <v>Antea</v>
      </c>
      <c r="G108" s="280" t="str" cm="1">
        <f t="array" ref="G108">IF($C108="","",INDEX(import_data,$C108,G$9))</f>
        <v>Popović</v>
      </c>
      <c r="H108" s="280" t="str" cm="1">
        <f t="array" ref="H108">IF($C108="","",IF(INDEX(import_data,$C108,H$9)="","",INDEX(import_data,$C108,H$9)))</f>
        <v>OK Kapela</v>
      </c>
      <c r="I108" s="300" t="str" cm="1">
        <f t="array" ref="I108">IF($C108="","",IF(INDEX(import_data,$C108,I$9)="","",INDEX(import_data,$C108,I$9)))</f>
        <v>Ž35</v>
      </c>
      <c r="K108" s="312" t="str">
        <f t="shared" si="10"/>
        <v>Antea – Popović – OK Kapela – Ž35</v>
      </c>
      <c r="L108" s="92" t="s">
        <v>0</v>
      </c>
      <c r="M108" s="312" t="str">
        <f t="shared" si="11"/>
        <v>Antea – Popović – OK Kapela</v>
      </c>
      <c r="N108" s="92" t="s">
        <v>0</v>
      </c>
      <c r="O108" s="312" t="str">
        <f t="shared" si="12"/>
        <v>Antea – Popović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123</v>
      </c>
      <c r="E109" s="282" cm="1">
        <f t="array" ref="E109">IF($C109="","",INDEX(import_data,$C109,E$9))</f>
        <v>2170</v>
      </c>
      <c r="F109" s="280" t="str" cm="1">
        <f t="array" ref="F109">IF($C109="","",INDEX(import_data,$C109,F$9))</f>
        <v>Antea</v>
      </c>
      <c r="G109" s="280" t="str" cm="1">
        <f t="array" ref="G109">IF($C109="","",INDEX(import_data,$C109,G$9))</f>
        <v>Šimara</v>
      </c>
      <c r="H109" s="280" t="str" cm="1">
        <f t="array" ref="H109">IF($C109="","",IF(INDEX(import_data,$C109,H$9)="","",INDEX(import_data,$C109,H$9)))</f>
        <v>OK Japetić</v>
      </c>
      <c r="I109" s="300" t="str" cm="1">
        <f t="array" ref="I109">IF($C109="","",IF(INDEX(import_data,$C109,I$9)="","",INDEX(import_data,$C109,I$9)))</f>
        <v>Ž14</v>
      </c>
      <c r="K109" s="312" t="str">
        <f t="shared" si="10"/>
        <v>Antea – Šimara – OK Japetić – Ž14</v>
      </c>
      <c r="L109" s="92" t="s">
        <v>0</v>
      </c>
      <c r="M109" s="312" t="str">
        <f t="shared" si="11"/>
        <v>Antea – Šimara – OK Japetić</v>
      </c>
      <c r="N109" s="92" t="s">
        <v>0</v>
      </c>
      <c r="O109" s="312" t="str">
        <f t="shared" si="12"/>
        <v>Antea – Šimara</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124</v>
      </c>
      <c r="E110" s="282" cm="1">
        <f t="array" ref="E110">IF($C110="","",INDEX(import_data,$C110,E$9))</f>
        <v>1051</v>
      </c>
      <c r="F110" s="280" t="str" cm="1">
        <f t="array" ref="F110">IF($C110="","",INDEX(import_data,$C110,F$9))</f>
        <v>Antonela</v>
      </c>
      <c r="G110" s="280" t="str" cm="1">
        <f t="array" ref="G110">IF($C110="","",INDEX(import_data,$C110,G$9))</f>
        <v>Vidović</v>
      </c>
      <c r="H110" s="280" t="str" cm="1">
        <f t="array" ref="H110">IF($C110="","",IF(INDEX(import_data,$C110,H$9)="","",INDEX(import_data,$C110,H$9)))</f>
        <v>OK Varaždin</v>
      </c>
      <c r="I110" s="300" t="str" cm="1">
        <f t="array" ref="I110">IF($C110="","",IF(INDEX(import_data,$C110,I$9)="","",INDEX(import_data,$C110,I$9)))</f>
        <v/>
      </c>
      <c r="K110" s="312" t="str">
        <f t="shared" si="10"/>
        <v>Antonela – Vidović – OK Varaždin</v>
      </c>
      <c r="L110" s="92" t="s">
        <v>0</v>
      </c>
      <c r="M110" s="312" t="str">
        <f t="shared" si="11"/>
        <v>Antonela – Vidović – OK Varaždin</v>
      </c>
      <c r="N110" s="92" t="s">
        <v>0</v>
      </c>
      <c r="O110" s="312" t="str">
        <f t="shared" si="12"/>
        <v>Antonela – Vidović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125</v>
      </c>
      <c r="E111" s="282" cm="1">
        <f t="array" ref="E111">IF($C111="","",INDEX(import_data,$C111,E$9))</f>
        <v>1739</v>
      </c>
      <c r="F111" s="280" t="str" cm="1">
        <f t="array" ref="F111">IF($C111="","",INDEX(import_data,$C111,F$9))</f>
        <v>Antonela</v>
      </c>
      <c r="G111" s="280" t="str" cm="1">
        <f t="array" ref="G111">IF($C111="","",INDEX(import_data,$C111,G$9))</f>
        <v>Žderić</v>
      </c>
      <c r="H111" s="280" t="str" cm="1">
        <f t="array" ref="H111">IF($C111="","",IF(INDEX(import_data,$C111,H$9)="","",INDEX(import_data,$C111,H$9)))</f>
        <v>OK Sova</v>
      </c>
      <c r="I111" s="300" t="str" cm="1">
        <f t="array" ref="I111">IF($C111="","",IF(INDEX(import_data,$C111,I$9)="","",INDEX(import_data,$C111,I$9)))</f>
        <v/>
      </c>
      <c r="K111" s="312" t="str">
        <f t="shared" si="10"/>
        <v>Antonela – Žderić – OK Sova</v>
      </c>
      <c r="L111" s="92" t="s">
        <v>0</v>
      </c>
      <c r="M111" s="312" t="str">
        <f t="shared" si="11"/>
        <v>Antonela – Žderić – OK Sova</v>
      </c>
      <c r="N111" s="92" t="s">
        <v>0</v>
      </c>
      <c r="O111" s="312" t="str">
        <f t="shared" si="12"/>
        <v>Antonela – Žderić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126</v>
      </c>
      <c r="E112" s="282" cm="1">
        <f t="array" ref="E112">IF($C112="","",INDEX(import_data,$C112,E$9))</f>
        <v>1269</v>
      </c>
      <c r="F112" s="280" t="str" cm="1">
        <f t="array" ref="F112">IF($C112="","",INDEX(import_data,$C112,F$9))</f>
        <v>Antonija</v>
      </c>
      <c r="G112" s="280" t="str" cm="1">
        <f t="array" ref="G112">IF($C112="","",INDEX(import_data,$C112,G$9))</f>
        <v>Orlić</v>
      </c>
      <c r="H112" s="280" t="str" cm="1">
        <f t="array" ref="H112">IF($C112="","",IF(INDEX(import_data,$C112,H$9)="","",INDEX(import_data,$C112,H$9)))</f>
        <v>OK Bjelovar</v>
      </c>
      <c r="I112" s="300" t="str" cm="1">
        <f t="array" ref="I112">IF($C112="","",IF(INDEX(import_data,$C112,I$9)="","",INDEX(import_data,$C112,I$9)))</f>
        <v>Ž21A</v>
      </c>
      <c r="K112" s="312" t="str">
        <f t="shared" si="10"/>
        <v>Antonija – Orlić – OK Bjelovar – Ž21A</v>
      </c>
      <c r="L112" s="92" t="s">
        <v>0</v>
      </c>
      <c r="M112" s="312" t="str">
        <f t="shared" si="11"/>
        <v>Antonija – Orlić – OK Bjelovar</v>
      </c>
      <c r="N112" s="92" t="s">
        <v>0</v>
      </c>
      <c r="O112" s="312" t="str">
        <f t="shared" si="12"/>
        <v>Antonija – Orlić</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127</v>
      </c>
      <c r="E113" s="282" cm="1">
        <f t="array" ref="E113">IF($C113="","",INDEX(import_data,$C113,E$9))</f>
        <v>1732</v>
      </c>
      <c r="F113" s="280" t="str" cm="1">
        <f t="array" ref="F113">IF($C113="","",INDEX(import_data,$C113,F$9))</f>
        <v>Antonija</v>
      </c>
      <c r="G113" s="280" t="str" cm="1">
        <f t="array" ref="G113">IF($C113="","",INDEX(import_data,$C113,G$9))</f>
        <v>Damjanović</v>
      </c>
      <c r="H113" s="280" t="str" cm="1">
        <f t="array" ref="H113">IF($C113="","",IF(INDEX(import_data,$C113,H$9)="","",INDEX(import_data,$C113,H$9)))</f>
        <v>OK Sova</v>
      </c>
      <c r="I113" s="300" t="str" cm="1">
        <f t="array" ref="I113">IF($C113="","",IF(INDEX(import_data,$C113,I$9)="","",INDEX(import_data,$C113,I$9)))</f>
        <v/>
      </c>
      <c r="K113" s="312" t="str">
        <f t="shared" si="10"/>
        <v>Antonija – Damjanović – OK Sova</v>
      </c>
      <c r="L113" s="92" t="s">
        <v>0</v>
      </c>
      <c r="M113" s="312" t="str">
        <f t="shared" si="11"/>
        <v>Antonija – Damjanović – OK Sova</v>
      </c>
      <c r="N113" s="92" t="s">
        <v>0</v>
      </c>
      <c r="O113" s="312" t="str">
        <f t="shared" si="12"/>
        <v>Antonija – Damjanović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128</v>
      </c>
      <c r="E114" s="282" cm="1">
        <f t="array" ref="E114">IF($C114="","",INDEX(import_data,$C114,E$9))</f>
        <v>1146</v>
      </c>
      <c r="F114" s="280" t="str" cm="1">
        <f t="array" ref="F114">IF($C114="","",INDEX(import_data,$C114,F$9))</f>
        <v>Antonija</v>
      </c>
      <c r="G114" s="280" t="str" cm="1">
        <f t="array" ref="G114">IF($C114="","",INDEX(import_data,$C114,G$9))</f>
        <v>Hodak</v>
      </c>
      <c r="H114" s="280" t="str" cm="1">
        <f t="array" ref="H114">IF($C114="","",IF(INDEX(import_data,$C114,H$9)="","",INDEX(import_data,$C114,H$9)))</f>
        <v>OK Vihor</v>
      </c>
      <c r="I114" s="300" t="str" cm="1">
        <f t="array" ref="I114">IF($C114="","",IF(INDEX(import_data,$C114,I$9)="","",INDEX(import_data,$C114,I$9)))</f>
        <v>Ž45</v>
      </c>
      <c r="K114" s="312" t="str">
        <f t="shared" si="10"/>
        <v>Antonija – Hodak – OK Vihor – Ž45</v>
      </c>
      <c r="L114" s="92" t="s">
        <v>0</v>
      </c>
      <c r="M114" s="312" t="str">
        <f t="shared" si="11"/>
        <v>Antonija – Hodak – OK Vihor</v>
      </c>
      <c r="N114" s="92" t="s">
        <v>0</v>
      </c>
      <c r="O114" s="312" t="str">
        <f t="shared" si="12"/>
        <v>Antonija – Hodak</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129</v>
      </c>
      <c r="E115" s="282" cm="1">
        <f t="array" ref="E115">IF($C115="","",INDEX(import_data,$C115,E$9))</f>
        <v>1811</v>
      </c>
      <c r="F115" s="280" t="str" cm="1">
        <f t="array" ref="F115">IF($C115="","",INDEX(import_data,$C115,F$9))</f>
        <v>Antonija</v>
      </c>
      <c r="G115" s="280" t="str" cm="1">
        <f t="array" ref="G115">IF($C115="","",INDEX(import_data,$C115,G$9))</f>
        <v>Banovic</v>
      </c>
      <c r="H115" s="280" t="str" cm="1">
        <f t="array" ref="H115">IF($C115="","",IF(INDEX(import_data,$C115,H$9)="","",INDEX(import_data,$C115,H$9)))</f>
        <v>OK Vihor</v>
      </c>
      <c r="I115" s="300" t="str" cm="1">
        <f t="array" ref="I115">IF($C115="","",IF(INDEX(import_data,$C115,I$9)="","",INDEX(import_data,$C115,I$9)))</f>
        <v/>
      </c>
      <c r="K115" s="312" t="str">
        <f t="shared" si="10"/>
        <v>Antonija – Banovic – OK Vihor</v>
      </c>
      <c r="L115" s="92" t="s">
        <v>0</v>
      </c>
      <c r="M115" s="312" t="str">
        <f t="shared" si="11"/>
        <v>Antonija – Banovic – OK Vihor</v>
      </c>
      <c r="N115" s="92" t="s">
        <v>0</v>
      </c>
      <c r="O115" s="312" t="str">
        <f t="shared" si="12"/>
        <v>Antonija – Banovic</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130</v>
      </c>
      <c r="E116" s="282" cm="1">
        <f t="array" ref="E116">IF($C116="","",INDEX(import_data,$C116,E$9))</f>
        <v>1311</v>
      </c>
      <c r="F116" s="280" t="str" cm="1">
        <f t="array" ref="F116">IF($C116="","",INDEX(import_data,$C116,F$9))</f>
        <v>Antonio</v>
      </c>
      <c r="G116" s="280" t="str" cm="1">
        <f t="array" ref="G116">IF($C116="","",INDEX(import_data,$C116,G$9))</f>
        <v>Cindrić</v>
      </c>
      <c r="H116" s="280" t="str" cm="1">
        <f t="array" ref="H116">IF($C116="","",IF(INDEX(import_data,$C116,H$9)="","",INDEX(import_data,$C116,H$9)))</f>
        <v>OK Jelen</v>
      </c>
      <c r="I116" s="300" t="str" cm="1">
        <f t="array" ref="I116">IF($C116="","",IF(INDEX(import_data,$C116,I$9)="","",INDEX(import_data,$C116,I$9)))</f>
        <v>M20</v>
      </c>
      <c r="K116" s="312" t="str">
        <f t="shared" si="10"/>
        <v>Antonio – Cindrić – OK Jelen – M20</v>
      </c>
      <c r="L116" s="92" t="s">
        <v>0</v>
      </c>
      <c r="M116" s="312" t="str">
        <f t="shared" si="11"/>
        <v>Antonio – Cindrić – OK Jelen</v>
      </c>
      <c r="N116" s="92" t="s">
        <v>0</v>
      </c>
      <c r="O116" s="312" t="str">
        <f t="shared" si="12"/>
        <v>Antonio – Cindrić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131</v>
      </c>
      <c r="E117" s="282" cm="1">
        <f t="array" ref="E117">IF($C117="","",INDEX(import_data,$C117,E$9))</f>
        <v>1686</v>
      </c>
      <c r="F117" s="280" t="str" cm="1">
        <f t="array" ref="F117">IF($C117="","",INDEX(import_data,$C117,F$9))</f>
        <v>Antonio</v>
      </c>
      <c r="G117" s="280" t="str" cm="1">
        <f t="array" ref="G117">IF($C117="","",INDEX(import_data,$C117,G$9))</f>
        <v>Kralj</v>
      </c>
      <c r="H117" s="280" t="str" cm="1">
        <f t="array" ref="H117">IF($C117="","",IF(INDEX(import_data,$C117,H$9)="","",INDEX(import_data,$C117,H$9)))</f>
        <v>OK Orion</v>
      </c>
      <c r="I117" s="300" t="str" cm="1">
        <f t="array" ref="I117">IF($C117="","",IF(INDEX(import_data,$C117,I$9)="","",INDEX(import_data,$C117,I$9)))</f>
        <v/>
      </c>
      <c r="K117" s="312" t="str">
        <f t="shared" si="10"/>
        <v>Antonio – Kralj – OK Orion</v>
      </c>
      <c r="L117" s="92" t="s">
        <v>0</v>
      </c>
      <c r="M117" s="312" t="str">
        <f t="shared" si="11"/>
        <v>Antonio – Kralj – OK Orion</v>
      </c>
      <c r="N117" s="92" t="s">
        <v>0</v>
      </c>
      <c r="O117" s="312" t="str">
        <f t="shared" si="12"/>
        <v>Antonio – Kralj</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132</v>
      </c>
      <c r="E118" s="282" cm="1">
        <f t="array" ref="E118">IF($C118="","",INDEX(import_data,$C118,E$9))</f>
        <v>1599</v>
      </c>
      <c r="F118" s="280" t="str" cm="1">
        <f t="array" ref="F118">IF($C118="","",INDEX(import_data,$C118,F$9))</f>
        <v>Antonio</v>
      </c>
      <c r="G118" s="280" t="str" cm="1">
        <f t="array" ref="G118">IF($C118="","",INDEX(import_data,$C118,G$9))</f>
        <v>Martinović</v>
      </c>
      <c r="H118" s="280" t="str" cm="1">
        <f t="array" ref="H118">IF($C118="","",IF(INDEX(import_data,$C118,H$9)="","",INDEX(import_data,$C118,H$9)))</f>
        <v>OK Sova</v>
      </c>
      <c r="I118" s="300" t="str" cm="1">
        <f t="array" ref="I118">IF($C118="","",IF(INDEX(import_data,$C118,I$9)="","",INDEX(import_data,$C118,I$9)))</f>
        <v/>
      </c>
      <c r="K118" s="312" t="str">
        <f t="shared" si="10"/>
        <v>Antonio – Martinović – OK Sova</v>
      </c>
      <c r="L118" s="92" t="s">
        <v>0</v>
      </c>
      <c r="M118" s="312" t="str">
        <f t="shared" si="11"/>
        <v>Antonio – Martinović – OK Sova</v>
      </c>
      <c r="N118" s="92" t="s">
        <v>0</v>
      </c>
      <c r="O118" s="312" t="str">
        <f t="shared" si="12"/>
        <v>Antonio – Martinović</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133</v>
      </c>
      <c r="E119" s="282" cm="1">
        <f t="array" ref="E119">IF($C119="","",INDEX(import_data,$C119,E$9))</f>
        <v>1707</v>
      </c>
      <c r="F119" s="280" t="str" cm="1">
        <f t="array" ref="F119">IF($C119="","",INDEX(import_data,$C119,F$9))</f>
        <v>Antonio</v>
      </c>
      <c r="G119" s="280" t="str" cm="1">
        <f t="array" ref="G119">IF($C119="","",INDEX(import_data,$C119,G$9))</f>
        <v>Kolar</v>
      </c>
      <c r="H119" s="280" t="str" cm="1">
        <f t="array" ref="H119">IF($C119="","",IF(INDEX(import_data,$C119,H$9)="","",INDEX(import_data,$C119,H$9)))</f>
        <v>OK Vihor</v>
      </c>
      <c r="I119" s="300" t="str" cm="1">
        <f t="array" ref="I119">IF($C119="","",IF(INDEX(import_data,$C119,I$9)="","",INDEX(import_data,$C119,I$9)))</f>
        <v/>
      </c>
      <c r="K119" s="312" t="str">
        <f t="shared" si="10"/>
        <v>Antonio – Kolar – OK Vihor</v>
      </c>
      <c r="L119" s="92" t="s">
        <v>0</v>
      </c>
      <c r="M119" s="312" t="str">
        <f t="shared" si="11"/>
        <v>Antonio – Kolar – OK Vihor</v>
      </c>
      <c r="N119" s="92" t="s">
        <v>0</v>
      </c>
      <c r="O119" s="312" t="str">
        <f t="shared" si="12"/>
        <v>Antonio – Kolar</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134</v>
      </c>
      <c r="E120" s="282" cm="1">
        <f t="array" ref="E120">IF($C120="","",INDEX(import_data,$C120,E$9))</f>
        <v>1682</v>
      </c>
      <c r="F120" s="280" t="str" cm="1">
        <f t="array" ref="F120">IF($C120="","",INDEX(import_data,$C120,F$9))</f>
        <v>Antun</v>
      </c>
      <c r="G120" s="280" t="str" cm="1">
        <f t="array" ref="G120">IF($C120="","",INDEX(import_data,$C120,G$9))</f>
        <v>Tišljar</v>
      </c>
      <c r="H120" s="280" t="str" cm="1">
        <f t="array" ref="H120">IF($C120="","",IF(INDEX(import_data,$C120,H$9)="","",INDEX(import_data,$C120,H$9)))</f>
        <v>OK Orion</v>
      </c>
      <c r="I120" s="300" t="str" cm="1">
        <f t="array" ref="I120">IF($C120="","",IF(INDEX(import_data,$C120,I$9)="","",INDEX(import_data,$C120,I$9)))</f>
        <v>M21B</v>
      </c>
      <c r="K120" s="312" t="str">
        <f t="shared" si="10"/>
        <v>Antun – Tišljar – OK Orion – M21B</v>
      </c>
      <c r="L120" s="92" t="s">
        <v>0</v>
      </c>
      <c r="M120" s="312" t="str">
        <f t="shared" si="11"/>
        <v>Antun – Tišljar – OK Orion</v>
      </c>
      <c r="N120" s="92" t="s">
        <v>0</v>
      </c>
      <c r="O120" s="312" t="str">
        <f t="shared" si="12"/>
        <v>Antun – Tišljar</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135</v>
      </c>
      <c r="E121" s="282" cm="1">
        <f t="array" ref="E121">IF($C121="","",INDEX(import_data,$C121,E$9))</f>
        <v>1250</v>
      </c>
      <c r="F121" s="280" t="str" cm="1">
        <f t="array" ref="F121">IF($C121="","",INDEX(import_data,$C121,F$9))</f>
        <v>Antun Zoran</v>
      </c>
      <c r="G121" s="280" t="str" cm="1">
        <f t="array" ref="G121">IF($C121="","",INDEX(import_data,$C121,G$9))</f>
        <v>Krivokapić</v>
      </c>
      <c r="H121" s="280" t="str" cm="1">
        <f t="array" ref="H121">IF($C121="","",IF(INDEX(import_data,$C121,H$9)="","",INDEX(import_data,$C121,H$9)))</f>
        <v>OK Maksimir</v>
      </c>
      <c r="I121" s="300" t="str" cm="1">
        <f t="array" ref="I121">IF($C121="","",IF(INDEX(import_data,$C121,I$9)="","",INDEX(import_data,$C121,I$9)))</f>
        <v>M65</v>
      </c>
      <c r="K121" s="312" t="str">
        <f t="shared" si="10"/>
        <v>Antun Zoran – Krivokapić – OK Maksimir – M65</v>
      </c>
      <c r="L121" s="92" t="s">
        <v>0</v>
      </c>
      <c r="M121" s="312" t="str">
        <f t="shared" si="11"/>
        <v>Antun Zoran – Krivokapić – OK Maksimir</v>
      </c>
      <c r="N121" s="92" t="s">
        <v>0</v>
      </c>
      <c r="O121" s="312" t="str">
        <f t="shared" si="12"/>
        <v>Antun Zoran – Krivokapić</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136</v>
      </c>
      <c r="E122" s="282" cm="1">
        <f t="array" ref="E122">IF($C122="","",INDEX(import_data,$C122,E$9))</f>
        <v>2359</v>
      </c>
      <c r="F122" s="280" t="str" cm="1">
        <f t="array" ref="F122">IF($C122="","",INDEX(import_data,$C122,F$9))</f>
        <v>Arild</v>
      </c>
      <c r="G122" s="280" t="str" cm="1">
        <f t="array" ref="G122">IF($C122="","",INDEX(import_data,$C122,G$9))</f>
        <v>Vassenden</v>
      </c>
      <c r="H122" s="280" t="str" cm="1">
        <f t="array" ref="H122">IF($C122="","",IF(INDEX(import_data,$C122,H$9)="","",INDEX(import_data,$C122,H$9)))</f>
        <v>Frol IL</v>
      </c>
      <c r="I122" s="300" t="str" cm="1">
        <f t="array" ref="I122">IF($C122="","",IF(INDEX(import_data,$C122,I$9)="","",INDEX(import_data,$C122,I$9)))</f>
        <v/>
      </c>
      <c r="K122" s="312" t="str">
        <f t="shared" si="10"/>
        <v>Arild – Vassenden – Frol IL</v>
      </c>
      <c r="L122" s="92" t="s">
        <v>0</v>
      </c>
      <c r="M122" s="312" t="str">
        <f t="shared" si="11"/>
        <v>Arild – Vassenden – Frol IL</v>
      </c>
      <c r="N122" s="92" t="s">
        <v>0</v>
      </c>
      <c r="O122" s="312" t="str">
        <f t="shared" si="12"/>
        <v>Arild – Vassenden</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137</v>
      </c>
      <c r="E123" s="282" cm="1">
        <f t="array" ref="E123">IF($C123="","",INDEX(import_data,$C123,E$9))</f>
        <v>1638</v>
      </c>
      <c r="F123" s="280" t="str" cm="1">
        <f t="array" ref="F123">IF($C123="","",INDEX(import_data,$C123,F$9))</f>
        <v>Armin</v>
      </c>
      <c r="G123" s="280" t="str" cm="1">
        <f t="array" ref="G123">IF($C123="","",INDEX(import_data,$C123,G$9))</f>
        <v>Mehinović</v>
      </c>
      <c r="H123" s="280" t="str" cm="1">
        <f t="array" ref="H123">IF($C123="","",IF(INDEX(import_data,$C123,H$9)="","",INDEX(import_data,$C123,H$9)))</f>
        <v>OK Sova</v>
      </c>
      <c r="I123" s="300" t="str" cm="1">
        <f t="array" ref="I123">IF($C123="","",IF(INDEX(import_data,$C123,I$9)="","",INDEX(import_data,$C123,I$9)))</f>
        <v/>
      </c>
      <c r="K123" s="312" t="str">
        <f t="shared" si="10"/>
        <v>Armin – Mehinović – OK Sova</v>
      </c>
      <c r="L123" s="92" t="s">
        <v>0</v>
      </c>
      <c r="M123" s="312" t="str">
        <f t="shared" si="11"/>
        <v>Armin – Mehinović – OK Sova</v>
      </c>
      <c r="N123" s="92" t="s">
        <v>0</v>
      </c>
      <c r="O123" s="312" t="str">
        <f t="shared" si="12"/>
        <v>Armin – Mehinović</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138</v>
      </c>
      <c r="E124" s="282" cm="1">
        <f t="array" ref="E124">IF($C124="","",INDEX(import_data,$C124,E$9))</f>
        <v>2347</v>
      </c>
      <c r="F124" s="280" t="str" cm="1">
        <f t="array" ref="F124">IF($C124="","",INDEX(import_data,$C124,F$9))</f>
        <v>Arne</v>
      </c>
      <c r="G124" s="280" t="str" cm="1">
        <f t="array" ref="G124">IF($C124="","",INDEX(import_data,$C124,G$9))</f>
        <v>Heikoop</v>
      </c>
      <c r="H124" s="280" t="str" cm="1">
        <f t="array" ref="H124">IF($C124="","",IF(INDEX(import_data,$C124,H$9)="","",INDEX(import_data,$C124,H$9)))</f>
        <v>HOC 93</v>
      </c>
      <c r="I124" s="300" t="str" cm="1">
        <f t="array" ref="I124">IF($C124="","",IF(INDEX(import_data,$C124,I$9)="","",INDEX(import_data,$C124,I$9)))</f>
        <v/>
      </c>
      <c r="K124" s="312" t="str">
        <f t="shared" si="10"/>
        <v>Arne – Heikoop – HOC 93</v>
      </c>
      <c r="L124" s="92" t="s">
        <v>0</v>
      </c>
      <c r="M124" s="312" t="str">
        <f t="shared" si="11"/>
        <v>Arne – Heikoop – HOC 93</v>
      </c>
      <c r="N124" s="92" t="s">
        <v>0</v>
      </c>
      <c r="O124" s="312" t="str">
        <f t="shared" si="12"/>
        <v>Arne – Heikoop</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139</v>
      </c>
      <c r="E125" s="282" cm="1">
        <f t="array" ref="E125">IF($C125="","",INDEX(import_data,$C125,E$9))</f>
        <v>2102</v>
      </c>
      <c r="F125" s="280" t="str" cm="1">
        <f t="array" ref="F125">IF($C125="","",INDEX(import_data,$C125,F$9))</f>
        <v>Arnulf</v>
      </c>
      <c r="G125" s="280" t="str" cm="1">
        <f t="array" ref="G125">IF($C125="","",INDEX(import_data,$C125,G$9))</f>
        <v>Wolfram</v>
      </c>
      <c r="H125" s="280" t="str" cm="1">
        <f t="array" ref="H125">IF($C125="","",IF(INDEX(import_data,$C125,H$9)="","",INDEX(import_data,$C125,H$9)))</f>
        <v>Naturfreunde W.</v>
      </c>
      <c r="I125" s="300" t="str" cm="1">
        <f t="array" ref="I125">IF($C125="","",IF(INDEX(import_data,$C125,I$9)="","",INDEX(import_data,$C125,I$9)))</f>
        <v/>
      </c>
      <c r="K125" s="312" t="str">
        <f t="shared" si="10"/>
        <v>Arnulf – Wolfram – Naturfreunde W.</v>
      </c>
      <c r="L125" s="92" t="s">
        <v>0</v>
      </c>
      <c r="M125" s="312" t="str">
        <f t="shared" si="11"/>
        <v>Arnulf – Wolfram – Naturfreunde W.</v>
      </c>
      <c r="N125" s="92" t="s">
        <v>0</v>
      </c>
      <c r="O125" s="312" t="str">
        <f t="shared" si="12"/>
        <v>Arnulf – Wolfram</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140</v>
      </c>
      <c r="E126" s="282" cm="1">
        <f t="array" ref="E126">IF($C126="","",INDEX(import_data,$C126,E$9))</f>
        <v>1785</v>
      </c>
      <c r="F126" s="280" t="str" cm="1">
        <f t="array" ref="F126">IF($C126="","",INDEX(import_data,$C126,F$9))</f>
        <v>Asja</v>
      </c>
      <c r="G126" s="280" t="str" cm="1">
        <f t="array" ref="G126">IF($C126="","",INDEX(import_data,$C126,G$9))</f>
        <v>Dubravčić</v>
      </c>
      <c r="H126" s="280" t="str" cm="1">
        <f t="array" ref="H126">IF($C126="","",IF(INDEX(import_data,$C126,H$9)="","",INDEX(import_data,$C126,H$9)))</f>
        <v>OK Kapela</v>
      </c>
      <c r="I126" s="300" t="str" cm="1">
        <f t="array" ref="I126">IF($C126="","",IF(INDEX(import_data,$C126,I$9)="","",INDEX(import_data,$C126,I$9)))</f>
        <v/>
      </c>
      <c r="K126" s="312" t="str">
        <f t="shared" si="10"/>
        <v>Asja – Dubravčić – OK Kapela</v>
      </c>
      <c r="L126" s="92" t="s">
        <v>0</v>
      </c>
      <c r="M126" s="312" t="str">
        <f t="shared" si="11"/>
        <v>Asja – Dubravčić – OK Kapela</v>
      </c>
      <c r="N126" s="92" t="s">
        <v>0</v>
      </c>
      <c r="O126" s="312" t="str">
        <f t="shared" si="12"/>
        <v>Asja – Dubravčić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141</v>
      </c>
      <c r="E127" s="282" cm="1">
        <f t="array" ref="E127">IF($C127="","",INDEX(import_data,$C127,E$9))</f>
        <v>1755</v>
      </c>
      <c r="F127" s="280" t="str" cm="1">
        <f t="array" ref="F127">IF($C127="","",INDEX(import_data,$C127,F$9))</f>
        <v>Asmir</v>
      </c>
      <c r="G127" s="280" t="str" cm="1">
        <f t="array" ref="G127">IF($C127="","",INDEX(import_data,$C127,G$9))</f>
        <v>Mašić</v>
      </c>
      <c r="H127" s="280" t="str" cm="1">
        <f t="array" ref="H127">IF($C127="","",IF(INDEX(import_data,$C127,H$9)="","",INDEX(import_data,$C127,H$9)))</f>
        <v>OK Maksimir</v>
      </c>
      <c r="I127" s="300" t="str" cm="1">
        <f t="array" ref="I127">IF($C127="","",IF(INDEX(import_data,$C127,I$9)="","",INDEX(import_data,$C127,I$9)))</f>
        <v/>
      </c>
      <c r="K127" s="312" t="str">
        <f t="shared" si="10"/>
        <v>Asmir – Mašić – OK Maksimir</v>
      </c>
      <c r="L127" s="92" t="s">
        <v>0</v>
      </c>
      <c r="M127" s="312" t="str">
        <f t="shared" si="11"/>
        <v>Asmir – Mašić – OK Maksimir</v>
      </c>
      <c r="N127" s="92" t="s">
        <v>0</v>
      </c>
      <c r="O127" s="312" t="str">
        <f t="shared" si="12"/>
        <v>Asmir – Mašić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142</v>
      </c>
      <c r="E128" s="282" cm="1">
        <f t="array" ref="E128">IF($C128="","",INDEX(import_data,$C128,E$9))</f>
        <v>2387</v>
      </c>
      <c r="F128" s="280" t="str" cm="1">
        <f t="array" ref="F128">IF($C128="","",INDEX(import_data,$C128,F$9))</f>
        <v>Astrid</v>
      </c>
      <c r="G128" s="280" t="str" cm="1">
        <f t="array" ref="G128">IF($C128="","",INDEX(import_data,$C128,G$9))</f>
        <v>Vliegen</v>
      </c>
      <c r="H128" s="280" t="str" cm="1">
        <f t="array" ref="H128">IF($C128="","",IF(INDEX(import_data,$C128,H$9)="","",INDEX(import_data,$C128,H$9)))</f>
        <v>OLV Eifel</v>
      </c>
      <c r="I128" s="300" t="str" cm="1">
        <f t="array" ref="I128">IF($C128="","",IF(INDEX(import_data,$C128,I$9)="","",INDEX(import_data,$C128,I$9)))</f>
        <v/>
      </c>
      <c r="K128" s="312" t="str">
        <f t="shared" si="10"/>
        <v>Astrid – Vliegen – OLV Eifel</v>
      </c>
      <c r="L128" s="92" t="s">
        <v>0</v>
      </c>
      <c r="M128" s="312" t="str">
        <f t="shared" si="11"/>
        <v>Astrid – Vliegen – OLV Eifel</v>
      </c>
      <c r="N128" s="92" t="s">
        <v>0</v>
      </c>
      <c r="O128" s="312" t="str">
        <f t="shared" si="12"/>
        <v>Astrid – Vliegen</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143</v>
      </c>
      <c r="E129" s="282" cm="1">
        <f t="array" ref="E129">IF($C129="","",INDEX(import_data,$C129,E$9))</f>
        <v>2094</v>
      </c>
      <c r="F129" s="280" t="str" cm="1">
        <f t="array" ref="F129">IF($C129="","",INDEX(import_data,$C129,F$9))</f>
        <v>Axel</v>
      </c>
      <c r="G129" s="280" t="str" cm="1">
        <f t="array" ref="G129">IF($C129="","",INDEX(import_data,$C129,G$9))</f>
        <v>Biel</v>
      </c>
      <c r="H129" s="280" t="str" cm="1">
        <f t="array" ref="H129">IF($C129="","",IF(INDEX(import_data,$C129,H$9)="","",INDEX(import_data,$C129,H$9)))</f>
        <v>Naturfreunde W.</v>
      </c>
      <c r="I129" s="300" t="str" cm="1">
        <f t="array" ref="I129">IF($C129="","",IF(INDEX(import_data,$C129,I$9)="","",INDEX(import_data,$C129,I$9)))</f>
        <v/>
      </c>
      <c r="K129" s="312" t="str">
        <f t="shared" si="10"/>
        <v>Axel – Biel – Naturfreunde W.</v>
      </c>
      <c r="L129" s="92" t="s">
        <v>0</v>
      </c>
      <c r="M129" s="312" t="str">
        <f t="shared" si="11"/>
        <v>Axel – Biel – Naturfreunde W.</v>
      </c>
      <c r="N129" s="92" t="s">
        <v>0</v>
      </c>
      <c r="O129" s="312" t="str">
        <f t="shared" si="12"/>
        <v>Axel – Biel</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144</v>
      </c>
      <c r="E130" s="282" cm="1">
        <f t="array" ref="E130">IF($C130="","",INDEX(import_data,$C130,E$9))</f>
        <v>1880</v>
      </c>
      <c r="F130" s="280" t="str" cm="1">
        <f t="array" ref="F130">IF($C130="","",INDEX(import_data,$C130,F$9))</f>
        <v>Bako</v>
      </c>
      <c r="G130" s="280" t="str" cm="1">
        <f t="array" ref="G130">IF($C130="","",INDEX(import_data,$C130,G$9))</f>
        <v>Botond</v>
      </c>
      <c r="H130" s="280" t="str" cm="1">
        <f t="array" ref="H130">IF($C130="","",IF(INDEX(import_data,$C130,H$9)="","",INDEX(import_data,$C130,H$9)))</f>
        <v>OK Vihor</v>
      </c>
      <c r="I130" s="300" t="str" cm="1">
        <f t="array" ref="I130">IF($C130="","",IF(INDEX(import_data,$C130,I$9)="","",INDEX(import_data,$C130,I$9)))</f>
        <v/>
      </c>
      <c r="K130" s="312" t="str">
        <f t="shared" si="10"/>
        <v>Bako – Botond – OK Vihor</v>
      </c>
      <c r="L130" s="92" t="s">
        <v>0</v>
      </c>
      <c r="M130" s="312" t="str">
        <f t="shared" si="11"/>
        <v>Bako – Botond – OK Vihor</v>
      </c>
      <c r="N130" s="92" t="s">
        <v>0</v>
      </c>
      <c r="O130" s="312" t="str">
        <f t="shared" si="12"/>
        <v>Bako – Botond</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145</v>
      </c>
      <c r="E131" s="282" cm="1">
        <f t="array" ref="E131">IF($C131="","",INDEX(import_data,$C131,E$9))</f>
        <v>2325</v>
      </c>
      <c r="F131" s="280" t="str" cm="1">
        <f t="array" ref="F131">IF($C131="","",INDEX(import_data,$C131,F$9))</f>
        <v>Balázs</v>
      </c>
      <c r="G131" s="280" t="str" cm="1">
        <f t="array" ref="G131">IF($C131="","",INDEX(import_data,$C131,G$9))</f>
        <v>Véber</v>
      </c>
      <c r="H131" s="280" t="str" cm="1">
        <f t="array" ref="H131">IF($C131="","",IF(INDEX(import_data,$C131,H$9)="","",INDEX(import_data,$C131,H$9)))</f>
        <v>Zalaegerszegi TFC</v>
      </c>
      <c r="I131" s="300" t="str" cm="1">
        <f t="array" ref="I131">IF($C131="","",IF(INDEX(import_data,$C131,I$9)="","",INDEX(import_data,$C131,I$9)))</f>
        <v/>
      </c>
      <c r="K131" s="312" t="str">
        <f t="shared" si="10"/>
        <v>Balázs – Véber – Zalaegerszegi TFC</v>
      </c>
      <c r="L131" s="92" t="s">
        <v>0</v>
      </c>
      <c r="M131" s="312" t="str">
        <f t="shared" si="11"/>
        <v>Balázs – Véber – Zalaegerszegi TFC</v>
      </c>
      <c r="N131" s="92" t="s">
        <v>0</v>
      </c>
      <c r="O131" s="312" t="str">
        <f t="shared" si="12"/>
        <v>Balázs – Véber</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146</v>
      </c>
      <c r="E132" s="282" cm="1">
        <f t="array" ref="E132">IF($C132="","",INDEX(import_data,$C132,E$9))</f>
        <v>2089</v>
      </c>
      <c r="F132" s="280" t="str" cm="1">
        <f t="array" ref="F132">IF($C132="","",INDEX(import_data,$C132,F$9))</f>
        <v>Balázs</v>
      </c>
      <c r="G132" s="280" t="str" cm="1">
        <f t="array" ref="G132">IF($C132="","",INDEX(import_data,$C132,G$9))</f>
        <v>Müller</v>
      </c>
      <c r="H132" s="280" t="str" cm="1">
        <f t="array" ref="H132">IF($C132="","",IF(INDEX(import_data,$C132,H$9)="","",INDEX(import_data,$C132,H$9)))</f>
        <v>Zselici Tájfutók</v>
      </c>
      <c r="I132" s="300" t="str" cm="1">
        <f t="array" ref="I132">IF($C132="","",IF(INDEX(import_data,$C132,I$9)="","",INDEX(import_data,$C132,I$9)))</f>
        <v/>
      </c>
      <c r="K132" s="312" t="str">
        <f t="shared" si="10"/>
        <v>Balázs – Müller – Zselici Tájfutók</v>
      </c>
      <c r="L132" s="92" t="s">
        <v>0</v>
      </c>
      <c r="M132" s="312" t="str">
        <f t="shared" si="11"/>
        <v>Balázs – Müller – Zselici Tájfutók</v>
      </c>
      <c r="N132" s="92" t="s">
        <v>0</v>
      </c>
      <c r="O132" s="312" t="str">
        <f t="shared" si="12"/>
        <v>Balázs – Müller</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147</v>
      </c>
      <c r="E133" s="282" cm="1">
        <f t="array" ref="E133">IF($C133="","",INDEX(import_data,$C133,E$9))</f>
        <v>1883</v>
      </c>
      <c r="F133" s="280" t="str" cm="1">
        <f t="array" ref="F133">IF($C133="","",INDEX(import_data,$C133,F$9))</f>
        <v>Barbara</v>
      </c>
      <c r="G133" s="280" t="str" cm="1">
        <f t="array" ref="G133">IF($C133="","",INDEX(import_data,$C133,G$9))</f>
        <v>Bjeliš</v>
      </c>
      <c r="H133" s="280" t="str" cm="1">
        <f t="array" ref="H133">IF($C133="","",IF(INDEX(import_data,$C133,H$9)="","",INDEX(import_data,$C133,H$9)))</f>
        <v>OK Vihor</v>
      </c>
      <c r="I133" s="300" t="str" cm="1">
        <f t="array" ref="I133">IF($C133="","",IF(INDEX(import_data,$C133,I$9)="","",INDEX(import_data,$C133,I$9)))</f>
        <v>Ž21B</v>
      </c>
      <c r="K133" s="312" t="str">
        <f t="shared" si="10"/>
        <v>Barbara – Bjeliš – OK Vihor – Ž21B</v>
      </c>
      <c r="L133" s="92" t="s">
        <v>0</v>
      </c>
      <c r="M133" s="312" t="str">
        <f t="shared" si="11"/>
        <v>Barbara – Bjeliš – OK Vihor</v>
      </c>
      <c r="N133" s="92" t="s">
        <v>0</v>
      </c>
      <c r="O133" s="312" t="str">
        <f t="shared" si="12"/>
        <v>Barbara – Bjeliš</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148</v>
      </c>
      <c r="E134" s="282" cm="1">
        <f t="array" ref="E134">IF($C134="","",INDEX(import_data,$C134,E$9))</f>
        <v>1750</v>
      </c>
      <c r="F134" s="280" t="str" cm="1">
        <f t="array" ref="F134">IF($C134="","",INDEX(import_data,$C134,F$9))</f>
        <v>Barbara</v>
      </c>
      <c r="G134" s="280" t="str" cm="1">
        <f t="array" ref="G134">IF($C134="","",INDEX(import_data,$C134,G$9))</f>
        <v>Fumić</v>
      </c>
      <c r="H134" s="280" t="str" cm="1">
        <f t="array" ref="H134">IF($C134="","",IF(INDEX(import_data,$C134,H$9)="","",INDEX(import_data,$C134,H$9)))</f>
        <v>OK Vihor</v>
      </c>
      <c r="I134" s="300" t="str" cm="1">
        <f t="array" ref="I134">IF($C134="","",IF(INDEX(import_data,$C134,I$9)="","",INDEX(import_data,$C134,I$9)))</f>
        <v/>
      </c>
      <c r="K134" s="312" t="str">
        <f t="shared" si="10"/>
        <v>Barbara – Fumić – OK Vihor</v>
      </c>
      <c r="L134" s="92" t="s">
        <v>0</v>
      </c>
      <c r="M134" s="312" t="str">
        <f t="shared" si="11"/>
        <v>Barbara – Fumić – OK Vihor</v>
      </c>
      <c r="N134" s="92" t="s">
        <v>0</v>
      </c>
      <c r="O134" s="312" t="str">
        <f t="shared" si="12"/>
        <v>Barbara – Fumić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149</v>
      </c>
      <c r="E135" s="282" cm="1">
        <f t="array" ref="E135">IF($C135="","",INDEX(import_data,$C135,E$9))</f>
        <v>1716</v>
      </c>
      <c r="F135" s="280" t="str" cm="1">
        <f t="array" ref="F135">IF($C135="","",INDEX(import_data,$C135,F$9))</f>
        <v>Barbara</v>
      </c>
      <c r="G135" s="280" t="str" cm="1">
        <f t="array" ref="G135">IF($C135="","",INDEX(import_data,$C135,G$9))</f>
        <v>Pajk</v>
      </c>
      <c r="H135" s="280" t="str" cm="1">
        <f t="array" ref="H135">IF($C135="","",IF(INDEX(import_data,$C135,H$9)="","",INDEX(import_data,$C135,H$9)))</f>
        <v>OK Vihor</v>
      </c>
      <c r="I135" s="300" t="str" cm="1">
        <f t="array" ref="I135">IF($C135="","",IF(INDEX(import_data,$C135,I$9)="","",INDEX(import_data,$C135,I$9)))</f>
        <v/>
      </c>
      <c r="K135" s="312" t="str">
        <f t="shared" si="10"/>
        <v>Barbara – Pajk – OK Vihor</v>
      </c>
      <c r="L135" s="92" t="s">
        <v>0</v>
      </c>
      <c r="M135" s="312" t="str">
        <f t="shared" si="11"/>
        <v>Barbara – Pajk – OK Vihor</v>
      </c>
      <c r="N135" s="92" t="s">
        <v>0</v>
      </c>
      <c r="O135" s="312" t="str">
        <f t="shared" si="12"/>
        <v>Barbara – Pajk</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150</v>
      </c>
      <c r="E136" s="282" cm="1">
        <f t="array" ref="E136">IF($C136="","",INDEX(import_data,$C136,E$9))</f>
        <v>2205</v>
      </c>
      <c r="F136" s="280" t="str" cm="1">
        <f t="array" ref="F136">IF($C136="","",INDEX(import_data,$C136,F$9))</f>
        <v>Barbara</v>
      </c>
      <c r="G136" s="280" t="str" cm="1">
        <f t="array" ref="G136">IF($C136="","",INDEX(import_data,$C136,G$9))</f>
        <v>Arbanas</v>
      </c>
      <c r="H136" s="280" t="str" cm="1">
        <f t="array" ref="H136">IF($C136="","",IF(INDEX(import_data,$C136,H$9)="","",INDEX(import_data,$C136,H$9)))</f>
        <v>OK Kapela</v>
      </c>
      <c r="I136" s="300" t="str" cm="1">
        <f t="array" ref="I136">IF($C136="","",IF(INDEX(import_data,$C136,I$9)="","",INDEX(import_data,$C136,I$9)))</f>
        <v>Ž21B</v>
      </c>
      <c r="K136" s="312" t="str">
        <f t="shared" si="10"/>
        <v>Barbara – Arbanas – OK Kapela – Ž21B</v>
      </c>
      <c r="L136" s="92" t="s">
        <v>0</v>
      </c>
      <c r="M136" s="312" t="str">
        <f t="shared" si="11"/>
        <v>Barbara – Arbanas – OK Kapela</v>
      </c>
      <c r="N136" s="92" t="s">
        <v>0</v>
      </c>
      <c r="O136" s="312" t="str">
        <f t="shared" si="12"/>
        <v>Barbara – Arbanas</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151</v>
      </c>
      <c r="E137" s="282" cm="1">
        <f t="array" ref="E137">IF($C137="","",INDEX(import_data,$C137,E$9))</f>
        <v>2019</v>
      </c>
      <c r="F137" s="280" t="str" cm="1">
        <f t="array" ref="F137">IF($C137="","",INDEX(import_data,$C137,F$9))</f>
        <v>Barbara</v>
      </c>
      <c r="G137" s="280" t="str" cm="1">
        <f t="array" ref="G137">IF($C137="","",INDEX(import_data,$C137,G$9))</f>
        <v>Carević</v>
      </c>
      <c r="H137" s="280" t="str" cm="1">
        <f t="array" ref="H137">IF($C137="","",IF(INDEX(import_data,$C137,H$9)="","",INDEX(import_data,$C137,H$9)))</f>
        <v/>
      </c>
      <c r="I137" s="300" t="str" cm="1">
        <f t="array" ref="I137">IF($C137="","",IF(INDEX(import_data,$C137,I$9)="","",INDEX(import_data,$C137,I$9)))</f>
        <v/>
      </c>
      <c r="K137" s="312" t="str">
        <f t="shared" si="10"/>
        <v>Barbara – Carević</v>
      </c>
      <c r="L137" s="92" t="s">
        <v>0</v>
      </c>
      <c r="M137" s="312" t="str">
        <f t="shared" si="11"/>
        <v>Barbara – Carević</v>
      </c>
      <c r="N137" s="92" t="s">
        <v>0</v>
      </c>
      <c r="O137" s="312" t="str">
        <f t="shared" si="12"/>
        <v>Barbara – Carević</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152</v>
      </c>
      <c r="E138" s="282" cm="1">
        <f t="array" ref="E138">IF($C138="","",INDEX(import_data,$C138,E$9))</f>
        <v>2127</v>
      </c>
      <c r="F138" s="280" t="str" cm="1">
        <f t="array" ref="F138">IF($C138="","",INDEX(import_data,$C138,F$9))</f>
        <v>Barbara</v>
      </c>
      <c r="G138" s="280" t="str" cm="1">
        <f t="array" ref="G138">IF($C138="","",INDEX(import_data,$C138,G$9))</f>
        <v>Kastner</v>
      </c>
      <c r="H138" s="280" t="str" cm="1">
        <f t="array" ref="H138">IF($C138="","",IF(INDEX(import_data,$C138,H$9)="","",INDEX(import_data,$C138,H$9)))</f>
        <v>Naturfreunde W.</v>
      </c>
      <c r="I138" s="300" t="str" cm="1">
        <f t="array" ref="I138">IF($C138="","",IF(INDEX(import_data,$C138,I$9)="","",INDEX(import_data,$C138,I$9)))</f>
        <v/>
      </c>
      <c r="K138" s="312" t="str">
        <f t="shared" si="10"/>
        <v>Barbara – Kastner – Naturfreunde W.</v>
      </c>
      <c r="L138" s="92" t="s">
        <v>0</v>
      </c>
      <c r="M138" s="312" t="str">
        <f t="shared" si="11"/>
        <v>Barbara – Kastner – Naturfreunde W.</v>
      </c>
      <c r="N138" s="92" t="s">
        <v>0</v>
      </c>
      <c r="O138" s="312" t="str">
        <f t="shared" si="12"/>
        <v>Barbara – Kastner</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153</v>
      </c>
      <c r="E139" s="282" cm="1">
        <f t="array" ref="E139">IF($C139="","",INDEX(import_data,$C139,E$9))</f>
        <v>2239</v>
      </c>
      <c r="F139" s="280" t="str" cm="1">
        <f t="array" ref="F139">IF($C139="","",INDEX(import_data,$C139,F$9))</f>
        <v>Barbara Laura</v>
      </c>
      <c r="G139" s="280" t="str" cm="1">
        <f t="array" ref="G139">IF($C139="","",INDEX(import_data,$C139,G$9))</f>
        <v>Čalušić Ljubičić</v>
      </c>
      <c r="H139" s="280" t="str" cm="1">
        <f t="array" ref="H139">IF($C139="","",IF(INDEX(import_data,$C139,H$9)="","",INDEX(import_data,$C139,H$9)))</f>
        <v/>
      </c>
      <c r="I139" s="300" t="str" cm="1">
        <f t="array" ref="I139">IF($C139="","",IF(INDEX(import_data,$C139,I$9)="","",INDEX(import_data,$C139,I$9)))</f>
        <v/>
      </c>
      <c r="K139" s="312" t="str">
        <f t="shared" si="10"/>
        <v>Barbara Laura – Čalušić Ljubičić</v>
      </c>
      <c r="L139" s="92" t="s">
        <v>0</v>
      </c>
      <c r="M139" s="312" t="str">
        <f t="shared" si="11"/>
        <v>Barbara Laura – Čalušić Ljubičić</v>
      </c>
      <c r="N139" s="92" t="s">
        <v>0</v>
      </c>
      <c r="O139" s="312" t="str">
        <f t="shared" si="12"/>
        <v>Barbara Laura – Čalušić Ljubičić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154</v>
      </c>
      <c r="E140" s="282" cm="1">
        <f t="array" ref="E140">IF($C140="","",INDEX(import_data,$C140,E$9))</f>
        <v>2385</v>
      </c>
      <c r="F140" s="280" t="str" cm="1">
        <f t="array" ref="F140">IF($C140="","",INDEX(import_data,$C140,F$9))</f>
        <v>Barbora</v>
      </c>
      <c r="G140" s="280" t="str" cm="1">
        <f t="array" ref="G140">IF($C140="","",INDEX(import_data,$C140,G$9))</f>
        <v>Pijáková</v>
      </c>
      <c r="H140" s="280" t="str" cm="1">
        <f t="array" ref="H140">IF($C140="","",IF(INDEX(import_data,$C140,H$9)="","",INDEX(import_data,$C140,H$9)))</f>
        <v>KOB Sokol Pez.</v>
      </c>
      <c r="I140" s="300" t="str" cm="1">
        <f t="array" ref="I140">IF($C140="","",IF(INDEX(import_data,$C140,I$9)="","",INDEX(import_data,$C140,I$9)))</f>
        <v/>
      </c>
      <c r="K140" s="312" t="str">
        <f t="shared" si="10"/>
        <v>Barbora – Pijáková – KOB Sokol Pez.</v>
      </c>
      <c r="L140" s="92" t="s">
        <v>0</v>
      </c>
      <c r="M140" s="312" t="str">
        <f t="shared" si="11"/>
        <v>Barbora – Pijáková – KOB Sokol Pez.</v>
      </c>
      <c r="N140" s="92" t="s">
        <v>0</v>
      </c>
      <c r="O140" s="312" t="str">
        <f t="shared" si="12"/>
        <v>Barbora – Pijáková</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155</v>
      </c>
      <c r="E141" s="282" cm="1">
        <f t="array" ref="E141">IF($C141="","",INDEX(import_data,$C141,E$9))</f>
        <v>1704</v>
      </c>
      <c r="F141" s="280" t="str" cm="1">
        <f t="array" ref="F141">IF($C141="","",INDEX(import_data,$C141,F$9))</f>
        <v>Bartol</v>
      </c>
      <c r="G141" s="280" t="str" cm="1">
        <f t="array" ref="G141">IF($C141="","",INDEX(import_data,$C141,G$9))</f>
        <v>Kekić</v>
      </c>
      <c r="H141" s="280" t="str" cm="1">
        <f t="array" ref="H141">IF($C141="","",IF(INDEX(import_data,$C141,H$9)="","",INDEX(import_data,$C141,H$9)))</f>
        <v>OK Vihor</v>
      </c>
      <c r="I141" s="300" t="str" cm="1">
        <f t="array" ref="I141">IF($C141="","",IF(INDEX(import_data,$C141,I$9)="","",INDEX(import_data,$C141,I$9)))</f>
        <v/>
      </c>
      <c r="K141" s="312" t="str">
        <f t="shared" si="10"/>
        <v>Bartol – Kekić – OK Vihor</v>
      </c>
      <c r="L141" s="92" t="s">
        <v>0</v>
      </c>
      <c r="M141" s="312" t="str">
        <f t="shared" si="11"/>
        <v>Bartol – Kekić – OK Vihor</v>
      </c>
      <c r="N141" s="92" t="s">
        <v>0</v>
      </c>
      <c r="O141" s="312" t="str">
        <f t="shared" si="12"/>
        <v>Bartol – Kekić</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156</v>
      </c>
      <c r="E142" s="282" cm="1">
        <f t="array" ref="E142">IF($C142="","",INDEX(import_data,$C142,E$9))</f>
        <v>1867</v>
      </c>
      <c r="F142" s="280" t="str" cm="1">
        <f t="array" ref="F142">IF($C142="","",INDEX(import_data,$C142,F$9))</f>
        <v>Beata Adrianna</v>
      </c>
      <c r="G142" s="280" t="str" cm="1">
        <f t="array" ref="G142">IF($C142="","",INDEX(import_data,$C142,G$9))</f>
        <v>Glinska</v>
      </c>
      <c r="H142" s="280" t="str" cm="1">
        <f t="array" ref="H142">IF($C142="","",IF(INDEX(import_data,$C142,H$9)="","",INDEX(import_data,$C142,H$9)))</f>
        <v>OK Kapela</v>
      </c>
      <c r="I142" s="300" t="str" cm="1">
        <f t="array" ref="I142">IF($C142="","",IF(INDEX(import_data,$C142,I$9)="","",INDEX(import_data,$C142,I$9)))</f>
        <v>Ž45</v>
      </c>
      <c r="K142" s="312" t="str">
        <f t="shared" ref="K142:K205" si="17">IF(F142="","",F142) &amp; IF(G142="",""," – " &amp; G142) &amp; IF(H142="",""," – " &amp; H142) &amp; IF(I142="",""," – " &amp; I142)</f>
        <v>Beata Adrianna – Glinska – OK Kapela – Ž45</v>
      </c>
      <c r="L142" s="92" t="s">
        <v>0</v>
      </c>
      <c r="M142" s="312" t="str">
        <f t="shared" ref="M142:M205" si="18">IF(F142="","",F142) &amp; IF(G142="",""," – " &amp; G142) &amp; IF(H142="",""," – " &amp; H142)</f>
        <v>Beata Adrianna – Glinska – OK Kapela</v>
      </c>
      <c r="N142" s="92" t="s">
        <v>0</v>
      </c>
      <c r="O142" s="312" t="str">
        <f t="shared" ref="O142:O205" si="19">IF(F142="","",F142) &amp; IF(G142="",""," – " &amp; G142)</f>
        <v>Beata Adrianna – Glinska</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157</v>
      </c>
      <c r="E143" s="282" cm="1">
        <f t="array" ref="E143">IF($C143="","",INDEX(import_data,$C143,E$9))</f>
        <v>1456</v>
      </c>
      <c r="F143" s="280" t="str" cm="1">
        <f t="array" ref="F143">IF($C143="","",INDEX(import_data,$C143,F$9))</f>
        <v>Beatrice</v>
      </c>
      <c r="G143" s="280" t="str" cm="1">
        <f t="array" ref="G143">IF($C143="","",INDEX(import_data,$C143,G$9))</f>
        <v>Velimirović</v>
      </c>
      <c r="H143" s="280" t="str" cm="1">
        <f t="array" ref="H143">IF($C143="","",IF(INDEX(import_data,$C143,H$9)="","",INDEX(import_data,$C143,H$9)))</f>
        <v>OK Maksimir</v>
      </c>
      <c r="I143" s="300" t="str" cm="1">
        <f t="array" ref="I143">IF($C143="","",IF(INDEX(import_data,$C143,I$9)="","",INDEX(import_data,$C143,I$9)))</f>
        <v>Ž12</v>
      </c>
      <c r="K143" s="312" t="str">
        <f t="shared" si="17"/>
        <v>Beatrice – Velimirović – OK Maksimir – Ž12</v>
      </c>
      <c r="L143" s="92" t="s">
        <v>0</v>
      </c>
      <c r="M143" s="312" t="str">
        <f t="shared" si="18"/>
        <v>Beatrice – Velimirović – OK Maksimir</v>
      </c>
      <c r="N143" s="92" t="s">
        <v>0</v>
      </c>
      <c r="O143" s="312" t="str">
        <f t="shared" si="19"/>
        <v>Beatrice – Velimirović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158</v>
      </c>
      <c r="E144" s="282" cm="1">
        <f t="array" ref="E144">IF($C144="","",INDEX(import_data,$C144,E$9))</f>
        <v>2287</v>
      </c>
      <c r="F144" s="280" t="str" cm="1">
        <f t="array" ref="F144">IF($C144="","",INDEX(import_data,$C144,F$9))</f>
        <v>Bela</v>
      </c>
      <c r="G144" s="280" t="str" cm="1">
        <f t="array" ref="G144">IF($C144="","",INDEX(import_data,$C144,G$9))</f>
        <v>Orešković</v>
      </c>
      <c r="H144" s="280" t="str" cm="1">
        <f t="array" ref="H144">IF($C144="","",IF(INDEX(import_data,$C144,H$9)="","",INDEX(import_data,$C144,H$9)))</f>
        <v>OK Varaždin</v>
      </c>
      <c r="I144" s="300" t="str" cm="1">
        <f t="array" ref="I144">IF($C144="","",IF(INDEX(import_data,$C144,I$9)="","",INDEX(import_data,$C144,I$9)))</f>
        <v/>
      </c>
      <c r="K144" s="312" t="str">
        <f t="shared" si="17"/>
        <v>Bela – Orešković – OK Varaždin</v>
      </c>
      <c r="L144" s="92" t="s">
        <v>0</v>
      </c>
      <c r="M144" s="312" t="str">
        <f t="shared" si="18"/>
        <v>Bela – Orešković – OK Varaždin</v>
      </c>
      <c r="N144" s="92" t="s">
        <v>0</v>
      </c>
      <c r="O144" s="312" t="str">
        <f t="shared" si="19"/>
        <v>Bela – Orešković</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159</v>
      </c>
      <c r="E145" s="282" cm="1">
        <f t="array" ref="E145">IF($C145="","",INDEX(import_data,$C145,E$9))</f>
        <v>1382</v>
      </c>
      <c r="F145" s="280" t="str" cm="1">
        <f t="array" ref="F145">IF($C145="","",INDEX(import_data,$C145,F$9))</f>
        <v>Bepo</v>
      </c>
      <c r="G145" s="280" t="str" cm="1">
        <f t="array" ref="G145">IF($C145="","",INDEX(import_data,$C145,G$9))</f>
        <v>Željem</v>
      </c>
      <c r="H145" s="280" t="str" cm="1">
        <f t="array" ref="H145">IF($C145="","",IF(INDEX(import_data,$C145,H$9)="","",INDEX(import_data,$C145,H$9)))</f>
        <v>OK Kapela</v>
      </c>
      <c r="I145" s="300" t="str" cm="1">
        <f t="array" ref="I145">IF($C145="","",IF(INDEX(import_data,$C145,I$9)="","",INDEX(import_data,$C145,I$9)))</f>
        <v>M20</v>
      </c>
      <c r="K145" s="312" t="str">
        <f t="shared" si="17"/>
        <v>Bepo – Željem – OK Kapela – M20</v>
      </c>
      <c r="L145" s="92" t="s">
        <v>0</v>
      </c>
      <c r="M145" s="312" t="str">
        <f t="shared" si="18"/>
        <v>Bepo – Željem – OK Kapela</v>
      </c>
      <c r="N145" s="92" t="s">
        <v>0</v>
      </c>
      <c r="O145" s="312" t="str">
        <f t="shared" si="19"/>
        <v>Bepo – Željem</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160</v>
      </c>
      <c r="E146" s="282" cm="1">
        <f t="array" ref="E146">IF($C146="","",INDEX(import_data,$C146,E$9))</f>
        <v>2394</v>
      </c>
      <c r="F146" s="280" t="str" cm="1">
        <f t="array" ref="F146">IF($C146="","",INDEX(import_data,$C146,F$9))</f>
        <v>Bernadette</v>
      </c>
      <c r="G146" s="280" t="str" cm="1">
        <f t="array" ref="G146">IF($C146="","",INDEX(import_data,$C146,G$9))</f>
        <v>Kalcher</v>
      </c>
      <c r="H146" s="280" t="str" cm="1">
        <f t="array" ref="H146">IF($C146="","",IF(INDEX(import_data,$C146,H$9)="","",INDEX(import_data,$C146,H$9)))</f>
        <v>HSV Pinkafeld</v>
      </c>
      <c r="I146" s="300" t="str" cm="1">
        <f t="array" ref="I146">IF($C146="","",IF(INDEX(import_data,$C146,I$9)="","",INDEX(import_data,$C146,I$9)))</f>
        <v/>
      </c>
      <c r="K146" s="312" t="str">
        <f t="shared" si="17"/>
        <v>Bernadette – Kalcher – HSV Pinkafeld</v>
      </c>
      <c r="L146" s="92" t="s">
        <v>0</v>
      </c>
      <c r="M146" s="312" t="str">
        <f t="shared" si="18"/>
        <v>Bernadette – Kalcher – HSV Pinkafeld</v>
      </c>
      <c r="N146" s="92" t="s">
        <v>0</v>
      </c>
      <c r="O146" s="312" t="str">
        <f t="shared" si="19"/>
        <v>Bernadette – Kalcher</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161</v>
      </c>
      <c r="E147" s="282" cm="1">
        <f t="array" ref="E147">IF($C147="","",INDEX(import_data,$C147,E$9))</f>
        <v>2169</v>
      </c>
      <c r="F147" s="280" t="str" cm="1">
        <f t="array" ref="F147">IF($C147="","",INDEX(import_data,$C147,F$9))</f>
        <v>Bernard</v>
      </c>
      <c r="G147" s="280" t="str" cm="1">
        <f t="array" ref="G147">IF($C147="","",INDEX(import_data,$C147,G$9))</f>
        <v>Ivezić</v>
      </c>
      <c r="H147" s="280" t="str" cm="1">
        <f t="array" ref="H147">IF($C147="","",IF(INDEX(import_data,$C147,H$9)="","",INDEX(import_data,$C147,H$9)))</f>
        <v>OK Vihor</v>
      </c>
      <c r="I147" s="300" t="str" cm="1">
        <f t="array" ref="I147">IF($C147="","",IF(INDEX(import_data,$C147,I$9)="","",INDEX(import_data,$C147,I$9)))</f>
        <v>M21B</v>
      </c>
      <c r="K147" s="312" t="str">
        <f t="shared" si="17"/>
        <v>Bernard – Ivezić – OK Vihor – M21B</v>
      </c>
      <c r="L147" s="92" t="s">
        <v>0</v>
      </c>
      <c r="M147" s="312" t="str">
        <f t="shared" si="18"/>
        <v>Bernard – Ivezić – OK Vihor</v>
      </c>
      <c r="N147" s="92" t="s">
        <v>0</v>
      </c>
      <c r="O147" s="312" t="str">
        <f t="shared" si="19"/>
        <v>Bernard – Ivezić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162</v>
      </c>
      <c r="E148" s="282" cm="1">
        <f t="array" ref="E148">IF($C148="","",INDEX(import_data,$C148,E$9))</f>
        <v>1326</v>
      </c>
      <c r="F148" s="280" t="str" cm="1">
        <f t="array" ref="F148">IF($C148="","",INDEX(import_data,$C148,F$9))</f>
        <v>Bernardica</v>
      </c>
      <c r="G148" s="280" t="str" cm="1">
        <f t="array" ref="G148">IF($C148="","",INDEX(import_data,$C148,G$9))</f>
        <v>Stipić</v>
      </c>
      <c r="H148" s="280" t="str" cm="1">
        <f t="array" ref="H148">IF($C148="","",IF(INDEX(import_data,$C148,H$9)="","",INDEX(import_data,$C148,H$9)))</f>
        <v>OK Vihor</v>
      </c>
      <c r="I148" s="300" t="str" cm="1">
        <f t="array" ref="I148">IF($C148="","",IF(INDEX(import_data,$C148,I$9)="","",INDEX(import_data,$C148,I$9)))</f>
        <v>Ž35</v>
      </c>
      <c r="K148" s="312" t="str">
        <f t="shared" si="17"/>
        <v>Bernardica – Stipić – OK Vihor – Ž35</v>
      </c>
      <c r="L148" s="92" t="s">
        <v>0</v>
      </c>
      <c r="M148" s="312" t="str">
        <f t="shared" si="18"/>
        <v>Bernardica – Stipić – OK Vihor</v>
      </c>
      <c r="N148" s="92" t="s">
        <v>0</v>
      </c>
      <c r="O148" s="312" t="str">
        <f t="shared" si="19"/>
        <v>Bernardica – Stipić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163</v>
      </c>
      <c r="E149" s="282" cm="1">
        <f t="array" ref="E149">IF($C149="","",INDEX(import_data,$C149,E$9))</f>
        <v>2137</v>
      </c>
      <c r="F149" s="280" t="str" cm="1">
        <f t="array" ref="F149">IF($C149="","",INDEX(import_data,$C149,F$9))</f>
        <v>Betty</v>
      </c>
      <c r="G149" s="280" t="str" cm="1">
        <f t="array" ref="G149">IF($C149="","",INDEX(import_data,$C149,G$9))</f>
        <v>De Meyer</v>
      </c>
      <c r="H149" s="280" t="str" cm="1">
        <f t="array" ref="H149">IF($C149="","",IF(INDEX(import_data,$C149,H$9)="","",INDEX(import_data,$C149,H$9)))</f>
        <v>TROL Belgium</v>
      </c>
      <c r="I149" s="300" t="str" cm="1">
        <f t="array" ref="I149">IF($C149="","",IF(INDEX(import_data,$C149,I$9)="","",INDEX(import_data,$C149,I$9)))</f>
        <v/>
      </c>
      <c r="K149" s="312" t="str">
        <f t="shared" si="17"/>
        <v>Betty – De Meyer – TROL Belgium</v>
      </c>
      <c r="L149" s="92" t="s">
        <v>0</v>
      </c>
      <c r="M149" s="312" t="str">
        <f t="shared" si="18"/>
        <v>Betty – De Meyer – TROL Belgium</v>
      </c>
      <c r="N149" s="92" t="s">
        <v>0</v>
      </c>
      <c r="O149" s="312" t="str">
        <f t="shared" si="19"/>
        <v>Betty – De Meyer</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164</v>
      </c>
      <c r="E150" s="282" cm="1">
        <f t="array" ref="E150">IF($C150="","",INDEX(import_data,$C150,E$9))</f>
        <v>1324</v>
      </c>
      <c r="F150" s="280" t="str" cm="1">
        <f t="array" ref="F150">IF($C150="","",INDEX(import_data,$C150,F$9))</f>
        <v>Biserka</v>
      </c>
      <c r="G150" s="280" t="str" cm="1">
        <f t="array" ref="G150">IF($C150="","",INDEX(import_data,$C150,G$9))</f>
        <v>Horvat-Nikšić</v>
      </c>
      <c r="H150" s="280" t="str" cm="1">
        <f t="array" ref="H150">IF($C150="","",IF(INDEX(import_data,$C150,H$9)="","",INDEX(import_data,$C150,H$9)))</f>
        <v>OK Vihor</v>
      </c>
      <c r="I150" s="300" t="str" cm="1">
        <f t="array" ref="I150">IF($C150="","",IF(INDEX(import_data,$C150,I$9)="","",INDEX(import_data,$C150,I$9)))</f>
        <v>Ž65</v>
      </c>
      <c r="K150" s="312" t="str">
        <f t="shared" si="17"/>
        <v>Biserka – Horvat-Nikšić – OK Vihor – Ž65</v>
      </c>
      <c r="L150" s="92" t="s">
        <v>0</v>
      </c>
      <c r="M150" s="312" t="str">
        <f t="shared" si="18"/>
        <v>Biserka – Horvat-Nikšić – OK Vihor</v>
      </c>
      <c r="N150" s="92" t="s">
        <v>0</v>
      </c>
      <c r="O150" s="312" t="str">
        <f t="shared" si="19"/>
        <v>Biserka – Horvat-Nikšić</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165</v>
      </c>
      <c r="E151" s="282" cm="1">
        <f t="array" ref="E151">IF($C151="","",INDEX(import_data,$C151,E$9))</f>
        <v>1551</v>
      </c>
      <c r="F151" s="280" t="str" cm="1">
        <f t="array" ref="F151">IF($C151="","",INDEX(import_data,$C151,F$9))</f>
        <v>Biserka</v>
      </c>
      <c r="G151" s="280" t="str" cm="1">
        <f t="array" ref="G151">IF($C151="","",INDEX(import_data,$C151,G$9))</f>
        <v>Vodopija</v>
      </c>
      <c r="H151" s="280" t="str" cm="1">
        <f t="array" ref="H151">IF($C151="","",IF(INDEX(import_data,$C151,H$9)="","",INDEX(import_data,$C151,H$9)))</f>
        <v>OK Varaždin</v>
      </c>
      <c r="I151" s="300" t="str" cm="1">
        <f t="array" ref="I151">IF($C151="","",IF(INDEX(import_data,$C151,I$9)="","",INDEX(import_data,$C151,I$9)))</f>
        <v/>
      </c>
      <c r="K151" s="312" t="str">
        <f t="shared" si="17"/>
        <v>Biserka – Vodopija – OK Varaždin</v>
      </c>
      <c r="L151" s="92" t="s">
        <v>0</v>
      </c>
      <c r="M151" s="312" t="str">
        <f t="shared" si="18"/>
        <v>Biserka – Vodopija – OK Varaždin</v>
      </c>
      <c r="N151" s="92" t="s">
        <v>0</v>
      </c>
      <c r="O151" s="312" t="str">
        <f t="shared" si="19"/>
        <v>Biserka – Vodopija</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166</v>
      </c>
      <c r="E152" s="282" cm="1">
        <f t="array" ref="E152">IF($C152="","",INDEX(import_data,$C152,E$9))</f>
        <v>2364</v>
      </c>
      <c r="F152" s="280" t="str" cm="1">
        <f t="array" ref="F152">IF($C152="","",INDEX(import_data,$C152,F$9))</f>
        <v>Bo</v>
      </c>
      <c r="G152" s="280" t="str" cm="1">
        <f t="array" ref="G152">IF($C152="","",INDEX(import_data,$C152,G$9))</f>
        <v>Hermansson</v>
      </c>
      <c r="H152" s="280" t="str" cm="1">
        <f t="array" ref="H152">IF($C152="","",IF(INDEX(import_data,$C152,H$9)="","",INDEX(import_data,$C152,H$9)))</f>
        <v>Göteborg-Majorna OK</v>
      </c>
      <c r="I152" s="300" t="str" cm="1">
        <f t="array" ref="I152">IF($C152="","",IF(INDEX(import_data,$C152,I$9)="","",INDEX(import_data,$C152,I$9)))</f>
        <v/>
      </c>
      <c r="K152" s="312" t="str">
        <f t="shared" si="17"/>
        <v>Bo – Hermansson – Göteborg-Majorna OK</v>
      </c>
      <c r="L152" s="92" t="s">
        <v>0</v>
      </c>
      <c r="M152" s="312" t="str">
        <f t="shared" si="18"/>
        <v>Bo – Hermansson – Göteborg-Majorna OK</v>
      </c>
      <c r="N152" s="92" t="s">
        <v>0</v>
      </c>
      <c r="O152" s="312" t="str">
        <f t="shared" si="19"/>
        <v>Bo – Hermansson</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167</v>
      </c>
      <c r="E153" s="282" cm="1">
        <f t="array" ref="E153">IF($C153="","",INDEX(import_data,$C153,E$9))</f>
        <v>2437</v>
      </c>
      <c r="F153" s="280" t="str" cm="1">
        <f t="array" ref="F153">IF($C153="","",INDEX(import_data,$C153,F$9))</f>
        <v>Bogdan</v>
      </c>
      <c r="G153" s="280" t="str" cm="1">
        <f t="array" ref="G153">IF($C153="","",INDEX(import_data,$C153,G$9))</f>
        <v>Lech</v>
      </c>
      <c r="H153" s="280" t="str" cm="1">
        <f t="array" ref="H153">IF($C153="","",IF(INDEX(import_data,$C153,H$9)="","",INDEX(import_data,$C153,H$9)))</f>
        <v>UMKS Orkan Ostróda</v>
      </c>
      <c r="I153" s="300" t="str" cm="1">
        <f t="array" ref="I153">IF($C153="","",IF(INDEX(import_data,$C153,I$9)="","",INDEX(import_data,$C153,I$9)))</f>
        <v/>
      </c>
      <c r="K153" s="312" t="str">
        <f t="shared" si="17"/>
        <v>Bogdan – Lech – UMKS Orkan Ostróda</v>
      </c>
      <c r="L153" s="92" t="s">
        <v>0</v>
      </c>
      <c r="M153" s="312" t="str">
        <f t="shared" si="18"/>
        <v>Bogdan – Lech – UMKS Orkan Ostróda</v>
      </c>
      <c r="N153" s="92" t="s">
        <v>0</v>
      </c>
      <c r="O153" s="312" t="str">
        <f t="shared" si="19"/>
        <v>Bogdan – Lech</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168</v>
      </c>
      <c r="E154" s="282" cm="1">
        <f t="array" ref="E154">IF($C154="","",INDEX(import_data,$C154,E$9))</f>
        <v>2295</v>
      </c>
      <c r="F154" s="280" t="str" cm="1">
        <f t="array" ref="F154">IF($C154="","",INDEX(import_data,$C154,F$9))</f>
        <v>Bojan</v>
      </c>
      <c r="G154" s="280" t="str" cm="1">
        <f t="array" ref="G154">IF($C154="","",INDEX(import_data,$C154,G$9))</f>
        <v>Jevševar</v>
      </c>
      <c r="H154" s="280" t="str" cm="1">
        <f t="array" ref="H154">IF($C154="","",IF(INDEX(import_data,$C154,H$9)="","",INDEX(import_data,$C154,H$9)))</f>
        <v>OK Brežice</v>
      </c>
      <c r="I154" s="300" t="str" cm="1">
        <f t="array" ref="I154">IF($C154="","",IF(INDEX(import_data,$C154,I$9)="","",INDEX(import_data,$C154,I$9)))</f>
        <v/>
      </c>
      <c r="K154" s="312" t="str">
        <f t="shared" si="17"/>
        <v>Bojan – Jevševar – OK Brežice</v>
      </c>
      <c r="L154" s="92" t="s">
        <v>0</v>
      </c>
      <c r="M154" s="312" t="str">
        <f t="shared" si="18"/>
        <v>Bojan – Jevševar – OK Brežice</v>
      </c>
      <c r="N154" s="92" t="s">
        <v>0</v>
      </c>
      <c r="O154" s="312" t="str">
        <f t="shared" si="19"/>
        <v>Bojan – Jevševar</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169</v>
      </c>
      <c r="E155" s="282" cm="1">
        <f t="array" ref="E155">IF($C155="","",INDEX(import_data,$C155,E$9))</f>
        <v>1710</v>
      </c>
      <c r="F155" s="280" t="str" cm="1">
        <f t="array" ref="F155">IF($C155="","",INDEX(import_data,$C155,F$9))</f>
        <v>Bojan</v>
      </c>
      <c r="G155" s="280" t="str" cm="1">
        <f t="array" ref="G155">IF($C155="","",INDEX(import_data,$C155,G$9))</f>
        <v>Mihaljević</v>
      </c>
      <c r="H155" s="280" t="str" cm="1">
        <f t="array" ref="H155">IF($C155="","",IF(INDEX(import_data,$C155,H$9)="","",INDEX(import_data,$C155,H$9)))</f>
        <v>OK Vihor</v>
      </c>
      <c r="I155" s="300" t="str" cm="1">
        <f t="array" ref="I155">IF($C155="","",IF(INDEX(import_data,$C155,I$9)="","",INDEX(import_data,$C155,I$9)))</f>
        <v/>
      </c>
      <c r="K155" s="312" t="str">
        <f t="shared" si="17"/>
        <v>Bojan – Mihaljević – OK Vihor</v>
      </c>
      <c r="L155" s="92" t="s">
        <v>0</v>
      </c>
      <c r="M155" s="312" t="str">
        <f t="shared" si="18"/>
        <v>Bojan – Mihaljević – OK Vihor</v>
      </c>
      <c r="N155" s="92" t="s">
        <v>0</v>
      </c>
      <c r="O155" s="312" t="str">
        <f t="shared" si="19"/>
        <v>Bojan – Mihaljević</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170</v>
      </c>
      <c r="E156" s="282" cm="1">
        <f t="array" ref="E156">IF($C156="","",INDEX(import_data,$C156,E$9))</f>
        <v>1313</v>
      </c>
      <c r="F156" s="280" t="str" cm="1">
        <f t="array" ref="F156">IF($C156="","",INDEX(import_data,$C156,F$9))</f>
        <v>Bojan</v>
      </c>
      <c r="G156" s="280" t="str" cm="1">
        <f t="array" ref="G156">IF($C156="","",INDEX(import_data,$C156,G$9))</f>
        <v>Vukelić</v>
      </c>
      <c r="H156" s="280" t="str" cm="1">
        <f t="array" ref="H156">IF($C156="","",IF(INDEX(import_data,$C156,H$9)="","",INDEX(import_data,$C156,H$9)))</f>
        <v>OK Maksimir</v>
      </c>
      <c r="I156" s="300" t="str" cm="1">
        <f t="array" ref="I156">IF($C156="","",IF(INDEX(import_data,$C156,I$9)="","",INDEX(import_data,$C156,I$9)))</f>
        <v>M45</v>
      </c>
      <c r="K156" s="312" t="str">
        <f t="shared" si="17"/>
        <v>Bojan – Vukelić – OK Maksimir – M45</v>
      </c>
      <c r="L156" s="92" t="s">
        <v>0</v>
      </c>
      <c r="M156" s="312" t="str">
        <f t="shared" si="18"/>
        <v>Bojan – Vukelić – OK Maksimir</v>
      </c>
      <c r="N156" s="92" t="s">
        <v>0</v>
      </c>
      <c r="O156" s="312" t="str">
        <f t="shared" si="19"/>
        <v>Bojan – Vukelić</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171</v>
      </c>
      <c r="E157" s="282" cm="1">
        <f t="array" ref="E157">IF($C157="","",INDEX(import_data,$C157,E$9))</f>
        <v>1445</v>
      </c>
      <c r="F157" s="280" t="str" cm="1">
        <f t="array" ref="F157">IF($C157="","",INDEX(import_data,$C157,F$9))</f>
        <v>Bojana</v>
      </c>
      <c r="G157" s="280" t="str" cm="1">
        <f t="array" ref="G157">IF($C157="","",INDEX(import_data,$C157,G$9))</f>
        <v>Nikolić</v>
      </c>
      <c r="H157" s="280" t="str" cm="1">
        <f t="array" ref="H157">IF($C157="","",IF(INDEX(import_data,$C157,H$9)="","",INDEX(import_data,$C157,H$9)))</f>
        <v>OK Vihor</v>
      </c>
      <c r="I157" s="300" t="str" cm="1">
        <f t="array" ref="I157">IF($C157="","",IF(INDEX(import_data,$C157,I$9)="","",INDEX(import_data,$C157,I$9)))</f>
        <v>Ž45</v>
      </c>
      <c r="K157" s="312" t="str">
        <f t="shared" si="17"/>
        <v>Bojana – Nikolić – OK Vihor – Ž45</v>
      </c>
      <c r="L157" s="92" t="s">
        <v>0</v>
      </c>
      <c r="M157" s="312" t="str">
        <f t="shared" si="18"/>
        <v>Bojana – Nikolić – OK Vihor</v>
      </c>
      <c r="N157" s="92" t="s">
        <v>0</v>
      </c>
      <c r="O157" s="312" t="str">
        <f t="shared" si="19"/>
        <v>Bojana – Nikolić</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172</v>
      </c>
      <c r="E158" s="282" cm="1">
        <f t="array" ref="E158">IF($C158="","",INDEX(import_data,$C158,E$9))</f>
        <v>2294</v>
      </c>
      <c r="F158" s="280" t="str" cm="1">
        <f t="array" ref="F158">IF($C158="","",INDEX(import_data,$C158,F$9))</f>
        <v>Boris</v>
      </c>
      <c r="G158" s="280" t="str" cm="1">
        <f t="array" ref="G158">IF($C158="","",INDEX(import_data,$C158,G$9))</f>
        <v>Eržen</v>
      </c>
      <c r="H158" s="280" t="str" cm="1">
        <f t="array" ref="H158">IF($C158="","",IF(INDEX(import_data,$C158,H$9)="","",INDEX(import_data,$C158,H$9)))</f>
        <v>Škofjeloški OK</v>
      </c>
      <c r="I158" s="300" t="str" cm="1">
        <f t="array" ref="I158">IF($C158="","",IF(INDEX(import_data,$C158,I$9)="","",INDEX(import_data,$C158,I$9)))</f>
        <v/>
      </c>
      <c r="K158" s="312" t="str">
        <f t="shared" si="17"/>
        <v>Boris – Eržen – Škofjeloški OK</v>
      </c>
      <c r="L158" s="92" t="s">
        <v>0</v>
      </c>
      <c r="M158" s="312" t="str">
        <f t="shared" si="18"/>
        <v>Boris – Eržen – Škofjeloški OK</v>
      </c>
      <c r="N158" s="92" t="s">
        <v>0</v>
      </c>
      <c r="O158" s="312" t="str">
        <f t="shared" si="19"/>
        <v>Boris – Eržen</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173</v>
      </c>
      <c r="E159" s="282" cm="1">
        <f t="array" ref="E159">IF($C159="","",INDEX(import_data,$C159,E$9))</f>
        <v>1069</v>
      </c>
      <c r="F159" s="280" t="str" cm="1">
        <f t="array" ref="F159">IF($C159="","",INDEX(import_data,$C159,F$9))</f>
        <v>Boris</v>
      </c>
      <c r="G159" s="280" t="str" cm="1">
        <f t="array" ref="G159">IF($C159="","",INDEX(import_data,$C159,G$9))</f>
        <v>Kukec</v>
      </c>
      <c r="H159" s="280" t="str" cm="1">
        <f t="array" ref="H159">IF($C159="","",IF(INDEX(import_data,$C159,H$9)="","",INDEX(import_data,$C159,H$9)))</f>
        <v>OK Vihor</v>
      </c>
      <c r="I159" s="300" t="str" cm="1">
        <f t="array" ref="I159">IF($C159="","",IF(INDEX(import_data,$C159,I$9)="","",INDEX(import_data,$C159,I$9)))</f>
        <v>M45</v>
      </c>
      <c r="K159" s="312" t="str">
        <f t="shared" si="17"/>
        <v>Boris – Kukec – OK Vihor – M45</v>
      </c>
      <c r="L159" s="92" t="s">
        <v>0</v>
      </c>
      <c r="M159" s="312" t="str">
        <f t="shared" si="18"/>
        <v>Boris – Kukec – OK Vihor</v>
      </c>
      <c r="N159" s="92" t="s">
        <v>0</v>
      </c>
      <c r="O159" s="312" t="str">
        <f t="shared" si="19"/>
        <v>Boris – Kukec</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174</v>
      </c>
      <c r="E160" s="282" cm="1">
        <f t="array" ref="E160">IF($C160="","",INDEX(import_data,$C160,E$9))</f>
        <v>1428</v>
      </c>
      <c r="F160" s="280" t="str" cm="1">
        <f t="array" ref="F160">IF($C160="","",INDEX(import_data,$C160,F$9))</f>
        <v>Boris</v>
      </c>
      <c r="G160" s="280" t="str" cm="1">
        <f t="array" ref="G160">IF($C160="","",INDEX(import_data,$C160,G$9))</f>
        <v>Mazić</v>
      </c>
      <c r="H160" s="280" t="str" cm="1">
        <f t="array" ref="H160">IF($C160="","",IF(INDEX(import_data,$C160,H$9)="","",INDEX(import_data,$C160,H$9)))</f>
        <v>OK Vihor</v>
      </c>
      <c r="I160" s="300" t="str" cm="1">
        <f t="array" ref="I160">IF($C160="","",IF(INDEX(import_data,$C160,I$9)="","",INDEX(import_data,$C160,I$9)))</f>
        <v>M45</v>
      </c>
      <c r="K160" s="312" t="str">
        <f t="shared" si="17"/>
        <v>Boris – Mazić – OK Vihor – M45</v>
      </c>
      <c r="L160" s="92" t="s">
        <v>0</v>
      </c>
      <c r="M160" s="312" t="str">
        <f t="shared" si="18"/>
        <v>Boris – Mazić – OK Vihor</v>
      </c>
      <c r="N160" s="92" t="s">
        <v>0</v>
      </c>
      <c r="O160" s="312" t="str">
        <f t="shared" si="19"/>
        <v>Boris – Mazić</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175</v>
      </c>
      <c r="E161" s="282" cm="1">
        <f t="array" ref="E161">IF($C161="","",INDEX(import_data,$C161,E$9))</f>
        <v>2084</v>
      </c>
      <c r="F161" s="280" t="str" cm="1">
        <f t="array" ref="F161">IF($C161="","",INDEX(import_data,$C161,F$9))</f>
        <v>Boris</v>
      </c>
      <c r="G161" s="280" t="str" cm="1">
        <f t="array" ref="G161">IF($C161="","",INDEX(import_data,$C161,G$9))</f>
        <v>Kastner</v>
      </c>
      <c r="H161" s="280" t="str" cm="1">
        <f t="array" ref="H161">IF($C161="","",IF(INDEX(import_data,$C161,H$9)="","",INDEX(import_data,$C161,H$9)))</f>
        <v>Naturfreunde W.</v>
      </c>
      <c r="I161" s="300" t="str" cm="1">
        <f t="array" ref="I161">IF($C161="","",IF(INDEX(import_data,$C161,I$9)="","",INDEX(import_data,$C161,I$9)))</f>
        <v/>
      </c>
      <c r="K161" s="312" t="str">
        <f t="shared" si="17"/>
        <v>Boris – Kastner – Naturfreunde W.</v>
      </c>
      <c r="L161" s="92" t="s">
        <v>0</v>
      </c>
      <c r="M161" s="312" t="str">
        <f t="shared" si="18"/>
        <v>Boris – Kastner – Naturfreunde W.</v>
      </c>
      <c r="N161" s="92" t="s">
        <v>0</v>
      </c>
      <c r="O161" s="312" t="str">
        <f t="shared" si="19"/>
        <v>Boris – Kastner</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176</v>
      </c>
      <c r="E162" s="282" cm="1">
        <f t="array" ref="E162">IF($C162="","",INDEX(import_data,$C162,E$9))</f>
        <v>1687</v>
      </c>
      <c r="F162" s="280" t="str" cm="1">
        <f t="array" ref="F162">IF($C162="","",INDEX(import_data,$C162,F$9))</f>
        <v>Borna</v>
      </c>
      <c r="G162" s="280" t="str" cm="1">
        <f t="array" ref="G162">IF($C162="","",INDEX(import_data,$C162,G$9))</f>
        <v>Bašić</v>
      </c>
      <c r="H162" s="280" t="str" cm="1">
        <f t="array" ref="H162">IF($C162="","",IF(INDEX(import_data,$C162,H$9)="","",INDEX(import_data,$C162,H$9)))</f>
        <v>OK Orion</v>
      </c>
      <c r="I162" s="300" t="str" cm="1">
        <f t="array" ref="I162">IF($C162="","",IF(INDEX(import_data,$C162,I$9)="","",INDEX(import_data,$C162,I$9)))</f>
        <v/>
      </c>
      <c r="K162" s="312" t="str">
        <f t="shared" si="17"/>
        <v>Borna – Bašić – OK Orion</v>
      </c>
      <c r="L162" s="92" t="s">
        <v>0</v>
      </c>
      <c r="M162" s="312" t="str">
        <f t="shared" si="18"/>
        <v>Borna – Bašić – OK Orion</v>
      </c>
      <c r="N162" s="92" t="s">
        <v>0</v>
      </c>
      <c r="O162" s="312" t="str">
        <f t="shared" si="19"/>
        <v>Borna – Bašić</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177</v>
      </c>
      <c r="E163" s="282" cm="1">
        <f t="array" ref="E163">IF($C163="","",INDEX(import_data,$C163,E$9))</f>
        <v>2025</v>
      </c>
      <c r="F163" s="280" t="str" cm="1">
        <f t="array" ref="F163">IF($C163="","",INDEX(import_data,$C163,F$9))</f>
        <v>Borna</v>
      </c>
      <c r="G163" s="280" t="str" cm="1">
        <f t="array" ref="G163">IF($C163="","",INDEX(import_data,$C163,G$9))</f>
        <v>Duvnjak</v>
      </c>
      <c r="H163" s="280" t="str" cm="1">
        <f t="array" ref="H163">IF($C163="","",IF(INDEX(import_data,$C163,H$9)="","",INDEX(import_data,$C163,H$9)))</f>
        <v/>
      </c>
      <c r="I163" s="300" t="str" cm="1">
        <f t="array" ref="I163">IF($C163="","",IF(INDEX(import_data,$C163,I$9)="","",INDEX(import_data,$C163,I$9)))</f>
        <v/>
      </c>
      <c r="K163" s="312" t="str">
        <f t="shared" si="17"/>
        <v>Borna – Duvnjak</v>
      </c>
      <c r="L163" s="92" t="s">
        <v>0</v>
      </c>
      <c r="M163" s="312" t="str">
        <f t="shared" si="18"/>
        <v>Borna – Duvnjak</v>
      </c>
      <c r="N163" s="92" t="s">
        <v>0</v>
      </c>
      <c r="O163" s="312" t="str">
        <f t="shared" si="19"/>
        <v>Borna – Duvnjak</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178</v>
      </c>
      <c r="E164" s="282" cm="1">
        <f t="array" ref="E164">IF($C164="","",INDEX(import_data,$C164,E$9))</f>
        <v>2253</v>
      </c>
      <c r="F164" s="280" t="str" cm="1">
        <f t="array" ref="F164">IF($C164="","",INDEX(import_data,$C164,F$9))</f>
        <v>Borna</v>
      </c>
      <c r="G164" s="280" t="str" cm="1">
        <f t="array" ref="G164">IF($C164="","",INDEX(import_data,$C164,G$9))</f>
        <v>Ožanić</v>
      </c>
      <c r="H164" s="280" t="str" cm="1">
        <f t="array" ref="H164">IF($C164="","",IF(INDEX(import_data,$C164,H$9)="","",INDEX(import_data,$C164,H$9)))</f>
        <v>OK Kapela</v>
      </c>
      <c r="I164" s="300" t="str" cm="1">
        <f t="array" ref="I164">IF($C164="","",IF(INDEX(import_data,$C164,I$9)="","",INDEX(import_data,$C164,I$9)))</f>
        <v/>
      </c>
      <c r="K164" s="312" t="str">
        <f t="shared" si="17"/>
        <v>Borna – Ožanić – OK Kapela</v>
      </c>
      <c r="L164" s="92" t="s">
        <v>0</v>
      </c>
      <c r="M164" s="312" t="str">
        <f t="shared" si="18"/>
        <v>Borna – Ožanić – OK Kapela</v>
      </c>
      <c r="N164" s="92" t="s">
        <v>0</v>
      </c>
      <c r="O164" s="312" t="str">
        <f t="shared" si="19"/>
        <v>Borna – Ožanić</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179</v>
      </c>
      <c r="E165" s="282" cm="1">
        <f t="array" ref="E165">IF($C165="","",INDEX(import_data,$C165,E$9))</f>
        <v>1509</v>
      </c>
      <c r="F165" s="280" t="str" cm="1">
        <f t="array" ref="F165">IF($C165="","",INDEX(import_data,$C165,F$9))</f>
        <v>Borna</v>
      </c>
      <c r="G165" s="280" t="str" cm="1">
        <f t="array" ref="G165">IF($C165="","",INDEX(import_data,$C165,G$9))</f>
        <v>Miljković</v>
      </c>
      <c r="H165" s="280" t="str" cm="1">
        <f t="array" ref="H165">IF($C165="","",IF(INDEX(import_data,$C165,H$9)="","",INDEX(import_data,$C165,H$9)))</f>
        <v>OK Jelen</v>
      </c>
      <c r="I165" s="300" t="str" cm="1">
        <f t="array" ref="I165">IF($C165="","",IF(INDEX(import_data,$C165,I$9)="","",INDEX(import_data,$C165,I$9)))</f>
        <v>M21A</v>
      </c>
      <c r="K165" s="312" t="str">
        <f t="shared" si="17"/>
        <v>Borna – Miljković – OK Jelen – M21A</v>
      </c>
      <c r="L165" s="92" t="s">
        <v>0</v>
      </c>
      <c r="M165" s="312" t="str">
        <f t="shared" si="18"/>
        <v>Borna – Miljković – OK Jelen</v>
      </c>
      <c r="N165" s="92" t="s">
        <v>0</v>
      </c>
      <c r="O165" s="312" t="str">
        <f t="shared" si="19"/>
        <v>Borna – Miljković</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180</v>
      </c>
      <c r="E166" s="282" cm="1">
        <f t="array" ref="E166">IF($C166="","",INDEX(import_data,$C166,E$9))</f>
        <v>1451</v>
      </c>
      <c r="F166" s="280" t="str" cm="1">
        <f t="array" ref="F166">IF($C166="","",INDEX(import_data,$C166,F$9))</f>
        <v>Borna</v>
      </c>
      <c r="G166" s="280" t="str" cm="1">
        <f t="array" ref="G166">IF($C166="","",INDEX(import_data,$C166,G$9))</f>
        <v>Kuzmanić</v>
      </c>
      <c r="H166" s="280" t="str" cm="1">
        <f t="array" ref="H166">IF($C166="","",IF(INDEX(import_data,$C166,H$9)="","",INDEX(import_data,$C166,H$9)))</f>
        <v>OK Japetić</v>
      </c>
      <c r="I166" s="300" t="str" cm="1">
        <f t="array" ref="I166">IF($C166="","",IF(INDEX(import_data,$C166,I$9)="","",INDEX(import_data,$C166,I$9)))</f>
        <v>M20</v>
      </c>
      <c r="K166" s="312" t="str">
        <f t="shared" si="17"/>
        <v>Borna – Kuzmanić – OK Japetić – M20</v>
      </c>
      <c r="L166" s="92" t="s">
        <v>0</v>
      </c>
      <c r="M166" s="312" t="str">
        <f t="shared" si="18"/>
        <v>Borna – Kuzmanić – OK Japetić</v>
      </c>
      <c r="N166" s="92" t="s">
        <v>0</v>
      </c>
      <c r="O166" s="312" t="str">
        <f t="shared" si="19"/>
        <v>Borna – Kuzmanić</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181</v>
      </c>
      <c r="E167" s="282" cm="1">
        <f t="array" ref="E167">IF($C167="","",INDEX(import_data,$C167,E$9))</f>
        <v>1132</v>
      </c>
      <c r="F167" s="280" t="str" cm="1">
        <f t="array" ref="F167">IF($C167="","",INDEX(import_data,$C167,F$9))</f>
        <v>Borna</v>
      </c>
      <c r="G167" s="280" t="str" cm="1">
        <f t="array" ref="G167">IF($C167="","",INDEX(import_data,$C167,G$9))</f>
        <v>Košćak</v>
      </c>
      <c r="H167" s="280" t="str" cm="1">
        <f t="array" ref="H167">IF($C167="","",IF(INDEX(import_data,$C167,H$9)="","",INDEX(import_data,$C167,H$9)))</f>
        <v>OK Varaždin</v>
      </c>
      <c r="I167" s="300" t="str" cm="1">
        <f t="array" ref="I167">IF($C167="","",IF(INDEX(import_data,$C167,I$9)="","",INDEX(import_data,$C167,I$9)))</f>
        <v/>
      </c>
      <c r="K167" s="312" t="str">
        <f t="shared" si="17"/>
        <v>Borna – Košćak – OK Varaždin</v>
      </c>
      <c r="L167" s="92" t="s">
        <v>0</v>
      </c>
      <c r="M167" s="312" t="str">
        <f t="shared" si="18"/>
        <v>Borna – Košćak – OK Varaždin</v>
      </c>
      <c r="N167" s="92" t="s">
        <v>0</v>
      </c>
      <c r="O167" s="312" t="str">
        <f t="shared" si="19"/>
        <v>Borna – Košćak</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182</v>
      </c>
      <c r="E168" s="282" cm="1">
        <f t="array" ref="E168">IF($C168="","",INDEX(import_data,$C168,E$9))</f>
        <v>1446</v>
      </c>
      <c r="F168" s="280" t="str" cm="1">
        <f t="array" ref="F168">IF($C168="","",INDEX(import_data,$C168,F$9))</f>
        <v>Boško</v>
      </c>
      <c r="G168" s="280" t="str" cm="1">
        <f t="array" ref="G168">IF($C168="","",INDEX(import_data,$C168,G$9))</f>
        <v>Opalić</v>
      </c>
      <c r="H168" s="280" t="str" cm="1">
        <f t="array" ref="H168">IF($C168="","",IF(INDEX(import_data,$C168,H$9)="","",INDEX(import_data,$C168,H$9)))</f>
        <v>OK Vihor</v>
      </c>
      <c r="I168" s="300" t="str" cm="1">
        <f t="array" ref="I168">IF($C168="","",IF(INDEX(import_data,$C168,I$9)="","",INDEX(import_data,$C168,I$9)))</f>
        <v>M21B</v>
      </c>
      <c r="K168" s="312" t="str">
        <f t="shared" si="17"/>
        <v>Boško – Opalić – OK Vihor – M21B</v>
      </c>
      <c r="L168" s="92" t="s">
        <v>0</v>
      </c>
      <c r="M168" s="312" t="str">
        <f t="shared" si="18"/>
        <v>Boško – Opalić – OK Vihor</v>
      </c>
      <c r="N168" s="92" t="s">
        <v>0</v>
      </c>
      <c r="O168" s="312" t="str">
        <f t="shared" si="19"/>
        <v>Boško – Opalić</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183</v>
      </c>
      <c r="E169" s="282" cm="1">
        <f t="array" ref="E169">IF($C169="","",INDEX(import_data,$C169,E$9))</f>
        <v>2313</v>
      </c>
      <c r="F169" s="280" t="str" cm="1">
        <f t="array" ref="F169">IF($C169="","",INDEX(import_data,$C169,F$9))</f>
        <v>Botond Csegő</v>
      </c>
      <c r="G169" s="280" t="str" cm="1">
        <f t="array" ref="G169">IF($C169="","",INDEX(import_data,$C169,G$9))</f>
        <v>Mézes</v>
      </c>
      <c r="H169" s="280" t="str" cm="1">
        <f t="array" ref="H169">IF($C169="","",IF(INDEX(import_data,$C169,H$9)="","",INDEX(import_data,$C169,H$9)))</f>
        <v>Göcsej KTFE</v>
      </c>
      <c r="I169" s="300" t="str" cm="1">
        <f t="array" ref="I169">IF($C169="","",IF(INDEX(import_data,$C169,I$9)="","",INDEX(import_data,$C169,I$9)))</f>
        <v/>
      </c>
      <c r="K169" s="312" t="str">
        <f t="shared" si="17"/>
        <v>Botond Csegő – Mézes – Göcsej KTFE</v>
      </c>
      <c r="L169" s="92" t="s">
        <v>0</v>
      </c>
      <c r="M169" s="312" t="str">
        <f t="shared" si="18"/>
        <v>Botond Csegő – Mézes – Göcsej KTFE</v>
      </c>
      <c r="N169" s="92" t="s">
        <v>0</v>
      </c>
      <c r="O169" s="312" t="str">
        <f t="shared" si="19"/>
        <v>Botond Csegő – Mézes</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184</v>
      </c>
      <c r="E170" s="282" cm="1">
        <f t="array" ref="E170">IF($C170="","",INDEX(import_data,$C170,E$9))</f>
        <v>1284</v>
      </c>
      <c r="F170" s="280" t="str" cm="1">
        <f t="array" ref="F170">IF($C170="","",INDEX(import_data,$C170,F$9))</f>
        <v>Bože</v>
      </c>
      <c r="G170" s="280" t="str" cm="1">
        <f t="array" ref="G170">IF($C170="","",INDEX(import_data,$C170,G$9))</f>
        <v>Đipalo</v>
      </c>
      <c r="H170" s="280" t="str" cm="1">
        <f t="array" ref="H170">IF($C170="","",IF(INDEX(import_data,$C170,H$9)="","",INDEX(import_data,$C170,H$9)))</f>
        <v>OK Bjelovar</v>
      </c>
      <c r="I170" s="300" t="str" cm="1">
        <f t="array" ref="I170">IF($C170="","",IF(INDEX(import_data,$C170,I$9)="","",INDEX(import_data,$C170,I$9)))</f>
        <v>M21B</v>
      </c>
      <c r="K170" s="312" t="str">
        <f t="shared" si="17"/>
        <v>Bože – Đipalo – OK Bjelovar – M21B</v>
      </c>
      <c r="L170" s="92" t="s">
        <v>0</v>
      </c>
      <c r="M170" s="312" t="str">
        <f t="shared" si="18"/>
        <v>Bože – Đipalo – OK Bjelovar</v>
      </c>
      <c r="N170" s="92" t="s">
        <v>0</v>
      </c>
      <c r="O170" s="312" t="str">
        <f t="shared" si="19"/>
        <v>Bože – Đipalo</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185</v>
      </c>
      <c r="E171" s="282" cm="1">
        <f t="array" ref="E171">IF($C171="","",INDEX(import_data,$C171,E$9))</f>
        <v>1206</v>
      </c>
      <c r="F171" s="280" t="str" cm="1">
        <f t="array" ref="F171">IF($C171="","",INDEX(import_data,$C171,F$9))</f>
        <v>Branimir</v>
      </c>
      <c r="G171" s="280" t="str" cm="1">
        <f t="array" ref="G171">IF($C171="","",INDEX(import_data,$C171,G$9))</f>
        <v>Pongrac</v>
      </c>
      <c r="H171" s="280" t="str" cm="1">
        <f t="array" ref="H171">IF($C171="","",IF(INDEX(import_data,$C171,H$9)="","",INDEX(import_data,$C171,H$9)))</f>
        <v>OK Japetić</v>
      </c>
      <c r="I171" s="300" t="str" cm="1">
        <f t="array" ref="I171">IF($C171="","",IF(INDEX(import_data,$C171,I$9)="","",INDEX(import_data,$C171,I$9)))</f>
        <v>M35</v>
      </c>
      <c r="K171" s="312" t="str">
        <f t="shared" si="17"/>
        <v>Branimir – Pongrac – OK Japetić – M35</v>
      </c>
      <c r="L171" s="92" t="s">
        <v>0</v>
      </c>
      <c r="M171" s="312" t="str">
        <f t="shared" si="18"/>
        <v>Branimir – Pongrac – OK Japetić</v>
      </c>
      <c r="N171" s="92" t="s">
        <v>0</v>
      </c>
      <c r="O171" s="312" t="str">
        <f t="shared" si="19"/>
        <v>Branimir – Pongrac</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186</v>
      </c>
      <c r="E172" s="282" cm="1">
        <f t="array" ref="E172">IF($C172="","",INDEX(import_data,$C172,E$9))</f>
        <v>1729</v>
      </c>
      <c r="F172" s="280" t="str" cm="1">
        <f t="array" ref="F172">IF($C172="","",INDEX(import_data,$C172,F$9))</f>
        <v>Branimir</v>
      </c>
      <c r="G172" s="280" t="str" cm="1">
        <f t="array" ref="G172">IF($C172="","",INDEX(import_data,$C172,G$9))</f>
        <v>Kelava</v>
      </c>
      <c r="H172" s="280" t="str" cm="1">
        <f t="array" ref="H172">IF($C172="","",IF(INDEX(import_data,$C172,H$9)="","",INDEX(import_data,$C172,H$9)))</f>
        <v>OK Sova</v>
      </c>
      <c r="I172" s="300" t="str" cm="1">
        <f t="array" ref="I172">IF($C172="","",IF(INDEX(import_data,$C172,I$9)="","",INDEX(import_data,$C172,I$9)))</f>
        <v/>
      </c>
      <c r="K172" s="312" t="str">
        <f t="shared" si="17"/>
        <v>Branimir – Kelava – OK Sova</v>
      </c>
      <c r="L172" s="92" t="s">
        <v>0</v>
      </c>
      <c r="M172" s="312" t="str">
        <f t="shared" si="18"/>
        <v>Branimir – Kelava – OK Sova</v>
      </c>
      <c r="N172" s="92" t="s">
        <v>0</v>
      </c>
      <c r="O172" s="312" t="str">
        <f t="shared" si="19"/>
        <v>Branimir – Kelava</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187</v>
      </c>
      <c r="E173" s="282" cm="1">
        <f t="array" ref="E173">IF($C173="","",INDEX(import_data,$C173,E$9))</f>
        <v>1823</v>
      </c>
      <c r="F173" s="280" t="str" cm="1">
        <f t="array" ref="F173">IF($C173="","",INDEX(import_data,$C173,F$9))</f>
        <v>Branimir</v>
      </c>
      <c r="G173" s="280" t="str" cm="1">
        <f t="array" ref="G173">IF($C173="","",INDEX(import_data,$C173,G$9))</f>
        <v>Vinko</v>
      </c>
      <c r="H173" s="280" t="str" cm="1">
        <f t="array" ref="H173">IF($C173="","",IF(INDEX(import_data,$C173,H$9)="","",INDEX(import_data,$C173,H$9)))</f>
        <v>OK Međimurje</v>
      </c>
      <c r="I173" s="300" t="str" cm="1">
        <f t="array" ref="I173">IF($C173="","",IF(INDEX(import_data,$C173,I$9)="","",INDEX(import_data,$C173,I$9)))</f>
        <v/>
      </c>
      <c r="K173" s="312" t="str">
        <f t="shared" si="17"/>
        <v>Branimir – Vinko – OK Međimurje</v>
      </c>
      <c r="L173" s="92" t="s">
        <v>0</v>
      </c>
      <c r="M173" s="312" t="str">
        <f t="shared" si="18"/>
        <v>Branimir – Vinko – OK Međimurje</v>
      </c>
      <c r="N173" s="92" t="s">
        <v>0</v>
      </c>
      <c r="O173" s="312" t="str">
        <f t="shared" si="19"/>
        <v>Branimir – Vinko</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188</v>
      </c>
      <c r="E174" s="282" cm="1">
        <f t="array" ref="E174">IF($C174="","",INDEX(import_data,$C174,E$9))</f>
        <v>1350</v>
      </c>
      <c r="F174" s="280" t="str" cm="1">
        <f t="array" ref="F174">IF($C174="","",INDEX(import_data,$C174,F$9))</f>
        <v>Branimir</v>
      </c>
      <c r="G174" s="280" t="str" cm="1">
        <f t="array" ref="G174">IF($C174="","",INDEX(import_data,$C174,G$9))</f>
        <v>Putniković</v>
      </c>
      <c r="H174" s="280" t="str" cm="1">
        <f t="array" ref="H174">IF($C174="","",IF(INDEX(import_data,$C174,H$9)="","",INDEX(import_data,$C174,H$9)))</f>
        <v>OK Kapela</v>
      </c>
      <c r="I174" s="300" t="str" cm="1">
        <f t="array" ref="I174">IF($C174="","",IF(INDEX(import_data,$C174,I$9)="","",INDEX(import_data,$C174,I$9)))</f>
        <v>M21B</v>
      </c>
      <c r="K174" s="312" t="str">
        <f t="shared" si="17"/>
        <v>Branimir – Putniković – OK Kapela – M21B</v>
      </c>
      <c r="L174" s="92" t="s">
        <v>0</v>
      </c>
      <c r="M174" s="312" t="str">
        <f t="shared" si="18"/>
        <v>Branimir – Putniković – OK Kapela</v>
      </c>
      <c r="N174" s="92" t="s">
        <v>0</v>
      </c>
      <c r="O174" s="312" t="str">
        <f t="shared" si="19"/>
        <v>Branimir – Putniković</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189</v>
      </c>
      <c r="E175" s="282" cm="1">
        <f t="array" ref="E175">IF($C175="","",INDEX(import_data,$C175,E$9))</f>
        <v>1231</v>
      </c>
      <c r="F175" s="280" t="str" cm="1">
        <f t="array" ref="F175">IF($C175="","",INDEX(import_data,$C175,F$9))</f>
        <v>Branka</v>
      </c>
      <c r="G175" s="280" t="str" cm="1">
        <f t="array" ref="G175">IF($C175="","",INDEX(import_data,$C175,G$9))</f>
        <v>Fabek</v>
      </c>
      <c r="H175" s="280" t="str" cm="1">
        <f t="array" ref="H175">IF($C175="","",IF(INDEX(import_data,$C175,H$9)="","",INDEX(import_data,$C175,H$9)))</f>
        <v>OK Japetić</v>
      </c>
      <c r="I175" s="300" t="str" cm="1">
        <f t="array" ref="I175">IF($C175="","",IF(INDEX(import_data,$C175,I$9)="","",INDEX(import_data,$C175,I$9)))</f>
        <v>Ž55</v>
      </c>
      <c r="K175" s="312" t="str">
        <f t="shared" si="17"/>
        <v>Branka – Fabek – OK Japetić – Ž55</v>
      </c>
      <c r="L175" s="92" t="s">
        <v>0</v>
      </c>
      <c r="M175" s="312" t="str">
        <f t="shared" si="18"/>
        <v>Branka – Fabek – OK Japetić</v>
      </c>
      <c r="N175" s="92" t="s">
        <v>0</v>
      </c>
      <c r="O175" s="312" t="str">
        <f t="shared" si="19"/>
        <v>Branka – Fabek</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190</v>
      </c>
      <c r="E176" s="282" cm="1">
        <f t="array" ref="E176">IF($C176="","",INDEX(import_data,$C176,E$9))</f>
        <v>1817</v>
      </c>
      <c r="F176" s="280" t="str" cm="1">
        <f t="array" ref="F176">IF($C176="","",INDEX(import_data,$C176,F$9))</f>
        <v>Branko</v>
      </c>
      <c r="G176" s="280" t="str" cm="1">
        <f t="array" ref="G176">IF($C176="","",INDEX(import_data,$C176,G$9))</f>
        <v>Polanec</v>
      </c>
      <c r="H176" s="280" t="str" cm="1">
        <f t="array" ref="H176">IF($C176="","",IF(INDEX(import_data,$C176,H$9)="","",INDEX(import_data,$C176,H$9)))</f>
        <v>OK Međimurje</v>
      </c>
      <c r="I176" s="300" t="str" cm="1">
        <f t="array" ref="I176">IF($C176="","",IF(INDEX(import_data,$C176,I$9)="","",INDEX(import_data,$C176,I$9)))</f>
        <v/>
      </c>
      <c r="K176" s="312" t="str">
        <f t="shared" si="17"/>
        <v>Branko – Polanec – OK Međimurje</v>
      </c>
      <c r="L176" s="92" t="s">
        <v>0</v>
      </c>
      <c r="M176" s="312" t="str">
        <f t="shared" si="18"/>
        <v>Branko – Polanec – OK Međimurje</v>
      </c>
      <c r="N176" s="92" t="s">
        <v>0</v>
      </c>
      <c r="O176" s="312" t="str">
        <f t="shared" si="19"/>
        <v>Branko – Polanec</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191</v>
      </c>
      <c r="E177" s="282" cm="1">
        <f t="array" ref="E177">IF($C177="","",INDEX(import_data,$C177,E$9))</f>
        <v>1555</v>
      </c>
      <c r="F177" s="280" t="str" cm="1">
        <f t="array" ref="F177">IF($C177="","",INDEX(import_data,$C177,F$9))</f>
        <v>Branko</v>
      </c>
      <c r="G177" s="280" t="str" cm="1">
        <f t="array" ref="G177">IF($C177="","",INDEX(import_data,$C177,G$9))</f>
        <v>Crljenica</v>
      </c>
      <c r="H177" s="280" t="str" cm="1">
        <f t="array" ref="H177">IF($C177="","",IF(INDEX(import_data,$C177,H$9)="","",INDEX(import_data,$C177,H$9)))</f>
        <v>OK Međimurje</v>
      </c>
      <c r="I177" s="300" t="str" cm="1">
        <f t="array" ref="I177">IF($C177="","",IF(INDEX(import_data,$C177,I$9)="","",INDEX(import_data,$C177,I$9)))</f>
        <v/>
      </c>
      <c r="K177" s="312" t="str">
        <f t="shared" si="17"/>
        <v>Branko – Crljenica – OK Međimurje</v>
      </c>
      <c r="L177" s="92" t="s">
        <v>0</v>
      </c>
      <c r="M177" s="312" t="str">
        <f t="shared" si="18"/>
        <v>Branko – Crljenica – OK Međimurje</v>
      </c>
      <c r="N177" s="92" t="s">
        <v>0</v>
      </c>
      <c r="O177" s="312" t="str">
        <f t="shared" si="19"/>
        <v>Branko – Crljenica</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192</v>
      </c>
      <c r="E178" s="282" cm="1">
        <f t="array" ref="E178">IF($C178="","",INDEX(import_data,$C178,E$9))</f>
        <v>1219</v>
      </c>
      <c r="F178" s="280" t="str" cm="1">
        <f t="array" ref="F178">IF($C178="","",INDEX(import_data,$C178,F$9))</f>
        <v>Branko</v>
      </c>
      <c r="G178" s="280" t="str" cm="1">
        <f t="array" ref="G178">IF($C178="","",INDEX(import_data,$C178,G$9))</f>
        <v>Bernardić</v>
      </c>
      <c r="H178" s="280" t="str" cm="1">
        <f t="array" ref="H178">IF($C178="","",IF(INDEX(import_data,$C178,H$9)="","",INDEX(import_data,$C178,H$9)))</f>
        <v>OK Kapela</v>
      </c>
      <c r="I178" s="300" t="str" cm="1">
        <f t="array" ref="I178">IF($C178="","",IF(INDEX(import_data,$C178,I$9)="","",INDEX(import_data,$C178,I$9)))</f>
        <v>M55</v>
      </c>
      <c r="K178" s="312" t="str">
        <f t="shared" si="17"/>
        <v>Branko – Bernardić – OK Kapela – M55</v>
      </c>
      <c r="L178" s="92" t="s">
        <v>0</v>
      </c>
      <c r="M178" s="312" t="str">
        <f t="shared" si="18"/>
        <v>Branko – Bernardić – OK Kapela</v>
      </c>
      <c r="N178" s="92" t="s">
        <v>0</v>
      </c>
      <c r="O178" s="312" t="str">
        <f t="shared" si="19"/>
        <v>Branko – Bernardić</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193</v>
      </c>
      <c r="E179" s="282" cm="1">
        <f t="array" ref="E179">IF($C179="","",INDEX(import_data,$C179,E$9))</f>
        <v>1997</v>
      </c>
      <c r="F179" s="280" t="str" cm="1">
        <f t="array" ref="F179">IF($C179="","",INDEX(import_data,$C179,F$9))</f>
        <v>Branko</v>
      </c>
      <c r="G179" s="280" t="str" cm="1">
        <f t="array" ref="G179">IF($C179="","",INDEX(import_data,$C179,G$9))</f>
        <v>Ostajmer</v>
      </c>
      <c r="H179" s="280" t="str" cm="1">
        <f t="array" ref="H179">IF($C179="","",IF(INDEX(import_data,$C179,H$9)="","",INDEX(import_data,$C179,H$9)))</f>
        <v>OK Vihor</v>
      </c>
      <c r="I179" s="300" t="str" cm="1">
        <f t="array" ref="I179">IF($C179="","",IF(INDEX(import_data,$C179,I$9)="","",INDEX(import_data,$C179,I$9)))</f>
        <v>M21B</v>
      </c>
      <c r="K179" s="312" t="str">
        <f t="shared" si="17"/>
        <v>Branko – Ostajmer – OK Vihor – M21B</v>
      </c>
      <c r="L179" s="92" t="s">
        <v>0</v>
      </c>
      <c r="M179" s="312" t="str">
        <f t="shared" si="18"/>
        <v>Branko – Ostajmer – OK Vihor</v>
      </c>
      <c r="N179" s="92" t="s">
        <v>0</v>
      </c>
      <c r="O179" s="312" t="str">
        <f t="shared" si="19"/>
        <v>Branko – Ostajmer</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194</v>
      </c>
      <c r="E180" s="282" cm="1">
        <f t="array" ref="E180">IF($C180="","",INDEX(import_data,$C180,E$9))</f>
        <v>2315</v>
      </c>
      <c r="F180" s="280" t="str" cm="1">
        <f t="array" ref="F180">IF($C180="","",INDEX(import_data,$C180,F$9))</f>
        <v>Brice</v>
      </c>
      <c r="G180" s="280" t="str" cm="1">
        <f t="array" ref="G180">IF($C180="","",INDEX(import_data,$C180,G$9))</f>
        <v>Rausin</v>
      </c>
      <c r="H180" s="280" t="str" cm="1">
        <f t="array" ref="H180">IF($C180="","",IF(INDEX(import_data,$C180,H$9)="","",INDEX(import_data,$C180,H$9)))</f>
        <v>OLV Eifel</v>
      </c>
      <c r="I180" s="300" t="str" cm="1">
        <f t="array" ref="I180">IF($C180="","",IF(INDEX(import_data,$C180,I$9)="","",INDEX(import_data,$C180,I$9)))</f>
        <v/>
      </c>
      <c r="K180" s="312" t="str">
        <f t="shared" si="17"/>
        <v>Brice – Rausin – OLV Eifel</v>
      </c>
      <c r="L180" s="92" t="s">
        <v>0</v>
      </c>
      <c r="M180" s="312" t="str">
        <f t="shared" si="18"/>
        <v>Brice – Rausin – OLV Eifel</v>
      </c>
      <c r="N180" s="92" t="s">
        <v>0</v>
      </c>
      <c r="O180" s="312" t="str">
        <f t="shared" si="19"/>
        <v>Brice – Rausin</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195</v>
      </c>
      <c r="E181" s="282" cm="1">
        <f t="array" ref="E181">IF($C181="","",INDEX(import_data,$C181,E$9))</f>
        <v>2198</v>
      </c>
      <c r="F181" s="280" t="str" cm="1">
        <f t="array" ref="F181">IF($C181="","",INDEX(import_data,$C181,F$9))</f>
        <v>Brigita</v>
      </c>
      <c r="G181" s="280" t="str" cm="1">
        <f t="array" ref="G181">IF($C181="","",INDEX(import_data,$C181,G$9))</f>
        <v>Vodopijevec</v>
      </c>
      <c r="H181" s="280" t="str" cm="1">
        <f t="array" ref="H181">IF($C181="","",IF(INDEX(import_data,$C181,H$9)="","",INDEX(import_data,$C181,H$9)))</f>
        <v>OK Vihor</v>
      </c>
      <c r="I181" s="300" t="str" cm="1">
        <f t="array" ref="I181">IF($C181="","",IF(INDEX(import_data,$C181,I$9)="","",INDEX(import_data,$C181,I$9)))</f>
        <v/>
      </c>
      <c r="K181" s="312" t="str">
        <f t="shared" si="17"/>
        <v>Brigita – Vodopijevec – OK Vihor</v>
      </c>
      <c r="L181" s="92" t="s">
        <v>0</v>
      </c>
      <c r="M181" s="312" t="str">
        <f t="shared" si="18"/>
        <v>Brigita – Vodopijevec – OK Vihor</v>
      </c>
      <c r="N181" s="92" t="s">
        <v>0</v>
      </c>
      <c r="O181" s="312" t="str">
        <f t="shared" si="19"/>
        <v>Brigita – Vodopijevec</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196</v>
      </c>
      <c r="E182" s="282" cm="1">
        <f t="array" ref="E182">IF($C182="","",INDEX(import_data,$C182,E$9))</f>
        <v>1348</v>
      </c>
      <c r="F182" s="280" t="str" cm="1">
        <f t="array" ref="F182">IF($C182="","",INDEX(import_data,$C182,F$9))</f>
        <v>Bruno</v>
      </c>
      <c r="G182" s="280" t="str" cm="1">
        <f t="array" ref="G182">IF($C182="","",INDEX(import_data,$C182,G$9))</f>
        <v>Stanković</v>
      </c>
      <c r="H182" s="280" t="str" cm="1">
        <f t="array" ref="H182">IF($C182="","",IF(INDEX(import_data,$C182,H$9)="","",INDEX(import_data,$C182,H$9)))</f>
        <v>OK Kapela</v>
      </c>
      <c r="I182" s="300" t="str" cm="1">
        <f t="array" ref="I182">IF($C182="","",IF(INDEX(import_data,$C182,I$9)="","",INDEX(import_data,$C182,I$9)))</f>
        <v>M21B</v>
      </c>
      <c r="K182" s="312" t="str">
        <f t="shared" si="17"/>
        <v>Bruno – Stanković – OK Kapela – M21B</v>
      </c>
      <c r="L182" s="92" t="s">
        <v>0</v>
      </c>
      <c r="M182" s="312" t="str">
        <f t="shared" si="18"/>
        <v>Bruno – Stanković – OK Kapela</v>
      </c>
      <c r="N182" s="92" t="s">
        <v>0</v>
      </c>
      <c r="O182" s="312" t="str">
        <f t="shared" si="19"/>
        <v>Bruno – Stanković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197</v>
      </c>
      <c r="E183" s="282" cm="1">
        <f t="array" ref="E183">IF($C183="","",INDEX(import_data,$C183,E$9))</f>
        <v>1411</v>
      </c>
      <c r="F183" s="280" t="str" cm="1">
        <f t="array" ref="F183">IF($C183="","",INDEX(import_data,$C183,F$9))</f>
        <v>Bruno</v>
      </c>
      <c r="G183" s="280" t="str" cm="1">
        <f t="array" ref="G183">IF($C183="","",INDEX(import_data,$C183,G$9))</f>
        <v>Mance</v>
      </c>
      <c r="H183" s="280" t="str" cm="1">
        <f t="array" ref="H183">IF($C183="","",IF(INDEX(import_data,$C183,H$9)="","",INDEX(import_data,$C183,H$9)))</f>
        <v>OK Vihor</v>
      </c>
      <c r="I183" s="300" t="str" cm="1">
        <f t="array" ref="I183">IF($C183="","",IF(INDEX(import_data,$C183,I$9)="","",INDEX(import_data,$C183,I$9)))</f>
        <v>M12</v>
      </c>
      <c r="K183" s="312" t="str">
        <f t="shared" si="17"/>
        <v>Bruno – Mance – OK Vihor – M12</v>
      </c>
      <c r="L183" s="92" t="s">
        <v>0</v>
      </c>
      <c r="M183" s="312" t="str">
        <f t="shared" si="18"/>
        <v>Bruno – Mance – OK Vihor</v>
      </c>
      <c r="N183" s="92" t="s">
        <v>0</v>
      </c>
      <c r="O183" s="312" t="str">
        <f t="shared" si="19"/>
        <v>Bruno – Mance</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198</v>
      </c>
      <c r="E184" s="282" cm="1">
        <f t="array" ref="E184">IF($C184="","",INDEX(import_data,$C184,E$9))</f>
        <v>1210</v>
      </c>
      <c r="F184" s="280" t="str" cm="1">
        <f t="array" ref="F184">IF($C184="","",INDEX(import_data,$C184,F$9))</f>
        <v>Bruno</v>
      </c>
      <c r="G184" s="280" t="str" cm="1">
        <f t="array" ref="G184">IF($C184="","",INDEX(import_data,$C184,G$9))</f>
        <v>Vodopija</v>
      </c>
      <c r="H184" s="280" t="str" cm="1">
        <f t="array" ref="H184">IF($C184="","",IF(INDEX(import_data,$C184,H$9)="","",INDEX(import_data,$C184,H$9)))</f>
        <v>OK Varaždin</v>
      </c>
      <c r="I184" s="300" t="str" cm="1">
        <f t="array" ref="I184">IF($C184="","",IF(INDEX(import_data,$C184,I$9)="","",INDEX(import_data,$C184,I$9)))</f>
        <v/>
      </c>
      <c r="K184" s="312" t="str">
        <f t="shared" si="17"/>
        <v>Bruno – Vodopija – OK Varaždin</v>
      </c>
      <c r="L184" s="92" t="s">
        <v>0</v>
      </c>
      <c r="M184" s="312" t="str">
        <f t="shared" si="18"/>
        <v>Bruno – Vodopija – OK Varaždin</v>
      </c>
      <c r="N184" s="92" t="s">
        <v>0</v>
      </c>
      <c r="O184" s="312" t="str">
        <f t="shared" si="19"/>
        <v>Bruno – Vodopija</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199</v>
      </c>
      <c r="E185" s="282" cm="1">
        <f t="array" ref="E185">IF($C185="","",INDEX(import_data,$C185,E$9))</f>
        <v>1352</v>
      </c>
      <c r="F185" s="280" t="str" cm="1">
        <f t="array" ref="F185">IF($C185="","",INDEX(import_data,$C185,F$9))</f>
        <v>Bruno</v>
      </c>
      <c r="G185" s="280" t="str" cm="1">
        <f t="array" ref="G185">IF($C185="","",INDEX(import_data,$C185,G$9))</f>
        <v>Blažinč</v>
      </c>
      <c r="H185" s="280" t="str" cm="1">
        <f t="array" ref="H185">IF($C185="","",IF(INDEX(import_data,$C185,H$9)="","",INDEX(import_data,$C185,H$9)))</f>
        <v>OK Vihor</v>
      </c>
      <c r="I185" s="300" t="str" cm="1">
        <f t="array" ref="I185">IF($C185="","",IF(INDEX(import_data,$C185,I$9)="","",INDEX(import_data,$C185,I$9)))</f>
        <v>M35</v>
      </c>
      <c r="K185" s="312" t="str">
        <f t="shared" si="17"/>
        <v>Bruno – Blažinč – OK Vihor – M35</v>
      </c>
      <c r="L185" s="92" t="s">
        <v>0</v>
      </c>
      <c r="M185" s="312" t="str">
        <f t="shared" si="18"/>
        <v>Bruno – Blažinč – OK Vihor</v>
      </c>
      <c r="N185" s="92" t="s">
        <v>0</v>
      </c>
      <c r="O185" s="312" t="str">
        <f t="shared" si="19"/>
        <v>Bruno – Blažinč</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200</v>
      </c>
      <c r="E186" s="282" cm="1">
        <f t="array" ref="E186">IF($C186="","",INDEX(import_data,$C186,E$9))</f>
        <v>1770</v>
      </c>
      <c r="F186" s="280" t="str" cm="1">
        <f t="array" ref="F186">IF($C186="","",INDEX(import_data,$C186,F$9))</f>
        <v>Bruno</v>
      </c>
      <c r="G186" s="280" t="str" cm="1">
        <f t="array" ref="G186">IF($C186="","",INDEX(import_data,$C186,G$9))</f>
        <v>Marić</v>
      </c>
      <c r="H186" s="280" t="str" cm="1">
        <f t="array" ref="H186">IF($C186="","",IF(INDEX(import_data,$C186,H$9)="","",INDEX(import_data,$C186,H$9)))</f>
        <v>OK Ivan Merz</v>
      </c>
      <c r="I186" s="300" t="str" cm="1">
        <f t="array" ref="I186">IF($C186="","",IF(INDEX(import_data,$C186,I$9)="","",INDEX(import_data,$C186,I$9)))</f>
        <v/>
      </c>
      <c r="K186" s="312" t="str">
        <f t="shared" si="17"/>
        <v>Bruno – Marić – OK Ivan Merz</v>
      </c>
      <c r="L186" s="92" t="s">
        <v>0</v>
      </c>
      <c r="M186" s="312" t="str">
        <f t="shared" si="18"/>
        <v>Bruno – Marić – OK Ivan Merz</v>
      </c>
      <c r="N186" s="92" t="s">
        <v>0</v>
      </c>
      <c r="O186" s="312" t="str">
        <f t="shared" si="19"/>
        <v>Bruno – Marić</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201</v>
      </c>
      <c r="E187" s="282" cm="1">
        <f t="array" ref="E187">IF($C187="","",INDEX(import_data,$C187,E$9))</f>
        <v>2432</v>
      </c>
      <c r="F187" s="280" t="str" cm="1">
        <f t="array" ref="F187">IF($C187="","",INDEX(import_data,$C187,F$9))</f>
        <v>Bulcsú</v>
      </c>
      <c r="G187" s="280" t="str" cm="1">
        <f t="array" ref="G187">IF($C187="","",INDEX(import_data,$C187,G$9))</f>
        <v>Kolcsár</v>
      </c>
      <c r="H187" s="280" t="str" cm="1">
        <f t="array" ref="H187">IF($C187="","",IF(INDEX(import_data,$C187,H$9)="","",INDEX(import_data,$C187,H$9)))</f>
        <v>Zalaegerszegi TFC</v>
      </c>
      <c r="I187" s="300" t="str" cm="1">
        <f t="array" ref="I187">IF($C187="","",IF(INDEX(import_data,$C187,I$9)="","",INDEX(import_data,$C187,I$9)))</f>
        <v/>
      </c>
      <c r="K187" s="312" t="str">
        <f t="shared" si="17"/>
        <v>Bulcsú – Kolcsár – Zalaegerszegi TFC</v>
      </c>
      <c r="L187" s="92" t="s">
        <v>0</v>
      </c>
      <c r="M187" s="312" t="str">
        <f t="shared" si="18"/>
        <v>Bulcsú – Kolcsár – Zalaegerszegi TFC</v>
      </c>
      <c r="N187" s="92" t="s">
        <v>0</v>
      </c>
      <c r="O187" s="312" t="str">
        <f t="shared" si="19"/>
        <v>Bulcsú – Kolcsár</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202</v>
      </c>
      <c r="E188" s="282" cm="1">
        <f t="array" ref="E188">IF($C188="","",INDEX(import_data,$C188,E$9))</f>
        <v>2376</v>
      </c>
      <c r="F188" s="280" t="str" cm="1">
        <f t="array" ref="F188">IF($C188="","",INDEX(import_data,$C188,F$9))</f>
        <v>Caitlyn</v>
      </c>
      <c r="G188" s="280" t="str" cm="1">
        <f t="array" ref="G188">IF($C188="","",INDEX(import_data,$C188,G$9))</f>
        <v>Bunkum</v>
      </c>
      <c r="H188" s="280" t="str" cm="1">
        <f t="array" ref="H188">IF($C188="","",IF(INDEX(import_data,$C188,H$9)="","",INDEX(import_data,$C188,H$9)))</f>
        <v>DST O</v>
      </c>
      <c r="I188" s="300" t="str" cm="1">
        <f t="array" ref="I188">IF($C188="","",IF(INDEX(import_data,$C188,I$9)="","",INDEX(import_data,$C188,I$9)))</f>
        <v/>
      </c>
      <c r="K188" s="312" t="str">
        <f t="shared" si="17"/>
        <v>Caitlyn – Bunkum – DST O</v>
      </c>
      <c r="L188" s="92" t="s">
        <v>0</v>
      </c>
      <c r="M188" s="312" t="str">
        <f t="shared" si="18"/>
        <v>Caitlyn – Bunkum – DST O</v>
      </c>
      <c r="N188" s="92" t="s">
        <v>0</v>
      </c>
      <c r="O188" s="312" t="str">
        <f t="shared" si="19"/>
        <v>Caitlyn – Bunkum</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203</v>
      </c>
      <c r="E189" s="282" cm="1">
        <f t="array" ref="E189">IF($C189="","",INDEX(import_data,$C189,E$9))</f>
        <v>2305</v>
      </c>
      <c r="F189" s="280" t="str" cm="1">
        <f t="array" ref="F189">IF($C189="","",INDEX(import_data,$C189,F$9))</f>
        <v>Celesta</v>
      </c>
      <c r="G189" s="280" t="str" cm="1">
        <f t="array" ref="G189">IF($C189="","",INDEX(import_data,$C189,G$9))</f>
        <v>Tot</v>
      </c>
      <c r="H189" s="280" t="str" cm="1">
        <f t="array" ref="H189">IF($C189="","",IF(INDEX(import_data,$C189,H$9)="","",INDEX(import_data,$C189,H$9)))</f>
        <v>OK Japetić</v>
      </c>
      <c r="I189" s="300" t="str" cm="1">
        <f t="array" ref="I189">IF($C189="","",IF(INDEX(import_data,$C189,I$9)="","",INDEX(import_data,$C189,I$9)))</f>
        <v>Ž12</v>
      </c>
      <c r="K189" s="312" t="str">
        <f t="shared" si="17"/>
        <v>Celesta – Tot – OK Japetić – Ž12</v>
      </c>
      <c r="L189" s="92" t="s">
        <v>0</v>
      </c>
      <c r="M189" s="312" t="str">
        <f t="shared" si="18"/>
        <v>Celesta – Tot – OK Japetić</v>
      </c>
      <c r="N189" s="92" t="s">
        <v>0</v>
      </c>
      <c r="O189" s="312" t="str">
        <f t="shared" si="19"/>
        <v>Celesta – Tot</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204</v>
      </c>
      <c r="E190" s="282" cm="1">
        <f t="array" ref="E190">IF($C190="","",INDEX(import_data,$C190,E$9))</f>
        <v>2395</v>
      </c>
      <c r="F190" s="280" t="str" cm="1">
        <f t="array" ref="F190">IF($C190="","",INDEX(import_data,$C190,F$9))</f>
        <v>Charlotte</v>
      </c>
      <c r="G190" s="280" t="str" cm="1">
        <f t="array" ref="G190">IF($C190="","",INDEX(import_data,$C190,G$9))</f>
        <v>Wahlström</v>
      </c>
      <c r="H190" s="280" t="str" cm="1">
        <f t="array" ref="H190">IF($C190="","",IF(INDEX(import_data,$C190,H$9)="","",INDEX(import_data,$C190,H$9)))</f>
        <v>KFUM Örebro Orientering</v>
      </c>
      <c r="I190" s="300" t="str" cm="1">
        <f t="array" ref="I190">IF($C190="","",IF(INDEX(import_data,$C190,I$9)="","",INDEX(import_data,$C190,I$9)))</f>
        <v/>
      </c>
      <c r="K190" s="312" t="str">
        <f t="shared" si="17"/>
        <v>Charlotte – Wahlström – KFUM Örebro Orientering</v>
      </c>
      <c r="L190" s="92" t="s">
        <v>0</v>
      </c>
      <c r="M190" s="312" t="str">
        <f t="shared" si="18"/>
        <v>Charlotte – Wahlström – KFUM Örebro Orientering</v>
      </c>
      <c r="N190" s="92" t="s">
        <v>0</v>
      </c>
      <c r="O190" s="312" t="str">
        <f t="shared" si="19"/>
        <v>Charlotte – Wahlström</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205</v>
      </c>
      <c r="E191" s="282" cm="1">
        <f t="array" ref="E191">IF($C191="","",INDEX(import_data,$C191,E$9))</f>
        <v>2403</v>
      </c>
      <c r="F191" s="280" t="str" cm="1">
        <f t="array" ref="F191">IF($C191="","",INDEX(import_data,$C191,F$9))</f>
        <v>Chloris</v>
      </c>
      <c r="G191" s="280" t="str" cm="1">
        <f t="array" ref="G191">IF($C191="","",INDEX(import_data,$C191,G$9))</f>
        <v>Lelong</v>
      </c>
      <c r="H191" s="280" t="str" cm="1">
        <f t="array" ref="H191">IF($C191="","",IF(INDEX(import_data,$C191,H$9)="","",INDEX(import_data,$C191,H$9)))</f>
        <v>Raid Orient. Paris</v>
      </c>
      <c r="I191" s="300" t="str" cm="1">
        <f t="array" ref="I191">IF($C191="","",IF(INDEX(import_data,$C191,I$9)="","",INDEX(import_data,$C191,I$9)))</f>
        <v/>
      </c>
      <c r="K191" s="312" t="str">
        <f t="shared" si="17"/>
        <v>Chloris – Lelong – Raid Orient. Paris</v>
      </c>
      <c r="L191" s="92" t="s">
        <v>0</v>
      </c>
      <c r="M191" s="312" t="str">
        <f t="shared" si="18"/>
        <v>Chloris – Lelong – Raid Orient. Paris</v>
      </c>
      <c r="N191" s="92" t="s">
        <v>0</v>
      </c>
      <c r="O191" s="312" t="str">
        <f t="shared" si="19"/>
        <v>Chloris – Lelong</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206</v>
      </c>
      <c r="E192" s="282" cm="1">
        <f t="array" ref="E192">IF($C192="","",INDEX(import_data,$C192,E$9))</f>
        <v>2373</v>
      </c>
      <c r="F192" s="280" t="str" cm="1">
        <f t="array" ref="F192">IF($C192="","",INDEX(import_data,$C192,F$9))</f>
        <v>Chris</v>
      </c>
      <c r="G192" s="280" t="str" cm="1">
        <f t="array" ref="G192">IF($C192="","",INDEX(import_data,$C192,G$9))</f>
        <v>Minnis</v>
      </c>
      <c r="H192" s="280" t="str" cm="1">
        <f t="array" ref="H192">IF($C192="","",IF(INDEX(import_data,$C192,H$9)="","",INDEX(import_data,$C192,H$9)))</f>
        <v>DST O</v>
      </c>
      <c r="I192" s="300" t="str" cm="1">
        <f t="array" ref="I192">IF($C192="","",IF(INDEX(import_data,$C192,I$9)="","",INDEX(import_data,$C192,I$9)))</f>
        <v/>
      </c>
      <c r="K192" s="312" t="str">
        <f t="shared" si="17"/>
        <v>Chris – Minnis – DST O</v>
      </c>
      <c r="L192" s="92" t="s">
        <v>0</v>
      </c>
      <c r="M192" s="312" t="str">
        <f t="shared" si="18"/>
        <v>Chris – Minnis – DST O</v>
      </c>
      <c r="N192" s="92" t="s">
        <v>0</v>
      </c>
      <c r="O192" s="312" t="str">
        <f t="shared" si="19"/>
        <v>Chris – Minnis</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207</v>
      </c>
      <c r="E193" s="282" cm="1">
        <f t="array" ref="E193">IF($C193="","",INDEX(import_data,$C193,E$9))</f>
        <v>2131</v>
      </c>
      <c r="F193" s="280" t="str" cm="1">
        <f t="array" ref="F193">IF($C193="","",INDEX(import_data,$C193,F$9))</f>
        <v>Christine</v>
      </c>
      <c r="G193" s="280" t="str" cm="1">
        <f t="array" ref="G193">IF($C193="","",INDEX(import_data,$C193,G$9))</f>
        <v>Calvet</v>
      </c>
      <c r="H193" s="280" t="str" cm="1">
        <f t="array" ref="H193">IF($C193="","",IF(INDEX(import_data,$C193,H$9)="","",INDEX(import_data,$C193,H$9)))</f>
        <v>Naturfreunde W.</v>
      </c>
      <c r="I193" s="300" t="str" cm="1">
        <f t="array" ref="I193">IF($C193="","",IF(INDEX(import_data,$C193,I$9)="","",INDEX(import_data,$C193,I$9)))</f>
        <v/>
      </c>
      <c r="K193" s="312" t="str">
        <f t="shared" si="17"/>
        <v>Christine – Calvet – Naturfreunde W.</v>
      </c>
      <c r="L193" s="92" t="s">
        <v>0</v>
      </c>
      <c r="M193" s="312" t="str">
        <f t="shared" si="18"/>
        <v>Christine – Calvet – Naturfreunde W.</v>
      </c>
      <c r="N193" s="92" t="s">
        <v>0</v>
      </c>
      <c r="O193" s="312" t="str">
        <f t="shared" si="19"/>
        <v>Christine – Calvet</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208</v>
      </c>
      <c r="E194" s="282" cm="1">
        <f t="array" ref="E194">IF($C194="","",INDEX(import_data,$C194,E$9))</f>
        <v>2069</v>
      </c>
      <c r="F194" s="280" t="str" cm="1">
        <f t="array" ref="F194">IF($C194="","",INDEX(import_data,$C194,F$9))</f>
        <v>Corentin</v>
      </c>
      <c r="G194" s="280" t="str" cm="1">
        <f t="array" ref="G194">IF($C194="","",INDEX(import_data,$C194,G$9))</f>
        <v>Tonneau</v>
      </c>
      <c r="H194" s="280" t="str" cm="1">
        <f t="array" ref="H194">IF($C194="","",IF(INDEX(import_data,$C194,H$9)="","",INDEX(import_data,$C194,H$9)))</f>
        <v>OLV Eifel</v>
      </c>
      <c r="I194" s="300" t="str" cm="1">
        <f t="array" ref="I194">IF($C194="","",IF(INDEX(import_data,$C194,I$9)="","",INDEX(import_data,$C194,I$9)))</f>
        <v/>
      </c>
      <c r="K194" s="312" t="str">
        <f t="shared" si="17"/>
        <v>Corentin – Tonneau – OLV Eifel</v>
      </c>
      <c r="L194" s="92" t="s">
        <v>0</v>
      </c>
      <c r="M194" s="312" t="str">
        <f t="shared" si="18"/>
        <v>Corentin – Tonneau – OLV Eifel</v>
      </c>
      <c r="N194" s="92" t="s">
        <v>0</v>
      </c>
      <c r="O194" s="312" t="str">
        <f t="shared" si="19"/>
        <v>Corentin – Tonneau</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209</v>
      </c>
      <c r="E195" s="282" cm="1">
        <f t="array" ref="E195">IF($C195="","",INDEX(import_data,$C195,E$9))</f>
        <v>2338</v>
      </c>
      <c r="F195" s="280" t="str" cm="1">
        <f t="array" ref="F195">IF($C195="","",INDEX(import_data,$C195,F$9))</f>
        <v>Csaba</v>
      </c>
      <c r="G195" s="280" t="str" cm="1">
        <f t="array" ref="G195">IF($C195="","",INDEX(import_data,$C195,G$9))</f>
        <v>Kaj</v>
      </c>
      <c r="H195" s="280" t="str" cm="1">
        <f t="array" ref="H195">IF($C195="","",IF(INDEX(import_data,$C195,H$9)="","",INDEX(import_data,$C195,H$9)))</f>
        <v>Zalaegerszegi TFC</v>
      </c>
      <c r="I195" s="300" t="str" cm="1">
        <f t="array" ref="I195">IF($C195="","",IF(INDEX(import_data,$C195,I$9)="","",INDEX(import_data,$C195,I$9)))</f>
        <v/>
      </c>
      <c r="K195" s="312" t="str">
        <f t="shared" si="17"/>
        <v>Csaba – Kaj – Zalaegerszegi TFC</v>
      </c>
      <c r="L195" s="92" t="s">
        <v>0</v>
      </c>
      <c r="M195" s="312" t="str">
        <f t="shared" si="18"/>
        <v>Csaba – Kaj – Zalaegerszegi TFC</v>
      </c>
      <c r="N195" s="92" t="s">
        <v>0</v>
      </c>
      <c r="O195" s="312" t="str">
        <f t="shared" si="19"/>
        <v>Csaba – Kaj</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210</v>
      </c>
      <c r="E196" s="282" cm="1">
        <f t="array" ref="E196">IF($C196="","",INDEX(import_data,$C196,E$9))</f>
        <v>1983</v>
      </c>
      <c r="F196" s="280" t="str" cm="1">
        <f t="array" ref="F196">IF($C196="","",INDEX(import_data,$C196,F$9))</f>
        <v>Csongor</v>
      </c>
      <c r="G196" s="280" t="str" cm="1">
        <f t="array" ref="G196">IF($C196="","",INDEX(import_data,$C196,G$9))</f>
        <v>Arató</v>
      </c>
      <c r="H196" s="280" t="str" cm="1">
        <f t="array" ref="H196">IF($C196="","",IF(INDEX(import_data,$C196,H$9)="","",INDEX(import_data,$C196,H$9)))</f>
        <v>Pécsi O.E. SK</v>
      </c>
      <c r="I196" s="300" t="str" cm="1">
        <f t="array" ref="I196">IF($C196="","",IF(INDEX(import_data,$C196,I$9)="","",INDEX(import_data,$C196,I$9)))</f>
        <v/>
      </c>
      <c r="K196" s="312" t="str">
        <f t="shared" si="17"/>
        <v>Csongor – Arató – Pécsi O.E. SK</v>
      </c>
      <c r="L196" s="92" t="s">
        <v>0</v>
      </c>
      <c r="M196" s="312" t="str">
        <f t="shared" si="18"/>
        <v>Csongor – Arató – Pécsi O.E. SK</v>
      </c>
      <c r="N196" s="92" t="s">
        <v>0</v>
      </c>
      <c r="O196" s="312" t="str">
        <f t="shared" si="19"/>
        <v>Csongor – Arató</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211</v>
      </c>
      <c r="E197" s="282" cm="1">
        <f t="array" ref="E197">IF($C197="","",INDEX(import_data,$C197,E$9))</f>
        <v>2080</v>
      </c>
      <c r="F197" s="280" t="str" cm="1">
        <f t="array" ref="F197">IF($C197="","",INDEX(import_data,$C197,F$9))</f>
        <v>Dale</v>
      </c>
      <c r="G197" s="280" t="str" cm="1">
        <f t="array" ref="G197">IF($C197="","",INDEX(import_data,$C197,G$9))</f>
        <v>Lucas</v>
      </c>
      <c r="H197" s="280" t="str" cm="1">
        <f t="array" ref="H197">IF($C197="","",IF(INDEX(import_data,$C197,H$9)="","",INDEX(import_data,$C197,H$9)))</f>
        <v>BAOC Bandits</v>
      </c>
      <c r="I197" s="300" t="str" cm="1">
        <f t="array" ref="I197">IF($C197="","",IF(INDEX(import_data,$C197,I$9)="","",INDEX(import_data,$C197,I$9)))</f>
        <v/>
      </c>
      <c r="K197" s="312" t="str">
        <f t="shared" si="17"/>
        <v>Dale – Lucas – BAOC Bandits</v>
      </c>
      <c r="L197" s="92" t="s">
        <v>0</v>
      </c>
      <c r="M197" s="312" t="str">
        <f t="shared" si="18"/>
        <v>Dale – Lucas – BAOC Bandits</v>
      </c>
      <c r="N197" s="92" t="s">
        <v>0</v>
      </c>
      <c r="O197" s="312" t="str">
        <f t="shared" si="19"/>
        <v>Dale – Lucas</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212</v>
      </c>
      <c r="E198" s="282" cm="1">
        <f t="array" ref="E198">IF($C198="","",INDEX(import_data,$C198,E$9))</f>
        <v>1334</v>
      </c>
      <c r="F198" s="280" t="str" cm="1">
        <f t="array" ref="F198">IF($C198="","",INDEX(import_data,$C198,F$9))</f>
        <v>Dalibor</v>
      </c>
      <c r="G198" s="280" t="str" cm="1">
        <f t="array" ref="G198">IF($C198="","",INDEX(import_data,$C198,G$9))</f>
        <v>Perković</v>
      </c>
      <c r="H198" s="280" t="str" cm="1">
        <f t="array" ref="H198">IF($C198="","",IF(INDEX(import_data,$C198,H$9)="","",INDEX(import_data,$C198,H$9)))</f>
        <v>OK Međimurje</v>
      </c>
      <c r="I198" s="300" t="str" cm="1">
        <f t="array" ref="I198">IF($C198="","",IF(INDEX(import_data,$C198,I$9)="","",INDEX(import_data,$C198,I$9)))</f>
        <v/>
      </c>
      <c r="K198" s="312" t="str">
        <f t="shared" si="17"/>
        <v>Dalibor – Perković – OK Međimurje</v>
      </c>
      <c r="L198" s="92" t="s">
        <v>0</v>
      </c>
      <c r="M198" s="312" t="str">
        <f t="shared" si="18"/>
        <v>Dalibor – Perković – OK Međimurje</v>
      </c>
      <c r="N198" s="92" t="s">
        <v>0</v>
      </c>
      <c r="O198" s="312" t="str">
        <f t="shared" si="19"/>
        <v>Dalibor – Perković</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213</v>
      </c>
      <c r="E199" s="282" cm="1">
        <f t="array" ref="E199">IF($C199="","",INDEX(import_data,$C199,E$9))</f>
        <v>1590</v>
      </c>
      <c r="F199" s="280" t="str" cm="1">
        <f t="array" ref="F199">IF($C199="","",INDEX(import_data,$C199,F$9))</f>
        <v>Dalibor</v>
      </c>
      <c r="G199" s="280" t="str" cm="1">
        <f t="array" ref="G199">IF($C199="","",INDEX(import_data,$C199,G$9))</f>
        <v>Sovilj</v>
      </c>
      <c r="H199" s="280" t="str" cm="1">
        <f t="array" ref="H199">IF($C199="","",IF(INDEX(import_data,$C199,H$9)="","",INDEX(import_data,$C199,H$9)))</f>
        <v>OK Sova</v>
      </c>
      <c r="I199" s="300" t="str" cm="1">
        <f t="array" ref="I199">IF($C199="","",IF(INDEX(import_data,$C199,I$9)="","",INDEX(import_data,$C199,I$9)))</f>
        <v/>
      </c>
      <c r="K199" s="312" t="str">
        <f t="shared" si="17"/>
        <v>Dalibor – Sovilj – OK Sova</v>
      </c>
      <c r="L199" s="92" t="s">
        <v>0</v>
      </c>
      <c r="M199" s="312" t="str">
        <f t="shared" si="18"/>
        <v>Dalibor – Sovilj – OK Sova</v>
      </c>
      <c r="N199" s="92" t="s">
        <v>0</v>
      </c>
      <c r="O199" s="312" t="str">
        <f t="shared" si="19"/>
        <v>Dalibor – Sovilj</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214</v>
      </c>
      <c r="E200" s="282" cm="1">
        <f t="array" ref="E200">IF($C200="","",INDEX(import_data,$C200,E$9))</f>
        <v>1164</v>
      </c>
      <c r="F200" s="280" t="str" cm="1">
        <f t="array" ref="F200">IF($C200="","",INDEX(import_data,$C200,F$9))</f>
        <v>Dalibor</v>
      </c>
      <c r="G200" s="280" t="str" cm="1">
        <f t="array" ref="G200">IF($C200="","",INDEX(import_data,$C200,G$9))</f>
        <v>Stankovski</v>
      </c>
      <c r="H200" s="280" t="str" cm="1">
        <f t="array" ref="H200">IF($C200="","",IF(INDEX(import_data,$C200,H$9)="","",INDEX(import_data,$C200,H$9)))</f>
        <v>OK Jelen</v>
      </c>
      <c r="I200" s="300" t="str" cm="1">
        <f t="array" ref="I200">IF($C200="","",IF(INDEX(import_data,$C200,I$9)="","",INDEX(import_data,$C200,I$9)))</f>
        <v>M35</v>
      </c>
      <c r="K200" s="312" t="str">
        <f t="shared" si="17"/>
        <v>Dalibor – Stankovski – OK Jelen – M35</v>
      </c>
      <c r="L200" s="92" t="s">
        <v>0</v>
      </c>
      <c r="M200" s="312" t="str">
        <f t="shared" si="18"/>
        <v>Dalibor – Stankovski – OK Jelen</v>
      </c>
      <c r="N200" s="92" t="s">
        <v>0</v>
      </c>
      <c r="O200" s="312" t="str">
        <f t="shared" si="19"/>
        <v>Dalibor – Stankovski</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215</v>
      </c>
      <c r="E201" s="282" cm="1">
        <f t="array" ref="E201">IF($C201="","",INDEX(import_data,$C201,E$9))</f>
        <v>1391</v>
      </c>
      <c r="F201" s="280" t="str" cm="1">
        <f t="array" ref="F201">IF($C201="","",INDEX(import_data,$C201,F$9))</f>
        <v>Daliborka</v>
      </c>
      <c r="G201" s="280" t="str" cm="1">
        <f t="array" ref="G201">IF($C201="","",INDEX(import_data,$C201,G$9))</f>
        <v>Pavlin</v>
      </c>
      <c r="H201" s="280" t="str" cm="1">
        <f t="array" ref="H201">IF($C201="","",IF(INDEX(import_data,$C201,H$9)="","",INDEX(import_data,$C201,H$9)))</f>
        <v>OK Vihor</v>
      </c>
      <c r="I201" s="300" t="str" cm="1">
        <f t="array" ref="I201">IF($C201="","",IF(INDEX(import_data,$C201,I$9)="","",INDEX(import_data,$C201,I$9)))</f>
        <v>Ž45</v>
      </c>
      <c r="K201" s="312" t="str">
        <f t="shared" si="17"/>
        <v>Daliborka – Pavlin – OK Vihor – Ž45</v>
      </c>
      <c r="L201" s="92" t="s">
        <v>0</v>
      </c>
      <c r="M201" s="312" t="str">
        <f t="shared" si="18"/>
        <v>Daliborka – Pavlin – OK Vihor</v>
      </c>
      <c r="N201" s="92" t="s">
        <v>0</v>
      </c>
      <c r="O201" s="312" t="str">
        <f t="shared" si="19"/>
        <v>Daliborka – Pavlin</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216</v>
      </c>
      <c r="E202" s="282" cm="1">
        <f t="array" ref="E202">IF($C202="","",INDEX(import_data,$C202,E$9))</f>
        <v>2064</v>
      </c>
      <c r="F202" s="280" t="str" cm="1">
        <f t="array" ref="F202">IF($C202="","",INDEX(import_data,$C202,F$9))</f>
        <v>Dami</v>
      </c>
      <c r="G202" s="280" t="str" cm="1">
        <f t="array" ref="G202">IF($C202="","",INDEX(import_data,$C202,G$9))</f>
        <v>Dojcar</v>
      </c>
      <c r="H202" s="280" t="str" cm="1">
        <f t="array" ref="H202">IF($C202="","",IF(INDEX(import_data,$C202,H$9)="","",INDEX(import_data,$C202,H$9)))</f>
        <v>KOB Sokol Pez.</v>
      </c>
      <c r="I202" s="300" t="str" cm="1">
        <f t="array" ref="I202">IF($C202="","",IF(INDEX(import_data,$C202,I$9)="","",INDEX(import_data,$C202,I$9)))</f>
        <v/>
      </c>
      <c r="K202" s="312" t="str">
        <f t="shared" si="17"/>
        <v>Dami – Dojcar – KOB Sokol Pez.</v>
      </c>
      <c r="L202" s="92" t="s">
        <v>0</v>
      </c>
      <c r="M202" s="312" t="str">
        <f t="shared" si="18"/>
        <v>Dami – Dojcar – KOB Sokol Pez.</v>
      </c>
      <c r="N202" s="92" t="s">
        <v>0</v>
      </c>
      <c r="O202" s="312" t="str">
        <f t="shared" si="19"/>
        <v>Dami – Dojcar</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217</v>
      </c>
      <c r="E203" s="282" cm="1">
        <f t="array" ref="E203">IF($C203="","",INDEX(import_data,$C203,E$9))</f>
        <v>1776</v>
      </c>
      <c r="F203" s="280" t="str" cm="1">
        <f t="array" ref="F203">IF($C203="","",INDEX(import_data,$C203,F$9))</f>
        <v>Damir</v>
      </c>
      <c r="G203" s="280" t="str" cm="1">
        <f t="array" ref="G203">IF($C203="","",INDEX(import_data,$C203,G$9))</f>
        <v>Suban</v>
      </c>
      <c r="H203" s="280" t="str" cm="1">
        <f t="array" ref="H203">IF($C203="","",IF(INDEX(import_data,$C203,H$9)="","",INDEX(import_data,$C203,H$9)))</f>
        <v>OK Japetić</v>
      </c>
      <c r="I203" s="300" t="str" cm="1">
        <f t="array" ref="I203">IF($C203="","",IF(INDEX(import_data,$C203,I$9)="","",INDEX(import_data,$C203,I$9)))</f>
        <v/>
      </c>
      <c r="K203" s="312" t="str">
        <f t="shared" si="17"/>
        <v>Damir – Suban – OK Japetić</v>
      </c>
      <c r="L203" s="92" t="s">
        <v>0</v>
      </c>
      <c r="M203" s="312" t="str">
        <f t="shared" si="18"/>
        <v>Damir – Suban – OK Japetić</v>
      </c>
      <c r="N203" s="92" t="s">
        <v>0</v>
      </c>
      <c r="O203" s="312" t="str">
        <f t="shared" si="19"/>
        <v>Damir – Suban</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218</v>
      </c>
      <c r="E204" s="282" cm="1">
        <f t="array" ref="E204">IF($C204="","",INDEX(import_data,$C204,E$9))</f>
        <v>1664</v>
      </c>
      <c r="F204" s="280" t="str" cm="1">
        <f t="array" ref="F204">IF($C204="","",INDEX(import_data,$C204,F$9))</f>
        <v>Damir</v>
      </c>
      <c r="G204" s="280" t="str" cm="1">
        <f t="array" ref="G204">IF($C204="","",INDEX(import_data,$C204,G$9))</f>
        <v>Popović</v>
      </c>
      <c r="H204" s="280" t="str" cm="1">
        <f t="array" ref="H204">IF($C204="","",IF(INDEX(import_data,$C204,H$9)="","",INDEX(import_data,$C204,H$9)))</f>
        <v>OK Ivan Merz</v>
      </c>
      <c r="I204" s="300" t="str" cm="1">
        <f t="array" ref="I204">IF($C204="","",IF(INDEX(import_data,$C204,I$9)="","",INDEX(import_data,$C204,I$9)))</f>
        <v/>
      </c>
      <c r="K204" s="312" t="str">
        <f t="shared" si="17"/>
        <v>Damir – Popović – OK Ivan Merz</v>
      </c>
      <c r="L204" s="92" t="s">
        <v>0</v>
      </c>
      <c r="M204" s="312" t="str">
        <f t="shared" si="18"/>
        <v>Damir – Popović – OK Ivan Merz</v>
      </c>
      <c r="N204" s="92" t="s">
        <v>0</v>
      </c>
      <c r="O204" s="312" t="str">
        <f t="shared" si="19"/>
        <v>Damir – Popović</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219</v>
      </c>
      <c r="E205" s="282" cm="1">
        <f t="array" ref="E205">IF($C205="","",INDEX(import_data,$C205,E$9))</f>
        <v>1355</v>
      </c>
      <c r="F205" s="280" t="str" cm="1">
        <f t="array" ref="F205">IF($C205="","",INDEX(import_data,$C205,F$9))</f>
        <v>Damir</v>
      </c>
      <c r="G205" s="280" t="str" cm="1">
        <f t="array" ref="G205">IF($C205="","",INDEX(import_data,$C205,G$9))</f>
        <v>Tubin</v>
      </c>
      <c r="H205" s="280" t="str" cm="1">
        <f t="array" ref="H205">IF($C205="","",IF(INDEX(import_data,$C205,H$9)="","",INDEX(import_data,$C205,H$9)))</f>
        <v>OK Jelen</v>
      </c>
      <c r="I205" s="300" t="str" cm="1">
        <f t="array" ref="I205">IF($C205="","",IF(INDEX(import_data,$C205,I$9)="","",INDEX(import_data,$C205,I$9)))</f>
        <v>M35</v>
      </c>
      <c r="K205" s="312" t="str">
        <f t="shared" si="17"/>
        <v>Damir – Tubin – OK Jelen – M35</v>
      </c>
      <c r="L205" s="92" t="s">
        <v>0</v>
      </c>
      <c r="M205" s="312" t="str">
        <f t="shared" si="18"/>
        <v>Damir – Tubin – OK Jelen</v>
      </c>
      <c r="N205" s="92" t="s">
        <v>0</v>
      </c>
      <c r="O205" s="312" t="str">
        <f t="shared" si="19"/>
        <v>Damir – Tubin</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220</v>
      </c>
      <c r="E206" s="282" cm="1">
        <f t="array" ref="E206">IF($C206="","",INDEX(import_data,$C206,E$9))</f>
        <v>1577</v>
      </c>
      <c r="F206" s="280" t="str" cm="1">
        <f t="array" ref="F206">IF($C206="","",INDEX(import_data,$C206,F$9))</f>
        <v>Damir</v>
      </c>
      <c r="G206" s="280" t="str" cm="1">
        <f t="array" ref="G206">IF($C206="","",INDEX(import_data,$C206,G$9))</f>
        <v>Klobučarić</v>
      </c>
      <c r="H206" s="280" t="str" cm="1">
        <f t="array" ref="H206">IF($C206="","",IF(INDEX(import_data,$C206,H$9)="","",INDEX(import_data,$C206,H$9)))</f>
        <v>OK Bjelovar</v>
      </c>
      <c r="I206" s="300" t="str" cm="1">
        <f t="array" ref="I206">IF($C206="","",IF(INDEX(import_data,$C206,I$9)="","",INDEX(import_data,$C206,I$9)))</f>
        <v>M35</v>
      </c>
      <c r="K206" s="312" t="str">
        <f t="shared" ref="K206:K269" si="24">IF(F206="","",F206) &amp; IF(G206="",""," – " &amp; G206) &amp; IF(H206="",""," – " &amp; H206) &amp; IF(I206="",""," – " &amp; I206)</f>
        <v>Damir – Klobučarić – OK Bjelovar – M35</v>
      </c>
      <c r="L206" s="92" t="s">
        <v>0</v>
      </c>
      <c r="M206" s="312" t="str">
        <f t="shared" ref="M206:M269" si="25">IF(F206="","",F206) &amp; IF(G206="",""," – " &amp; G206) &amp; IF(H206="",""," – " &amp; H206)</f>
        <v>Damir – Klobučarić – OK Bjelovar</v>
      </c>
      <c r="N206" s="92" t="s">
        <v>0</v>
      </c>
      <c r="O206" s="312" t="str">
        <f t="shared" ref="O206:O269" si="26">IF(F206="","",F206) &amp; IF(G206="",""," – " &amp; G206)</f>
        <v>Damir – Klobučarić</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221</v>
      </c>
      <c r="E207" s="282" cm="1">
        <f t="array" ref="E207">IF($C207="","",INDEX(import_data,$C207,E$9))</f>
        <v>1011</v>
      </c>
      <c r="F207" s="280" t="str" cm="1">
        <f t="array" ref="F207">IF($C207="","",INDEX(import_data,$C207,F$9))</f>
        <v>Damir</v>
      </c>
      <c r="G207" s="280" t="str" cm="1">
        <f t="array" ref="G207">IF($C207="","",INDEX(import_data,$C207,G$9))</f>
        <v>Žagar</v>
      </c>
      <c r="H207" s="280" t="str" cm="1">
        <f t="array" ref="H207">IF($C207="","",IF(INDEX(import_data,$C207,H$9)="","",INDEX(import_data,$C207,H$9)))</f>
        <v>OK Vihor</v>
      </c>
      <c r="I207" s="300" t="str" cm="1">
        <f t="array" ref="I207">IF($C207="","",IF(INDEX(import_data,$C207,I$9)="","",INDEX(import_data,$C207,I$9)))</f>
        <v>M45</v>
      </c>
      <c r="K207" s="312" t="str">
        <f t="shared" si="24"/>
        <v>Damir – Žagar – OK Vihor – M45</v>
      </c>
      <c r="L207" s="92" t="s">
        <v>0</v>
      </c>
      <c r="M207" s="312" t="str">
        <f t="shared" si="25"/>
        <v>Damir – Žagar – OK Vihor</v>
      </c>
      <c r="N207" s="92" t="s">
        <v>0</v>
      </c>
      <c r="O207" s="312" t="str">
        <f t="shared" si="26"/>
        <v>Damir – Žagar</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222</v>
      </c>
      <c r="E208" s="282" cm="1">
        <f t="array" ref="E208">IF($C208="","",INDEX(import_data,$C208,E$9))</f>
        <v>1554</v>
      </c>
      <c r="F208" s="280" t="str" cm="1">
        <f t="array" ref="F208">IF($C208="","",INDEX(import_data,$C208,F$9))</f>
        <v>Damir</v>
      </c>
      <c r="G208" s="280" t="str" cm="1">
        <f t="array" ref="G208">IF($C208="","",INDEX(import_data,$C208,G$9))</f>
        <v>Hercigonja</v>
      </c>
      <c r="H208" s="280" t="str" cm="1">
        <f t="array" ref="H208">IF($C208="","",IF(INDEX(import_data,$C208,H$9)="","",INDEX(import_data,$C208,H$9)))</f>
        <v>OK Kapela</v>
      </c>
      <c r="I208" s="300" t="str" cm="1">
        <f t="array" ref="I208">IF($C208="","",IF(INDEX(import_data,$C208,I$9)="","",INDEX(import_data,$C208,I$9)))</f>
        <v>M45</v>
      </c>
      <c r="K208" s="312" t="str">
        <f t="shared" si="24"/>
        <v>Damir – Hercigonja – OK Kapela – M45</v>
      </c>
      <c r="L208" s="92" t="s">
        <v>0</v>
      </c>
      <c r="M208" s="312" t="str">
        <f t="shared" si="25"/>
        <v>Damir – Hercigonja – OK Kapela</v>
      </c>
      <c r="N208" s="92" t="s">
        <v>0</v>
      </c>
      <c r="O208" s="312" t="str">
        <f t="shared" si="26"/>
        <v>Damir – Hercigonja</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223</v>
      </c>
      <c r="E209" s="282" cm="1">
        <f t="array" ref="E209">IF($C209="","",INDEX(import_data,$C209,E$9))</f>
        <v>1868</v>
      </c>
      <c r="F209" s="280" t="str" cm="1">
        <f t="array" ref="F209">IF($C209="","",INDEX(import_data,$C209,F$9))</f>
        <v>Damir</v>
      </c>
      <c r="G209" s="280" t="str" cm="1">
        <f t="array" ref="G209">IF($C209="","",INDEX(import_data,$C209,G$9))</f>
        <v>Ćurić</v>
      </c>
      <c r="H209" s="280" t="str" cm="1">
        <f t="array" ref="H209">IF($C209="","",IF(INDEX(import_data,$C209,H$9)="","",INDEX(import_data,$C209,H$9)))</f>
        <v>OK Kapela</v>
      </c>
      <c r="I209" s="300" t="str" cm="1">
        <f t="array" ref="I209">IF($C209="","",IF(INDEX(import_data,$C209,I$9)="","",INDEX(import_data,$C209,I$9)))</f>
        <v>M55</v>
      </c>
      <c r="K209" s="312" t="str">
        <f t="shared" si="24"/>
        <v>Damir – Ćurić – OK Kapela – M55</v>
      </c>
      <c r="L209" s="92" t="s">
        <v>0</v>
      </c>
      <c r="M209" s="312" t="str">
        <f t="shared" si="25"/>
        <v>Damir – Ćurić – OK Kapela</v>
      </c>
      <c r="N209" s="92" t="s">
        <v>0</v>
      </c>
      <c r="O209" s="312" t="str">
        <f t="shared" si="26"/>
        <v>Damir – Ćurić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224</v>
      </c>
      <c r="E210" s="282" cm="1">
        <f t="array" ref="E210">IF($C210="","",INDEX(import_data,$C210,E$9))</f>
        <v>1209</v>
      </c>
      <c r="F210" s="280" t="str" cm="1">
        <f t="array" ref="F210">IF($C210="","",INDEX(import_data,$C210,F$9))</f>
        <v>Damir</v>
      </c>
      <c r="G210" s="280" t="str" cm="1">
        <f t="array" ref="G210">IF($C210="","",INDEX(import_data,$C210,G$9))</f>
        <v>Gobec</v>
      </c>
      <c r="H210" s="280" t="str" cm="1">
        <f t="array" ref="H210">IF($C210="","",IF(INDEX(import_data,$C210,H$9)="","",INDEX(import_data,$C210,H$9)))</f>
        <v>OK Vihor</v>
      </c>
      <c r="I210" s="300" t="str" cm="1">
        <f t="array" ref="I210">IF($C210="","",IF(INDEX(import_data,$C210,I$9)="","",INDEX(import_data,$C210,I$9)))</f>
        <v>M45</v>
      </c>
      <c r="K210" s="312" t="str">
        <f t="shared" si="24"/>
        <v>Damir – Gobec – OK Vihor – M45</v>
      </c>
      <c r="L210" s="92" t="s">
        <v>0</v>
      </c>
      <c r="M210" s="312" t="str">
        <f t="shared" si="25"/>
        <v>Damir – Gobec – OK Vihor</v>
      </c>
      <c r="N210" s="92" t="s">
        <v>0</v>
      </c>
      <c r="O210" s="312" t="str">
        <f t="shared" si="26"/>
        <v>Damir – Gobec</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225</v>
      </c>
      <c r="E211" s="282" cm="1">
        <f t="array" ref="E211">IF($C211="","",INDEX(import_data,$C211,E$9))</f>
        <v>2182</v>
      </c>
      <c r="F211" s="280" t="str" cm="1">
        <f t="array" ref="F211">IF($C211="","",INDEX(import_data,$C211,F$9))</f>
        <v>Damir</v>
      </c>
      <c r="G211" s="280" t="str" cm="1">
        <f t="array" ref="G211">IF($C211="","",INDEX(import_data,$C211,G$9))</f>
        <v>Šimunić</v>
      </c>
      <c r="H211" s="280" t="str" cm="1">
        <f t="array" ref="H211">IF($C211="","",IF(INDEX(import_data,$C211,H$9)="","",INDEX(import_data,$C211,H$9)))</f>
        <v>OK Međimurje</v>
      </c>
      <c r="I211" s="300" t="str" cm="1">
        <f t="array" ref="I211">IF($C211="","",IF(INDEX(import_data,$C211,I$9)="","",INDEX(import_data,$C211,I$9)))</f>
        <v/>
      </c>
      <c r="K211" s="312" t="str">
        <f t="shared" si="24"/>
        <v>Damir – Šimunić – OK Međimurje</v>
      </c>
      <c r="L211" s="92" t="s">
        <v>0</v>
      </c>
      <c r="M211" s="312" t="str">
        <f t="shared" si="25"/>
        <v>Damir – Šimunić – OK Međimurje</v>
      </c>
      <c r="N211" s="92" t="s">
        <v>0</v>
      </c>
      <c r="O211" s="312" t="str">
        <f t="shared" si="26"/>
        <v>Damir – Šimunić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226</v>
      </c>
      <c r="E212" s="282" cm="1">
        <f t="array" ref="E212">IF($C212="","",INDEX(import_data,$C212,E$9))</f>
        <v>1314</v>
      </c>
      <c r="F212" s="280" t="str" cm="1">
        <f t="array" ref="F212">IF($C212="","",INDEX(import_data,$C212,F$9))</f>
        <v>Damir</v>
      </c>
      <c r="G212" s="280" t="str" cm="1">
        <f t="array" ref="G212">IF($C212="","",INDEX(import_data,$C212,G$9))</f>
        <v>Miljković</v>
      </c>
      <c r="H212" s="280" t="str" cm="1">
        <f t="array" ref="H212">IF($C212="","",IF(INDEX(import_data,$C212,H$9)="","",INDEX(import_data,$C212,H$9)))</f>
        <v>OK Jelen</v>
      </c>
      <c r="I212" s="300" t="str" cm="1">
        <f t="array" ref="I212">IF($C212="","",IF(INDEX(import_data,$C212,I$9)="","",INDEX(import_data,$C212,I$9)))</f>
        <v>M21A</v>
      </c>
      <c r="K212" s="312" t="str">
        <f t="shared" si="24"/>
        <v>Damir – Miljković – OK Jelen – M21A</v>
      </c>
      <c r="L212" s="92" t="s">
        <v>0</v>
      </c>
      <c r="M212" s="312" t="str">
        <f t="shared" si="25"/>
        <v>Damir – Miljković – OK Jelen</v>
      </c>
      <c r="N212" s="92" t="s">
        <v>0</v>
      </c>
      <c r="O212" s="312" t="str">
        <f t="shared" si="26"/>
        <v>Damir – Miljković</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227</v>
      </c>
      <c r="E213" s="282" cm="1">
        <f t="array" ref="E213">IF($C213="","",INDEX(import_data,$C213,E$9))</f>
        <v>1615</v>
      </c>
      <c r="F213" s="280" t="str" cm="1">
        <f t="array" ref="F213">IF($C213="","",INDEX(import_data,$C213,F$9))</f>
        <v>Dan</v>
      </c>
      <c r="G213" s="280" t="str" cm="1">
        <f t="array" ref="G213">IF($C213="","",INDEX(import_data,$C213,G$9))</f>
        <v>Kobasić</v>
      </c>
      <c r="H213" s="280" t="str" cm="1">
        <f t="array" ref="H213">IF($C213="","",IF(INDEX(import_data,$C213,H$9)="","",INDEX(import_data,$C213,H$9)))</f>
        <v>OK Jelen</v>
      </c>
      <c r="I213" s="300" t="str" cm="1">
        <f t="array" ref="I213">IF($C213="","",IF(INDEX(import_data,$C213,I$9)="","",INDEX(import_data,$C213,I$9)))</f>
        <v>M20</v>
      </c>
      <c r="K213" s="312" t="str">
        <f t="shared" si="24"/>
        <v>Dan – Kobasić – OK Jelen – M20</v>
      </c>
      <c r="L213" s="92" t="s">
        <v>0</v>
      </c>
      <c r="M213" s="312" t="str">
        <f t="shared" si="25"/>
        <v>Dan – Kobasić – OK Jelen</v>
      </c>
      <c r="N213" s="92" t="s">
        <v>0</v>
      </c>
      <c r="O213" s="312" t="str">
        <f t="shared" si="26"/>
        <v>Dan – Kobasić</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228</v>
      </c>
      <c r="E214" s="282" cm="1">
        <f t="array" ref="E214">IF($C214="","",INDEX(import_data,$C214,E$9))</f>
        <v>1254</v>
      </c>
      <c r="F214" s="280" t="str" cm="1">
        <f t="array" ref="F214">IF($C214="","",INDEX(import_data,$C214,F$9))</f>
        <v>Daniel</v>
      </c>
      <c r="G214" s="280" t="str" cm="1">
        <f t="array" ref="G214">IF($C214="","",INDEX(import_data,$C214,G$9))</f>
        <v>Fabijanić</v>
      </c>
      <c r="H214" s="280" t="str" cm="1">
        <f t="array" ref="H214">IF($C214="","",IF(INDEX(import_data,$C214,H$9)="","",INDEX(import_data,$C214,H$9)))</f>
        <v>OK Jelen</v>
      </c>
      <c r="I214" s="300" t="str" cm="1">
        <f t="array" ref="I214">IF($C214="","",IF(INDEX(import_data,$C214,I$9)="","",INDEX(import_data,$C214,I$9)))</f>
        <v>M35</v>
      </c>
      <c r="K214" s="312" t="str">
        <f t="shared" si="24"/>
        <v>Daniel – Fabijanić – OK Jelen – M35</v>
      </c>
      <c r="L214" s="92" t="s">
        <v>0</v>
      </c>
      <c r="M214" s="312" t="str">
        <f t="shared" si="25"/>
        <v>Daniel – Fabijanić – OK Jelen</v>
      </c>
      <c r="N214" s="92" t="s">
        <v>0</v>
      </c>
      <c r="O214" s="312" t="str">
        <f t="shared" si="26"/>
        <v>Daniel – Fabijanić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229</v>
      </c>
      <c r="E215" s="282" cm="1">
        <f t="array" ref="E215">IF($C215="","",INDEX(import_data,$C215,E$9))</f>
        <v>2372</v>
      </c>
      <c r="F215" s="280" t="str" cm="1">
        <f t="array" ref="F215">IF($C215="","",INDEX(import_data,$C215,F$9))</f>
        <v>Dániel</v>
      </c>
      <c r="G215" s="280" t="str" cm="1">
        <f t="array" ref="G215">IF($C215="","",INDEX(import_data,$C215,G$9))</f>
        <v>Németh</v>
      </c>
      <c r="H215" s="280" t="str" cm="1">
        <f t="array" ref="H215">IF($C215="","",IF(INDEX(import_data,$C215,H$9)="","",INDEX(import_data,$C215,H$9)))</f>
        <v>Pécsi Vas. SK</v>
      </c>
      <c r="I215" s="300" t="str" cm="1">
        <f t="array" ref="I215">IF($C215="","",IF(INDEX(import_data,$C215,I$9)="","",INDEX(import_data,$C215,I$9)))</f>
        <v/>
      </c>
      <c r="K215" s="312" t="str">
        <f t="shared" si="24"/>
        <v>Dániel – Németh – Pécsi Vas. SK</v>
      </c>
      <c r="L215" s="92" t="s">
        <v>0</v>
      </c>
      <c r="M215" s="312" t="str">
        <f t="shared" si="25"/>
        <v>Dániel – Németh – Pécsi Vas. SK</v>
      </c>
      <c r="N215" s="92" t="s">
        <v>0</v>
      </c>
      <c r="O215" s="312" t="str">
        <f t="shared" si="26"/>
        <v>Dániel – Németh</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230</v>
      </c>
      <c r="E216" s="282" cm="1">
        <f t="array" ref="E216">IF($C216="","",INDEX(import_data,$C216,E$9))</f>
        <v>1316</v>
      </c>
      <c r="F216" s="280" t="str" cm="1">
        <f t="array" ref="F216">IF($C216="","",INDEX(import_data,$C216,F$9))</f>
        <v>Daniela</v>
      </c>
      <c r="G216" s="280" t="str" cm="1">
        <f t="array" ref="G216">IF($C216="","",INDEX(import_data,$C216,G$9))</f>
        <v>Popović Budi</v>
      </c>
      <c r="H216" s="280" t="str" cm="1">
        <f t="array" ref="H216">IF($C216="","",IF(INDEX(import_data,$C216,H$9)="","",INDEX(import_data,$C216,H$9)))</f>
        <v>OK Japetić</v>
      </c>
      <c r="I216" s="300" t="str" cm="1">
        <f t="array" ref="I216">IF($C216="","",IF(INDEX(import_data,$C216,I$9)="","",INDEX(import_data,$C216,I$9)))</f>
        <v>Ž35</v>
      </c>
      <c r="K216" s="312" t="str">
        <f t="shared" si="24"/>
        <v>Daniela – Popović Budi – OK Japetić – Ž35</v>
      </c>
      <c r="L216" s="92" t="s">
        <v>0</v>
      </c>
      <c r="M216" s="312" t="str">
        <f t="shared" si="25"/>
        <v>Daniela – Popović Budi – OK Japetić</v>
      </c>
      <c r="N216" s="92" t="s">
        <v>0</v>
      </c>
      <c r="O216" s="312" t="str">
        <f t="shared" si="26"/>
        <v>Daniela – Popović Budi</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231</v>
      </c>
      <c r="E217" s="282" cm="1">
        <f t="array" ref="E217">IF($C217="","",INDEX(import_data,$C217,E$9))</f>
        <v>1714</v>
      </c>
      <c r="F217" s="280" t="str" cm="1">
        <f t="array" ref="F217">IF($C217="","",INDEX(import_data,$C217,F$9))</f>
        <v>Danijel</v>
      </c>
      <c r="G217" s="280" t="str" cm="1">
        <f t="array" ref="G217">IF($C217="","",INDEX(import_data,$C217,G$9))</f>
        <v>Odak</v>
      </c>
      <c r="H217" s="280" t="str" cm="1">
        <f t="array" ref="H217">IF($C217="","",IF(INDEX(import_data,$C217,H$9)="","",INDEX(import_data,$C217,H$9)))</f>
        <v>OK Vihor</v>
      </c>
      <c r="I217" s="300" t="str" cm="1">
        <f t="array" ref="I217">IF($C217="","",IF(INDEX(import_data,$C217,I$9)="","",INDEX(import_data,$C217,I$9)))</f>
        <v/>
      </c>
      <c r="K217" s="312" t="str">
        <f t="shared" si="24"/>
        <v>Danijel – Odak – OK Vihor</v>
      </c>
      <c r="L217" s="92" t="s">
        <v>0</v>
      </c>
      <c r="M217" s="312" t="str">
        <f t="shared" si="25"/>
        <v>Danijel – Odak – OK Vihor</v>
      </c>
      <c r="N217" s="92" t="s">
        <v>0</v>
      </c>
      <c r="O217" s="312" t="str">
        <f t="shared" si="26"/>
        <v>Danijel – Odak</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232</v>
      </c>
      <c r="E218" s="282" cm="1">
        <f t="array" ref="E218">IF($C218="","",INDEX(import_data,$C218,E$9))</f>
        <v>2018</v>
      </c>
      <c r="F218" s="280" t="str" cm="1">
        <f t="array" ref="F218">IF($C218="","",INDEX(import_data,$C218,F$9))</f>
        <v>Danijel</v>
      </c>
      <c r="G218" s="280" t="str" cm="1">
        <f t="array" ref="G218">IF($C218="","",INDEX(import_data,$C218,G$9))</f>
        <v>Dimnjaković</v>
      </c>
      <c r="H218" s="280" t="str" cm="1">
        <f t="array" ref="H218">IF($C218="","",IF(INDEX(import_data,$C218,H$9)="","",INDEX(import_data,$C218,H$9)))</f>
        <v>SK Tilček Team</v>
      </c>
      <c r="I218" s="300" t="str" cm="1">
        <f t="array" ref="I218">IF($C218="","",IF(INDEX(import_data,$C218,I$9)="","",INDEX(import_data,$C218,I$9)))</f>
        <v/>
      </c>
      <c r="K218" s="312" t="str">
        <f t="shared" si="24"/>
        <v>Danijel – Dimnjaković – SK Tilček Team</v>
      </c>
      <c r="L218" s="92" t="s">
        <v>0</v>
      </c>
      <c r="M218" s="312" t="str">
        <f t="shared" si="25"/>
        <v>Danijel – Dimnjaković – SK Tilček Team</v>
      </c>
      <c r="N218" s="92" t="s">
        <v>0</v>
      </c>
      <c r="O218" s="312" t="str">
        <f t="shared" si="26"/>
        <v>Danijel – Dimnjaković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233</v>
      </c>
      <c r="E219" s="282" cm="1">
        <f t="array" ref="E219">IF($C219="","",INDEX(import_data,$C219,E$9))</f>
        <v>1359</v>
      </c>
      <c r="F219" s="280" t="str" cm="1">
        <f t="array" ref="F219">IF($C219="","",INDEX(import_data,$C219,F$9))</f>
        <v>Danko</v>
      </c>
      <c r="G219" s="280" t="str" cm="1">
        <f t="array" ref="G219">IF($C219="","",INDEX(import_data,$C219,G$9))</f>
        <v>Pleše</v>
      </c>
      <c r="H219" s="280" t="str" cm="1">
        <f t="array" ref="H219">IF($C219="","",IF(INDEX(import_data,$C219,H$9)="","",INDEX(import_data,$C219,H$9)))</f>
        <v>OK Vihor</v>
      </c>
      <c r="I219" s="300" t="str" cm="1">
        <f t="array" ref="I219">IF($C219="","",IF(INDEX(import_data,$C219,I$9)="","",INDEX(import_data,$C219,I$9)))</f>
        <v>M21A</v>
      </c>
      <c r="K219" s="312" t="str">
        <f t="shared" si="24"/>
        <v>Danko – Pleše – OK Vihor – M21A</v>
      </c>
      <c r="L219" s="92" t="s">
        <v>0</v>
      </c>
      <c r="M219" s="312" t="str">
        <f t="shared" si="25"/>
        <v>Danko – Pleše – OK Vihor</v>
      </c>
      <c r="N219" s="92" t="s">
        <v>0</v>
      </c>
      <c r="O219" s="312" t="str">
        <f t="shared" si="26"/>
        <v>Danko – Pleše</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234</v>
      </c>
      <c r="E220" s="282" cm="1">
        <f t="array" ref="E220">IF($C220="","",INDEX(import_data,$C220,E$9))</f>
        <v>2061</v>
      </c>
      <c r="F220" s="280" t="str" cm="1">
        <f t="array" ref="F220">IF($C220="","",INDEX(import_data,$C220,F$9))</f>
        <v>Danko</v>
      </c>
      <c r="G220" s="280" t="str" cm="1">
        <f t="array" ref="G220">IF($C220="","",INDEX(import_data,$C220,G$9))</f>
        <v>Szabo</v>
      </c>
      <c r="H220" s="280" t="str" cm="1">
        <f t="array" ref="H220">IF($C220="","",IF(INDEX(import_data,$C220,H$9)="","",INDEX(import_data,$C220,H$9)))</f>
        <v>KOB Sokol Pez.</v>
      </c>
      <c r="I220" s="300" t="str" cm="1">
        <f t="array" ref="I220">IF($C220="","",IF(INDEX(import_data,$C220,I$9)="","",INDEX(import_data,$C220,I$9)))</f>
        <v/>
      </c>
      <c r="K220" s="312" t="str">
        <f t="shared" si="24"/>
        <v>Danko – Szabo – KOB Sokol Pez.</v>
      </c>
      <c r="L220" s="92" t="s">
        <v>0</v>
      </c>
      <c r="M220" s="312" t="str">
        <f t="shared" si="25"/>
        <v>Danko – Szabo – KOB Sokol Pez.</v>
      </c>
      <c r="N220" s="92" t="s">
        <v>0</v>
      </c>
      <c r="O220" s="312" t="str">
        <f t="shared" si="26"/>
        <v>Danko – Szabo</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235</v>
      </c>
      <c r="E221" s="282" cm="1">
        <f t="array" ref="E221">IF($C221="","",INDEX(import_data,$C221,E$9))</f>
        <v>1080</v>
      </c>
      <c r="F221" s="280" t="str" cm="1">
        <f t="array" ref="F221">IF($C221="","",INDEX(import_data,$C221,F$9))</f>
        <v>Darinka</v>
      </c>
      <c r="G221" s="280" t="str" cm="1">
        <f t="array" ref="G221">IF($C221="","",INDEX(import_data,$C221,G$9))</f>
        <v>Lovrec</v>
      </c>
      <c r="H221" s="280" t="str" cm="1">
        <f t="array" ref="H221">IF($C221="","",IF(INDEX(import_data,$C221,H$9)="","",INDEX(import_data,$C221,H$9)))</f>
        <v>OK Vihor</v>
      </c>
      <c r="I221" s="300" t="str" cm="1">
        <f t="array" ref="I221">IF($C221="","",IF(INDEX(import_data,$C221,I$9)="","",INDEX(import_data,$C221,I$9)))</f>
        <v>Ž45</v>
      </c>
      <c r="K221" s="312" t="str">
        <f t="shared" si="24"/>
        <v>Darinka – Lovrec – OK Vihor – Ž45</v>
      </c>
      <c r="L221" s="92" t="s">
        <v>0</v>
      </c>
      <c r="M221" s="312" t="str">
        <f t="shared" si="25"/>
        <v>Darinka – Lovrec – OK Vihor</v>
      </c>
      <c r="N221" s="92" t="s">
        <v>0</v>
      </c>
      <c r="O221" s="312" t="str">
        <f t="shared" si="26"/>
        <v>Darinka – Lovrec</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236</v>
      </c>
      <c r="E222" s="282" cm="1">
        <f t="array" ref="E222">IF($C222="","",INDEX(import_data,$C222,E$9))</f>
        <v>1788</v>
      </c>
      <c r="F222" s="280" t="str" cm="1">
        <f t="array" ref="F222">IF($C222="","",INDEX(import_data,$C222,F$9))</f>
        <v>Dario</v>
      </c>
      <c r="G222" s="280" t="str" cm="1">
        <f t="array" ref="G222">IF($C222="","",INDEX(import_data,$C222,G$9))</f>
        <v>Rocco</v>
      </c>
      <c r="H222" s="280" t="str" cm="1">
        <f t="array" ref="H222">IF($C222="","",IF(INDEX(import_data,$C222,H$9)="","",INDEX(import_data,$C222,H$9)))</f>
        <v>OK Kapela</v>
      </c>
      <c r="I222" s="300" t="str" cm="1">
        <f t="array" ref="I222">IF($C222="","",IF(INDEX(import_data,$C222,I$9)="","",INDEX(import_data,$C222,I$9)))</f>
        <v/>
      </c>
      <c r="K222" s="312" t="str">
        <f t="shared" si="24"/>
        <v>Dario – Rocco – OK Kapela</v>
      </c>
      <c r="L222" s="92" t="s">
        <v>0</v>
      </c>
      <c r="M222" s="312" t="str">
        <f t="shared" si="25"/>
        <v>Dario – Rocco – OK Kapela</v>
      </c>
      <c r="N222" s="92" t="s">
        <v>0</v>
      </c>
      <c r="O222" s="312" t="str">
        <f t="shared" si="26"/>
        <v>Dario – Rocco</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237</v>
      </c>
      <c r="E223" s="282" cm="1">
        <f t="array" ref="E223">IF($C223="","",INDEX(import_data,$C223,E$9))</f>
        <v>1479</v>
      </c>
      <c r="F223" s="280" t="str" cm="1">
        <f t="array" ref="F223">IF($C223="","",INDEX(import_data,$C223,F$9))</f>
        <v>Dario</v>
      </c>
      <c r="G223" s="280" t="str" cm="1">
        <f t="array" ref="G223">IF($C223="","",INDEX(import_data,$C223,G$9))</f>
        <v>Sekušak</v>
      </c>
      <c r="H223" s="280" t="str" cm="1">
        <f t="array" ref="H223">IF($C223="","",IF(INDEX(import_data,$C223,H$9)="","",INDEX(import_data,$C223,H$9)))</f>
        <v>OK Kapela</v>
      </c>
      <c r="I223" s="300" t="str" cm="1">
        <f t="array" ref="I223">IF($C223="","",IF(INDEX(import_data,$C223,I$9)="","",INDEX(import_data,$C223,I$9)))</f>
        <v>M55</v>
      </c>
      <c r="K223" s="312" t="str">
        <f t="shared" si="24"/>
        <v>Dario – Sekušak – OK Kapela – M55</v>
      </c>
      <c r="L223" s="92" t="s">
        <v>0</v>
      </c>
      <c r="M223" s="312" t="str">
        <f t="shared" si="25"/>
        <v>Dario – Sekušak – OK Kapela</v>
      </c>
      <c r="N223" s="92" t="s">
        <v>0</v>
      </c>
      <c r="O223" s="312" t="str">
        <f t="shared" si="26"/>
        <v>Dario – Sekušak</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238</v>
      </c>
      <c r="E224" s="282" cm="1">
        <f t="array" ref="E224">IF($C224="","",INDEX(import_data,$C224,E$9))</f>
        <v>1937</v>
      </c>
      <c r="F224" s="280" t="str" cm="1">
        <f t="array" ref="F224">IF($C224="","",INDEX(import_data,$C224,F$9))</f>
        <v>Dario</v>
      </c>
      <c r="G224" s="280" t="str" cm="1">
        <f t="array" ref="G224">IF($C224="","",INDEX(import_data,$C224,G$9))</f>
        <v>Šimatić</v>
      </c>
      <c r="H224" s="280" t="str" cm="1">
        <f t="array" ref="H224">IF($C224="","",IF(INDEX(import_data,$C224,H$9)="","",INDEX(import_data,$C224,H$9)))</f>
        <v>OK Maksimir</v>
      </c>
      <c r="I224" s="300" t="str" cm="1">
        <f t="array" ref="I224">IF($C224="","",IF(INDEX(import_data,$C224,I$9)="","",INDEX(import_data,$C224,I$9)))</f>
        <v>M21B</v>
      </c>
      <c r="K224" s="312" t="str">
        <f t="shared" si="24"/>
        <v>Dario – Šimatić – OK Maksimir – M21B</v>
      </c>
      <c r="L224" s="92" t="s">
        <v>0</v>
      </c>
      <c r="M224" s="312" t="str">
        <f t="shared" si="25"/>
        <v>Dario – Šimatić – OK Maksimir</v>
      </c>
      <c r="N224" s="92" t="s">
        <v>0</v>
      </c>
      <c r="O224" s="312" t="str">
        <f t="shared" si="26"/>
        <v>Dario – Šimatić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239</v>
      </c>
      <c r="E225" s="282" cm="1">
        <f t="array" ref="E225">IF($C225="","",INDEX(import_data,$C225,E$9))</f>
        <v>1089</v>
      </c>
      <c r="F225" s="280" t="str" cm="1">
        <f t="array" ref="F225">IF($C225="","",INDEX(import_data,$C225,F$9))</f>
        <v>Dario</v>
      </c>
      <c r="G225" s="280" t="str" cm="1">
        <f t="array" ref="G225">IF($C225="","",INDEX(import_data,$C225,G$9))</f>
        <v>Vodopija</v>
      </c>
      <c r="H225" s="280" t="str" cm="1">
        <f t="array" ref="H225">IF($C225="","",IF(INDEX(import_data,$C225,H$9)="","",INDEX(import_data,$C225,H$9)))</f>
        <v>OK Kapela</v>
      </c>
      <c r="I225" s="300" t="str" cm="1">
        <f t="array" ref="I225">IF($C225="","",IF(INDEX(import_data,$C225,I$9)="","",INDEX(import_data,$C225,I$9)))</f>
        <v>M21B</v>
      </c>
      <c r="K225" s="312" t="str">
        <f t="shared" si="24"/>
        <v>Dario – Vodopija – OK Kapela – M21B</v>
      </c>
      <c r="L225" s="92" t="s">
        <v>0</v>
      </c>
      <c r="M225" s="312" t="str">
        <f t="shared" si="25"/>
        <v>Dario – Vodopija – OK Kapela</v>
      </c>
      <c r="N225" s="92" t="s">
        <v>0</v>
      </c>
      <c r="O225" s="312" t="str">
        <f t="shared" si="26"/>
        <v>Dario – Vodopija</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240</v>
      </c>
      <c r="E226" s="282" cm="1">
        <f t="array" ref="E226">IF($C226="","",INDEX(import_data,$C226,E$9))</f>
        <v>1574</v>
      </c>
      <c r="F226" s="280" t="str" cm="1">
        <f t="array" ref="F226">IF($C226="","",INDEX(import_data,$C226,F$9))</f>
        <v>Dario</v>
      </c>
      <c r="G226" s="280" t="str" cm="1">
        <f t="array" ref="G226">IF($C226="","",INDEX(import_data,$C226,G$9))</f>
        <v>Kostrić</v>
      </c>
      <c r="H226" s="280" t="str" cm="1">
        <f t="array" ref="H226">IF($C226="","",IF(INDEX(import_data,$C226,H$9)="","",INDEX(import_data,$C226,H$9)))</f>
        <v>OK Sova</v>
      </c>
      <c r="I226" s="300" t="str" cm="1">
        <f t="array" ref="I226">IF($C226="","",IF(INDEX(import_data,$C226,I$9)="","",INDEX(import_data,$C226,I$9)))</f>
        <v/>
      </c>
      <c r="K226" s="312" t="str">
        <f t="shared" si="24"/>
        <v>Dario – Kostrić – OK Sova</v>
      </c>
      <c r="L226" s="92" t="s">
        <v>0</v>
      </c>
      <c r="M226" s="312" t="str">
        <f t="shared" si="25"/>
        <v>Dario – Kostrić – OK Sova</v>
      </c>
      <c r="N226" s="92" t="s">
        <v>0</v>
      </c>
      <c r="O226" s="312" t="str">
        <f t="shared" si="26"/>
        <v>Dario – Kostrić</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241</v>
      </c>
      <c r="E227" s="282" cm="1">
        <f t="array" ref="E227">IF($C227="","",INDEX(import_data,$C227,E$9))</f>
        <v>1563</v>
      </c>
      <c r="F227" s="280" t="str" cm="1">
        <f t="array" ref="F227">IF($C227="","",INDEX(import_data,$C227,F$9))</f>
        <v>Dario</v>
      </c>
      <c r="G227" s="280" t="str" cm="1">
        <f t="array" ref="G227">IF($C227="","",INDEX(import_data,$C227,G$9))</f>
        <v>Štambuk</v>
      </c>
      <c r="H227" s="280" t="str" cm="1">
        <f t="array" ref="H227">IF($C227="","",IF(INDEX(import_data,$C227,H$9)="","",INDEX(import_data,$C227,H$9)))</f>
        <v>OK Ivan Merz</v>
      </c>
      <c r="I227" s="300" t="str" cm="1">
        <f t="array" ref="I227">IF($C227="","",IF(INDEX(import_data,$C227,I$9)="","",INDEX(import_data,$C227,I$9)))</f>
        <v>M55</v>
      </c>
      <c r="K227" s="312" t="str">
        <f t="shared" si="24"/>
        <v>Dario – Štambuk – OK Ivan Merz – M55</v>
      </c>
      <c r="L227" s="92" t="s">
        <v>0</v>
      </c>
      <c r="M227" s="312" t="str">
        <f t="shared" si="25"/>
        <v>Dario – Štambuk – OK Ivan Merz</v>
      </c>
      <c r="N227" s="92" t="s">
        <v>0</v>
      </c>
      <c r="O227" s="312" t="str">
        <f t="shared" si="26"/>
        <v>Dario – Štambuk</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242</v>
      </c>
      <c r="E228" s="282" cm="1">
        <f t="array" ref="E228">IF($C228="","",INDEX(import_data,$C228,E$9))</f>
        <v>1900</v>
      </c>
      <c r="F228" s="280" t="str" cm="1">
        <f t="array" ref="F228">IF($C228="","",INDEX(import_data,$C228,F$9))</f>
        <v>Dario</v>
      </c>
      <c r="G228" s="280" t="str" cm="1">
        <f t="array" ref="G228">IF($C228="","",INDEX(import_data,$C228,G$9))</f>
        <v>Malović</v>
      </c>
      <c r="H228" s="280" t="str" cm="1">
        <f t="array" ref="H228">IF($C228="","",IF(INDEX(import_data,$C228,H$9)="","",INDEX(import_data,$C228,H$9)))</f>
        <v>OK Vihor</v>
      </c>
      <c r="I228" s="300" t="str" cm="1">
        <f t="array" ref="I228">IF($C228="","",IF(INDEX(import_data,$C228,I$9)="","",INDEX(import_data,$C228,I$9)))</f>
        <v>M21B</v>
      </c>
      <c r="K228" s="312" t="str">
        <f t="shared" si="24"/>
        <v>Dario – Malović – OK Vihor – M21B</v>
      </c>
      <c r="L228" s="92" t="s">
        <v>0</v>
      </c>
      <c r="M228" s="312" t="str">
        <f t="shared" si="25"/>
        <v>Dario – Malović – OK Vihor</v>
      </c>
      <c r="N228" s="92" t="s">
        <v>0</v>
      </c>
      <c r="O228" s="312" t="str">
        <f t="shared" si="26"/>
        <v>Dario – Malović</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243</v>
      </c>
      <c r="E229" s="282" cm="1">
        <f t="array" ref="E229">IF($C229="","",INDEX(import_data,$C229,E$9))</f>
        <v>1700</v>
      </c>
      <c r="F229" s="280" t="str" cm="1">
        <f t="array" ref="F229">IF($C229="","",INDEX(import_data,$C229,F$9))</f>
        <v>Darko</v>
      </c>
      <c r="G229" s="280" t="str" cm="1">
        <f t="array" ref="G229">IF($C229="","",INDEX(import_data,$C229,G$9))</f>
        <v>Josipović</v>
      </c>
      <c r="H229" s="280" t="str" cm="1">
        <f t="array" ref="H229">IF($C229="","",IF(INDEX(import_data,$C229,H$9)="","",INDEX(import_data,$C229,H$9)))</f>
        <v>OK Vihor</v>
      </c>
      <c r="I229" s="300" t="str" cm="1">
        <f t="array" ref="I229">IF($C229="","",IF(INDEX(import_data,$C229,I$9)="","",INDEX(import_data,$C229,I$9)))</f>
        <v/>
      </c>
      <c r="K229" s="312" t="str">
        <f t="shared" si="24"/>
        <v>Darko – Josipović – OK Vihor</v>
      </c>
      <c r="L229" s="92" t="s">
        <v>0</v>
      </c>
      <c r="M229" s="312" t="str">
        <f t="shared" si="25"/>
        <v>Darko – Josipović – OK Vihor</v>
      </c>
      <c r="N229" s="92" t="s">
        <v>0</v>
      </c>
      <c r="O229" s="312" t="str">
        <f t="shared" si="26"/>
        <v>Darko – Josipović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244</v>
      </c>
      <c r="E230" s="282" cm="1">
        <f t="array" ref="E230">IF($C230="","",INDEX(import_data,$C230,E$9))</f>
        <v>1558</v>
      </c>
      <c r="F230" s="280" t="str" cm="1">
        <f t="array" ref="F230">IF($C230="","",INDEX(import_data,$C230,F$9))</f>
        <v>Darko</v>
      </c>
      <c r="G230" s="280" t="str" cm="1">
        <f t="array" ref="G230">IF($C230="","",INDEX(import_data,$C230,G$9))</f>
        <v>Duhović</v>
      </c>
      <c r="H230" s="280" t="str" cm="1">
        <f t="array" ref="H230">IF($C230="","",IF(INDEX(import_data,$C230,H$9)="","",INDEX(import_data,$C230,H$9)))</f>
        <v>OK Međimurje</v>
      </c>
      <c r="I230" s="300" t="str" cm="1">
        <f t="array" ref="I230">IF($C230="","",IF(INDEX(import_data,$C230,I$9)="","",INDEX(import_data,$C230,I$9)))</f>
        <v/>
      </c>
      <c r="K230" s="312" t="str">
        <f t="shared" si="24"/>
        <v>Darko – Duhović – OK Međimurje</v>
      </c>
      <c r="L230" s="92" t="s">
        <v>0</v>
      </c>
      <c r="M230" s="312" t="str">
        <f t="shared" si="25"/>
        <v>Darko – Duhović – OK Međimurje</v>
      </c>
      <c r="N230" s="92" t="s">
        <v>0</v>
      </c>
      <c r="O230" s="312" t="str">
        <f t="shared" si="26"/>
        <v>Darko – Duhović</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245</v>
      </c>
      <c r="E231" s="282" cm="1">
        <f t="array" ref="E231">IF($C231="","",INDEX(import_data,$C231,E$9))</f>
        <v>1818</v>
      </c>
      <c r="F231" s="280" t="str" cm="1">
        <f t="array" ref="F231">IF($C231="","",INDEX(import_data,$C231,F$9))</f>
        <v>Darko</v>
      </c>
      <c r="G231" s="280" t="str" cm="1">
        <f t="array" ref="G231">IF($C231="","",INDEX(import_data,$C231,G$9))</f>
        <v>Klarić</v>
      </c>
      <c r="H231" s="280" t="str" cm="1">
        <f t="array" ref="H231">IF($C231="","",IF(INDEX(import_data,$C231,H$9)="","",INDEX(import_data,$C231,H$9)))</f>
        <v>OK Međimurje</v>
      </c>
      <c r="I231" s="300" t="str" cm="1">
        <f t="array" ref="I231">IF($C231="","",IF(INDEX(import_data,$C231,I$9)="","",INDEX(import_data,$C231,I$9)))</f>
        <v/>
      </c>
      <c r="K231" s="312" t="str">
        <f t="shared" si="24"/>
        <v>Darko – Klarić – OK Međimurje</v>
      </c>
      <c r="L231" s="92" t="s">
        <v>0</v>
      </c>
      <c r="M231" s="312" t="str">
        <f t="shared" si="25"/>
        <v>Darko – Klarić – OK Međimurje</v>
      </c>
      <c r="N231" s="92" t="s">
        <v>0</v>
      </c>
      <c r="O231" s="312" t="str">
        <f t="shared" si="26"/>
        <v>Darko – Klarić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246</v>
      </c>
      <c r="E232" s="282" cm="1">
        <f t="array" ref="E232">IF($C232="","",INDEX(import_data,$C232,E$9))</f>
        <v>1487</v>
      </c>
      <c r="F232" s="280" t="str" cm="1">
        <f t="array" ref="F232">IF($C232="","",INDEX(import_data,$C232,F$9))</f>
        <v>Darko</v>
      </c>
      <c r="G232" s="280" t="str" cm="1">
        <f t="array" ref="G232">IF($C232="","",INDEX(import_data,$C232,G$9))</f>
        <v>Surjan</v>
      </c>
      <c r="H232" s="280" t="str" cm="1">
        <f t="array" ref="H232">IF($C232="","",IF(INDEX(import_data,$C232,H$9)="","",INDEX(import_data,$C232,H$9)))</f>
        <v>OK Kapela</v>
      </c>
      <c r="I232" s="300" t="str" cm="1">
        <f t="array" ref="I232">IF($C232="","",IF(INDEX(import_data,$C232,I$9)="","",INDEX(import_data,$C232,I$9)))</f>
        <v>M35</v>
      </c>
      <c r="K232" s="312" t="str">
        <f t="shared" si="24"/>
        <v>Darko – Surjan – OK Kapela – M35</v>
      </c>
      <c r="L232" s="92" t="s">
        <v>0</v>
      </c>
      <c r="M232" s="312" t="str">
        <f t="shared" si="25"/>
        <v>Darko – Surjan – OK Kapela</v>
      </c>
      <c r="N232" s="92" t="s">
        <v>0</v>
      </c>
      <c r="O232" s="312" t="str">
        <f t="shared" si="26"/>
        <v>Darko – Surjan</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247</v>
      </c>
      <c r="E233" s="282" cm="1">
        <f t="array" ref="E233">IF($C233="","",INDEX(import_data,$C233,E$9))</f>
        <v>1363</v>
      </c>
      <c r="F233" s="280" t="str" cm="1">
        <f t="array" ref="F233">IF($C233="","",INDEX(import_data,$C233,F$9))</f>
        <v>Darko</v>
      </c>
      <c r="G233" s="280" t="str" cm="1">
        <f t="array" ref="G233">IF($C233="","",INDEX(import_data,$C233,G$9))</f>
        <v>Raškaj</v>
      </c>
      <c r="H233" s="280" t="str" cm="1">
        <f t="array" ref="H233">IF($C233="","",IF(INDEX(import_data,$C233,H$9)="","",INDEX(import_data,$C233,H$9)))</f>
        <v>OK Kapela</v>
      </c>
      <c r="I233" s="300" t="str" cm="1">
        <f t="array" ref="I233">IF($C233="","",IF(INDEX(import_data,$C233,I$9)="","",INDEX(import_data,$C233,I$9)))</f>
        <v>M55</v>
      </c>
      <c r="K233" s="312" t="str">
        <f t="shared" si="24"/>
        <v>Darko – Raškaj – OK Kapela – M55</v>
      </c>
      <c r="L233" s="92" t="s">
        <v>0</v>
      </c>
      <c r="M233" s="312" t="str">
        <f t="shared" si="25"/>
        <v>Darko – Raškaj – OK Kapela</v>
      </c>
      <c r="N233" s="92" t="s">
        <v>0</v>
      </c>
      <c r="O233" s="312" t="str">
        <f t="shared" si="26"/>
        <v>Darko – Raškaj</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248</v>
      </c>
      <c r="E234" s="282" cm="1">
        <f t="array" ref="E234">IF($C234="","",INDEX(import_data,$C234,E$9))</f>
        <v>1562</v>
      </c>
      <c r="F234" s="280" t="str" cm="1">
        <f t="array" ref="F234">IF($C234="","",INDEX(import_data,$C234,F$9))</f>
        <v>Darko</v>
      </c>
      <c r="G234" s="280" t="str" cm="1">
        <f t="array" ref="G234">IF($C234="","",INDEX(import_data,$C234,G$9))</f>
        <v>Merunka</v>
      </c>
      <c r="H234" s="280" t="str" cm="1">
        <f t="array" ref="H234">IF($C234="","",IF(INDEX(import_data,$C234,H$9)="","",INDEX(import_data,$C234,H$9)))</f>
        <v>OK Maksimir</v>
      </c>
      <c r="I234" s="300" t="str" cm="1">
        <f t="array" ref="I234">IF($C234="","",IF(INDEX(import_data,$C234,I$9)="","",INDEX(import_data,$C234,I$9)))</f>
        <v>M55</v>
      </c>
      <c r="K234" s="312" t="str">
        <f t="shared" si="24"/>
        <v>Darko – Merunka – OK Maksimir – M55</v>
      </c>
      <c r="L234" s="92" t="s">
        <v>0</v>
      </c>
      <c r="M234" s="312" t="str">
        <f t="shared" si="25"/>
        <v>Darko – Merunka – OK Maksimir</v>
      </c>
      <c r="N234" s="92" t="s">
        <v>0</v>
      </c>
      <c r="O234" s="312" t="str">
        <f t="shared" si="26"/>
        <v>Darko – Merunka</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249</v>
      </c>
      <c r="E235" s="282" cm="1">
        <f t="array" ref="E235">IF($C235="","",INDEX(import_data,$C235,E$9))</f>
        <v>2337</v>
      </c>
      <c r="F235" s="280" t="str" cm="1">
        <f t="array" ref="F235">IF($C235="","",INDEX(import_data,$C235,F$9))</f>
        <v>David</v>
      </c>
      <c r="G235" s="280" t="str" cm="1">
        <f t="array" ref="G235">IF($C235="","",INDEX(import_data,$C235,G$9))</f>
        <v>Harrison</v>
      </c>
      <c r="H235" s="280" t="str" cm="1">
        <f t="array" ref="H235">IF($C235="","",IF(INDEX(import_data,$C235,H$9)="","",INDEX(import_data,$C235,H$9)))</f>
        <v>East Pennine OC</v>
      </c>
      <c r="I235" s="300" t="str" cm="1">
        <f t="array" ref="I235">IF($C235="","",IF(INDEX(import_data,$C235,I$9)="","",INDEX(import_data,$C235,I$9)))</f>
        <v/>
      </c>
      <c r="K235" s="312" t="str">
        <f t="shared" si="24"/>
        <v>David – Harrison – East Pennine OC</v>
      </c>
      <c r="L235" s="92" t="s">
        <v>0</v>
      </c>
      <c r="M235" s="312" t="str">
        <f t="shared" si="25"/>
        <v>David – Harrison – East Pennine OC</v>
      </c>
      <c r="N235" s="92" t="s">
        <v>0</v>
      </c>
      <c r="O235" s="312" t="str">
        <f t="shared" si="26"/>
        <v>David – Harrison</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250</v>
      </c>
      <c r="E236" s="282" cm="1">
        <f t="array" ref="E236">IF($C236="","",INDEX(import_data,$C236,E$9))</f>
        <v>2354</v>
      </c>
      <c r="F236" s="280" t="str" cm="1">
        <f t="array" ref="F236">IF($C236="","",INDEX(import_data,$C236,F$9))</f>
        <v>David</v>
      </c>
      <c r="G236" s="280" t="str" cm="1">
        <f t="array" ref="G236">IF($C236="","",INDEX(import_data,$C236,G$9))</f>
        <v>Ritchie</v>
      </c>
      <c r="H236" s="280" t="str" cm="1">
        <f t="array" ref="H236">IF($C236="","",IF(INDEX(import_data,$C236,H$9)="","",INDEX(import_data,$C236,H$9)))</f>
        <v>Moravian</v>
      </c>
      <c r="I236" s="300" t="str" cm="1">
        <f t="array" ref="I236">IF($C236="","",IF(INDEX(import_data,$C236,I$9)="","",INDEX(import_data,$C236,I$9)))</f>
        <v/>
      </c>
      <c r="K236" s="312" t="str">
        <f t="shared" si="24"/>
        <v>David – Ritchie – Moravian</v>
      </c>
      <c r="L236" s="92" t="s">
        <v>0</v>
      </c>
      <c r="M236" s="312" t="str">
        <f t="shared" si="25"/>
        <v>David – Ritchie – Moravian</v>
      </c>
      <c r="N236" s="92" t="s">
        <v>0</v>
      </c>
      <c r="O236" s="312" t="str">
        <f t="shared" si="26"/>
        <v>David – Ritchie</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251</v>
      </c>
      <c r="E237" s="282" cm="1">
        <f t="array" ref="E237">IF($C237="","",INDEX(import_data,$C237,E$9))</f>
        <v>2321</v>
      </c>
      <c r="F237" s="280" t="str" cm="1">
        <f t="array" ref="F237">IF($C237="","",INDEX(import_data,$C237,F$9))</f>
        <v>David</v>
      </c>
      <c r="G237" s="280" t="str" cm="1">
        <f t="array" ref="G237">IF($C237="","",INDEX(import_data,$C237,G$9))</f>
        <v>Marsh</v>
      </c>
      <c r="H237" s="280" t="str" cm="1">
        <f t="array" ref="H237">IF($C237="","",IF(INDEX(import_data,$C237,H$9)="","",INDEX(import_data,$C237,H$9)))</f>
        <v>DST O</v>
      </c>
      <c r="I237" s="300" t="str" cm="1">
        <f t="array" ref="I237">IF($C237="","",IF(INDEX(import_data,$C237,I$9)="","",INDEX(import_data,$C237,I$9)))</f>
        <v/>
      </c>
      <c r="K237" s="312" t="str">
        <f t="shared" si="24"/>
        <v>David – Marsh – DST O</v>
      </c>
      <c r="L237" s="92" t="s">
        <v>0</v>
      </c>
      <c r="M237" s="312" t="str">
        <f t="shared" si="25"/>
        <v>David – Marsh – DST O</v>
      </c>
      <c r="N237" s="92" t="s">
        <v>0</v>
      </c>
      <c r="O237" s="312" t="str">
        <f t="shared" si="26"/>
        <v>David – Marsh</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252</v>
      </c>
      <c r="E238" s="282" cm="1">
        <f t="array" ref="E238">IF($C238="","",INDEX(import_data,$C238,E$9))</f>
        <v>1769</v>
      </c>
      <c r="F238" s="280" t="str" cm="1">
        <f t="array" ref="F238">IF($C238="","",INDEX(import_data,$C238,F$9))</f>
        <v>David</v>
      </c>
      <c r="G238" s="280" t="str" cm="1">
        <f t="array" ref="G238">IF($C238="","",INDEX(import_data,$C238,G$9))</f>
        <v>Lazar</v>
      </c>
      <c r="H238" s="280" t="str" cm="1">
        <f t="array" ref="H238">IF($C238="","",IF(INDEX(import_data,$C238,H$9)="","",INDEX(import_data,$C238,H$9)))</f>
        <v>OK Ivan Merz</v>
      </c>
      <c r="I238" s="300" t="str" cm="1">
        <f t="array" ref="I238">IF($C238="","",IF(INDEX(import_data,$C238,I$9)="","",INDEX(import_data,$C238,I$9)))</f>
        <v/>
      </c>
      <c r="K238" s="312" t="str">
        <f t="shared" si="24"/>
        <v>David – Lazar – OK Ivan Merz</v>
      </c>
      <c r="L238" s="92" t="s">
        <v>0</v>
      </c>
      <c r="M238" s="312" t="str">
        <f t="shared" si="25"/>
        <v>David – Lazar – OK Ivan Merz</v>
      </c>
      <c r="N238" s="92" t="s">
        <v>0</v>
      </c>
      <c r="O238" s="312" t="str">
        <f t="shared" si="26"/>
        <v>David – Lazar</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253</v>
      </c>
      <c r="E239" s="282" cm="1">
        <f t="array" ref="E239">IF($C239="","",INDEX(import_data,$C239,E$9))</f>
        <v>1669</v>
      </c>
      <c r="F239" s="280" t="str" cm="1">
        <f t="array" ref="F239">IF($C239="","",INDEX(import_data,$C239,F$9))</f>
        <v>David</v>
      </c>
      <c r="G239" s="280" t="str" cm="1">
        <f t="array" ref="G239">IF($C239="","",INDEX(import_data,$C239,G$9))</f>
        <v>Skopljak</v>
      </c>
      <c r="H239" s="280" t="str" cm="1">
        <f t="array" ref="H239">IF($C239="","",IF(INDEX(import_data,$C239,H$9)="","",INDEX(import_data,$C239,H$9)))</f>
        <v>OK Japetić</v>
      </c>
      <c r="I239" s="300" t="str" cm="1">
        <f t="array" ref="I239">IF($C239="","",IF(INDEX(import_data,$C239,I$9)="","",INDEX(import_data,$C239,I$9)))</f>
        <v/>
      </c>
      <c r="K239" s="312" t="str">
        <f t="shared" si="24"/>
        <v>David – Skopljak – OK Japetić</v>
      </c>
      <c r="L239" s="92" t="s">
        <v>0</v>
      </c>
      <c r="M239" s="312" t="str">
        <f t="shared" si="25"/>
        <v>David – Skopljak – OK Japetić</v>
      </c>
      <c r="N239" s="92" t="s">
        <v>0</v>
      </c>
      <c r="O239" s="312" t="str">
        <f t="shared" si="26"/>
        <v>David – Skopljak</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254</v>
      </c>
      <c r="E240" s="282" cm="1">
        <f t="array" ref="E240">IF($C240="","",INDEX(import_data,$C240,E$9))</f>
        <v>2221</v>
      </c>
      <c r="F240" s="280" t="str" cm="1">
        <f t="array" ref="F240">IF($C240="","",INDEX(import_data,$C240,F$9))</f>
        <v>Davor</v>
      </c>
      <c r="G240" s="280" t="str" cm="1">
        <f t="array" ref="G240">IF($C240="","",INDEX(import_data,$C240,G$9))</f>
        <v>Ambreković</v>
      </c>
      <c r="H240" s="280" t="str" cm="1">
        <f t="array" ref="H240">IF($C240="","",IF(INDEX(import_data,$C240,H$9)="","",INDEX(import_data,$C240,H$9)))</f>
        <v>OK Vihor</v>
      </c>
      <c r="I240" s="300" t="str" cm="1">
        <f t="array" ref="I240">IF($C240="","",IF(INDEX(import_data,$C240,I$9)="","",INDEX(import_data,$C240,I$9)))</f>
        <v>M21B</v>
      </c>
      <c r="K240" s="312" t="str">
        <f t="shared" si="24"/>
        <v>Davor – Ambreković – OK Vihor – M21B</v>
      </c>
      <c r="L240" s="92" t="s">
        <v>0</v>
      </c>
      <c r="M240" s="312" t="str">
        <f t="shared" si="25"/>
        <v>Davor – Ambreković – OK Vihor</v>
      </c>
      <c r="N240" s="92" t="s">
        <v>0</v>
      </c>
      <c r="O240" s="312" t="str">
        <f t="shared" si="26"/>
        <v>Davor – Ambreković</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255</v>
      </c>
      <c r="E241" s="282" cm="1">
        <f t="array" ref="E241">IF($C241="","",INDEX(import_data,$C241,E$9))</f>
        <v>2174</v>
      </c>
      <c r="F241" s="280" t="str" cm="1">
        <f t="array" ref="F241">IF($C241="","",INDEX(import_data,$C241,F$9))</f>
        <v>Davor</v>
      </c>
      <c r="G241" s="280" t="str" cm="1">
        <f t="array" ref="G241">IF($C241="","",INDEX(import_data,$C241,G$9))</f>
        <v>Matun</v>
      </c>
      <c r="H241" s="280" t="str" cm="1">
        <f t="array" ref="H241">IF($C241="","",IF(INDEX(import_data,$C241,H$9)="","",INDEX(import_data,$C241,H$9)))</f>
        <v>OK Vihor</v>
      </c>
      <c r="I241" s="300" t="str" cm="1">
        <f t="array" ref="I241">IF($C241="","",IF(INDEX(import_data,$C241,I$9)="","",INDEX(import_data,$C241,I$9)))</f>
        <v/>
      </c>
      <c r="K241" s="312" t="str">
        <f t="shared" si="24"/>
        <v>Davor – Matun – OK Vihor</v>
      </c>
      <c r="L241" s="92" t="s">
        <v>0</v>
      </c>
      <c r="M241" s="312" t="str">
        <f t="shared" si="25"/>
        <v>Davor – Matun – OK Vihor</v>
      </c>
      <c r="N241" s="92" t="s">
        <v>0</v>
      </c>
      <c r="O241" s="312" t="str">
        <f t="shared" si="26"/>
        <v>Davor – Matun</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256</v>
      </c>
      <c r="E242" s="282" cm="1">
        <f t="array" ref="E242">IF($C242="","",INDEX(import_data,$C242,E$9))</f>
        <v>1605</v>
      </c>
      <c r="F242" s="280" t="str" cm="1">
        <f t="array" ref="F242">IF($C242="","",INDEX(import_data,$C242,F$9))</f>
        <v>Davor</v>
      </c>
      <c r="G242" s="280" t="str" cm="1">
        <f t="array" ref="G242">IF($C242="","",INDEX(import_data,$C242,G$9))</f>
        <v>Šćuric</v>
      </c>
      <c r="H242" s="280" t="str" cm="1">
        <f t="array" ref="H242">IF($C242="","",IF(INDEX(import_data,$C242,H$9)="","",INDEX(import_data,$C242,H$9)))</f>
        <v>OK Jelen</v>
      </c>
      <c r="I242" s="300" t="str" cm="1">
        <f t="array" ref="I242">IF($C242="","",IF(INDEX(import_data,$C242,I$9)="","",INDEX(import_data,$C242,I$9)))</f>
        <v>M45</v>
      </c>
      <c r="K242" s="312" t="str">
        <f t="shared" si="24"/>
        <v>Davor – Šćuric – OK Jelen – M45</v>
      </c>
      <c r="L242" s="92" t="s">
        <v>0</v>
      </c>
      <c r="M242" s="312" t="str">
        <f t="shared" si="25"/>
        <v>Davor – Šćuric – OK Jelen</v>
      </c>
      <c r="N242" s="92" t="s">
        <v>0</v>
      </c>
      <c r="O242" s="312" t="str">
        <f t="shared" si="26"/>
        <v>Davor – Šćuric</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257</v>
      </c>
      <c r="E243" s="282" cm="1">
        <f t="array" ref="E243">IF($C243="","",INDEX(import_data,$C243,E$9))</f>
        <v>1471</v>
      </c>
      <c r="F243" s="280" t="str" cm="1">
        <f t="array" ref="F243">IF($C243="","",INDEX(import_data,$C243,F$9))</f>
        <v>Davor</v>
      </c>
      <c r="G243" s="280" t="str" cm="1">
        <f t="array" ref="G243">IF($C243="","",INDEX(import_data,$C243,G$9))</f>
        <v>Čapeta</v>
      </c>
      <c r="H243" s="280" t="str" cm="1">
        <f t="array" ref="H243">IF($C243="","",IF(INDEX(import_data,$C243,H$9)="","",INDEX(import_data,$C243,H$9)))</f>
        <v>OK Kapela</v>
      </c>
      <c r="I243" s="300" t="str" cm="1">
        <f t="array" ref="I243">IF($C243="","",IF(INDEX(import_data,$C243,I$9)="","",INDEX(import_data,$C243,I$9)))</f>
        <v/>
      </c>
      <c r="K243" s="312" t="str">
        <f t="shared" si="24"/>
        <v>Davor – Čapeta – OK Kapela</v>
      </c>
      <c r="L243" s="92" t="s">
        <v>0</v>
      </c>
      <c r="M243" s="312" t="str">
        <f t="shared" si="25"/>
        <v>Davor – Čapeta – OK Kapela</v>
      </c>
      <c r="N243" s="92" t="s">
        <v>0</v>
      </c>
      <c r="O243" s="312" t="str">
        <f t="shared" si="26"/>
        <v>Davor – Čapeta</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258</v>
      </c>
      <c r="E244" s="282" cm="1">
        <f t="array" ref="E244">IF($C244="","",INDEX(import_data,$C244,E$9))</f>
        <v>1067</v>
      </c>
      <c r="F244" s="280" t="str" cm="1">
        <f t="array" ref="F244">IF($C244="","",INDEX(import_data,$C244,F$9))</f>
        <v>Davorka</v>
      </c>
      <c r="G244" s="280" t="str" cm="1">
        <f t="array" ref="G244">IF($C244="","",INDEX(import_data,$C244,G$9))</f>
        <v>Srebačić</v>
      </c>
      <c r="H244" s="280" t="str" cm="1">
        <f t="array" ref="H244">IF($C244="","",IF(INDEX(import_data,$C244,H$9)="","",INDEX(import_data,$C244,H$9)))</f>
        <v>OK Varaždin</v>
      </c>
      <c r="I244" s="300" t="str" cm="1">
        <f t="array" ref="I244">IF($C244="","",IF(INDEX(import_data,$C244,I$9)="","",INDEX(import_data,$C244,I$9)))</f>
        <v>Ž45</v>
      </c>
      <c r="K244" s="312" t="str">
        <f t="shared" si="24"/>
        <v>Davorka – Srebačić – OK Varaždin – Ž45</v>
      </c>
      <c r="L244" s="92" t="s">
        <v>0</v>
      </c>
      <c r="M244" s="312" t="str">
        <f t="shared" si="25"/>
        <v>Davorka – Srebačić – OK Varaždin</v>
      </c>
      <c r="N244" s="92" t="s">
        <v>0</v>
      </c>
      <c r="O244" s="312" t="str">
        <f t="shared" si="26"/>
        <v>Davorka – Srebačić</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259</v>
      </c>
      <c r="E245" s="282" cm="1">
        <f t="array" ref="E245">IF($C245="","",INDEX(import_data,$C245,E$9))</f>
        <v>1012</v>
      </c>
      <c r="F245" s="280" t="str" cm="1">
        <f t="array" ref="F245">IF($C245="","",INDEX(import_data,$C245,F$9))</f>
        <v>Dejan</v>
      </c>
      <c r="G245" s="280" t="str" cm="1">
        <f t="array" ref="G245">IF($C245="","",INDEX(import_data,$C245,G$9))</f>
        <v>Šimičević</v>
      </c>
      <c r="H245" s="280" t="str" cm="1">
        <f t="array" ref="H245">IF($C245="","",IF(INDEX(import_data,$C245,H$9)="","",INDEX(import_data,$C245,H$9)))</f>
        <v>OK Vihor</v>
      </c>
      <c r="I245" s="300" t="str" cm="1">
        <f t="array" ref="I245">IF($C245="","",IF(INDEX(import_data,$C245,I$9)="","",INDEX(import_data,$C245,I$9)))</f>
        <v/>
      </c>
      <c r="K245" s="312" t="str">
        <f t="shared" si="24"/>
        <v>Dejan – Šimičević – OK Vihor</v>
      </c>
      <c r="L245" s="92" t="s">
        <v>0</v>
      </c>
      <c r="M245" s="312" t="str">
        <f t="shared" si="25"/>
        <v>Dejan – Šimičević – OK Vihor</v>
      </c>
      <c r="N245" s="92" t="s">
        <v>0</v>
      </c>
      <c r="O245" s="312" t="str">
        <f t="shared" si="26"/>
        <v>Dejan – Šimičević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260</v>
      </c>
      <c r="E246" s="282" cm="1">
        <f t="array" ref="E246">IF($C246="","",INDEX(import_data,$C246,E$9))</f>
        <v>2020</v>
      </c>
      <c r="F246" s="280" t="str" cm="1">
        <f t="array" ref="F246">IF($C246="","",INDEX(import_data,$C246,F$9))</f>
        <v>Dejan</v>
      </c>
      <c r="G246" s="280" t="str" cm="1">
        <f t="array" ref="G246">IF($C246="","",INDEX(import_data,$C246,G$9))</f>
        <v>Juranić</v>
      </c>
      <c r="H246" s="280" t="str" cm="1">
        <f t="array" ref="H246">IF($C246="","",IF(INDEX(import_data,$C246,H$9)="","",INDEX(import_data,$C246,H$9)))</f>
        <v>SK Tilček Team</v>
      </c>
      <c r="I246" s="300" t="str" cm="1">
        <f t="array" ref="I246">IF($C246="","",IF(INDEX(import_data,$C246,I$9)="","",INDEX(import_data,$C246,I$9)))</f>
        <v/>
      </c>
      <c r="K246" s="312" t="str">
        <f t="shared" si="24"/>
        <v>Dejan – Juranić – SK Tilček Team</v>
      </c>
      <c r="L246" s="92" t="s">
        <v>0</v>
      </c>
      <c r="M246" s="312" t="str">
        <f t="shared" si="25"/>
        <v>Dejan – Juranić – SK Tilček Team</v>
      </c>
      <c r="N246" s="92" t="s">
        <v>0</v>
      </c>
      <c r="O246" s="312" t="str">
        <f t="shared" si="26"/>
        <v>Dejan – Juranić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261</v>
      </c>
      <c r="E247" s="282" cm="1">
        <f t="array" ref="E247">IF($C247="","",INDEX(import_data,$C247,E$9))</f>
        <v>1583</v>
      </c>
      <c r="F247" s="280" t="str" cm="1">
        <f t="array" ref="F247">IF($C247="","",INDEX(import_data,$C247,F$9))</f>
        <v>Despot</v>
      </c>
      <c r="G247" s="280" t="str" cm="1">
        <f t="array" ref="G247">IF($C247="","",INDEX(import_data,$C247,G$9))</f>
        <v>Matijević</v>
      </c>
      <c r="H247" s="280" t="str" cm="1">
        <f t="array" ref="H247">IF($C247="","",IF(INDEX(import_data,$C247,H$9)="","",INDEX(import_data,$C247,H$9)))</f>
        <v>OK Sova</v>
      </c>
      <c r="I247" s="300" t="str" cm="1">
        <f t="array" ref="I247">IF($C247="","",IF(INDEX(import_data,$C247,I$9)="","",INDEX(import_data,$C247,I$9)))</f>
        <v/>
      </c>
      <c r="K247" s="312" t="str">
        <f t="shared" si="24"/>
        <v>Despot – Matijević – OK Sova</v>
      </c>
      <c r="L247" s="92" t="s">
        <v>0</v>
      </c>
      <c r="M247" s="312" t="str">
        <f t="shared" si="25"/>
        <v>Despot – Matijević – OK Sova</v>
      </c>
      <c r="N247" s="92" t="s">
        <v>0</v>
      </c>
      <c r="O247" s="312" t="str">
        <f t="shared" si="26"/>
        <v>Despot – Matijević</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262</v>
      </c>
      <c r="E248" s="282" cm="1">
        <f t="array" ref="E248">IF($C248="","",INDEX(import_data,$C248,E$9))</f>
        <v>1651</v>
      </c>
      <c r="F248" s="280" t="str" cm="1">
        <f t="array" ref="F248">IF($C248="","",INDEX(import_data,$C248,F$9))</f>
        <v>Diana</v>
      </c>
      <c r="G248" s="280" t="str" cm="1">
        <f t="array" ref="G248">IF($C248="","",INDEX(import_data,$C248,G$9))</f>
        <v>Buzov</v>
      </c>
      <c r="H248" s="280" t="str" cm="1">
        <f t="array" ref="H248">IF($C248="","",IF(INDEX(import_data,$C248,H$9)="","",INDEX(import_data,$C248,H$9)))</f>
        <v>OK Sova</v>
      </c>
      <c r="I248" s="300" t="str" cm="1">
        <f t="array" ref="I248">IF($C248="","",IF(INDEX(import_data,$C248,I$9)="","",INDEX(import_data,$C248,I$9)))</f>
        <v/>
      </c>
      <c r="K248" s="312" t="str">
        <f t="shared" si="24"/>
        <v>Diana – Buzov – OK Sova</v>
      </c>
      <c r="L248" s="92" t="s">
        <v>0</v>
      </c>
      <c r="M248" s="312" t="str">
        <f t="shared" si="25"/>
        <v>Diana – Buzov – OK Sova</v>
      </c>
      <c r="N248" s="92" t="s">
        <v>0</v>
      </c>
      <c r="O248" s="312" t="str">
        <f t="shared" si="26"/>
        <v>Diana – Buzov</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263</v>
      </c>
      <c r="E249" s="282" cm="1">
        <f t="array" ref="E249">IF($C249="","",INDEX(import_data,$C249,E$9))</f>
        <v>2138</v>
      </c>
      <c r="F249" s="280" t="str" cm="1">
        <f t="array" ref="F249">IF($C249="","",INDEX(import_data,$C249,F$9))</f>
        <v>Dietlinde</v>
      </c>
      <c r="G249" s="280" t="str" cm="1">
        <f t="array" ref="G249">IF($C249="","",INDEX(import_data,$C249,G$9))</f>
        <v>Venhauer</v>
      </c>
      <c r="H249" s="280" t="str" cm="1">
        <f t="array" ref="H249">IF($C249="","",IF(INDEX(import_data,$C249,H$9)="","",INDEX(import_data,$C249,H$9)))</f>
        <v>OLC Union Vikt.</v>
      </c>
      <c r="I249" s="300" t="str" cm="1">
        <f t="array" ref="I249">IF($C249="","",IF(INDEX(import_data,$C249,I$9)="","",INDEX(import_data,$C249,I$9)))</f>
        <v/>
      </c>
      <c r="K249" s="312" t="str">
        <f t="shared" si="24"/>
        <v>Dietlinde – Venhauer – OLC Union Vikt.</v>
      </c>
      <c r="L249" s="92" t="s">
        <v>0</v>
      </c>
      <c r="M249" s="312" t="str">
        <f t="shared" si="25"/>
        <v>Dietlinde – Venhauer – OLC Union Vikt.</v>
      </c>
      <c r="N249" s="92" t="s">
        <v>0</v>
      </c>
      <c r="O249" s="312" t="str">
        <f t="shared" si="26"/>
        <v>Dietlinde – Venhauer</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264</v>
      </c>
      <c r="E250" s="282" cm="1">
        <f t="array" ref="E250">IF($C250="","",INDEX(import_data,$C250,E$9))</f>
        <v>1916</v>
      </c>
      <c r="F250" s="280" t="str" cm="1">
        <f t="array" ref="F250">IF($C250="","",INDEX(import_data,$C250,F$9))</f>
        <v>Dinko</v>
      </c>
      <c r="G250" s="280" t="str" cm="1">
        <f t="array" ref="G250">IF($C250="","",INDEX(import_data,$C250,G$9))</f>
        <v>Ćetković</v>
      </c>
      <c r="H250" s="280" t="str" cm="1">
        <f t="array" ref="H250">IF($C250="","",IF(INDEX(import_data,$C250,H$9)="","",INDEX(import_data,$C250,H$9)))</f>
        <v>OK Vihor</v>
      </c>
      <c r="I250" s="300" t="str" cm="1">
        <f t="array" ref="I250">IF($C250="","",IF(INDEX(import_data,$C250,I$9)="","",INDEX(import_data,$C250,I$9)))</f>
        <v/>
      </c>
      <c r="K250" s="312" t="str">
        <f t="shared" si="24"/>
        <v>Dinko – Ćetković – OK Vihor</v>
      </c>
      <c r="L250" s="92" t="s">
        <v>0</v>
      </c>
      <c r="M250" s="312" t="str">
        <f t="shared" si="25"/>
        <v>Dinko – Ćetković – OK Vihor</v>
      </c>
      <c r="N250" s="92" t="s">
        <v>0</v>
      </c>
      <c r="O250" s="312" t="str">
        <f t="shared" si="26"/>
        <v>Dinko – Ćetković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265</v>
      </c>
      <c r="E251" s="282" cm="1">
        <f t="array" ref="E251">IF($C251="","",INDEX(import_data,$C251,E$9))</f>
        <v>1942</v>
      </c>
      <c r="F251" s="280" t="str" cm="1">
        <f t="array" ref="F251">IF($C251="","",INDEX(import_data,$C251,F$9))</f>
        <v>Dino</v>
      </c>
      <c r="G251" s="280" t="str" cm="1">
        <f t="array" ref="G251">IF($C251="","",INDEX(import_data,$C251,G$9))</f>
        <v>Martinović</v>
      </c>
      <c r="H251" s="280" t="str" cm="1">
        <f t="array" ref="H251">IF($C251="","",IF(INDEX(import_data,$C251,H$9)="","",INDEX(import_data,$C251,H$9)))</f>
        <v>OK Vihor</v>
      </c>
      <c r="I251" s="300" t="str" cm="1">
        <f t="array" ref="I251">IF($C251="","",IF(INDEX(import_data,$C251,I$9)="","",INDEX(import_data,$C251,I$9)))</f>
        <v>M21B</v>
      </c>
      <c r="K251" s="312" t="str">
        <f t="shared" si="24"/>
        <v>Dino – Martinović – OK Vihor – M21B</v>
      </c>
      <c r="L251" s="92" t="s">
        <v>0</v>
      </c>
      <c r="M251" s="312" t="str">
        <f t="shared" si="25"/>
        <v>Dino – Martinović – OK Vihor</v>
      </c>
      <c r="N251" s="92" t="s">
        <v>0</v>
      </c>
      <c r="O251" s="312" t="str">
        <f t="shared" si="26"/>
        <v>Dino – Martinović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266</v>
      </c>
      <c r="E252" s="282" cm="1">
        <f t="array" ref="E252">IF($C252="","",INDEX(import_data,$C252,E$9))</f>
        <v>2141</v>
      </c>
      <c r="F252" s="280" t="str" cm="1">
        <f t="array" ref="F252">IF($C252="","",INDEX(import_data,$C252,F$9))</f>
        <v>Dirk</v>
      </c>
      <c r="G252" s="280" t="str" cm="1">
        <f t="array" ref="G252">IF($C252="","",INDEX(import_data,$C252,G$9))</f>
        <v>Hartmann</v>
      </c>
      <c r="H252" s="280" t="str" cm="1">
        <f t="array" ref="H252">IF($C252="","",IF(INDEX(import_data,$C252,H$9)="","",INDEX(import_data,$C252,H$9)))</f>
        <v>SV Mietraching</v>
      </c>
      <c r="I252" s="300" t="str" cm="1">
        <f t="array" ref="I252">IF($C252="","",IF(INDEX(import_data,$C252,I$9)="","",INDEX(import_data,$C252,I$9)))</f>
        <v/>
      </c>
      <c r="K252" s="312" t="str">
        <f t="shared" si="24"/>
        <v>Dirk – Hartmann – SV Mietraching</v>
      </c>
      <c r="L252" s="92" t="s">
        <v>0</v>
      </c>
      <c r="M252" s="312" t="str">
        <f t="shared" si="25"/>
        <v>Dirk – Hartmann – SV Mietraching</v>
      </c>
      <c r="N252" s="92" t="s">
        <v>0</v>
      </c>
      <c r="O252" s="312" t="str">
        <f t="shared" si="26"/>
        <v>Dirk – Hartmann</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267</v>
      </c>
      <c r="E253" s="282" cm="1">
        <f t="array" ref="E253">IF($C253="","",INDEX(import_data,$C253,E$9))</f>
        <v>2355</v>
      </c>
      <c r="F253" s="280" t="str" cm="1">
        <f t="array" ref="F253">IF($C253="","",INDEX(import_data,$C253,F$9))</f>
        <v>Dmytro</v>
      </c>
      <c r="G253" s="280" t="str" cm="1">
        <f t="array" ref="G253">IF($C253="","",INDEX(import_data,$C253,G$9))</f>
        <v>Gorelyy</v>
      </c>
      <c r="H253" s="280" t="str" cm="1">
        <f t="array" ref="H253">IF($C253="","",IF(INDEX(import_data,$C253,H$9)="","",INDEX(import_data,$C253,H$9)))</f>
        <v>Sunky</v>
      </c>
      <c r="I253" s="300" t="str" cm="1">
        <f t="array" ref="I253">IF($C253="","",IF(INDEX(import_data,$C253,I$9)="","",INDEX(import_data,$C253,I$9)))</f>
        <v/>
      </c>
      <c r="K253" s="312" t="str">
        <f t="shared" si="24"/>
        <v>Dmytro – Gorelyy – Sunky</v>
      </c>
      <c r="L253" s="92" t="s">
        <v>0</v>
      </c>
      <c r="M253" s="312" t="str">
        <f t="shared" si="25"/>
        <v>Dmytro – Gorelyy – Sunky</v>
      </c>
      <c r="N253" s="92" t="s">
        <v>0</v>
      </c>
      <c r="O253" s="312" t="str">
        <f t="shared" si="26"/>
        <v>Dmytro – Gorelyy</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268</v>
      </c>
      <c r="E254" s="282" cm="1">
        <f t="array" ref="E254">IF($C254="","",INDEX(import_data,$C254,E$9))</f>
        <v>1622</v>
      </c>
      <c r="F254" s="280" t="str" cm="1">
        <f t="array" ref="F254">IF($C254="","",INDEX(import_data,$C254,F$9))</f>
        <v>Dolores</v>
      </c>
      <c r="G254" s="280" t="str" cm="1">
        <f t="array" ref="G254">IF($C254="","",INDEX(import_data,$C254,G$9))</f>
        <v>Pajčin</v>
      </c>
      <c r="H254" s="280" t="str" cm="1">
        <f t="array" ref="H254">IF($C254="","",IF(INDEX(import_data,$C254,H$9)="","",INDEX(import_data,$C254,H$9)))</f>
        <v>OK Sova</v>
      </c>
      <c r="I254" s="300" t="str" cm="1">
        <f t="array" ref="I254">IF($C254="","",IF(INDEX(import_data,$C254,I$9)="","",INDEX(import_data,$C254,I$9)))</f>
        <v>Ž35</v>
      </c>
      <c r="K254" s="312" t="str">
        <f t="shared" si="24"/>
        <v>Dolores – Pajčin – OK Sova – Ž35</v>
      </c>
      <c r="L254" s="92" t="s">
        <v>0</v>
      </c>
      <c r="M254" s="312" t="str">
        <f t="shared" si="25"/>
        <v>Dolores – Pajčin – OK Sova</v>
      </c>
      <c r="N254" s="92" t="s">
        <v>0</v>
      </c>
      <c r="O254" s="312" t="str">
        <f t="shared" si="26"/>
        <v>Dolores – Pajčin</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269</v>
      </c>
      <c r="E255" s="282" cm="1">
        <f t="array" ref="E255">IF($C255="","",INDEX(import_data,$C255,E$9))</f>
        <v>1302</v>
      </c>
      <c r="F255" s="280" t="str" cm="1">
        <f t="array" ref="F255">IF($C255="","",INDEX(import_data,$C255,F$9))</f>
        <v>Domagoj</v>
      </c>
      <c r="G255" s="280" t="str" cm="1">
        <f t="array" ref="G255">IF($C255="","",INDEX(import_data,$C255,G$9))</f>
        <v>Malović</v>
      </c>
      <c r="H255" s="280" t="str" cm="1">
        <f t="array" ref="H255">IF($C255="","",IF(INDEX(import_data,$C255,H$9)="","",INDEX(import_data,$C255,H$9)))</f>
        <v>OK Kapela</v>
      </c>
      <c r="I255" s="300" t="str" cm="1">
        <f t="array" ref="I255">IF($C255="","",IF(INDEX(import_data,$C255,I$9)="","",INDEX(import_data,$C255,I$9)))</f>
        <v>M21B</v>
      </c>
      <c r="K255" s="312" t="str">
        <f t="shared" si="24"/>
        <v>Domagoj – Malović – OK Kapela – M21B</v>
      </c>
      <c r="L255" s="92" t="s">
        <v>0</v>
      </c>
      <c r="M255" s="312" t="str">
        <f t="shared" si="25"/>
        <v>Domagoj – Malović – OK Kapela</v>
      </c>
      <c r="N255" s="92" t="s">
        <v>0</v>
      </c>
      <c r="O255" s="312" t="str">
        <f t="shared" si="26"/>
        <v>Domagoj – Malović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270</v>
      </c>
      <c r="E256" s="282" cm="1">
        <f t="array" ref="E256">IF($C256="","",INDEX(import_data,$C256,E$9))</f>
        <v>1237</v>
      </c>
      <c r="F256" s="280" t="str" cm="1">
        <f t="array" ref="F256">IF($C256="","",INDEX(import_data,$C256,F$9))</f>
        <v>Domagoj</v>
      </c>
      <c r="G256" s="280" t="str" cm="1">
        <f t="array" ref="G256">IF($C256="","",INDEX(import_data,$C256,G$9))</f>
        <v>Pavlin</v>
      </c>
      <c r="H256" s="280" t="str" cm="1">
        <f t="array" ref="H256">IF($C256="","",IF(INDEX(import_data,$C256,H$9)="","",INDEX(import_data,$C256,H$9)))</f>
        <v>OK Vihor</v>
      </c>
      <c r="I256" s="300" t="str" cm="1">
        <f t="array" ref="I256">IF($C256="","",IF(INDEX(import_data,$C256,I$9)="","",INDEX(import_data,$C256,I$9)))</f>
        <v>M45</v>
      </c>
      <c r="K256" s="312" t="str">
        <f t="shared" si="24"/>
        <v>Domagoj – Pavlin – OK Vihor – M45</v>
      </c>
      <c r="L256" s="92" t="s">
        <v>0</v>
      </c>
      <c r="M256" s="312" t="str">
        <f t="shared" si="25"/>
        <v>Domagoj – Pavlin – OK Vihor</v>
      </c>
      <c r="N256" s="92" t="s">
        <v>0</v>
      </c>
      <c r="O256" s="312" t="str">
        <f t="shared" si="26"/>
        <v>Domagoj – Pavlin</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271</v>
      </c>
      <c r="E257" s="282" cm="1">
        <f t="array" ref="E257">IF($C257="","",INDEX(import_data,$C257,E$9))</f>
        <v>1300</v>
      </c>
      <c r="F257" s="280" t="str" cm="1">
        <f t="array" ref="F257">IF($C257="","",INDEX(import_data,$C257,F$9))</f>
        <v>Domagoj</v>
      </c>
      <c r="G257" s="280" t="str" cm="1">
        <f t="array" ref="G257">IF($C257="","",INDEX(import_data,$C257,G$9))</f>
        <v>Delimar</v>
      </c>
      <c r="H257" s="280" t="str" cm="1">
        <f t="array" ref="H257">IF($C257="","",IF(INDEX(import_data,$C257,H$9)="","",INDEX(import_data,$C257,H$9)))</f>
        <v>OK Kapela</v>
      </c>
      <c r="I257" s="300" t="str" cm="1">
        <f t="array" ref="I257">IF($C257="","",IF(INDEX(import_data,$C257,I$9)="","",INDEX(import_data,$C257,I$9)))</f>
        <v>M35</v>
      </c>
      <c r="K257" s="312" t="str">
        <f t="shared" si="24"/>
        <v>Domagoj – Delimar – OK Kapela – M35</v>
      </c>
      <c r="L257" s="92" t="s">
        <v>0</v>
      </c>
      <c r="M257" s="312" t="str">
        <f t="shared" si="25"/>
        <v>Domagoj – Delimar – OK Kapela</v>
      </c>
      <c r="N257" s="92" t="s">
        <v>0</v>
      </c>
      <c r="O257" s="312" t="str">
        <f t="shared" si="26"/>
        <v>Domagoj – Delimar</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272</v>
      </c>
      <c r="E258" s="282" cm="1">
        <f t="array" ref="E258">IF($C258="","",INDEX(import_data,$C258,E$9))</f>
        <v>1013</v>
      </c>
      <c r="F258" s="280" t="str" cm="1">
        <f t="array" ref="F258">IF($C258="","",INDEX(import_data,$C258,F$9))</f>
        <v>Domagoj</v>
      </c>
      <c r="G258" s="280" t="str" cm="1">
        <f t="array" ref="G258">IF($C258="","",INDEX(import_data,$C258,G$9))</f>
        <v>Levanić</v>
      </c>
      <c r="H258" s="280" t="str" cm="1">
        <f t="array" ref="H258">IF($C258="","",IF(INDEX(import_data,$C258,H$9)="","",INDEX(import_data,$C258,H$9)))</f>
        <v>OK Vihor</v>
      </c>
      <c r="I258" s="300" t="str" cm="1">
        <f t="array" ref="I258">IF($C258="","",IF(INDEX(import_data,$C258,I$9)="","",INDEX(import_data,$C258,I$9)))</f>
        <v/>
      </c>
      <c r="K258" s="312" t="str">
        <f t="shared" si="24"/>
        <v>Domagoj – Levanić – OK Vihor</v>
      </c>
      <c r="L258" s="92" t="s">
        <v>0</v>
      </c>
      <c r="M258" s="312" t="str">
        <f t="shared" si="25"/>
        <v>Domagoj – Levanić – OK Vihor</v>
      </c>
      <c r="N258" s="92" t="s">
        <v>0</v>
      </c>
      <c r="O258" s="312" t="str">
        <f t="shared" si="26"/>
        <v>Domagoj – Levanić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273</v>
      </c>
      <c r="E259" s="282" cm="1">
        <f t="array" ref="E259">IF($C259="","",INDEX(import_data,$C259,E$9))</f>
        <v>1266</v>
      </c>
      <c r="F259" s="280" t="str" cm="1">
        <f t="array" ref="F259">IF($C259="","",INDEX(import_data,$C259,F$9))</f>
        <v>Domagoj</v>
      </c>
      <c r="G259" s="280" t="str" cm="1">
        <f t="array" ref="G259">IF($C259="","",INDEX(import_data,$C259,G$9))</f>
        <v>Šantić</v>
      </c>
      <c r="H259" s="280" t="str" cm="1">
        <f t="array" ref="H259">IF($C259="","",IF(INDEX(import_data,$C259,H$9)="","",INDEX(import_data,$C259,H$9)))</f>
        <v>OK Bjelovar</v>
      </c>
      <c r="I259" s="300" t="str" cm="1">
        <f t="array" ref="I259">IF($C259="","",IF(INDEX(import_data,$C259,I$9)="","",INDEX(import_data,$C259,I$9)))</f>
        <v>M45</v>
      </c>
      <c r="K259" s="312" t="str">
        <f t="shared" si="24"/>
        <v>Domagoj – Šantić – OK Bjelovar – M45</v>
      </c>
      <c r="L259" s="92" t="s">
        <v>0</v>
      </c>
      <c r="M259" s="312" t="str">
        <f t="shared" si="25"/>
        <v>Domagoj – Šantić – OK Bjelovar</v>
      </c>
      <c r="N259" s="92" t="s">
        <v>0</v>
      </c>
      <c r="O259" s="312" t="str">
        <f t="shared" si="26"/>
        <v>Domagoj – Šantić</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274</v>
      </c>
      <c r="E260" s="282" cm="1">
        <f t="array" ref="E260">IF($C260="","",INDEX(import_data,$C260,E$9))</f>
        <v>2302</v>
      </c>
      <c r="F260" s="280" t="str" cm="1">
        <f t="array" ref="F260">IF($C260="","",INDEX(import_data,$C260,F$9))</f>
        <v>Domagoj</v>
      </c>
      <c r="G260" s="280" t="str" cm="1">
        <f t="array" ref="G260">IF($C260="","",INDEX(import_data,$C260,G$9))</f>
        <v>Katalin</v>
      </c>
      <c r="H260" s="280" t="str" cm="1">
        <f t="array" ref="H260">IF($C260="","",IF(INDEX(import_data,$C260,H$9)="","",INDEX(import_data,$C260,H$9)))</f>
        <v>OK Vihor</v>
      </c>
      <c r="I260" s="300" t="str" cm="1">
        <f t="array" ref="I260">IF($C260="","",IF(INDEX(import_data,$C260,I$9)="","",INDEX(import_data,$C260,I$9)))</f>
        <v/>
      </c>
      <c r="K260" s="312" t="str">
        <f t="shared" si="24"/>
        <v>Domagoj – Katalin – OK Vihor</v>
      </c>
      <c r="L260" s="92" t="s">
        <v>0</v>
      </c>
      <c r="M260" s="312" t="str">
        <f t="shared" si="25"/>
        <v>Domagoj – Katalin – OK Vihor</v>
      </c>
      <c r="N260" s="92" t="s">
        <v>0</v>
      </c>
      <c r="O260" s="312" t="str">
        <f t="shared" si="26"/>
        <v>Domagoj – Katalin</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275</v>
      </c>
      <c r="E261" s="282" cm="1">
        <f t="array" ref="E261">IF($C261="","",INDEX(import_data,$C261,E$9))</f>
        <v>1293</v>
      </c>
      <c r="F261" s="280" t="str" cm="1">
        <f t="array" ref="F261">IF($C261="","",INDEX(import_data,$C261,F$9))</f>
        <v>Domagoj</v>
      </c>
      <c r="G261" s="280" t="str" cm="1">
        <f t="array" ref="G261">IF($C261="","",INDEX(import_data,$C261,G$9))</f>
        <v>Novosel</v>
      </c>
      <c r="H261" s="280" t="str" cm="1">
        <f t="array" ref="H261">IF($C261="","",IF(INDEX(import_data,$C261,H$9)="","",INDEX(import_data,$C261,H$9)))</f>
        <v>OK Jelen</v>
      </c>
      <c r="I261" s="300" t="str" cm="1">
        <f t="array" ref="I261">IF($C261="","",IF(INDEX(import_data,$C261,I$9)="","",INDEX(import_data,$C261,I$9)))</f>
        <v>M21B</v>
      </c>
      <c r="K261" s="312" t="str">
        <f t="shared" si="24"/>
        <v>Domagoj – Novosel – OK Jelen – M21B</v>
      </c>
      <c r="L261" s="92" t="s">
        <v>0</v>
      </c>
      <c r="M261" s="312" t="str">
        <f t="shared" si="25"/>
        <v>Domagoj – Novosel – OK Jelen</v>
      </c>
      <c r="N261" s="92" t="s">
        <v>0</v>
      </c>
      <c r="O261" s="312" t="str">
        <f t="shared" si="26"/>
        <v>Domagoj – Novosel</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276</v>
      </c>
      <c r="E262" s="282" cm="1">
        <f t="array" ref="E262">IF($C262="","",INDEX(import_data,$C262,E$9))</f>
        <v>1921</v>
      </c>
      <c r="F262" s="280" t="str" cm="1">
        <f t="array" ref="F262">IF($C262="","",INDEX(import_data,$C262,F$9))</f>
        <v>Domagoj</v>
      </c>
      <c r="G262" s="280" t="str" cm="1">
        <f t="array" ref="G262">IF($C262="","",INDEX(import_data,$C262,G$9))</f>
        <v>Kavečić</v>
      </c>
      <c r="H262" s="280" t="str" cm="1">
        <f t="array" ref="H262">IF($C262="","",IF(INDEX(import_data,$C262,H$9)="","",INDEX(import_data,$C262,H$9)))</f>
        <v>OK Vihor</v>
      </c>
      <c r="I262" s="300" t="str" cm="1">
        <f t="array" ref="I262">IF($C262="","",IF(INDEX(import_data,$C262,I$9)="","",INDEX(import_data,$C262,I$9)))</f>
        <v/>
      </c>
      <c r="K262" s="312" t="str">
        <f t="shared" si="24"/>
        <v>Domagoj – Kavečić – OK Vihor</v>
      </c>
      <c r="L262" s="92" t="s">
        <v>0</v>
      </c>
      <c r="M262" s="312" t="str">
        <f t="shared" si="25"/>
        <v>Domagoj – Kavečić – OK Vihor</v>
      </c>
      <c r="N262" s="92" t="s">
        <v>0</v>
      </c>
      <c r="O262" s="312" t="str">
        <f t="shared" si="26"/>
        <v>Domagoj – Kavečić</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277</v>
      </c>
      <c r="E263" s="282" cm="1">
        <f t="array" ref="E263">IF($C263="","",INDEX(import_data,$C263,E$9))</f>
        <v>1535</v>
      </c>
      <c r="F263" s="280" t="str" cm="1">
        <f t="array" ref="F263">IF($C263="","",INDEX(import_data,$C263,F$9))</f>
        <v>Dominik</v>
      </c>
      <c r="G263" s="280" t="str" cm="1">
        <f t="array" ref="G263">IF($C263="","",INDEX(import_data,$C263,G$9))</f>
        <v>Kirin</v>
      </c>
      <c r="H263" s="280" t="str" cm="1">
        <f t="array" ref="H263">IF($C263="","",IF(INDEX(import_data,$C263,H$9)="","",INDEX(import_data,$C263,H$9)))</f>
        <v>OK Maksimir</v>
      </c>
      <c r="I263" s="300" t="str" cm="1">
        <f t="array" ref="I263">IF($C263="","",IF(INDEX(import_data,$C263,I$9)="","",INDEX(import_data,$C263,I$9)))</f>
        <v>M21A</v>
      </c>
      <c r="K263" s="312" t="str">
        <f t="shared" si="24"/>
        <v>Dominik – Kirin – OK Maksimir – M21A</v>
      </c>
      <c r="L263" s="92" t="s">
        <v>0</v>
      </c>
      <c r="M263" s="312" t="str">
        <f t="shared" si="25"/>
        <v>Dominik – Kirin – OK Maksimir</v>
      </c>
      <c r="N263" s="92" t="s">
        <v>0</v>
      </c>
      <c r="O263" s="312" t="str">
        <f t="shared" si="26"/>
        <v>Dominik – Kirin</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278</v>
      </c>
      <c r="E264" s="282" cm="1">
        <f t="array" ref="E264">IF($C264="","",INDEX(import_data,$C264,E$9))</f>
        <v>1961</v>
      </c>
      <c r="F264" s="280" t="str" cm="1">
        <f t="array" ref="F264">IF($C264="","",INDEX(import_data,$C264,F$9))</f>
        <v>Dominik</v>
      </c>
      <c r="G264" s="280" t="str" cm="1">
        <f t="array" ref="G264">IF($C264="","",INDEX(import_data,$C264,G$9))</f>
        <v>Hribar</v>
      </c>
      <c r="H264" s="280" t="str" cm="1">
        <f t="array" ref="H264">IF($C264="","",IF(INDEX(import_data,$C264,H$9)="","",INDEX(import_data,$C264,H$9)))</f>
        <v>OK Kapela</v>
      </c>
      <c r="I264" s="300" t="str" cm="1">
        <f t="array" ref="I264">IF($C264="","",IF(INDEX(import_data,$C264,I$9)="","",INDEX(import_data,$C264,I$9)))</f>
        <v/>
      </c>
      <c r="K264" s="312" t="str">
        <f t="shared" si="24"/>
        <v>Dominik – Hribar – OK Kapela</v>
      </c>
      <c r="L264" s="92" t="s">
        <v>0</v>
      </c>
      <c r="M264" s="312" t="str">
        <f t="shared" si="25"/>
        <v>Dominik – Hribar – OK Kapela</v>
      </c>
      <c r="N264" s="92" t="s">
        <v>0</v>
      </c>
      <c r="O264" s="312" t="str">
        <f t="shared" si="26"/>
        <v>Dominik – Hribar</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279</v>
      </c>
      <c r="E265" s="282" cm="1">
        <f t="array" ref="E265">IF($C265="","",INDEX(import_data,$C265,E$9))</f>
        <v>2310</v>
      </c>
      <c r="F265" s="280" t="str" cm="1">
        <f t="array" ref="F265">IF($C265="","",INDEX(import_data,$C265,F$9))</f>
        <v>Dominik</v>
      </c>
      <c r="G265" s="280" t="str" cm="1">
        <f t="array" ref="G265">IF($C265="","",INDEX(import_data,$C265,G$9))</f>
        <v>Véber</v>
      </c>
      <c r="H265" s="280" t="str" cm="1">
        <f t="array" ref="H265">IF($C265="","",IF(INDEX(import_data,$C265,H$9)="","",INDEX(import_data,$C265,H$9)))</f>
        <v>Zalaegerszegi TFC</v>
      </c>
      <c r="I265" s="300" t="str" cm="1">
        <f t="array" ref="I265">IF($C265="","",IF(INDEX(import_data,$C265,I$9)="","",INDEX(import_data,$C265,I$9)))</f>
        <v/>
      </c>
      <c r="K265" s="312" t="str">
        <f t="shared" si="24"/>
        <v>Dominik – Véber – Zalaegerszegi TFC</v>
      </c>
      <c r="L265" s="92" t="s">
        <v>0</v>
      </c>
      <c r="M265" s="312" t="str">
        <f t="shared" si="25"/>
        <v>Dominik – Véber – Zalaegerszegi TFC</v>
      </c>
      <c r="N265" s="92" t="s">
        <v>0</v>
      </c>
      <c r="O265" s="312" t="str">
        <f t="shared" si="26"/>
        <v>Dominik – Véber</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280</v>
      </c>
      <c r="E266" s="282" cm="1">
        <f t="array" ref="E266">IF($C266="","",INDEX(import_data,$C266,E$9))</f>
        <v>1176</v>
      </c>
      <c r="F266" s="280" t="str" cm="1">
        <f t="array" ref="F266">IF($C266="","",INDEX(import_data,$C266,F$9))</f>
        <v>Dominik</v>
      </c>
      <c r="G266" s="280" t="str" cm="1">
        <f t="array" ref="G266">IF($C266="","",INDEX(import_data,$C266,G$9))</f>
        <v>Klasić</v>
      </c>
      <c r="H266" s="280" t="str" cm="1">
        <f t="array" ref="H266">IF($C266="","",IF(INDEX(import_data,$C266,H$9)="","",INDEX(import_data,$C266,H$9)))</f>
        <v>OK Maksimir</v>
      </c>
      <c r="I266" s="300" t="str" cm="1">
        <f t="array" ref="I266">IF($C266="","",IF(INDEX(import_data,$C266,I$9)="","",INDEX(import_data,$C266,I$9)))</f>
        <v>M21A</v>
      </c>
      <c r="K266" s="312" t="str">
        <f t="shared" si="24"/>
        <v>Dominik – Klasić – OK Maksimir – M21A</v>
      </c>
      <c r="L266" s="92" t="s">
        <v>0</v>
      </c>
      <c r="M266" s="312" t="str">
        <f t="shared" si="25"/>
        <v>Dominik – Klasić – OK Maksimir</v>
      </c>
      <c r="N266" s="92" t="s">
        <v>0</v>
      </c>
      <c r="O266" s="312" t="str">
        <f t="shared" si="26"/>
        <v>Dominik – Klasić</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281</v>
      </c>
      <c r="E267" s="282" cm="1">
        <f t="array" ref="E267">IF($C267="","",INDEX(import_data,$C267,E$9))</f>
        <v>1998</v>
      </c>
      <c r="F267" s="280" t="str" cm="1">
        <f t="array" ref="F267">IF($C267="","",INDEX(import_data,$C267,F$9))</f>
        <v>Dominik</v>
      </c>
      <c r="G267" s="280" t="str" cm="1">
        <f t="array" ref="G267">IF($C267="","",INDEX(import_data,$C267,G$9))</f>
        <v>Hržan</v>
      </c>
      <c r="H267" s="280" t="str" cm="1">
        <f t="array" ref="H267">IF($C267="","",IF(INDEX(import_data,$C267,H$9)="","",INDEX(import_data,$C267,H$9)))</f>
        <v>OK Maksimir</v>
      </c>
      <c r="I267" s="300" t="str" cm="1">
        <f t="array" ref="I267">IF($C267="","",IF(INDEX(import_data,$C267,I$9)="","",INDEX(import_data,$C267,I$9)))</f>
        <v/>
      </c>
      <c r="K267" s="312" t="str">
        <f t="shared" si="24"/>
        <v>Dominik – Hržan – OK Maksimir</v>
      </c>
      <c r="L267" s="92" t="s">
        <v>0</v>
      </c>
      <c r="M267" s="312" t="str">
        <f t="shared" si="25"/>
        <v>Dominik – Hržan – OK Maksimir</v>
      </c>
      <c r="N267" s="92" t="s">
        <v>0</v>
      </c>
      <c r="O267" s="312" t="str">
        <f t="shared" si="26"/>
        <v>Dominik – Hržan</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282</v>
      </c>
      <c r="E268" s="282" cm="1">
        <f t="array" ref="E268">IF($C268="","",INDEX(import_data,$C268,E$9))</f>
        <v>1780</v>
      </c>
      <c r="F268" s="280" t="str" cm="1">
        <f t="array" ref="F268">IF($C268="","",INDEX(import_data,$C268,F$9))</f>
        <v>Dominik</v>
      </c>
      <c r="G268" s="280" t="str" cm="1">
        <f t="array" ref="G268">IF($C268="","",INDEX(import_data,$C268,G$9))</f>
        <v>Mihaljević</v>
      </c>
      <c r="H268" s="280" t="str" cm="1">
        <f t="array" ref="H268">IF($C268="","",IF(INDEX(import_data,$C268,H$9)="","",INDEX(import_data,$C268,H$9)))</f>
        <v>OK Japetić</v>
      </c>
      <c r="I268" s="300" t="str" cm="1">
        <f t="array" ref="I268">IF($C268="","",IF(INDEX(import_data,$C268,I$9)="","",INDEX(import_data,$C268,I$9)))</f>
        <v/>
      </c>
      <c r="K268" s="312" t="str">
        <f t="shared" si="24"/>
        <v>Dominik – Mihaljević – OK Japetić</v>
      </c>
      <c r="L268" s="92" t="s">
        <v>0</v>
      </c>
      <c r="M268" s="312" t="str">
        <f t="shared" si="25"/>
        <v>Dominik – Mihaljević – OK Japetić</v>
      </c>
      <c r="N268" s="92" t="s">
        <v>0</v>
      </c>
      <c r="O268" s="312" t="str">
        <f t="shared" si="26"/>
        <v>Dominik – Mihaljević</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283</v>
      </c>
      <c r="E269" s="282" cm="1">
        <f t="array" ref="E269">IF($C269="","",INDEX(import_data,$C269,E$9))</f>
        <v>1789</v>
      </c>
      <c r="F269" s="280" t="str" cm="1">
        <f t="array" ref="F269">IF($C269="","",INDEX(import_data,$C269,F$9))</f>
        <v>Dominik</v>
      </c>
      <c r="G269" s="280" t="str" cm="1">
        <f t="array" ref="G269">IF($C269="","",INDEX(import_data,$C269,G$9))</f>
        <v>Sabljak</v>
      </c>
      <c r="H269" s="280" t="str" cm="1">
        <f t="array" ref="H269">IF($C269="","",IF(INDEX(import_data,$C269,H$9)="","",INDEX(import_data,$C269,H$9)))</f>
        <v>OK Kapela</v>
      </c>
      <c r="I269" s="300" t="str" cm="1">
        <f t="array" ref="I269">IF($C269="","",IF(INDEX(import_data,$C269,I$9)="","",INDEX(import_data,$C269,I$9)))</f>
        <v/>
      </c>
      <c r="K269" s="312" t="str">
        <f t="shared" si="24"/>
        <v>Dominik – Sabljak – OK Kapela</v>
      </c>
      <c r="L269" s="92" t="s">
        <v>0</v>
      </c>
      <c r="M269" s="312" t="str">
        <f t="shared" si="25"/>
        <v>Dominik – Sabljak – OK Kapela</v>
      </c>
      <c r="N269" s="92" t="s">
        <v>0</v>
      </c>
      <c r="O269" s="312" t="str">
        <f t="shared" si="26"/>
        <v>Dominik – Sabljak</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284</v>
      </c>
      <c r="E270" s="282" cm="1">
        <f t="array" ref="E270">IF($C270="","",INDEX(import_data,$C270,E$9))</f>
        <v>1904</v>
      </c>
      <c r="F270" s="280" t="str" cm="1">
        <f t="array" ref="F270">IF($C270="","",INDEX(import_data,$C270,F$9))</f>
        <v>Donateo</v>
      </c>
      <c r="G270" s="280" t="str" cm="1">
        <f t="array" ref="G270">IF($C270="","",INDEX(import_data,$C270,G$9))</f>
        <v>Sitarić-Knezić</v>
      </c>
      <c r="H270" s="280" t="str" cm="1">
        <f t="array" ref="H270">IF($C270="","",IF(INDEX(import_data,$C270,H$9)="","",INDEX(import_data,$C270,H$9)))</f>
        <v>OK Vihor</v>
      </c>
      <c r="I270" s="300" t="str" cm="1">
        <f t="array" ref="I270">IF($C270="","",IF(INDEX(import_data,$C270,I$9)="","",INDEX(import_data,$C270,I$9)))</f>
        <v/>
      </c>
      <c r="K270" s="312" t="str">
        <f t="shared" ref="K270:K333" si="31">IF(F270="","",F270) &amp; IF(G270="",""," – " &amp; G270) &amp; IF(H270="",""," – " &amp; H270) &amp; IF(I270="",""," – " &amp; I270)</f>
        <v>Donateo – Sitarić-Knezić – OK Vihor</v>
      </c>
      <c r="L270" s="92" t="s">
        <v>0</v>
      </c>
      <c r="M270" s="312" t="str">
        <f t="shared" ref="M270:M333" si="32">IF(F270="","",F270) &amp; IF(G270="",""," – " &amp; G270) &amp; IF(H270="",""," – " &amp; H270)</f>
        <v>Donateo – Sitarić-Knezić – OK Vihor</v>
      </c>
      <c r="N270" s="92" t="s">
        <v>0</v>
      </c>
      <c r="O270" s="312" t="str">
        <f t="shared" ref="O270:O333" si="33">IF(F270="","",F270) &amp; IF(G270="",""," – " &amp; G270)</f>
        <v>Donateo – Sitarić-Knezić</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285</v>
      </c>
      <c r="E271" s="282" cm="1">
        <f t="array" ref="E271">IF($C271="","",INDEX(import_data,$C271,E$9))</f>
        <v>1291</v>
      </c>
      <c r="F271" s="280" t="str" cm="1">
        <f t="array" ref="F271">IF($C271="","",INDEX(import_data,$C271,F$9))</f>
        <v>Dora</v>
      </c>
      <c r="G271" s="280" t="str" cm="1">
        <f t="array" ref="G271">IF($C271="","",INDEX(import_data,$C271,G$9))</f>
        <v>Težak</v>
      </c>
      <c r="H271" s="280" t="str" cm="1">
        <f t="array" ref="H271">IF($C271="","",IF(INDEX(import_data,$C271,H$9)="","",INDEX(import_data,$C271,H$9)))</f>
        <v>OK Vihor</v>
      </c>
      <c r="I271" s="300" t="str" cm="1">
        <f t="array" ref="I271">IF($C271="","",IF(INDEX(import_data,$C271,I$9)="","",INDEX(import_data,$C271,I$9)))</f>
        <v>Ž21B</v>
      </c>
      <c r="K271" s="312" t="str">
        <f t="shared" si="31"/>
        <v>Dora – Težak – OK Vihor – Ž21B</v>
      </c>
      <c r="L271" s="92" t="s">
        <v>0</v>
      </c>
      <c r="M271" s="312" t="str">
        <f t="shared" si="32"/>
        <v>Dora – Težak – OK Vihor</v>
      </c>
      <c r="N271" s="92" t="s">
        <v>0</v>
      </c>
      <c r="O271" s="312" t="str">
        <f t="shared" si="33"/>
        <v>Dora – Težak</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286</v>
      </c>
      <c r="E272" s="282" cm="1">
        <f t="array" ref="E272">IF($C272="","",INDEX(import_data,$C272,E$9))</f>
        <v>1909</v>
      </c>
      <c r="F272" s="280" t="str" cm="1">
        <f t="array" ref="F272">IF($C272="","",INDEX(import_data,$C272,F$9))</f>
        <v>Dora</v>
      </c>
      <c r="G272" s="280" t="str" cm="1">
        <f t="array" ref="G272">IF($C272="","",INDEX(import_data,$C272,G$9))</f>
        <v>Valjak</v>
      </c>
      <c r="H272" s="280" t="str" cm="1">
        <f t="array" ref="H272">IF($C272="","",IF(INDEX(import_data,$C272,H$9)="","",INDEX(import_data,$C272,H$9)))</f>
        <v>OK Vihor</v>
      </c>
      <c r="I272" s="300" t="str" cm="1">
        <f t="array" ref="I272">IF($C272="","",IF(INDEX(import_data,$C272,I$9)="","",INDEX(import_data,$C272,I$9)))</f>
        <v>Ž16</v>
      </c>
      <c r="K272" s="312" t="str">
        <f t="shared" si="31"/>
        <v>Dora – Valjak – OK Vihor – Ž16</v>
      </c>
      <c r="L272" s="92" t="s">
        <v>0</v>
      </c>
      <c r="M272" s="312" t="str">
        <f t="shared" si="32"/>
        <v>Dora – Valjak – OK Vihor</v>
      </c>
      <c r="N272" s="92" t="s">
        <v>0</v>
      </c>
      <c r="O272" s="312" t="str">
        <f t="shared" si="33"/>
        <v>Dora – Valjak</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287</v>
      </c>
      <c r="E273" s="282" cm="1">
        <f t="array" ref="E273">IF($C273="","",INDEX(import_data,$C273,E$9))</f>
        <v>2200</v>
      </c>
      <c r="F273" s="280" t="str" cm="1">
        <f t="array" ref="F273">IF($C273="","",INDEX(import_data,$C273,F$9))</f>
        <v>Dora</v>
      </c>
      <c r="G273" s="280" t="str" cm="1">
        <f t="array" ref="G273">IF($C273="","",INDEX(import_data,$C273,G$9))</f>
        <v>Delić</v>
      </c>
      <c r="H273" s="280" t="str" cm="1">
        <f t="array" ref="H273">IF($C273="","",IF(INDEX(import_data,$C273,H$9)="","",INDEX(import_data,$C273,H$9)))</f>
        <v>OK Japetić</v>
      </c>
      <c r="I273" s="300" t="str" cm="1">
        <f t="array" ref="I273">IF($C273="","",IF(INDEX(import_data,$C273,I$9)="","",INDEX(import_data,$C273,I$9)))</f>
        <v>Ž16</v>
      </c>
      <c r="K273" s="312" t="str">
        <f t="shared" si="31"/>
        <v>Dora – Delić – OK Japetić – Ž16</v>
      </c>
      <c r="L273" s="92" t="s">
        <v>0</v>
      </c>
      <c r="M273" s="312" t="str">
        <f t="shared" si="32"/>
        <v>Dora – Delić – OK Japetić</v>
      </c>
      <c r="N273" s="92" t="s">
        <v>0</v>
      </c>
      <c r="O273" s="312" t="str">
        <f t="shared" si="33"/>
        <v>Dora – Delić</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288</v>
      </c>
      <c r="E274" s="282" cm="1">
        <f t="array" ref="E274">IF($C274="","",INDEX(import_data,$C274,E$9))</f>
        <v>1652</v>
      </c>
      <c r="F274" s="280" t="str" cm="1">
        <f t="array" ref="F274">IF($C274="","",INDEX(import_data,$C274,F$9))</f>
        <v>Dora</v>
      </c>
      <c r="G274" s="280" t="str" cm="1">
        <f t="array" ref="G274">IF($C274="","",INDEX(import_data,$C274,G$9))</f>
        <v>Rodeš</v>
      </c>
      <c r="H274" s="280" t="str" cm="1">
        <f t="array" ref="H274">IF($C274="","",IF(INDEX(import_data,$C274,H$9)="","",INDEX(import_data,$C274,H$9)))</f>
        <v>OK Varaždin</v>
      </c>
      <c r="I274" s="300" t="str" cm="1">
        <f t="array" ref="I274">IF($C274="","",IF(INDEX(import_data,$C274,I$9)="","",INDEX(import_data,$C274,I$9)))</f>
        <v/>
      </c>
      <c r="K274" s="312" t="str">
        <f t="shared" si="31"/>
        <v>Dora – Rodeš – OK Varaždin</v>
      </c>
      <c r="L274" s="92" t="s">
        <v>0</v>
      </c>
      <c r="M274" s="312" t="str">
        <f t="shared" si="32"/>
        <v>Dora – Rodeš – OK Varaždin</v>
      </c>
      <c r="N274" s="92" t="s">
        <v>0</v>
      </c>
      <c r="O274" s="312" t="str">
        <f t="shared" si="33"/>
        <v>Dora – Rodeš</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289</v>
      </c>
      <c r="E275" s="282" cm="1">
        <f t="array" ref="E275">IF($C275="","",INDEX(import_data,$C275,E$9))</f>
        <v>1442</v>
      </c>
      <c r="F275" s="280" t="str" cm="1">
        <f t="array" ref="F275">IF($C275="","",INDEX(import_data,$C275,F$9))</f>
        <v>Dora</v>
      </c>
      <c r="G275" s="280" t="str" cm="1">
        <f t="array" ref="G275">IF($C275="","",INDEX(import_data,$C275,G$9))</f>
        <v>Vukelić</v>
      </c>
      <c r="H275" s="280" t="str" cm="1">
        <f t="array" ref="H275">IF($C275="","",IF(INDEX(import_data,$C275,H$9)="","",INDEX(import_data,$C275,H$9)))</f>
        <v>OK Maksimir</v>
      </c>
      <c r="I275" s="300" t="str" cm="1">
        <f t="array" ref="I275">IF($C275="","",IF(INDEX(import_data,$C275,I$9)="","",INDEX(import_data,$C275,I$9)))</f>
        <v>Ž20</v>
      </c>
      <c r="K275" s="312" t="str">
        <f t="shared" si="31"/>
        <v>Dora – Vukelić – OK Maksimir – Ž20</v>
      </c>
      <c r="L275" s="92" t="s">
        <v>0</v>
      </c>
      <c r="M275" s="312" t="str">
        <f t="shared" si="32"/>
        <v>Dora – Vukelić – OK Maksimir</v>
      </c>
      <c r="N275" s="92" t="s">
        <v>0</v>
      </c>
      <c r="O275" s="312" t="str">
        <f t="shared" si="33"/>
        <v>Dora – Vukelić</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290</v>
      </c>
      <c r="E276" s="282" cm="1">
        <f t="array" ref="E276">IF($C276="","",INDEX(import_data,$C276,E$9))</f>
        <v>1931</v>
      </c>
      <c r="F276" s="280" t="str" cm="1">
        <f t="array" ref="F276">IF($C276="","",INDEX(import_data,$C276,F$9))</f>
        <v>Dora</v>
      </c>
      <c r="G276" s="280" t="str" cm="1">
        <f t="array" ref="G276">IF($C276="","",INDEX(import_data,$C276,G$9))</f>
        <v>Lešnjak</v>
      </c>
      <c r="H276" s="280" t="str" cm="1">
        <f t="array" ref="H276">IF($C276="","",IF(INDEX(import_data,$C276,H$9)="","",INDEX(import_data,$C276,H$9)))</f>
        <v>OK Varaždin</v>
      </c>
      <c r="I276" s="300" t="str" cm="1">
        <f t="array" ref="I276">IF($C276="","",IF(INDEX(import_data,$C276,I$9)="","",INDEX(import_data,$C276,I$9)))</f>
        <v/>
      </c>
      <c r="K276" s="312" t="str">
        <f t="shared" si="31"/>
        <v>Dora – Lešnjak – OK Varaždin</v>
      </c>
      <c r="L276" s="92" t="s">
        <v>0</v>
      </c>
      <c r="M276" s="312" t="str">
        <f t="shared" si="32"/>
        <v>Dora – Lešnjak – OK Varaždin</v>
      </c>
      <c r="N276" s="92" t="s">
        <v>0</v>
      </c>
      <c r="O276" s="312" t="str">
        <f t="shared" si="33"/>
        <v>Dora – Lešnjak</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291</v>
      </c>
      <c r="E277" s="282" cm="1">
        <f t="array" ref="E277">IF($C277="","",INDEX(import_data,$C277,E$9))</f>
        <v>1129</v>
      </c>
      <c r="F277" s="280" t="str" cm="1">
        <f t="array" ref="F277">IF($C277="","",INDEX(import_data,$C277,F$9))</f>
        <v>Dora</v>
      </c>
      <c r="G277" s="280" t="str" cm="1">
        <f t="array" ref="G277">IF($C277="","",INDEX(import_data,$C277,G$9))</f>
        <v>Miljković</v>
      </c>
      <c r="H277" s="280" t="str" cm="1">
        <f t="array" ref="H277">IF($C277="","",IF(INDEX(import_data,$C277,H$9)="","",INDEX(import_data,$C277,H$9)))</f>
        <v>OK Jelen</v>
      </c>
      <c r="I277" s="300" t="str" cm="1">
        <f t="array" ref="I277">IF($C277="","",IF(INDEX(import_data,$C277,I$9)="","",INDEX(import_data,$C277,I$9)))</f>
        <v>Ž21A</v>
      </c>
      <c r="K277" s="312" t="str">
        <f t="shared" si="31"/>
        <v>Dora – Miljković – OK Jelen – Ž21A</v>
      </c>
      <c r="L277" s="92" t="s">
        <v>0</v>
      </c>
      <c r="M277" s="312" t="str">
        <f t="shared" si="32"/>
        <v>Dora – Miljković – OK Jelen</v>
      </c>
      <c r="N277" s="92" t="s">
        <v>0</v>
      </c>
      <c r="O277" s="312" t="str">
        <f t="shared" si="33"/>
        <v>Dora – Miljković</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292</v>
      </c>
      <c r="E278" s="282" cm="1">
        <f t="array" ref="E278">IF($C278="","",INDEX(import_data,$C278,E$9))</f>
        <v>2202</v>
      </c>
      <c r="F278" s="280" t="str" cm="1">
        <f t="array" ref="F278">IF($C278="","",INDEX(import_data,$C278,F$9))</f>
        <v>Dora</v>
      </c>
      <c r="G278" s="280" t="str" cm="1">
        <f t="array" ref="G278">IF($C278="","",INDEX(import_data,$C278,G$9))</f>
        <v>Kermek</v>
      </c>
      <c r="H278" s="280" t="str" cm="1">
        <f t="array" ref="H278">IF($C278="","",IF(INDEX(import_data,$C278,H$9)="","",INDEX(import_data,$C278,H$9)))</f>
        <v>OK Varaždin</v>
      </c>
      <c r="I278" s="300" t="str" cm="1">
        <f t="array" ref="I278">IF($C278="","",IF(INDEX(import_data,$C278,I$9)="","",INDEX(import_data,$C278,I$9)))</f>
        <v>Ž21A</v>
      </c>
      <c r="K278" s="312" t="str">
        <f t="shared" si="31"/>
        <v>Dora – Kermek – OK Varaždin – Ž21A</v>
      </c>
      <c r="L278" s="92" t="s">
        <v>0</v>
      </c>
      <c r="M278" s="312" t="str">
        <f t="shared" si="32"/>
        <v>Dora – Kermek – OK Varaždin</v>
      </c>
      <c r="N278" s="92" t="s">
        <v>0</v>
      </c>
      <c r="O278" s="312" t="str">
        <f t="shared" si="33"/>
        <v>Dora – Kermek</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293</v>
      </c>
      <c r="E279" s="282" cm="1">
        <f t="array" ref="E279">IF($C279="","",INDEX(import_data,$C279,E$9))</f>
        <v>1874</v>
      </c>
      <c r="F279" s="280" t="str" cm="1">
        <f t="array" ref="F279">IF($C279="","",INDEX(import_data,$C279,F$9))</f>
        <v>Dorijan</v>
      </c>
      <c r="G279" s="280" t="str" cm="1">
        <f t="array" ref="G279">IF($C279="","",INDEX(import_data,$C279,G$9))</f>
        <v>Tubin</v>
      </c>
      <c r="H279" s="280" t="str" cm="1">
        <f t="array" ref="H279">IF($C279="","",IF(INDEX(import_data,$C279,H$9)="","",INDEX(import_data,$C279,H$9)))</f>
        <v>OK Jelen</v>
      </c>
      <c r="I279" s="300" t="str" cm="1">
        <f t="array" ref="I279">IF($C279="","",IF(INDEX(import_data,$C279,I$9)="","",INDEX(import_data,$C279,I$9)))</f>
        <v>M12</v>
      </c>
      <c r="K279" s="312" t="str">
        <f t="shared" si="31"/>
        <v>Dorijan – Tubin – OK Jelen – M12</v>
      </c>
      <c r="L279" s="92" t="s">
        <v>0</v>
      </c>
      <c r="M279" s="312" t="str">
        <f t="shared" si="32"/>
        <v>Dorijan – Tubin – OK Jelen</v>
      </c>
      <c r="N279" s="92" t="s">
        <v>0</v>
      </c>
      <c r="O279" s="312" t="str">
        <f t="shared" si="33"/>
        <v>Dorijan – Tubin</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294</v>
      </c>
      <c r="E280" s="282" cm="1">
        <f t="array" ref="E280">IF($C280="","",INDEX(import_data,$C280,E$9))</f>
        <v>1362</v>
      </c>
      <c r="F280" s="280" t="str" cm="1">
        <f t="array" ref="F280">IF($C280="","",INDEX(import_data,$C280,F$9))</f>
        <v>Dorijan</v>
      </c>
      <c r="G280" s="280" t="str" cm="1">
        <f t="array" ref="G280">IF($C280="","",INDEX(import_data,$C280,G$9))</f>
        <v>Habek</v>
      </c>
      <c r="H280" s="280" t="str" cm="1">
        <f t="array" ref="H280">IF($C280="","",IF(INDEX(import_data,$C280,H$9)="","",INDEX(import_data,$C280,H$9)))</f>
        <v>OK Varaždin</v>
      </c>
      <c r="I280" s="300" t="str" cm="1">
        <f t="array" ref="I280">IF($C280="","",IF(INDEX(import_data,$C280,I$9)="","",INDEX(import_data,$C280,I$9)))</f>
        <v/>
      </c>
      <c r="K280" s="312" t="str">
        <f t="shared" si="31"/>
        <v>Dorijan – Habek – OK Varaždin</v>
      </c>
      <c r="L280" s="92" t="s">
        <v>0</v>
      </c>
      <c r="M280" s="312" t="str">
        <f t="shared" si="32"/>
        <v>Dorijan – Habek – OK Varaždin</v>
      </c>
      <c r="N280" s="92" t="s">
        <v>0</v>
      </c>
      <c r="O280" s="312" t="str">
        <f t="shared" si="33"/>
        <v>Dorijan – Habek</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295</v>
      </c>
      <c r="E281" s="282" cm="1">
        <f t="array" ref="E281">IF($C281="","",INDEX(import_data,$C281,E$9))</f>
        <v>1727</v>
      </c>
      <c r="F281" s="280" t="str" cm="1">
        <f t="array" ref="F281">IF($C281="","",INDEX(import_data,$C281,F$9))</f>
        <v>Doris</v>
      </c>
      <c r="G281" s="280" t="str" cm="1">
        <f t="array" ref="G281">IF($C281="","",INDEX(import_data,$C281,G$9))</f>
        <v>Vunić</v>
      </c>
      <c r="H281" s="280" t="str" cm="1">
        <f t="array" ref="H281">IF($C281="","",IF(INDEX(import_data,$C281,H$9)="","",INDEX(import_data,$C281,H$9)))</f>
        <v>OK Sova</v>
      </c>
      <c r="I281" s="300" t="str" cm="1">
        <f t="array" ref="I281">IF($C281="","",IF(INDEX(import_data,$C281,I$9)="","",INDEX(import_data,$C281,I$9)))</f>
        <v/>
      </c>
      <c r="K281" s="312" t="str">
        <f t="shared" si="31"/>
        <v>Doris – Vunić – OK Sova</v>
      </c>
      <c r="L281" s="92" t="s">
        <v>0</v>
      </c>
      <c r="M281" s="312" t="str">
        <f t="shared" si="32"/>
        <v>Doris – Vunić – OK Sova</v>
      </c>
      <c r="N281" s="92" t="s">
        <v>0</v>
      </c>
      <c r="O281" s="312" t="str">
        <f t="shared" si="33"/>
        <v>Doris – Vunić</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296</v>
      </c>
      <c r="E282" s="282" cm="1">
        <f t="array" ref="E282">IF($C282="","",INDEX(import_data,$C282,E$9))</f>
        <v>1966</v>
      </c>
      <c r="F282" s="280" t="str" cm="1">
        <f t="array" ref="F282">IF($C282="","",INDEX(import_data,$C282,F$9))</f>
        <v>Dorja</v>
      </c>
      <c r="G282" s="280" t="str" cm="1">
        <f t="array" ref="G282">IF($C282="","",INDEX(import_data,$C282,G$9))</f>
        <v>Salopek</v>
      </c>
      <c r="H282" s="280" t="str" cm="1">
        <f t="array" ref="H282">IF($C282="","",IF(INDEX(import_data,$C282,H$9)="","",INDEX(import_data,$C282,H$9)))</f>
        <v>OK Ris</v>
      </c>
      <c r="I282" s="300" t="str" cm="1">
        <f t="array" ref="I282">IF($C282="","",IF(INDEX(import_data,$C282,I$9)="","",INDEX(import_data,$C282,I$9)))</f>
        <v>Ž20</v>
      </c>
      <c r="K282" s="312" t="str">
        <f t="shared" si="31"/>
        <v>Dorja – Salopek – OK Ris – Ž20</v>
      </c>
      <c r="L282" s="92" t="s">
        <v>0</v>
      </c>
      <c r="M282" s="312" t="str">
        <f t="shared" si="32"/>
        <v>Dorja – Salopek – OK Ris</v>
      </c>
      <c r="N282" s="92" t="s">
        <v>0</v>
      </c>
      <c r="O282" s="312" t="str">
        <f t="shared" si="33"/>
        <v>Dorja – Salopek</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297</v>
      </c>
      <c r="E283" s="282" cm="1">
        <f t="array" ref="E283">IF($C283="","",INDEX(import_data,$C283,E$9))</f>
        <v>1265</v>
      </c>
      <c r="F283" s="280" t="str" cm="1">
        <f t="array" ref="F283">IF($C283="","",INDEX(import_data,$C283,F$9))</f>
        <v>Dorotea</v>
      </c>
      <c r="G283" s="280" t="str" cm="1">
        <f t="array" ref="G283">IF($C283="","",INDEX(import_data,$C283,G$9))</f>
        <v>Kutleša</v>
      </c>
      <c r="H283" s="280" t="str" cm="1">
        <f t="array" ref="H283">IF($C283="","",IF(INDEX(import_data,$C283,H$9)="","",INDEX(import_data,$C283,H$9)))</f>
        <v>OK Kapela</v>
      </c>
      <c r="I283" s="300" t="str" cm="1">
        <f t="array" ref="I283">IF($C283="","",IF(INDEX(import_data,$C283,I$9)="","",INDEX(import_data,$C283,I$9)))</f>
        <v>Ž21A</v>
      </c>
      <c r="K283" s="312" t="str">
        <f t="shared" si="31"/>
        <v>Dorotea – Kutleša – OK Kapela – Ž21A</v>
      </c>
      <c r="L283" s="92" t="s">
        <v>0</v>
      </c>
      <c r="M283" s="312" t="str">
        <f t="shared" si="32"/>
        <v>Dorotea – Kutleša – OK Kapela</v>
      </c>
      <c r="N283" s="92" t="s">
        <v>0</v>
      </c>
      <c r="O283" s="312" t="str">
        <f t="shared" si="33"/>
        <v>Dorotea – Kutleša</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298</v>
      </c>
      <c r="E284" s="282" cm="1">
        <f t="array" ref="E284">IF($C284="","",INDEX(import_data,$C284,E$9))</f>
        <v>1369</v>
      </c>
      <c r="F284" s="280" t="str" cm="1">
        <f t="array" ref="F284">IF($C284="","",INDEX(import_data,$C284,F$9))</f>
        <v>Doroteja</v>
      </c>
      <c r="G284" s="280" t="str" cm="1">
        <f t="array" ref="G284">IF($C284="","",INDEX(import_data,$C284,G$9))</f>
        <v>Držaić</v>
      </c>
      <c r="H284" s="280" t="str" cm="1">
        <f t="array" ref="H284">IF($C284="","",IF(INDEX(import_data,$C284,H$9)="","",INDEX(import_data,$C284,H$9)))</f>
        <v>OK Maksimir</v>
      </c>
      <c r="I284" s="300" t="str" cm="1">
        <f t="array" ref="I284">IF($C284="","",IF(INDEX(import_data,$C284,I$9)="","",INDEX(import_data,$C284,I$9)))</f>
        <v>Ž21B</v>
      </c>
      <c r="K284" s="312" t="str">
        <f t="shared" si="31"/>
        <v>Doroteja – Držaić – OK Maksimir – Ž21B</v>
      </c>
      <c r="L284" s="92" t="s">
        <v>0</v>
      </c>
      <c r="M284" s="312" t="str">
        <f t="shared" si="32"/>
        <v>Doroteja – Držaić – OK Maksimir</v>
      </c>
      <c r="N284" s="92" t="s">
        <v>0</v>
      </c>
      <c r="O284" s="312" t="str">
        <f t="shared" si="33"/>
        <v>Doroteja – Držaić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299</v>
      </c>
      <c r="E285" s="282" cm="1">
        <f t="array" ref="E285">IF($C285="","",INDEX(import_data,$C285,E$9))</f>
        <v>1150</v>
      </c>
      <c r="F285" s="280" t="str" cm="1">
        <f t="array" ref="F285">IF($C285="","",INDEX(import_data,$C285,F$9))</f>
        <v>Dragan</v>
      </c>
      <c r="G285" s="280" t="str" cm="1">
        <f t="array" ref="G285">IF($C285="","",INDEX(import_data,$C285,G$9))</f>
        <v>Kovačević</v>
      </c>
      <c r="H285" s="280" t="str" cm="1">
        <f t="array" ref="H285">IF($C285="","",IF(INDEX(import_data,$C285,H$9)="","",INDEX(import_data,$C285,H$9)))</f>
        <v>OK Kapela</v>
      </c>
      <c r="I285" s="300" t="str" cm="1">
        <f t="array" ref="I285">IF($C285="","",IF(INDEX(import_data,$C285,I$9)="","",INDEX(import_data,$C285,I$9)))</f>
        <v>M21B</v>
      </c>
      <c r="K285" s="312" t="str">
        <f t="shared" si="31"/>
        <v>Dragan – Kovačević – OK Kapela – M21B</v>
      </c>
      <c r="L285" s="92" t="s">
        <v>0</v>
      </c>
      <c r="M285" s="312" t="str">
        <f t="shared" si="32"/>
        <v>Dragan – Kovačević – OK Kapela</v>
      </c>
      <c r="N285" s="92" t="s">
        <v>0</v>
      </c>
      <c r="O285" s="312" t="str">
        <f t="shared" si="33"/>
        <v>Dragan – Kovačević</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300</v>
      </c>
      <c r="E286" s="282" cm="1">
        <f t="array" ref="E286">IF($C286="","",INDEX(import_data,$C286,E$9))</f>
        <v>1394</v>
      </c>
      <c r="F286" s="280" t="str" cm="1">
        <f t="array" ref="F286">IF($C286="","",INDEX(import_data,$C286,F$9))</f>
        <v>Dragan</v>
      </c>
      <c r="G286" s="280" t="str" cm="1">
        <f t="array" ref="G286">IF($C286="","",INDEX(import_data,$C286,G$9))</f>
        <v>Janković</v>
      </c>
      <c r="H286" s="280" t="str" cm="1">
        <f t="array" ref="H286">IF($C286="","",IF(INDEX(import_data,$C286,H$9)="","",INDEX(import_data,$C286,H$9)))</f>
        <v>OK Vihor</v>
      </c>
      <c r="I286" s="300" t="str" cm="1">
        <f t="array" ref="I286">IF($C286="","",IF(INDEX(import_data,$C286,I$9)="","",INDEX(import_data,$C286,I$9)))</f>
        <v>M55</v>
      </c>
      <c r="K286" s="312" t="str">
        <f t="shared" si="31"/>
        <v>Dragan – Janković – OK Vihor – M55</v>
      </c>
      <c r="L286" s="92" t="s">
        <v>0</v>
      </c>
      <c r="M286" s="312" t="str">
        <f t="shared" si="32"/>
        <v>Dragan – Janković – OK Vihor</v>
      </c>
      <c r="N286" s="92" t="s">
        <v>0</v>
      </c>
      <c r="O286" s="312" t="str">
        <f t="shared" si="33"/>
        <v>Dragan – Janković</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301</v>
      </c>
      <c r="E287" s="282" cm="1">
        <f t="array" ref="E287">IF($C287="","",INDEX(import_data,$C287,E$9))</f>
        <v>2296</v>
      </c>
      <c r="F287" s="280" t="str" cm="1">
        <f t="array" ref="F287">IF($C287="","",INDEX(import_data,$C287,F$9))</f>
        <v>Dragan</v>
      </c>
      <c r="G287" s="280" t="str" cm="1">
        <f t="array" ref="G287">IF($C287="","",INDEX(import_data,$C287,G$9))</f>
        <v>Krivičić</v>
      </c>
      <c r="H287" s="280" t="str" cm="1">
        <f t="array" ref="H287">IF($C287="","",IF(INDEX(import_data,$C287,H$9)="","",INDEX(import_data,$C287,H$9)))</f>
        <v>OK Stražilovo</v>
      </c>
      <c r="I287" s="300" t="str" cm="1">
        <f t="array" ref="I287">IF($C287="","",IF(INDEX(import_data,$C287,I$9)="","",INDEX(import_data,$C287,I$9)))</f>
        <v/>
      </c>
      <c r="K287" s="312" t="str">
        <f t="shared" si="31"/>
        <v>Dragan – Krivičić – OK Stražilovo</v>
      </c>
      <c r="L287" s="92" t="s">
        <v>0</v>
      </c>
      <c r="M287" s="312" t="str">
        <f t="shared" si="32"/>
        <v>Dragan – Krivičić – OK Stražilovo</v>
      </c>
      <c r="N287" s="92" t="s">
        <v>0</v>
      </c>
      <c r="O287" s="312" t="str">
        <f t="shared" si="33"/>
        <v>Dragan – Krivičić</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302</v>
      </c>
      <c r="E288" s="282" cm="1">
        <f t="array" ref="E288">IF($C288="","",INDEX(import_data,$C288,E$9))</f>
        <v>1675</v>
      </c>
      <c r="F288" s="280" t="str" cm="1">
        <f t="array" ref="F288">IF($C288="","",INDEX(import_data,$C288,F$9))</f>
        <v>Drago</v>
      </c>
      <c r="G288" s="280" t="str" cm="1">
        <f t="array" ref="G288">IF($C288="","",INDEX(import_data,$C288,G$9))</f>
        <v>Rusan</v>
      </c>
      <c r="H288" s="280" t="str" cm="1">
        <f t="array" ref="H288">IF($C288="","",IF(INDEX(import_data,$C288,H$9)="","",INDEX(import_data,$C288,H$9)))</f>
        <v>OK Jelen</v>
      </c>
      <c r="I288" s="300" t="str" cm="1">
        <f t="array" ref="I288">IF($C288="","",IF(INDEX(import_data,$C288,I$9)="","",INDEX(import_data,$C288,I$9)))</f>
        <v>M45</v>
      </c>
      <c r="K288" s="312" t="str">
        <f t="shared" si="31"/>
        <v>Drago – Rusan – OK Jelen – M45</v>
      </c>
      <c r="L288" s="92" t="s">
        <v>0</v>
      </c>
      <c r="M288" s="312" t="str">
        <f t="shared" si="32"/>
        <v>Drago – Rusan – OK Jelen</v>
      </c>
      <c r="N288" s="92" t="s">
        <v>0</v>
      </c>
      <c r="O288" s="312" t="str">
        <f t="shared" si="33"/>
        <v>Drago – Rusan</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303</v>
      </c>
      <c r="E289" s="282" cm="1">
        <f t="array" ref="E289">IF($C289="","",INDEX(import_data,$C289,E$9))</f>
        <v>1416</v>
      </c>
      <c r="F289" s="280" t="str" cm="1">
        <f t="array" ref="F289">IF($C289="","",INDEX(import_data,$C289,F$9))</f>
        <v>Dragutin</v>
      </c>
      <c r="G289" s="280" t="str" cm="1">
        <f t="array" ref="G289">IF($C289="","",INDEX(import_data,$C289,G$9))</f>
        <v>Mulig</v>
      </c>
      <c r="H289" s="280" t="str" cm="1">
        <f t="array" ref="H289">IF($C289="","",IF(INDEX(import_data,$C289,H$9)="","",INDEX(import_data,$C289,H$9)))</f>
        <v>OK Jelen</v>
      </c>
      <c r="I289" s="300" t="str" cm="1">
        <f t="array" ref="I289">IF($C289="","",IF(INDEX(import_data,$C289,I$9)="","",INDEX(import_data,$C289,I$9)))</f>
        <v>M35</v>
      </c>
      <c r="K289" s="312" t="str">
        <f t="shared" si="31"/>
        <v>Dragutin – Mulig – OK Jelen – M35</v>
      </c>
      <c r="L289" s="92" t="s">
        <v>0</v>
      </c>
      <c r="M289" s="312" t="str">
        <f t="shared" si="32"/>
        <v>Dragutin – Mulig – OK Jelen</v>
      </c>
      <c r="N289" s="92" t="s">
        <v>0</v>
      </c>
      <c r="O289" s="312" t="str">
        <f t="shared" si="33"/>
        <v>Dragutin – Mulig</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304</v>
      </c>
      <c r="E290" s="282" cm="1">
        <f t="array" ref="E290">IF($C290="","",INDEX(import_data,$C290,E$9))</f>
        <v>1238</v>
      </c>
      <c r="F290" s="280" t="str" cm="1">
        <f t="array" ref="F290">IF($C290="","",INDEX(import_data,$C290,F$9))</f>
        <v>Dražen</v>
      </c>
      <c r="G290" s="280" t="str" cm="1">
        <f t="array" ref="G290">IF($C290="","",INDEX(import_data,$C290,G$9))</f>
        <v>Gadžić</v>
      </c>
      <c r="H290" s="280" t="str" cm="1">
        <f t="array" ref="H290">IF($C290="","",IF(INDEX(import_data,$C290,H$9)="","",INDEX(import_data,$C290,H$9)))</f>
        <v>OK Kapela</v>
      </c>
      <c r="I290" s="300" t="str" cm="1">
        <f t="array" ref="I290">IF($C290="","",IF(INDEX(import_data,$C290,I$9)="","",INDEX(import_data,$C290,I$9)))</f>
        <v>M21A</v>
      </c>
      <c r="K290" s="312" t="str">
        <f t="shared" si="31"/>
        <v>Dražen – Gadžić – OK Kapela – M21A</v>
      </c>
      <c r="L290" s="92" t="s">
        <v>0</v>
      </c>
      <c r="M290" s="312" t="str">
        <f t="shared" si="32"/>
        <v>Dražen – Gadžić – OK Kapela</v>
      </c>
      <c r="N290" s="92" t="s">
        <v>0</v>
      </c>
      <c r="O290" s="312" t="str">
        <f t="shared" si="33"/>
        <v>Dražen – Gadžić</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305</v>
      </c>
      <c r="E291" s="282" cm="1">
        <f t="array" ref="E291">IF($C291="","",INDEX(import_data,$C291,E$9))</f>
        <v>1447</v>
      </c>
      <c r="F291" s="280" t="str" cm="1">
        <f t="array" ref="F291">IF($C291="","",INDEX(import_data,$C291,F$9))</f>
        <v>Dražen</v>
      </c>
      <c r="G291" s="280" t="str" cm="1">
        <f t="array" ref="G291">IF($C291="","",INDEX(import_data,$C291,G$9))</f>
        <v>Tutić</v>
      </c>
      <c r="H291" s="280" t="str" cm="1">
        <f t="array" ref="H291">IF($C291="","",IF(INDEX(import_data,$C291,H$9)="","",INDEX(import_data,$C291,H$9)))</f>
        <v>OK Vihor</v>
      </c>
      <c r="I291" s="300" t="str" cm="1">
        <f t="array" ref="I291">IF($C291="","",IF(INDEX(import_data,$C291,I$9)="","",INDEX(import_data,$C291,I$9)))</f>
        <v>M45</v>
      </c>
      <c r="K291" s="312" t="str">
        <f t="shared" si="31"/>
        <v>Dražen – Tutić – OK Vihor – M45</v>
      </c>
      <c r="L291" s="92" t="s">
        <v>0</v>
      </c>
      <c r="M291" s="312" t="str">
        <f t="shared" si="32"/>
        <v>Dražen – Tutić – OK Vihor</v>
      </c>
      <c r="N291" s="92" t="s">
        <v>0</v>
      </c>
      <c r="O291" s="312" t="str">
        <f t="shared" si="33"/>
        <v>Dražen – Tutić</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306</v>
      </c>
      <c r="E292" s="282" cm="1">
        <f t="array" ref="E292">IF($C292="","",INDEX(import_data,$C292,E$9))</f>
        <v>1127</v>
      </c>
      <c r="F292" s="280" t="str" cm="1">
        <f t="array" ref="F292">IF($C292="","",INDEX(import_data,$C292,F$9))</f>
        <v>Dražen</v>
      </c>
      <c r="G292" s="280" t="str" cm="1">
        <f t="array" ref="G292">IF($C292="","",INDEX(import_data,$C292,G$9))</f>
        <v>Henc</v>
      </c>
      <c r="H292" s="280" t="str" cm="1">
        <f t="array" ref="H292">IF($C292="","",IF(INDEX(import_data,$C292,H$9)="","",INDEX(import_data,$C292,H$9)))</f>
        <v>OK Međimurje</v>
      </c>
      <c r="I292" s="300" t="str" cm="1">
        <f t="array" ref="I292">IF($C292="","",IF(INDEX(import_data,$C292,I$9)="","",INDEX(import_data,$C292,I$9)))</f>
        <v/>
      </c>
      <c r="K292" s="312" t="str">
        <f t="shared" si="31"/>
        <v>Dražen – Henc – OK Međimurje</v>
      </c>
      <c r="L292" s="92" t="s">
        <v>0</v>
      </c>
      <c r="M292" s="312" t="str">
        <f t="shared" si="32"/>
        <v>Dražen – Henc – OK Međimurje</v>
      </c>
      <c r="N292" s="92" t="s">
        <v>0</v>
      </c>
      <c r="O292" s="312" t="str">
        <f t="shared" si="33"/>
        <v>Dražen – Henc</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307</v>
      </c>
      <c r="E293" s="282" cm="1">
        <f t="array" ref="E293">IF($C293="","",INDEX(import_data,$C293,E$9))</f>
        <v>1288</v>
      </c>
      <c r="F293" s="280" t="str" cm="1">
        <f t="array" ref="F293">IF($C293="","",INDEX(import_data,$C293,F$9))</f>
        <v>Dražen</v>
      </c>
      <c r="G293" s="280" t="str" cm="1">
        <f t="array" ref="G293">IF($C293="","",INDEX(import_data,$C293,G$9))</f>
        <v>Dervišević</v>
      </c>
      <c r="H293" s="280" t="str" cm="1">
        <f t="array" ref="H293">IF($C293="","",IF(INDEX(import_data,$C293,H$9)="","",INDEX(import_data,$C293,H$9)))</f>
        <v>OK Vihor</v>
      </c>
      <c r="I293" s="300" t="str" cm="1">
        <f t="array" ref="I293">IF($C293="","",IF(INDEX(import_data,$C293,I$9)="","",INDEX(import_data,$C293,I$9)))</f>
        <v>M21B</v>
      </c>
      <c r="K293" s="312" t="str">
        <f t="shared" si="31"/>
        <v>Dražen – Dervišević – OK Vihor – M21B</v>
      </c>
      <c r="L293" s="92" t="s">
        <v>0</v>
      </c>
      <c r="M293" s="312" t="str">
        <f t="shared" si="32"/>
        <v>Dražen – Dervišević – OK Vihor</v>
      </c>
      <c r="N293" s="92" t="s">
        <v>0</v>
      </c>
      <c r="O293" s="312" t="str">
        <f t="shared" si="33"/>
        <v>Dražen – Dervišević</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308</v>
      </c>
      <c r="E294" s="282" cm="1">
        <f t="array" ref="E294">IF($C294="","",INDEX(import_data,$C294,E$9))</f>
        <v>1318</v>
      </c>
      <c r="F294" s="280" t="str" cm="1">
        <f t="array" ref="F294">IF($C294="","",INDEX(import_data,$C294,F$9))</f>
        <v>Dražen</v>
      </c>
      <c r="G294" s="280" t="str" cm="1">
        <f t="array" ref="G294">IF($C294="","",INDEX(import_data,$C294,G$9))</f>
        <v>Janžek</v>
      </c>
      <c r="H294" s="280" t="str" cm="1">
        <f t="array" ref="H294">IF($C294="","",IF(INDEX(import_data,$C294,H$9)="","",INDEX(import_data,$C294,H$9)))</f>
        <v>OK Međimurje</v>
      </c>
      <c r="I294" s="300" t="str" cm="1">
        <f t="array" ref="I294">IF($C294="","",IF(INDEX(import_data,$C294,I$9)="","",INDEX(import_data,$C294,I$9)))</f>
        <v>M55</v>
      </c>
      <c r="K294" s="312" t="str">
        <f t="shared" si="31"/>
        <v>Dražen – Janžek – OK Međimurje – M55</v>
      </c>
      <c r="L294" s="92" t="s">
        <v>0</v>
      </c>
      <c r="M294" s="312" t="str">
        <f t="shared" si="32"/>
        <v>Dražen – Janžek – OK Međimurje</v>
      </c>
      <c r="N294" s="92" t="s">
        <v>0</v>
      </c>
      <c r="O294" s="312" t="str">
        <f t="shared" si="33"/>
        <v>Dražen – Janžek</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309</v>
      </c>
      <c r="E295" s="282" cm="1">
        <f t="array" ref="E295">IF($C295="","",INDEX(import_data,$C295,E$9))</f>
        <v>1914</v>
      </c>
      <c r="F295" s="280" t="str" cm="1">
        <f t="array" ref="F295">IF($C295="","",INDEX(import_data,$C295,F$9))</f>
        <v>Dražen</v>
      </c>
      <c r="G295" s="280" t="str" cm="1">
        <f t="array" ref="G295">IF($C295="","",INDEX(import_data,$C295,G$9))</f>
        <v>Cenčić</v>
      </c>
      <c r="H295" s="280" t="str" cm="1">
        <f t="array" ref="H295">IF($C295="","",IF(INDEX(import_data,$C295,H$9)="","",INDEX(import_data,$C295,H$9)))</f>
        <v>OK Vihor</v>
      </c>
      <c r="I295" s="300" t="str" cm="1">
        <f t="array" ref="I295">IF($C295="","",IF(INDEX(import_data,$C295,I$9)="","",INDEX(import_data,$C295,I$9)))</f>
        <v/>
      </c>
      <c r="K295" s="312" t="str">
        <f t="shared" si="31"/>
        <v>Dražen – Cenčić – OK Vihor</v>
      </c>
      <c r="L295" s="92" t="s">
        <v>0</v>
      </c>
      <c r="M295" s="312" t="str">
        <f t="shared" si="32"/>
        <v>Dražen – Cenčić – OK Vihor</v>
      </c>
      <c r="N295" s="92" t="s">
        <v>0</v>
      </c>
      <c r="O295" s="312" t="str">
        <f t="shared" si="33"/>
        <v>Dražen – Cenčić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310</v>
      </c>
      <c r="E296" s="282" cm="1">
        <f t="array" ref="E296">IF($C296="","",INDEX(import_data,$C296,E$9))</f>
        <v>1781</v>
      </c>
      <c r="F296" s="280" t="str" cm="1">
        <f t="array" ref="F296">IF($C296="","",INDEX(import_data,$C296,F$9))</f>
        <v>Dražen</v>
      </c>
      <c r="G296" s="280" t="str" cm="1">
        <f t="array" ref="G296">IF($C296="","",INDEX(import_data,$C296,G$9))</f>
        <v>Perković</v>
      </c>
      <c r="H296" s="280" t="str" cm="1">
        <f t="array" ref="H296">IF($C296="","",IF(INDEX(import_data,$C296,H$9)="","",INDEX(import_data,$C296,H$9)))</f>
        <v>OK Japetić</v>
      </c>
      <c r="I296" s="300" t="str" cm="1">
        <f t="array" ref="I296">IF($C296="","",IF(INDEX(import_data,$C296,I$9)="","",INDEX(import_data,$C296,I$9)))</f>
        <v/>
      </c>
      <c r="K296" s="312" t="str">
        <f t="shared" si="31"/>
        <v>Dražen – Perković – OK Japetić</v>
      </c>
      <c r="L296" s="92" t="s">
        <v>0</v>
      </c>
      <c r="M296" s="312" t="str">
        <f t="shared" si="32"/>
        <v>Dražen – Perković – OK Japetić</v>
      </c>
      <c r="N296" s="92" t="s">
        <v>0</v>
      </c>
      <c r="O296" s="312" t="str">
        <f t="shared" si="33"/>
        <v>Dražen – Perković</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311</v>
      </c>
      <c r="E297" s="282" cm="1">
        <f t="array" ref="E297">IF($C297="","",INDEX(import_data,$C297,E$9))</f>
        <v>2225</v>
      </c>
      <c r="F297" s="280" t="str" cm="1">
        <f t="array" ref="F297">IF($C297="","",INDEX(import_data,$C297,F$9))</f>
        <v>Dražen</v>
      </c>
      <c r="G297" s="280" t="str" cm="1">
        <f t="array" ref="G297">IF($C297="","",INDEX(import_data,$C297,G$9))</f>
        <v>Ljubić</v>
      </c>
      <c r="H297" s="280" t="str" cm="1">
        <f t="array" ref="H297">IF($C297="","",IF(INDEX(import_data,$C297,H$9)="","",INDEX(import_data,$C297,H$9)))</f>
        <v>OK Vihor</v>
      </c>
      <c r="I297" s="300" t="str" cm="1">
        <f t="array" ref="I297">IF($C297="","",IF(INDEX(import_data,$C297,I$9)="","",INDEX(import_data,$C297,I$9)))</f>
        <v>M21B</v>
      </c>
      <c r="K297" s="312" t="str">
        <f t="shared" si="31"/>
        <v>Dražen – Ljubić – OK Vihor – M21B</v>
      </c>
      <c r="L297" s="92" t="s">
        <v>0</v>
      </c>
      <c r="M297" s="312" t="str">
        <f t="shared" si="32"/>
        <v>Dražen – Ljubić – OK Vihor</v>
      </c>
      <c r="N297" s="92" t="s">
        <v>0</v>
      </c>
      <c r="O297" s="312" t="str">
        <f t="shared" si="33"/>
        <v>Dražen – Ljubić</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312</v>
      </c>
      <c r="E298" s="282" cm="1">
        <f t="array" ref="E298">IF($C298="","",INDEX(import_data,$C298,E$9))</f>
        <v>1607</v>
      </c>
      <c r="F298" s="280" t="str" cm="1">
        <f t="array" ref="F298">IF($C298="","",INDEX(import_data,$C298,F$9))</f>
        <v>Draženka</v>
      </c>
      <c r="G298" s="280" t="str" cm="1">
        <f t="array" ref="G298">IF($C298="","",INDEX(import_data,$C298,G$9))</f>
        <v>Birkić</v>
      </c>
      <c r="H298" s="280" t="str" cm="1">
        <f t="array" ref="H298">IF($C298="","",IF(INDEX(import_data,$C298,H$9)="","",INDEX(import_data,$C298,H$9)))</f>
        <v>OK Jelen</v>
      </c>
      <c r="I298" s="300" t="str" cm="1">
        <f t="array" ref="I298">IF($C298="","",IF(INDEX(import_data,$C298,I$9)="","",INDEX(import_data,$C298,I$9)))</f>
        <v>Ž45</v>
      </c>
      <c r="K298" s="312" t="str">
        <f t="shared" si="31"/>
        <v>Draženka – Birkić – OK Jelen – Ž45</v>
      </c>
      <c r="L298" s="92" t="s">
        <v>0</v>
      </c>
      <c r="M298" s="312" t="str">
        <f t="shared" si="32"/>
        <v>Draženka – Birkić – OK Jelen</v>
      </c>
      <c r="N298" s="92" t="s">
        <v>0</v>
      </c>
      <c r="O298" s="312" t="str">
        <f t="shared" si="33"/>
        <v>Draženka – Birkić</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313</v>
      </c>
      <c r="E299" s="282" cm="1">
        <f t="array" ref="E299">IF($C299="","",INDEX(import_data,$C299,E$9))</f>
        <v>2289</v>
      </c>
      <c r="F299" s="280" t="str" cm="1">
        <f t="array" ref="F299">IF($C299="","",INDEX(import_data,$C299,F$9))</f>
        <v>Draženko Tomislav</v>
      </c>
      <c r="G299" s="280" t="str" cm="1">
        <f t="array" ref="G299">IF($C299="","",INDEX(import_data,$C299,G$9))</f>
        <v>Mikac</v>
      </c>
      <c r="H299" s="280" t="str" cm="1">
        <f t="array" ref="H299">IF($C299="","",IF(INDEX(import_data,$C299,H$9)="","",INDEX(import_data,$C299,H$9)))</f>
        <v>OK Međimurje</v>
      </c>
      <c r="I299" s="300" t="str" cm="1">
        <f t="array" ref="I299">IF($C299="","",IF(INDEX(import_data,$C299,I$9)="","",INDEX(import_data,$C299,I$9)))</f>
        <v/>
      </c>
      <c r="K299" s="312" t="str">
        <f t="shared" si="31"/>
        <v>Draženko Tomislav – Mikac – OK Međimurje</v>
      </c>
      <c r="L299" s="92" t="s">
        <v>0</v>
      </c>
      <c r="M299" s="312" t="str">
        <f t="shared" si="32"/>
        <v>Draženko Tomislav – Mikac – OK Međimurje</v>
      </c>
      <c r="N299" s="92" t="s">
        <v>0</v>
      </c>
      <c r="O299" s="312" t="str">
        <f t="shared" si="33"/>
        <v>Draženko Tomislav – Mikac</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314</v>
      </c>
      <c r="E300" s="282" cm="1">
        <f t="array" ref="E300">IF($C300="","",INDEX(import_data,$C300,E$9))</f>
        <v>1374</v>
      </c>
      <c r="F300" s="280" t="str" cm="1">
        <f t="array" ref="F300">IF($C300="","",INDEX(import_data,$C300,F$9))</f>
        <v>Duje</v>
      </c>
      <c r="G300" s="280" t="str" cm="1">
        <f t="array" ref="G300">IF($C300="","",INDEX(import_data,$C300,G$9))</f>
        <v>Rako</v>
      </c>
      <c r="H300" s="280" t="str" cm="1">
        <f t="array" ref="H300">IF($C300="","",IF(INDEX(import_data,$C300,H$9)="","",INDEX(import_data,$C300,H$9)))</f>
        <v>OK Vihor</v>
      </c>
      <c r="I300" s="300" t="str" cm="1">
        <f t="array" ref="I300">IF($C300="","",IF(INDEX(import_data,$C300,I$9)="","",INDEX(import_data,$C300,I$9)))</f>
        <v>M35</v>
      </c>
      <c r="K300" s="312" t="str">
        <f t="shared" si="31"/>
        <v>Duje – Rako – OK Vihor – M35</v>
      </c>
      <c r="L300" s="92" t="s">
        <v>0</v>
      </c>
      <c r="M300" s="312" t="str">
        <f t="shared" si="32"/>
        <v>Duje – Rako – OK Vihor</v>
      </c>
      <c r="N300" s="92" t="s">
        <v>0</v>
      </c>
      <c r="O300" s="312" t="str">
        <f t="shared" si="33"/>
        <v>Duje – Rako</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315</v>
      </c>
      <c r="E301" s="282" cm="1">
        <f t="array" ref="E301">IF($C301="","",INDEX(import_data,$C301,E$9))</f>
        <v>1137</v>
      </c>
      <c r="F301" s="280" t="str" cm="1">
        <f t="array" ref="F301">IF($C301="","",INDEX(import_data,$C301,F$9))</f>
        <v>Dunja</v>
      </c>
      <c r="G301" s="280" t="str" cm="1">
        <f t="array" ref="G301">IF($C301="","",INDEX(import_data,$C301,G$9))</f>
        <v>Riet, van de</v>
      </c>
      <c r="H301" s="280" t="str" cm="1">
        <f t="array" ref="H301">IF($C301="","",IF(INDEX(import_data,$C301,H$9)="","",INDEX(import_data,$C301,H$9)))</f>
        <v>OK Maksimir</v>
      </c>
      <c r="I301" s="300" t="str" cm="1">
        <f t="array" ref="I301">IF($C301="","",IF(INDEX(import_data,$C301,I$9)="","",INDEX(import_data,$C301,I$9)))</f>
        <v>Ž45</v>
      </c>
      <c r="K301" s="312" t="str">
        <f t="shared" si="31"/>
        <v>Dunja – Riet, van de – OK Maksimir – Ž45</v>
      </c>
      <c r="L301" s="92" t="s">
        <v>0</v>
      </c>
      <c r="M301" s="312" t="str">
        <f t="shared" si="32"/>
        <v>Dunja – Riet, van de – OK Maksimir</v>
      </c>
      <c r="N301" s="92" t="s">
        <v>0</v>
      </c>
      <c r="O301" s="312" t="str">
        <f t="shared" si="33"/>
        <v>Dunja – Riet, van de</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316</v>
      </c>
      <c r="E302" s="282" cm="1">
        <f t="array" ref="E302">IF($C302="","",INDEX(import_data,$C302,E$9))</f>
        <v>1844</v>
      </c>
      <c r="F302" s="280" t="str" cm="1">
        <f t="array" ref="F302">IF($C302="","",INDEX(import_data,$C302,F$9))</f>
        <v>Dunja</v>
      </c>
      <c r="G302" s="280" t="str" cm="1">
        <f t="array" ref="G302">IF($C302="","",INDEX(import_data,$C302,G$9))</f>
        <v>Mogut</v>
      </c>
      <c r="H302" s="280" t="str" cm="1">
        <f t="array" ref="H302">IF($C302="","",IF(INDEX(import_data,$C302,H$9)="","",INDEX(import_data,$C302,H$9)))</f>
        <v>OK Japetić</v>
      </c>
      <c r="I302" s="300" t="str" cm="1">
        <f t="array" ref="I302">IF($C302="","",IF(INDEX(import_data,$C302,I$9)="","",INDEX(import_data,$C302,I$9)))</f>
        <v>Ž12</v>
      </c>
      <c r="K302" s="312" t="str">
        <f t="shared" si="31"/>
        <v>Dunja – Mogut – OK Japetić – Ž12</v>
      </c>
      <c r="L302" s="92" t="s">
        <v>0</v>
      </c>
      <c r="M302" s="312" t="str">
        <f t="shared" si="32"/>
        <v>Dunja – Mogut – OK Japetić</v>
      </c>
      <c r="N302" s="92" t="s">
        <v>0</v>
      </c>
      <c r="O302" s="312" t="str">
        <f t="shared" si="33"/>
        <v>Dunja – Mogut</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317</v>
      </c>
      <c r="E303" s="282" cm="1">
        <f t="array" ref="E303">IF($C303="","",INDEX(import_data,$C303,E$9))</f>
        <v>2343</v>
      </c>
      <c r="F303" s="280" t="str" cm="1">
        <f t="array" ref="F303">IF($C303="","",INDEX(import_data,$C303,F$9))</f>
        <v>Eddie</v>
      </c>
      <c r="G303" s="280" t="str" cm="1">
        <f t="array" ref="G303">IF($C303="","",INDEX(import_data,$C303,G$9))</f>
        <v>Harwood</v>
      </c>
      <c r="H303" s="280" t="str" cm="1">
        <f t="array" ref="H303">IF($C303="","",IF(INDEX(import_data,$C303,H$9)="","",INDEX(import_data,$C303,H$9)))</f>
        <v>Moravian</v>
      </c>
      <c r="I303" s="300" t="str" cm="1">
        <f t="array" ref="I303">IF($C303="","",IF(INDEX(import_data,$C303,I$9)="","",INDEX(import_data,$C303,I$9)))</f>
        <v/>
      </c>
      <c r="K303" s="312" t="str">
        <f t="shared" si="31"/>
        <v>Eddie – Harwood – Moravian</v>
      </c>
      <c r="L303" s="92" t="s">
        <v>0</v>
      </c>
      <c r="M303" s="312" t="str">
        <f t="shared" si="32"/>
        <v>Eddie – Harwood – Moravian</v>
      </c>
      <c r="N303" s="92" t="s">
        <v>0</v>
      </c>
      <c r="O303" s="312" t="str">
        <f t="shared" si="33"/>
        <v>Eddie – Harwood</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318</v>
      </c>
      <c r="E304" s="282" cm="1">
        <f t="array" ref="E304">IF($C304="","",INDEX(import_data,$C304,E$9))</f>
        <v>1506</v>
      </c>
      <c r="F304" s="280" t="str" cm="1">
        <f t="array" ref="F304">IF($C304="","",INDEX(import_data,$C304,F$9))</f>
        <v>Edi</v>
      </c>
      <c r="G304" s="280" t="str" cm="1">
        <f t="array" ref="G304">IF($C304="","",INDEX(import_data,$C304,G$9))</f>
        <v>Ocvirk</v>
      </c>
      <c r="H304" s="280" t="str" cm="1">
        <f t="array" ref="H304">IF($C304="","",IF(INDEX(import_data,$C304,H$9)="","",INDEX(import_data,$C304,H$9)))</f>
        <v>OK Japetić</v>
      </c>
      <c r="I304" s="300" t="str" cm="1">
        <f t="array" ref="I304">IF($C304="","",IF(INDEX(import_data,$C304,I$9)="","",INDEX(import_data,$C304,I$9)))</f>
        <v>M35</v>
      </c>
      <c r="K304" s="312" t="str">
        <f t="shared" si="31"/>
        <v>Edi – Ocvirk – OK Japetić – M35</v>
      </c>
      <c r="L304" s="92" t="s">
        <v>0</v>
      </c>
      <c r="M304" s="312" t="str">
        <f t="shared" si="32"/>
        <v>Edi – Ocvirk – OK Japetić</v>
      </c>
      <c r="N304" s="92" t="s">
        <v>0</v>
      </c>
      <c r="O304" s="312" t="str">
        <f t="shared" si="33"/>
        <v>Edi – Ocvirk</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319</v>
      </c>
      <c r="E305" s="282" cm="1">
        <f t="array" ref="E305">IF($C305="","",INDEX(import_data,$C305,E$9))</f>
        <v>1995</v>
      </c>
      <c r="F305" s="280" t="str" cm="1">
        <f t="array" ref="F305">IF($C305="","",INDEX(import_data,$C305,F$9))</f>
        <v>Eduard</v>
      </c>
      <c r="G305" s="280" t="str" cm="1">
        <f t="array" ref="G305">IF($C305="","",INDEX(import_data,$C305,G$9))</f>
        <v>Krš</v>
      </c>
      <c r="H305" s="280" t="str" cm="1">
        <f t="array" ref="H305">IF($C305="","",IF(INDEX(import_data,$C305,H$9)="","",INDEX(import_data,$C305,H$9)))</f>
        <v>OK Vihor</v>
      </c>
      <c r="I305" s="300" t="str" cm="1">
        <f t="array" ref="I305">IF($C305="","",IF(INDEX(import_data,$C305,I$9)="","",INDEX(import_data,$C305,I$9)))</f>
        <v>M45</v>
      </c>
      <c r="K305" s="312" t="str">
        <f t="shared" si="31"/>
        <v>Eduard – Krš – OK Vihor – M45</v>
      </c>
      <c r="L305" s="92" t="s">
        <v>0</v>
      </c>
      <c r="M305" s="312" t="str">
        <f t="shared" si="32"/>
        <v>Eduard – Krš – OK Vihor</v>
      </c>
      <c r="N305" s="92" t="s">
        <v>0</v>
      </c>
      <c r="O305" s="312" t="str">
        <f t="shared" si="33"/>
        <v>Eduard – Krš</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320</v>
      </c>
      <c r="E306" s="282" cm="1">
        <f t="array" ref="E306">IF($C306="","",INDEX(import_data,$C306,E$9))</f>
        <v>1423</v>
      </c>
      <c r="F306" s="280" t="str" cm="1">
        <f t="array" ref="F306">IF($C306="","",INDEX(import_data,$C306,F$9))</f>
        <v>Eduard</v>
      </c>
      <c r="G306" s="280" t="str" cm="1">
        <f t="array" ref="G306">IF($C306="","",INDEX(import_data,$C306,G$9))</f>
        <v>Kožul</v>
      </c>
      <c r="H306" s="280" t="str" cm="1">
        <f t="array" ref="H306">IF($C306="","",IF(INDEX(import_data,$C306,H$9)="","",INDEX(import_data,$C306,H$9)))</f>
        <v>OK Vihor</v>
      </c>
      <c r="I306" s="300" t="str" cm="1">
        <f t="array" ref="I306">IF($C306="","",IF(INDEX(import_data,$C306,I$9)="","",INDEX(import_data,$C306,I$9)))</f>
        <v>M21B</v>
      </c>
      <c r="K306" s="312" t="str">
        <f t="shared" si="31"/>
        <v>Eduard – Kožul – OK Vihor – M21B</v>
      </c>
      <c r="L306" s="92" t="s">
        <v>0</v>
      </c>
      <c r="M306" s="312" t="str">
        <f t="shared" si="32"/>
        <v>Eduard – Kožul – OK Vihor</v>
      </c>
      <c r="N306" s="92" t="s">
        <v>0</v>
      </c>
      <c r="O306" s="312" t="str">
        <f t="shared" si="33"/>
        <v>Eduard – Kožul</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321</v>
      </c>
      <c r="E307" s="282" cm="1">
        <f t="array" ref="E307">IF($C307="","",INDEX(import_data,$C307,E$9))</f>
        <v>1627</v>
      </c>
      <c r="F307" s="280" t="str" cm="1">
        <f t="array" ref="F307">IF($C307="","",INDEX(import_data,$C307,F$9))</f>
        <v>Eduard</v>
      </c>
      <c r="G307" s="280" t="str" cm="1">
        <f t="array" ref="G307">IF($C307="","",INDEX(import_data,$C307,G$9))</f>
        <v>Perković</v>
      </c>
      <c r="H307" s="280" t="str" cm="1">
        <f t="array" ref="H307">IF($C307="","",IF(INDEX(import_data,$C307,H$9)="","",INDEX(import_data,$C307,H$9)))</f>
        <v>OK Bjelovar</v>
      </c>
      <c r="I307" s="300" t="str" cm="1">
        <f t="array" ref="I307">IF($C307="","",IF(INDEX(import_data,$C307,I$9)="","",INDEX(import_data,$C307,I$9)))</f>
        <v/>
      </c>
      <c r="K307" s="312" t="str">
        <f t="shared" si="31"/>
        <v>Eduard – Perković – OK Bjelovar</v>
      </c>
      <c r="L307" s="92" t="s">
        <v>0</v>
      </c>
      <c r="M307" s="312" t="str">
        <f t="shared" si="32"/>
        <v>Eduard – Perković – OK Bjelovar</v>
      </c>
      <c r="N307" s="92" t="s">
        <v>0</v>
      </c>
      <c r="O307" s="312" t="str">
        <f t="shared" si="33"/>
        <v>Eduard – Perković</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322</v>
      </c>
      <c r="E308" s="282" cm="1">
        <f t="array" ref="E308">IF($C308="","",INDEX(import_data,$C308,E$9))</f>
        <v>2125</v>
      </c>
      <c r="F308" s="280" t="str" cm="1">
        <f t="array" ref="F308">IF($C308="","",INDEX(import_data,$C308,F$9))</f>
        <v>Elaine</v>
      </c>
      <c r="G308" s="280" t="str" cm="1">
        <f t="array" ref="G308">IF($C308="","",INDEX(import_data,$C308,G$9))</f>
        <v>OHara-Styles</v>
      </c>
      <c r="H308" s="280" t="str" cm="1">
        <f t="array" ref="H308">IF($C308="","",IF(INDEX(import_data,$C308,H$9)="","",INDEX(import_data,$C308,H$9)))</f>
        <v>BAOC Bandits</v>
      </c>
      <c r="I308" s="300" t="str" cm="1">
        <f t="array" ref="I308">IF($C308="","",IF(INDEX(import_data,$C308,I$9)="","",INDEX(import_data,$C308,I$9)))</f>
        <v/>
      </c>
      <c r="K308" s="312" t="str">
        <f t="shared" si="31"/>
        <v>Elaine – OHara-Styles – BAOC Bandits</v>
      </c>
      <c r="L308" s="92" t="s">
        <v>0</v>
      </c>
      <c r="M308" s="312" t="str">
        <f t="shared" si="32"/>
        <v>Elaine – OHara-Styles – BAOC Bandits</v>
      </c>
      <c r="N308" s="92" t="s">
        <v>0</v>
      </c>
      <c r="O308" s="312" t="str">
        <f t="shared" si="33"/>
        <v>Elaine – OHara-Styles</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323</v>
      </c>
      <c r="E309" s="282" cm="1">
        <f t="array" ref="E309">IF($C309="","",INDEX(import_data,$C309,E$9))</f>
        <v>1093</v>
      </c>
      <c r="F309" s="280" t="str" cm="1">
        <f t="array" ref="F309">IF($C309="","",INDEX(import_data,$C309,F$9))</f>
        <v>Elena</v>
      </c>
      <c r="G309" s="280" t="str" cm="1">
        <f t="array" ref="G309">IF($C309="","",INDEX(import_data,$C309,G$9))</f>
        <v>Košćak</v>
      </c>
      <c r="H309" s="280" t="str" cm="1">
        <f t="array" ref="H309">IF($C309="","",IF(INDEX(import_data,$C309,H$9)="","",INDEX(import_data,$C309,H$9)))</f>
        <v>OK Varaždin</v>
      </c>
      <c r="I309" s="300" t="str" cm="1">
        <f t="array" ref="I309">IF($C309="","",IF(INDEX(import_data,$C309,I$9)="","",INDEX(import_data,$C309,I$9)))</f>
        <v/>
      </c>
      <c r="K309" s="312" t="str">
        <f t="shared" si="31"/>
        <v>Elena – Košćak – OK Varaždin</v>
      </c>
      <c r="L309" s="92" t="s">
        <v>0</v>
      </c>
      <c r="M309" s="312" t="str">
        <f t="shared" si="32"/>
        <v>Elena – Košćak – OK Varaždin</v>
      </c>
      <c r="N309" s="92" t="s">
        <v>0</v>
      </c>
      <c r="O309" s="312" t="str">
        <f t="shared" si="33"/>
        <v>Elena – Košćak</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324</v>
      </c>
      <c r="E310" s="282" cm="1">
        <f t="array" ref="E310">IF($C310="","",INDEX(import_data,$C310,E$9))</f>
        <v>2392</v>
      </c>
      <c r="F310" s="280" t="str" cm="1">
        <f t="array" ref="F310">IF($C310="","",INDEX(import_data,$C310,F$9))</f>
        <v>Elena</v>
      </c>
      <c r="G310" s="280" t="str" cm="1">
        <f t="array" ref="G310">IF($C310="","",INDEX(import_data,$C310,G$9))</f>
        <v>Gombač Šuc</v>
      </c>
      <c r="H310" s="280" t="str" cm="1">
        <f t="array" ref="H310">IF($C310="","",IF(INDEX(import_data,$C310,H$9)="","",INDEX(import_data,$C310,H$9)))</f>
        <v>OK Komenda</v>
      </c>
      <c r="I310" s="300" t="str" cm="1">
        <f t="array" ref="I310">IF($C310="","",IF(INDEX(import_data,$C310,I$9)="","",INDEX(import_data,$C310,I$9)))</f>
        <v/>
      </c>
      <c r="K310" s="312" t="str">
        <f t="shared" si="31"/>
        <v>Elena – Gombač Šuc – OK Komenda</v>
      </c>
      <c r="L310" s="92" t="s">
        <v>0</v>
      </c>
      <c r="M310" s="312" t="str">
        <f t="shared" si="32"/>
        <v>Elena – Gombač Šuc – OK Komenda</v>
      </c>
      <c r="N310" s="92" t="s">
        <v>0</v>
      </c>
      <c r="O310" s="312" t="str">
        <f t="shared" si="33"/>
        <v>Elena – Gombač Šuc</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325</v>
      </c>
      <c r="E311" s="282" cm="1">
        <f t="array" ref="E311">IF($C311="","",INDEX(import_data,$C311,E$9))</f>
        <v>2063</v>
      </c>
      <c r="F311" s="280" t="str" cm="1">
        <f t="array" ref="F311">IF($C311="","",INDEX(import_data,$C311,F$9))</f>
        <v>Eli</v>
      </c>
      <c r="G311" s="280" t="str" cm="1">
        <f t="array" ref="G311">IF($C311="","",INDEX(import_data,$C311,G$9))</f>
        <v>Valach</v>
      </c>
      <c r="H311" s="280" t="str" cm="1">
        <f t="array" ref="H311">IF($C311="","",IF(INDEX(import_data,$C311,H$9)="","",INDEX(import_data,$C311,H$9)))</f>
        <v>KOB Sokol Pez.</v>
      </c>
      <c r="I311" s="300" t="str" cm="1">
        <f t="array" ref="I311">IF($C311="","",IF(INDEX(import_data,$C311,I$9)="","",INDEX(import_data,$C311,I$9)))</f>
        <v/>
      </c>
      <c r="K311" s="312" t="str">
        <f t="shared" si="31"/>
        <v>Eli – Valach – KOB Sokol Pez.</v>
      </c>
      <c r="L311" s="92" t="s">
        <v>0</v>
      </c>
      <c r="M311" s="312" t="str">
        <f t="shared" si="32"/>
        <v>Eli – Valach – KOB Sokol Pez.</v>
      </c>
      <c r="N311" s="92" t="s">
        <v>0</v>
      </c>
      <c r="O311" s="312" t="str">
        <f t="shared" si="33"/>
        <v>Eli – Valach</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326</v>
      </c>
      <c r="E312" s="282" cm="1">
        <f t="array" ref="E312">IF($C312="","",INDEX(import_data,$C312,E$9))</f>
        <v>1779</v>
      </c>
      <c r="F312" s="280" t="str" cm="1">
        <f t="array" ref="F312">IF($C312="","",INDEX(import_data,$C312,F$9))</f>
        <v>Eli</v>
      </c>
      <c r="G312" s="280" t="str" cm="1">
        <f t="array" ref="G312">IF($C312="","",INDEX(import_data,$C312,G$9))</f>
        <v>Tadić</v>
      </c>
      <c r="H312" s="280" t="str" cm="1">
        <f t="array" ref="H312">IF($C312="","",IF(INDEX(import_data,$C312,H$9)="","",INDEX(import_data,$C312,H$9)))</f>
        <v>OK Japetić</v>
      </c>
      <c r="I312" s="300" t="str" cm="1">
        <f t="array" ref="I312">IF($C312="","",IF(INDEX(import_data,$C312,I$9)="","",INDEX(import_data,$C312,I$9)))</f>
        <v/>
      </c>
      <c r="K312" s="312" t="str">
        <f t="shared" si="31"/>
        <v>Eli – Tadić – OK Japetić</v>
      </c>
      <c r="L312" s="92" t="s">
        <v>0</v>
      </c>
      <c r="M312" s="312" t="str">
        <f t="shared" si="32"/>
        <v>Eli – Tadić – OK Japetić</v>
      </c>
      <c r="N312" s="92" t="s">
        <v>0</v>
      </c>
      <c r="O312" s="312" t="str">
        <f t="shared" si="33"/>
        <v>Eli – Tadić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327</v>
      </c>
      <c r="E313" s="282" cm="1">
        <f t="array" ref="E313">IF($C313="","",INDEX(import_data,$C313,E$9))</f>
        <v>2122</v>
      </c>
      <c r="F313" s="280" t="str" cm="1">
        <f t="array" ref="F313">IF($C313="","",INDEX(import_data,$C313,F$9))</f>
        <v>Eliška</v>
      </c>
      <c r="G313" s="280" t="str" cm="1">
        <f t="array" ref="G313">IF($C313="","",INDEX(import_data,$C313,G$9))</f>
        <v>Škodová</v>
      </c>
      <c r="H313" s="280" t="str" cm="1">
        <f t="array" ref="H313">IF($C313="","",IF(INDEX(import_data,$C313,H$9)="","",INDEX(import_data,$C313,H$9)))</f>
        <v/>
      </c>
      <c r="I313" s="300" t="str" cm="1">
        <f t="array" ref="I313">IF($C313="","",IF(INDEX(import_data,$C313,I$9)="","",INDEX(import_data,$C313,I$9)))</f>
        <v/>
      </c>
      <c r="K313" s="312" t="str">
        <f t="shared" si="31"/>
        <v>Eliška – Škodová</v>
      </c>
      <c r="L313" s="92" t="s">
        <v>0</v>
      </c>
      <c r="M313" s="312" t="str">
        <f t="shared" si="32"/>
        <v>Eliška – Škodová</v>
      </c>
      <c r="N313" s="92" t="s">
        <v>0</v>
      </c>
      <c r="O313" s="312" t="str">
        <f t="shared" si="33"/>
        <v>Eliška – Škodová</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328</v>
      </c>
      <c r="E314" s="282" cm="1">
        <f t="array" ref="E314">IF($C314="","",INDEX(import_data,$C314,E$9))</f>
        <v>1569</v>
      </c>
      <c r="F314" s="280" t="str" cm="1">
        <f t="array" ref="F314">IF($C314="","",INDEX(import_data,$C314,F$9))</f>
        <v>Elizabeta</v>
      </c>
      <c r="G314" s="280" t="str" cm="1">
        <f t="array" ref="G314">IF($C314="","",INDEX(import_data,$C314,G$9))</f>
        <v>Bilić</v>
      </c>
      <c r="H314" s="280" t="str" cm="1">
        <f t="array" ref="H314">IF($C314="","",IF(INDEX(import_data,$C314,H$9)="","",INDEX(import_data,$C314,H$9)))</f>
        <v>OK Ivan Merz</v>
      </c>
      <c r="I314" s="300" t="str" cm="1">
        <f t="array" ref="I314">IF($C314="","",IF(INDEX(import_data,$C314,I$9)="","",INDEX(import_data,$C314,I$9)))</f>
        <v>Ž12</v>
      </c>
      <c r="K314" s="312" t="str">
        <f t="shared" si="31"/>
        <v>Elizabeta – Bilić – OK Ivan Merz – Ž12</v>
      </c>
      <c r="L314" s="92" t="s">
        <v>0</v>
      </c>
      <c r="M314" s="312" t="str">
        <f t="shared" si="32"/>
        <v>Elizabeta – Bilić – OK Ivan Merz</v>
      </c>
      <c r="N314" s="92" t="s">
        <v>0</v>
      </c>
      <c r="O314" s="312" t="str">
        <f t="shared" si="33"/>
        <v>Elizabeta – Bilić</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329</v>
      </c>
      <c r="E315" s="282" cm="1">
        <f t="array" ref="E315">IF($C315="","",INDEX(import_data,$C315,E$9))</f>
        <v>2419</v>
      </c>
      <c r="F315" s="280" t="str" cm="1">
        <f t="array" ref="F315">IF($C315="","",INDEX(import_data,$C315,F$9))</f>
        <v>Elizabeth</v>
      </c>
      <c r="G315" s="280" t="str" cm="1">
        <f t="array" ref="G315">IF($C315="","",INDEX(import_data,$C315,G$9))</f>
        <v>Campbell</v>
      </c>
      <c r="H315" s="280" t="str" cm="1">
        <f t="array" ref="H315">IF($C315="","",IF(INDEX(import_data,$C315,H$9)="","",INDEX(import_data,$C315,H$9)))</f>
        <v>Moravian OC</v>
      </c>
      <c r="I315" s="300" t="str" cm="1">
        <f t="array" ref="I315">IF($C315="","",IF(INDEX(import_data,$C315,I$9)="","",INDEX(import_data,$C315,I$9)))</f>
        <v/>
      </c>
      <c r="K315" s="312" t="str">
        <f t="shared" si="31"/>
        <v>Elizabeth – Campbell – Moravian OC</v>
      </c>
      <c r="L315" s="92" t="s">
        <v>0</v>
      </c>
      <c r="M315" s="312" t="str">
        <f t="shared" si="32"/>
        <v>Elizabeth – Campbell – Moravian OC</v>
      </c>
      <c r="N315" s="92" t="s">
        <v>0</v>
      </c>
      <c r="O315" s="312" t="str">
        <f t="shared" si="33"/>
        <v>Elizabeth – Campbell</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330</v>
      </c>
      <c r="E316" s="282" cm="1">
        <f t="array" ref="E316">IF($C316="","",INDEX(import_data,$C316,E$9))</f>
        <v>2428</v>
      </c>
      <c r="F316" s="280" t="str" cm="1">
        <f t="array" ref="F316">IF($C316="","",INDEX(import_data,$C316,F$9))</f>
        <v>Else-Margrethe</v>
      </c>
      <c r="G316" s="280" t="str" cm="1">
        <f t="array" ref="G316">IF($C316="","",INDEX(import_data,$C316,G$9))</f>
        <v>Bredland</v>
      </c>
      <c r="H316" s="280" t="str" cm="1">
        <f t="array" ref="H316">IF($C316="","",IF(INDEX(import_data,$C316,H$9)="","",INDEX(import_data,$C316,H$9)))</f>
        <v>Sogne og Songdalen OK</v>
      </c>
      <c r="I316" s="300" t="str" cm="1">
        <f t="array" ref="I316">IF($C316="","",IF(INDEX(import_data,$C316,I$9)="","",INDEX(import_data,$C316,I$9)))</f>
        <v/>
      </c>
      <c r="K316" s="312" t="str">
        <f t="shared" si="31"/>
        <v>Else-Margrethe – Bredland – Sogne og Songdalen OK</v>
      </c>
      <c r="L316" s="92" t="s">
        <v>0</v>
      </c>
      <c r="M316" s="312" t="str">
        <f t="shared" si="32"/>
        <v>Else-Margrethe – Bredland – Sogne og Songdalen OK</v>
      </c>
      <c r="N316" s="92" t="s">
        <v>0</v>
      </c>
      <c r="O316" s="312" t="str">
        <f t="shared" si="33"/>
        <v>Else-Margrethe – Bredland</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331</v>
      </c>
      <c r="E317" s="282" cm="1">
        <f t="array" ref="E317">IF($C317="","",INDEX(import_data,$C317,E$9))</f>
        <v>1767</v>
      </c>
      <c r="F317" s="280" t="str" cm="1">
        <f t="array" ref="F317">IF($C317="","",INDEX(import_data,$C317,F$9))</f>
        <v>Ema</v>
      </c>
      <c r="G317" s="280" t="str" cm="1">
        <f t="array" ref="G317">IF($C317="","",INDEX(import_data,$C317,G$9))</f>
        <v>Kovačić</v>
      </c>
      <c r="H317" s="280" t="str" cm="1">
        <f t="array" ref="H317">IF($C317="","",IF(INDEX(import_data,$C317,H$9)="","",INDEX(import_data,$C317,H$9)))</f>
        <v>OK Ivan Merz</v>
      </c>
      <c r="I317" s="300" t="str" cm="1">
        <f t="array" ref="I317">IF($C317="","",IF(INDEX(import_data,$C317,I$9)="","",INDEX(import_data,$C317,I$9)))</f>
        <v/>
      </c>
      <c r="K317" s="312" t="str">
        <f t="shared" si="31"/>
        <v>Ema – Kovačić – OK Ivan Merz</v>
      </c>
      <c r="L317" s="92" t="s">
        <v>0</v>
      </c>
      <c r="M317" s="312" t="str">
        <f t="shared" si="32"/>
        <v>Ema – Kovačić – OK Ivan Merz</v>
      </c>
      <c r="N317" s="92" t="s">
        <v>0</v>
      </c>
      <c r="O317" s="312" t="str">
        <f t="shared" si="33"/>
        <v>Ema – Kovačić</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332</v>
      </c>
      <c r="E318" s="282" cm="1">
        <f t="array" ref="E318">IF($C318="","",INDEX(import_data,$C318,E$9))</f>
        <v>1744</v>
      </c>
      <c r="F318" s="280" t="str" cm="1">
        <f t="array" ref="F318">IF($C318="","",INDEX(import_data,$C318,F$9))</f>
        <v>Ema</v>
      </c>
      <c r="G318" s="280" t="str" cm="1">
        <f t="array" ref="G318">IF($C318="","",INDEX(import_data,$C318,G$9))</f>
        <v>Mihaljević</v>
      </c>
      <c r="H318" s="280" t="str" cm="1">
        <f t="array" ref="H318">IF($C318="","",IF(INDEX(import_data,$C318,H$9)="","",INDEX(import_data,$C318,H$9)))</f>
        <v>OK Sova</v>
      </c>
      <c r="I318" s="300" t="str" cm="1">
        <f t="array" ref="I318">IF($C318="","",IF(INDEX(import_data,$C318,I$9)="","",INDEX(import_data,$C318,I$9)))</f>
        <v/>
      </c>
      <c r="K318" s="312" t="str">
        <f t="shared" si="31"/>
        <v>Ema – Mihaljević – OK Sova</v>
      </c>
      <c r="L318" s="92" t="s">
        <v>0</v>
      </c>
      <c r="M318" s="312" t="str">
        <f t="shared" si="32"/>
        <v>Ema – Mihaljević – OK Sova</v>
      </c>
      <c r="N318" s="92" t="s">
        <v>0</v>
      </c>
      <c r="O318" s="312" t="str">
        <f t="shared" si="33"/>
        <v>Ema – Mihaljević</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333</v>
      </c>
      <c r="E319" s="282" cm="1">
        <f t="array" ref="E319">IF($C319="","",INDEX(import_data,$C319,E$9))</f>
        <v>1441</v>
      </c>
      <c r="F319" s="280" t="str" cm="1">
        <f t="array" ref="F319">IF($C319="","",INDEX(import_data,$C319,F$9))</f>
        <v>Ema</v>
      </c>
      <c r="G319" s="280" t="str" cm="1">
        <f t="array" ref="G319">IF($C319="","",INDEX(import_data,$C319,G$9))</f>
        <v>Potrebica</v>
      </c>
      <c r="H319" s="280" t="str" cm="1">
        <f t="array" ref="H319">IF($C319="","",IF(INDEX(import_data,$C319,H$9)="","",INDEX(import_data,$C319,H$9)))</f>
        <v>OK Varaždin</v>
      </c>
      <c r="I319" s="300" t="str" cm="1">
        <f t="array" ref="I319">IF($C319="","",IF(INDEX(import_data,$C319,I$9)="","",INDEX(import_data,$C319,I$9)))</f>
        <v>Ž20</v>
      </c>
      <c r="K319" s="312" t="str">
        <f t="shared" si="31"/>
        <v>Ema – Potrebica – OK Varaždin – Ž20</v>
      </c>
      <c r="L319" s="92" t="s">
        <v>0</v>
      </c>
      <c r="M319" s="312" t="str">
        <f t="shared" si="32"/>
        <v>Ema – Potrebica – OK Varaždin</v>
      </c>
      <c r="N319" s="92" t="s">
        <v>0</v>
      </c>
      <c r="O319" s="312" t="str">
        <f t="shared" si="33"/>
        <v>Ema – Potrebica</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334</v>
      </c>
      <c r="E320" s="282" cm="1">
        <f t="array" ref="E320">IF($C320="","",INDEX(import_data,$C320,E$9))</f>
        <v>1440</v>
      </c>
      <c r="F320" s="280" t="str" cm="1">
        <f t="array" ref="F320">IF($C320="","",INDEX(import_data,$C320,F$9))</f>
        <v>Ema</v>
      </c>
      <c r="G320" s="280" t="str" cm="1">
        <f t="array" ref="G320">IF($C320="","",INDEX(import_data,$C320,G$9))</f>
        <v>Jurač</v>
      </c>
      <c r="H320" s="280" t="str" cm="1">
        <f t="array" ref="H320">IF($C320="","",IF(INDEX(import_data,$C320,H$9)="","",INDEX(import_data,$C320,H$9)))</f>
        <v>OK Vihor</v>
      </c>
      <c r="I320" s="300" t="str" cm="1">
        <f t="array" ref="I320">IF($C320="","",IF(INDEX(import_data,$C320,I$9)="","",INDEX(import_data,$C320,I$9)))</f>
        <v>Ž12</v>
      </c>
      <c r="K320" s="312" t="str">
        <f t="shared" si="31"/>
        <v>Ema – Jurač – OK Vihor – Ž12</v>
      </c>
      <c r="L320" s="92" t="s">
        <v>0</v>
      </c>
      <c r="M320" s="312" t="str">
        <f t="shared" si="32"/>
        <v>Ema – Jurač – OK Vihor</v>
      </c>
      <c r="N320" s="92" t="s">
        <v>0</v>
      </c>
      <c r="O320" s="312" t="str">
        <f t="shared" si="33"/>
        <v>Ema – Jurač</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335</v>
      </c>
      <c r="E321" s="282" cm="1">
        <f t="array" ref="E321">IF($C321="","",INDEX(import_data,$C321,E$9))</f>
        <v>1186</v>
      </c>
      <c r="F321" s="280" t="str" cm="1">
        <f t="array" ref="F321">IF($C321="","",INDEX(import_data,$C321,F$9))</f>
        <v>Ema</v>
      </c>
      <c r="G321" s="280" t="str" cm="1">
        <f t="array" ref="G321">IF($C321="","",INDEX(import_data,$C321,G$9))</f>
        <v>Juričan</v>
      </c>
      <c r="H321" s="280" t="str" cm="1">
        <f t="array" ref="H321">IF($C321="","",IF(INDEX(import_data,$C321,H$9)="","",INDEX(import_data,$C321,H$9)))</f>
        <v>OK Varaždin</v>
      </c>
      <c r="I321" s="300" t="str" cm="1">
        <f t="array" ref="I321">IF($C321="","",IF(INDEX(import_data,$C321,I$9)="","",INDEX(import_data,$C321,I$9)))</f>
        <v>Ž14</v>
      </c>
      <c r="K321" s="312" t="str">
        <f t="shared" si="31"/>
        <v>Ema – Juričan – OK Varaždin – Ž14</v>
      </c>
      <c r="L321" s="92" t="s">
        <v>0</v>
      </c>
      <c r="M321" s="312" t="str">
        <f t="shared" si="32"/>
        <v>Ema – Juričan – OK Varaždin</v>
      </c>
      <c r="N321" s="92" t="s">
        <v>0</v>
      </c>
      <c r="O321" s="312" t="str">
        <f t="shared" si="33"/>
        <v>Ema – Juričan</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336</v>
      </c>
      <c r="E322" s="282" cm="1">
        <f t="array" ref="E322">IF($C322="","",INDEX(import_data,$C322,E$9))</f>
        <v>1042</v>
      </c>
      <c r="F322" s="280" t="str" cm="1">
        <f t="array" ref="F322">IF($C322="","",INDEX(import_data,$C322,F$9))</f>
        <v>Ema</v>
      </c>
      <c r="G322" s="280" t="str" cm="1">
        <f t="array" ref="G322">IF($C322="","",INDEX(import_data,$C322,G$9))</f>
        <v>Tutić</v>
      </c>
      <c r="H322" s="280" t="str" cm="1">
        <f t="array" ref="H322">IF($C322="","",IF(INDEX(import_data,$C322,H$9)="","",INDEX(import_data,$C322,H$9)))</f>
        <v>OK Vihor</v>
      </c>
      <c r="I322" s="300" t="str" cm="1">
        <f t="array" ref="I322">IF($C322="","",IF(INDEX(import_data,$C322,I$9)="","",INDEX(import_data,$C322,I$9)))</f>
        <v/>
      </c>
      <c r="K322" s="312" t="str">
        <f t="shared" si="31"/>
        <v>Ema – Tutić – OK Vihor</v>
      </c>
      <c r="L322" s="92" t="s">
        <v>0</v>
      </c>
      <c r="M322" s="312" t="str">
        <f t="shared" si="32"/>
        <v>Ema – Tutić – OK Vihor</v>
      </c>
      <c r="N322" s="92" t="s">
        <v>0</v>
      </c>
      <c r="O322" s="312" t="str">
        <f t="shared" si="33"/>
        <v>Ema – Tutić</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337</v>
      </c>
      <c r="E323" s="282" cm="1">
        <f t="array" ref="E323">IF($C323="","",INDEX(import_data,$C323,E$9))</f>
        <v>1147</v>
      </c>
      <c r="F323" s="280" t="str" cm="1">
        <f t="array" ref="F323">IF($C323="","",INDEX(import_data,$C323,F$9))</f>
        <v>Emanuel</v>
      </c>
      <c r="G323" s="280" t="str" cm="1">
        <f t="array" ref="G323">IF($C323="","",INDEX(import_data,$C323,G$9))</f>
        <v>Rožić</v>
      </c>
      <c r="H323" s="280" t="str" cm="1">
        <f t="array" ref="H323">IF($C323="","",IF(INDEX(import_data,$C323,H$9)="","",INDEX(import_data,$C323,H$9)))</f>
        <v>OK Varaždin</v>
      </c>
      <c r="I323" s="300" t="str" cm="1">
        <f t="array" ref="I323">IF($C323="","",IF(INDEX(import_data,$C323,I$9)="","",INDEX(import_data,$C323,I$9)))</f>
        <v/>
      </c>
      <c r="K323" s="312" t="str">
        <f t="shared" si="31"/>
        <v>Emanuel – Rožić – OK Varaždin</v>
      </c>
      <c r="L323" s="92" t="s">
        <v>0</v>
      </c>
      <c r="M323" s="312" t="str">
        <f t="shared" si="32"/>
        <v>Emanuel – Rožić – OK Varaždin</v>
      </c>
      <c r="N323" s="92" t="s">
        <v>0</v>
      </c>
      <c r="O323" s="312" t="str">
        <f t="shared" si="33"/>
        <v>Emanuel – Rožić</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338</v>
      </c>
      <c r="E324" s="282" cm="1">
        <f t="array" ref="E324">IF($C324="","",INDEX(import_data,$C324,E$9))</f>
        <v>1757</v>
      </c>
      <c r="F324" s="280" t="str" cm="1">
        <f t="array" ref="F324">IF($C324="","",INDEX(import_data,$C324,F$9))</f>
        <v>Emanuel</v>
      </c>
      <c r="G324" s="280" t="str" cm="1">
        <f t="array" ref="G324">IF($C324="","",INDEX(import_data,$C324,G$9))</f>
        <v>Vukovac</v>
      </c>
      <c r="H324" s="280" t="str" cm="1">
        <f t="array" ref="H324">IF($C324="","",IF(INDEX(import_data,$C324,H$9)="","",INDEX(import_data,$C324,H$9)))</f>
        <v>OK Varaždin</v>
      </c>
      <c r="I324" s="300" t="str" cm="1">
        <f t="array" ref="I324">IF($C324="","",IF(INDEX(import_data,$C324,I$9)="","",INDEX(import_data,$C324,I$9)))</f>
        <v/>
      </c>
      <c r="K324" s="312" t="str">
        <f t="shared" si="31"/>
        <v>Emanuel – Vukovac – OK Varaždin</v>
      </c>
      <c r="L324" s="92" t="s">
        <v>0</v>
      </c>
      <c r="M324" s="312" t="str">
        <f t="shared" si="32"/>
        <v>Emanuel – Vukovac – OK Varaždin</v>
      </c>
      <c r="N324" s="92" t="s">
        <v>0</v>
      </c>
      <c r="O324" s="312" t="str">
        <f t="shared" si="33"/>
        <v>Emanuel – Vukovac</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339</v>
      </c>
      <c r="E325" s="282" cm="1">
        <f t="array" ref="E325">IF($C325="","",INDEX(import_data,$C325,E$9))</f>
        <v>1246</v>
      </c>
      <c r="F325" s="280" t="str" cm="1">
        <f t="array" ref="F325">IF($C325="","",INDEX(import_data,$C325,F$9))</f>
        <v>Emerik</v>
      </c>
      <c r="G325" s="280" t="str" cm="1">
        <f t="array" ref="G325">IF($C325="","",INDEX(import_data,$C325,G$9))</f>
        <v>Večerić</v>
      </c>
      <c r="H325" s="280" t="str" cm="1">
        <f t="array" ref="H325">IF($C325="","",IF(INDEX(import_data,$C325,H$9)="","",INDEX(import_data,$C325,H$9)))</f>
        <v>OK Međimurje</v>
      </c>
      <c r="I325" s="300" t="str" cm="1">
        <f t="array" ref="I325">IF($C325="","",IF(INDEX(import_data,$C325,I$9)="","",INDEX(import_data,$C325,I$9)))</f>
        <v/>
      </c>
      <c r="K325" s="312" t="str">
        <f t="shared" si="31"/>
        <v>Emerik – Večerić – OK Međimurje</v>
      </c>
      <c r="L325" s="92" t="s">
        <v>0</v>
      </c>
      <c r="M325" s="312" t="str">
        <f t="shared" si="32"/>
        <v>Emerik – Večerić – OK Međimurje</v>
      </c>
      <c r="N325" s="92" t="s">
        <v>0</v>
      </c>
      <c r="O325" s="312" t="str">
        <f t="shared" si="33"/>
        <v>Emerik – Večerić</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340</v>
      </c>
      <c r="E326" s="282" cm="1">
        <f t="array" ref="E326">IF($C326="","",INDEX(import_data,$C326,E$9))</f>
        <v>2380</v>
      </c>
      <c r="F326" s="280" t="str" cm="1">
        <f t="array" ref="F326">IF($C326="","",INDEX(import_data,$C326,F$9))</f>
        <v>Emese Csenge</v>
      </c>
      <c r="G326" s="280" t="str" cm="1">
        <f t="array" ref="G326">IF($C326="","",INDEX(import_data,$C326,G$9))</f>
        <v>Mézes</v>
      </c>
      <c r="H326" s="280" t="str" cm="1">
        <f t="array" ref="H326">IF($C326="","",IF(INDEX(import_data,$C326,H$9)="","",INDEX(import_data,$C326,H$9)))</f>
        <v>Göcsej KTFE</v>
      </c>
      <c r="I326" s="300" t="str" cm="1">
        <f t="array" ref="I326">IF($C326="","",IF(INDEX(import_data,$C326,I$9)="","",INDEX(import_data,$C326,I$9)))</f>
        <v/>
      </c>
      <c r="K326" s="312" t="str">
        <f t="shared" si="31"/>
        <v>Emese Csenge – Mézes – Göcsej KTFE</v>
      </c>
      <c r="L326" s="92" t="s">
        <v>0</v>
      </c>
      <c r="M326" s="312" t="str">
        <f t="shared" si="32"/>
        <v>Emese Csenge – Mézes – Göcsej KTFE</v>
      </c>
      <c r="N326" s="92" t="s">
        <v>0</v>
      </c>
      <c r="O326" s="312" t="str">
        <f t="shared" si="33"/>
        <v>Emese Csenge – Mézes</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341</v>
      </c>
      <c r="E327" s="282" cm="1">
        <f t="array" ref="E327">IF($C327="","",INDEX(import_data,$C327,E$9))</f>
        <v>1929</v>
      </c>
      <c r="F327" s="280" t="str" cm="1">
        <f t="array" ref="F327">IF($C327="","",INDEX(import_data,$C327,F$9))</f>
        <v>Emil</v>
      </c>
      <c r="G327" s="280" t="str" cm="1">
        <f t="array" ref="G327">IF($C327="","",INDEX(import_data,$C327,G$9))</f>
        <v>Trčak</v>
      </c>
      <c r="H327" s="280" t="str" cm="1">
        <f t="array" ref="H327">IF($C327="","",IF(INDEX(import_data,$C327,H$9)="","",INDEX(import_data,$C327,H$9)))</f>
        <v>OK Vihor</v>
      </c>
      <c r="I327" s="300" t="str" cm="1">
        <f t="array" ref="I327">IF($C327="","",IF(INDEX(import_data,$C327,I$9)="","",INDEX(import_data,$C327,I$9)))</f>
        <v/>
      </c>
      <c r="K327" s="312" t="str">
        <f t="shared" si="31"/>
        <v>Emil – Trčak – OK Vihor</v>
      </c>
      <c r="L327" s="92" t="s">
        <v>0</v>
      </c>
      <c r="M327" s="312" t="str">
        <f t="shared" si="32"/>
        <v>Emil – Trčak – OK Vihor</v>
      </c>
      <c r="N327" s="92" t="s">
        <v>0</v>
      </c>
      <c r="O327" s="312" t="str">
        <f t="shared" si="33"/>
        <v>Emil – Trčak</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342</v>
      </c>
      <c r="E328" s="282" cm="1">
        <f t="array" ref="E328">IF($C328="","",INDEX(import_data,$C328,E$9))</f>
        <v>1179</v>
      </c>
      <c r="F328" s="280" t="str" cm="1">
        <f t="array" ref="F328">IF($C328="","",INDEX(import_data,$C328,F$9))</f>
        <v>Emil</v>
      </c>
      <c r="G328" s="280" t="str" cm="1">
        <f t="array" ref="G328">IF($C328="","",INDEX(import_data,$C328,G$9))</f>
        <v>Anadolac</v>
      </c>
      <c r="H328" s="280" t="str" cm="1">
        <f t="array" ref="H328">IF($C328="","",IF(INDEX(import_data,$C328,H$9)="","",INDEX(import_data,$C328,H$9)))</f>
        <v>OK Varaždin</v>
      </c>
      <c r="I328" s="300" t="str" cm="1">
        <f t="array" ref="I328">IF($C328="","",IF(INDEX(import_data,$C328,I$9)="","",INDEX(import_data,$C328,I$9)))</f>
        <v>M45</v>
      </c>
      <c r="K328" s="312" t="str">
        <f t="shared" si="31"/>
        <v>Emil – Anadolac – OK Varaždin – M45</v>
      </c>
      <c r="L328" s="92" t="s">
        <v>0</v>
      </c>
      <c r="M328" s="312" t="str">
        <f t="shared" si="32"/>
        <v>Emil – Anadolac – OK Varaždin</v>
      </c>
      <c r="N328" s="92" t="s">
        <v>0</v>
      </c>
      <c r="O328" s="312" t="str">
        <f t="shared" si="33"/>
        <v>Emil – Anadolac</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343</v>
      </c>
      <c r="E329" s="282" cm="1">
        <f t="array" ref="E329">IF($C329="","",INDEX(import_data,$C329,E$9))</f>
        <v>1227</v>
      </c>
      <c r="F329" s="280" t="str" cm="1">
        <f t="array" ref="F329">IF($C329="","",INDEX(import_data,$C329,F$9))</f>
        <v>Emilija</v>
      </c>
      <c r="G329" s="280" t="str" cm="1">
        <f t="array" ref="G329">IF($C329="","",INDEX(import_data,$C329,G$9))</f>
        <v>Ebenspanger</v>
      </c>
      <c r="H329" s="280" t="str" cm="1">
        <f t="array" ref="H329">IF($C329="","",IF(INDEX(import_data,$C329,H$9)="","",INDEX(import_data,$C329,H$9)))</f>
        <v>OK Kapela</v>
      </c>
      <c r="I329" s="300" t="str" cm="1">
        <f t="array" ref="I329">IF($C329="","",IF(INDEX(import_data,$C329,I$9)="","",INDEX(import_data,$C329,I$9)))</f>
        <v>Ž55</v>
      </c>
      <c r="K329" s="312" t="str">
        <f t="shared" si="31"/>
        <v>Emilija – Ebenspanger – OK Kapela – Ž55</v>
      </c>
      <c r="L329" s="92" t="s">
        <v>0</v>
      </c>
      <c r="M329" s="312" t="str">
        <f t="shared" si="32"/>
        <v>Emilija – Ebenspanger – OK Kapela</v>
      </c>
      <c r="N329" s="92" t="s">
        <v>0</v>
      </c>
      <c r="O329" s="312" t="str">
        <f t="shared" si="33"/>
        <v>Emilija – Ebenspanger</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344</v>
      </c>
      <c r="E330" s="282" cm="1">
        <f t="array" ref="E330">IF($C330="","",INDEX(import_data,$C330,E$9))</f>
        <v>2399</v>
      </c>
      <c r="F330" s="280" t="str" cm="1">
        <f t="array" ref="F330">IF($C330="","",INDEX(import_data,$C330,F$9))</f>
        <v>Emma</v>
      </c>
      <c r="G330" s="280" t="str" cm="1">
        <f t="array" ref="G330">IF($C330="","",INDEX(import_data,$C330,G$9))</f>
        <v>Victorin</v>
      </c>
      <c r="H330" s="280" t="str" cm="1">
        <f t="array" ref="H330">IF($C330="","",IF(INDEX(import_data,$C330,H$9)="","",INDEX(import_data,$C330,H$9)))</f>
        <v>KFUM Örebro Orientering</v>
      </c>
      <c r="I330" s="300" t="str" cm="1">
        <f t="array" ref="I330">IF($C330="","",IF(INDEX(import_data,$C330,I$9)="","",INDEX(import_data,$C330,I$9)))</f>
        <v/>
      </c>
      <c r="K330" s="312" t="str">
        <f t="shared" si="31"/>
        <v>Emma – Victorin – KFUM Örebro Orientering</v>
      </c>
      <c r="L330" s="92" t="s">
        <v>0</v>
      </c>
      <c r="M330" s="312" t="str">
        <f t="shared" si="32"/>
        <v>Emma – Victorin – KFUM Örebro Orientering</v>
      </c>
      <c r="N330" s="92" t="s">
        <v>0</v>
      </c>
      <c r="O330" s="312" t="str">
        <f t="shared" si="33"/>
        <v>Emma – Victorin</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345</v>
      </c>
      <c r="E331" s="282" cm="1">
        <f t="array" ref="E331">IF($C331="","",INDEX(import_data,$C331,E$9))</f>
        <v>2406</v>
      </c>
      <c r="F331" s="280" t="str" cm="1">
        <f t="array" ref="F331">IF($C331="","",INDEX(import_data,$C331,F$9))</f>
        <v>Emma</v>
      </c>
      <c r="G331" s="280" t="str" cm="1">
        <f t="array" ref="G331">IF($C331="","",INDEX(import_data,$C331,G$9))</f>
        <v>Harrison</v>
      </c>
      <c r="H331" s="280" t="str" cm="1">
        <f t="array" ref="H331">IF($C331="","",IF(INDEX(import_data,$C331,H$9)="","",INDEX(import_data,$C331,H$9)))</f>
        <v>East Pennine OC</v>
      </c>
      <c r="I331" s="300" t="str" cm="1">
        <f t="array" ref="I331">IF($C331="","",IF(INDEX(import_data,$C331,I$9)="","",INDEX(import_data,$C331,I$9)))</f>
        <v/>
      </c>
      <c r="K331" s="312" t="str">
        <f t="shared" si="31"/>
        <v>Emma – Harrison – East Pennine OC</v>
      </c>
      <c r="L331" s="92" t="s">
        <v>0</v>
      </c>
      <c r="M331" s="312" t="str">
        <f t="shared" si="32"/>
        <v>Emma – Harrison – East Pennine OC</v>
      </c>
      <c r="N331" s="92" t="s">
        <v>0</v>
      </c>
      <c r="O331" s="312" t="str">
        <f t="shared" si="33"/>
        <v>Emma – Harrison</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346</v>
      </c>
      <c r="E332" s="282" cm="1">
        <f t="array" ref="E332">IF($C332="","",INDEX(import_data,$C332,E$9))</f>
        <v>1612</v>
      </c>
      <c r="F332" s="280" t="str" cm="1">
        <f t="array" ref="F332">IF($C332="","",INDEX(import_data,$C332,F$9))</f>
        <v>Eni</v>
      </c>
      <c r="G332" s="280" t="str" cm="1">
        <f t="array" ref="G332">IF($C332="","",INDEX(import_data,$C332,G$9))</f>
        <v>Nikolić</v>
      </c>
      <c r="H332" s="280" t="str" cm="1">
        <f t="array" ref="H332">IF($C332="","",IF(INDEX(import_data,$C332,H$9)="","",INDEX(import_data,$C332,H$9)))</f>
        <v>OK Sova</v>
      </c>
      <c r="I332" s="300" t="str" cm="1">
        <f t="array" ref="I332">IF($C332="","",IF(INDEX(import_data,$C332,I$9)="","",INDEX(import_data,$C332,I$9)))</f>
        <v/>
      </c>
      <c r="K332" s="312" t="str">
        <f t="shared" si="31"/>
        <v>Eni – Nikolić – OK Sova</v>
      </c>
      <c r="L332" s="92" t="s">
        <v>0</v>
      </c>
      <c r="M332" s="312" t="str">
        <f t="shared" si="32"/>
        <v>Eni – Nikolić – OK Sova</v>
      </c>
      <c r="N332" s="92" t="s">
        <v>0</v>
      </c>
      <c r="O332" s="312" t="str">
        <f t="shared" si="33"/>
        <v>Eni – Nikolić</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347</v>
      </c>
      <c r="E333" s="282" cm="1">
        <f t="array" ref="E333">IF($C333="","",INDEX(import_data,$C333,E$9))</f>
        <v>2096</v>
      </c>
      <c r="F333" s="280" t="str" cm="1">
        <f t="array" ref="F333">IF($C333="","",INDEX(import_data,$C333,F$9))</f>
        <v>Erich</v>
      </c>
      <c r="G333" s="280" t="str" cm="1">
        <f t="array" ref="G333">IF($C333="","",INDEX(import_data,$C333,G$9))</f>
        <v>Göschl</v>
      </c>
      <c r="H333" s="280" t="str" cm="1">
        <f t="array" ref="H333">IF($C333="","",IF(INDEX(import_data,$C333,H$9)="","",INDEX(import_data,$C333,H$9)))</f>
        <v>Naturfreunde W.</v>
      </c>
      <c r="I333" s="300" t="str" cm="1">
        <f t="array" ref="I333">IF($C333="","",IF(INDEX(import_data,$C333,I$9)="","",INDEX(import_data,$C333,I$9)))</f>
        <v/>
      </c>
      <c r="K333" s="312" t="str">
        <f t="shared" si="31"/>
        <v>Erich – Göschl – Naturfreunde W.</v>
      </c>
      <c r="L333" s="92" t="s">
        <v>0</v>
      </c>
      <c r="M333" s="312" t="str">
        <f t="shared" si="32"/>
        <v>Erich – Göschl – Naturfreunde W.</v>
      </c>
      <c r="N333" s="92" t="s">
        <v>0</v>
      </c>
      <c r="O333" s="312" t="str">
        <f t="shared" si="33"/>
        <v>Erich – Göschl</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348</v>
      </c>
      <c r="E334" s="282" cm="1">
        <f t="array" ref="E334">IF($C334="","",INDEX(import_data,$C334,E$9))</f>
        <v>1846</v>
      </c>
      <c r="F334" s="280" t="str" cm="1">
        <f t="array" ref="F334">IF($C334="","",INDEX(import_data,$C334,F$9))</f>
        <v>Erik</v>
      </c>
      <c r="G334" s="280" t="str" cm="1">
        <f t="array" ref="G334">IF($C334="","",INDEX(import_data,$C334,G$9))</f>
        <v>Tot</v>
      </c>
      <c r="H334" s="280" t="str" cm="1">
        <f t="array" ref="H334">IF($C334="","",IF(INDEX(import_data,$C334,H$9)="","",INDEX(import_data,$C334,H$9)))</f>
        <v>OK Japetić</v>
      </c>
      <c r="I334" s="300" t="str" cm="1">
        <f t="array" ref="I334">IF($C334="","",IF(INDEX(import_data,$C334,I$9)="","",INDEX(import_data,$C334,I$9)))</f>
        <v>M12</v>
      </c>
      <c r="K334" s="312" t="str">
        <f t="shared" ref="K334:K397" si="38">IF(F334="","",F334) &amp; IF(G334="",""," – " &amp; G334) &amp; IF(H334="",""," – " &amp; H334) &amp; IF(I334="",""," – " &amp; I334)</f>
        <v>Erik – Tot – OK Japetić – M12</v>
      </c>
      <c r="L334" s="92" t="s">
        <v>0</v>
      </c>
      <c r="M334" s="312" t="str">
        <f t="shared" ref="M334:M397" si="39">IF(F334="","",F334) &amp; IF(G334="",""," – " &amp; G334) &amp; IF(H334="",""," – " &amp; H334)</f>
        <v>Erik – Tot – OK Japetić</v>
      </c>
      <c r="N334" s="92" t="s">
        <v>0</v>
      </c>
      <c r="O334" s="312" t="str">
        <f t="shared" ref="O334:O397" si="40">IF(F334="","",F334) &amp; IF(G334="",""," – " &amp; G334)</f>
        <v>Erik – Tot</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349</v>
      </c>
      <c r="E335" s="282" cm="1">
        <f t="array" ref="E335">IF($C335="","",INDEX(import_data,$C335,E$9))</f>
        <v>2192</v>
      </c>
      <c r="F335" s="280" t="str" cm="1">
        <f t="array" ref="F335">IF($C335="","",INDEX(import_data,$C335,F$9))</f>
        <v>Erzsébet</v>
      </c>
      <c r="G335" s="280" t="str" cm="1">
        <f t="array" ref="G335">IF($C335="","",INDEX(import_data,$C335,G$9))</f>
        <v>Paskuj Mátyásné</v>
      </c>
      <c r="H335" s="280" t="str" cm="1">
        <f t="array" ref="H335">IF($C335="","",IF(INDEX(import_data,$C335,H$9)="","",INDEX(import_data,$C335,H$9)))</f>
        <v>Offline SSE</v>
      </c>
      <c r="I335" s="300" t="str" cm="1">
        <f t="array" ref="I335">IF($C335="","",IF(INDEX(import_data,$C335,I$9)="","",INDEX(import_data,$C335,I$9)))</f>
        <v/>
      </c>
      <c r="K335" s="312" t="str">
        <f t="shared" si="38"/>
        <v>Erzsébet – Paskuj Mátyásné – Offline SSE</v>
      </c>
      <c r="L335" s="92" t="s">
        <v>0</v>
      </c>
      <c r="M335" s="312" t="str">
        <f t="shared" si="39"/>
        <v>Erzsébet – Paskuj Mátyásné – Offline SSE</v>
      </c>
      <c r="N335" s="92" t="s">
        <v>0</v>
      </c>
      <c r="O335" s="312" t="str">
        <f t="shared" si="40"/>
        <v>Erzsébet – Paskuj Mátyásné</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350</v>
      </c>
      <c r="E336" s="282" cm="1">
        <f t="array" ref="E336">IF($C336="","",INDEX(import_data,$C336,E$9))</f>
        <v>2438</v>
      </c>
      <c r="F336" s="280" t="str" cm="1">
        <f t="array" ref="F336">IF($C336="","",INDEX(import_data,$C336,F$9))</f>
        <v>Eszter</v>
      </c>
      <c r="G336" s="280" t="str" cm="1">
        <f t="array" ref="G336">IF($C336="","",INDEX(import_data,$C336,G$9))</f>
        <v>Koch</v>
      </c>
      <c r="H336" s="280" t="str" cm="1">
        <f t="array" ref="H336">IF($C336="","",IF(INDEX(import_data,$C336,H$9)="","",INDEX(import_data,$C336,H$9)))</f>
        <v>Zselici Tájfutók</v>
      </c>
      <c r="I336" s="300" t="str" cm="1">
        <f t="array" ref="I336">IF($C336="","",IF(INDEX(import_data,$C336,I$9)="","",INDEX(import_data,$C336,I$9)))</f>
        <v/>
      </c>
      <c r="K336" s="312" t="str">
        <f t="shared" si="38"/>
        <v>Eszter – Koch – Zselici Tájfutók</v>
      </c>
      <c r="L336" s="92" t="s">
        <v>0</v>
      </c>
      <c r="M336" s="312" t="str">
        <f t="shared" si="39"/>
        <v>Eszter – Koch – Zselici Tájfutók</v>
      </c>
      <c r="N336" s="92" t="s">
        <v>0</v>
      </c>
      <c r="O336" s="312" t="str">
        <f t="shared" si="40"/>
        <v>Eszter – Koch</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351</v>
      </c>
      <c r="E337" s="282" cm="1">
        <f t="array" ref="E337">IF($C337="","",INDEX(import_data,$C337,E$9))</f>
        <v>1701</v>
      </c>
      <c r="F337" s="280" t="str" cm="1">
        <f t="array" ref="F337">IF($C337="","",INDEX(import_data,$C337,F$9))</f>
        <v>Eugen</v>
      </c>
      <c r="G337" s="280" t="str" cm="1">
        <f t="array" ref="G337">IF($C337="","",INDEX(import_data,$C337,G$9))</f>
        <v>Jurković</v>
      </c>
      <c r="H337" s="280" t="str" cm="1">
        <f t="array" ref="H337">IF($C337="","",IF(INDEX(import_data,$C337,H$9)="","",INDEX(import_data,$C337,H$9)))</f>
        <v>OK Vihor</v>
      </c>
      <c r="I337" s="300" t="str" cm="1">
        <f t="array" ref="I337">IF($C337="","",IF(INDEX(import_data,$C337,I$9)="","",INDEX(import_data,$C337,I$9)))</f>
        <v/>
      </c>
      <c r="K337" s="312" t="str">
        <f t="shared" si="38"/>
        <v>Eugen – Jurković – OK Vihor</v>
      </c>
      <c r="L337" s="92" t="s">
        <v>0</v>
      </c>
      <c r="M337" s="312" t="str">
        <f t="shared" si="39"/>
        <v>Eugen – Jurković – OK Vihor</v>
      </c>
      <c r="N337" s="92" t="s">
        <v>0</v>
      </c>
      <c r="O337" s="312" t="str">
        <f t="shared" si="40"/>
        <v>Eugen – Jurković</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352</v>
      </c>
      <c r="E338" s="282" cm="1">
        <f t="array" ref="E338">IF($C338="","",INDEX(import_data,$C338,E$9))</f>
        <v>2425</v>
      </c>
      <c r="F338" s="280" t="str" cm="1">
        <f t="array" ref="F338">IF($C338="","",INDEX(import_data,$C338,F$9))</f>
        <v>Eva</v>
      </c>
      <c r="G338" s="280" t="str" cm="1">
        <f t="array" ref="G338">IF($C338="","",INDEX(import_data,$C338,G$9))</f>
        <v>Pijáková</v>
      </c>
      <c r="H338" s="280" t="str" cm="1">
        <f t="array" ref="H338">IF($C338="","",IF(INDEX(import_data,$C338,H$9)="","",INDEX(import_data,$C338,H$9)))</f>
        <v>KOB Sokol Pez.</v>
      </c>
      <c r="I338" s="300" t="str" cm="1">
        <f t="array" ref="I338">IF($C338="","",IF(INDEX(import_data,$C338,I$9)="","",INDEX(import_data,$C338,I$9)))</f>
        <v/>
      </c>
      <c r="K338" s="312" t="str">
        <f t="shared" si="38"/>
        <v>Eva – Pijáková – KOB Sokol Pez.</v>
      </c>
      <c r="L338" s="92" t="s">
        <v>0</v>
      </c>
      <c r="M338" s="312" t="str">
        <f t="shared" si="39"/>
        <v>Eva – Pijáková – KOB Sokol Pez.</v>
      </c>
      <c r="N338" s="92" t="s">
        <v>0</v>
      </c>
      <c r="O338" s="312" t="str">
        <f t="shared" si="40"/>
        <v>Eva – Pijáková</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353</v>
      </c>
      <c r="E339" s="282" cm="1">
        <f t="array" ref="E339">IF($C339="","",INDEX(import_data,$C339,E$9))</f>
        <v>1667</v>
      </c>
      <c r="F339" s="280" t="str" cm="1">
        <f t="array" ref="F339">IF($C339="","",INDEX(import_data,$C339,F$9))</f>
        <v>Eva</v>
      </c>
      <c r="G339" s="280" t="str" cm="1">
        <f t="array" ref="G339">IF($C339="","",INDEX(import_data,$C339,G$9))</f>
        <v>Magdić Govedarica</v>
      </c>
      <c r="H339" s="280" t="str" cm="1">
        <f t="array" ref="H339">IF($C339="","",IF(INDEX(import_data,$C339,H$9)="","",INDEX(import_data,$C339,H$9)))</f>
        <v>OK Japetić</v>
      </c>
      <c r="I339" s="300" t="str" cm="1">
        <f t="array" ref="I339">IF($C339="","",IF(INDEX(import_data,$C339,I$9)="","",INDEX(import_data,$C339,I$9)))</f>
        <v/>
      </c>
      <c r="K339" s="312" t="str">
        <f t="shared" si="38"/>
        <v>Eva – Magdić Govedarica – OK Japetić</v>
      </c>
      <c r="L339" s="92" t="s">
        <v>0</v>
      </c>
      <c r="M339" s="312" t="str">
        <f t="shared" si="39"/>
        <v>Eva – Magdić Govedarica – OK Japetić</v>
      </c>
      <c r="N339" s="92" t="s">
        <v>0</v>
      </c>
      <c r="O339" s="312" t="str">
        <f t="shared" si="40"/>
        <v>Eva – Magdić Govedarica</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354</v>
      </c>
      <c r="E340" s="282" cm="1">
        <f t="array" ref="E340">IF($C340="","",INDEX(import_data,$C340,E$9))</f>
        <v>1084</v>
      </c>
      <c r="F340" s="280" t="str" cm="1">
        <f t="array" ref="F340">IF($C340="","",INDEX(import_data,$C340,F$9))</f>
        <v>Eva</v>
      </c>
      <c r="G340" s="280" t="str" cm="1">
        <f t="array" ref="G340">IF($C340="","",INDEX(import_data,$C340,G$9))</f>
        <v>Ocvirk</v>
      </c>
      <c r="H340" s="280" t="str" cm="1">
        <f t="array" ref="H340">IF($C340="","",IF(INDEX(import_data,$C340,H$9)="","",INDEX(import_data,$C340,H$9)))</f>
        <v>OK Japetić</v>
      </c>
      <c r="I340" s="300" t="str" cm="1">
        <f t="array" ref="I340">IF($C340="","",IF(INDEX(import_data,$C340,I$9)="","",INDEX(import_data,$C340,I$9)))</f>
        <v/>
      </c>
      <c r="K340" s="312" t="str">
        <f t="shared" si="38"/>
        <v>Eva – Ocvirk – OK Japetić</v>
      </c>
      <c r="L340" s="92" t="s">
        <v>0</v>
      </c>
      <c r="M340" s="312" t="str">
        <f t="shared" si="39"/>
        <v>Eva – Ocvirk – OK Japetić</v>
      </c>
      <c r="N340" s="92" t="s">
        <v>0</v>
      </c>
      <c r="O340" s="312" t="str">
        <f t="shared" si="40"/>
        <v>Eva – Ocvirk</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355</v>
      </c>
      <c r="E341" s="282" cm="1">
        <f t="array" ref="E341">IF($C341="","",INDEX(import_data,$C341,E$9))</f>
        <v>1402</v>
      </c>
      <c r="F341" s="280" t="str" cm="1">
        <f t="array" ref="F341">IF($C341="","",INDEX(import_data,$C341,F$9))</f>
        <v>Eva</v>
      </c>
      <c r="G341" s="280" t="str" cm="1">
        <f t="array" ref="G341">IF($C341="","",INDEX(import_data,$C341,G$9))</f>
        <v>Šantek</v>
      </c>
      <c r="H341" s="280" t="str" cm="1">
        <f t="array" ref="H341">IF($C341="","",IF(INDEX(import_data,$C341,H$9)="","",INDEX(import_data,$C341,H$9)))</f>
        <v>OK Varaždin</v>
      </c>
      <c r="I341" s="300" t="str" cm="1">
        <f t="array" ref="I341">IF($C341="","",IF(INDEX(import_data,$C341,I$9)="","",INDEX(import_data,$C341,I$9)))</f>
        <v>Ž12</v>
      </c>
      <c r="K341" s="312" t="str">
        <f t="shared" si="38"/>
        <v>Eva – Šantek – OK Varaždin – Ž12</v>
      </c>
      <c r="L341" s="92" t="s">
        <v>0</v>
      </c>
      <c r="M341" s="312" t="str">
        <f t="shared" si="39"/>
        <v>Eva – Šantek – OK Varaždin</v>
      </c>
      <c r="N341" s="92" t="s">
        <v>0</v>
      </c>
      <c r="O341" s="312" t="str">
        <f t="shared" si="40"/>
        <v>Eva – Šantek</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356</v>
      </c>
      <c r="E342" s="282" cm="1">
        <f t="array" ref="E342">IF($C342="","",INDEX(import_data,$C342,E$9))</f>
        <v>2389</v>
      </c>
      <c r="F342" s="280" t="str" cm="1">
        <f t="array" ref="F342">IF($C342="","",INDEX(import_data,$C342,F$9))</f>
        <v>Éva</v>
      </c>
      <c r="G342" s="280" t="str" cm="1">
        <f t="array" ref="G342">IF($C342="","",INDEX(import_data,$C342,G$9))</f>
        <v>Császár</v>
      </c>
      <c r="H342" s="280" t="str" cm="1">
        <f t="array" ref="H342">IF($C342="","",IF(INDEX(import_data,$C342,H$9)="","",INDEX(import_data,$C342,H$9)))</f>
        <v>Göcsej KTFE</v>
      </c>
      <c r="I342" s="300" t="str" cm="1">
        <f t="array" ref="I342">IF($C342="","",IF(INDEX(import_data,$C342,I$9)="","",INDEX(import_data,$C342,I$9)))</f>
        <v/>
      </c>
      <c r="K342" s="312" t="str">
        <f t="shared" si="38"/>
        <v>Éva – Császár – Göcsej KTFE</v>
      </c>
      <c r="L342" s="92" t="s">
        <v>0</v>
      </c>
      <c r="M342" s="312" t="str">
        <f t="shared" si="39"/>
        <v>Éva – Császár – Göcsej KTFE</v>
      </c>
      <c r="N342" s="92" t="s">
        <v>0</v>
      </c>
      <c r="O342" s="312" t="str">
        <f t="shared" si="40"/>
        <v>Éva – Császár</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357</v>
      </c>
      <c r="E343" s="282" cm="1">
        <f t="array" ref="E343">IF($C343="","",INDEX(import_data,$C343,E$9))</f>
        <v>2397</v>
      </c>
      <c r="F343" s="280" t="str" cm="1">
        <f t="array" ref="F343">IF($C343="","",INDEX(import_data,$C343,F$9))</f>
        <v>Éva</v>
      </c>
      <c r="G343" s="280" t="str" cm="1">
        <f t="array" ref="G343">IF($C343="","",INDEX(import_data,$C343,G$9))</f>
        <v>Sárecz</v>
      </c>
      <c r="H343" s="280" t="str" cm="1">
        <f t="array" ref="H343">IF($C343="","",IF(INDEX(import_data,$C343,H$9)="","",INDEX(import_data,$C343,H$9)))</f>
        <v>Zalaegerszegi TFC</v>
      </c>
      <c r="I343" s="300" t="str" cm="1">
        <f t="array" ref="I343">IF($C343="","",IF(INDEX(import_data,$C343,I$9)="","",INDEX(import_data,$C343,I$9)))</f>
        <v/>
      </c>
      <c r="K343" s="312" t="str">
        <f t="shared" si="38"/>
        <v>Éva – Sárecz – Zalaegerszegi TFC</v>
      </c>
      <c r="L343" s="92" t="s">
        <v>0</v>
      </c>
      <c r="M343" s="312" t="str">
        <f t="shared" si="39"/>
        <v>Éva – Sárecz – Zalaegerszegi TFC</v>
      </c>
      <c r="N343" s="92" t="s">
        <v>0</v>
      </c>
      <c r="O343" s="312" t="str">
        <f t="shared" si="40"/>
        <v>Éva – Sárecz</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358</v>
      </c>
      <c r="E344" s="282" cm="1">
        <f t="array" ref="E344">IF($C344="","",INDEX(import_data,$C344,E$9))</f>
        <v>2271</v>
      </c>
      <c r="F344" s="280" t="str" cm="1">
        <f t="array" ref="F344">IF($C344="","",INDEX(import_data,$C344,F$9))</f>
        <v>Eva</v>
      </c>
      <c r="G344" s="280" t="str" cm="1">
        <f t="array" ref="G344">IF($C344="","",INDEX(import_data,$C344,G$9))</f>
        <v>Gluscev</v>
      </c>
      <c r="H344" s="280" t="str" cm="1">
        <f t="array" ref="H344">IF($C344="","",IF(INDEX(import_data,$C344,H$9)="","",INDEX(import_data,$C344,H$9)))</f>
        <v>OK Maksimir</v>
      </c>
      <c r="I344" s="300" t="str" cm="1">
        <f t="array" ref="I344">IF($C344="","",IF(INDEX(import_data,$C344,I$9)="","",INDEX(import_data,$C344,I$9)))</f>
        <v/>
      </c>
      <c r="K344" s="312" t="str">
        <f t="shared" si="38"/>
        <v>Eva – Gluscev – OK Maksimir</v>
      </c>
      <c r="L344" s="92" t="s">
        <v>0</v>
      </c>
      <c r="M344" s="312" t="str">
        <f t="shared" si="39"/>
        <v>Eva – Gluscev – OK Maksimir</v>
      </c>
      <c r="N344" s="92" t="s">
        <v>0</v>
      </c>
      <c r="O344" s="312" t="str">
        <f t="shared" si="40"/>
        <v>Eva – Gluscev</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359</v>
      </c>
      <c r="E345" s="282" cm="1">
        <f t="array" ref="E345">IF($C345="","",INDEX(import_data,$C345,E$9))</f>
        <v>2139</v>
      </c>
      <c r="F345" s="280" t="str" cm="1">
        <f t="array" ref="F345">IF($C345="","",INDEX(import_data,$C345,F$9))</f>
        <v>Éva</v>
      </c>
      <c r="G345" s="280" t="str" cm="1">
        <f t="array" ref="G345">IF($C345="","",INDEX(import_data,$C345,G$9))</f>
        <v>Mező</v>
      </c>
      <c r="H345" s="280" t="str" cm="1">
        <f t="array" ref="H345">IF($C345="","",IF(INDEX(import_data,$C345,H$9)="","",INDEX(import_data,$C345,H$9)))</f>
        <v>PVM Pécs</v>
      </c>
      <c r="I345" s="300" t="str" cm="1">
        <f t="array" ref="I345">IF($C345="","",IF(INDEX(import_data,$C345,I$9)="","",INDEX(import_data,$C345,I$9)))</f>
        <v/>
      </c>
      <c r="K345" s="312" t="str">
        <f t="shared" si="38"/>
        <v>Éva – Mező – PVM Pécs</v>
      </c>
      <c r="L345" s="92" t="s">
        <v>0</v>
      </c>
      <c r="M345" s="312" t="str">
        <f t="shared" si="39"/>
        <v>Éva – Mező – PVM Pécs</v>
      </c>
      <c r="N345" s="92" t="s">
        <v>0</v>
      </c>
      <c r="O345" s="312" t="str">
        <f t="shared" si="40"/>
        <v>Éva – Mező</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360</v>
      </c>
      <c r="E346" s="282" cm="1">
        <f t="array" ref="E346">IF($C346="","",INDEX(import_data,$C346,E$9))</f>
        <v>1225</v>
      </c>
      <c r="F346" s="280" t="str" cm="1">
        <f t="array" ref="F346">IF($C346="","",INDEX(import_data,$C346,F$9))</f>
        <v>Evelyn</v>
      </c>
      <c r="G346" s="280" t="str" cm="1">
        <f t="array" ref="G346">IF($C346="","",INDEX(import_data,$C346,G$9))</f>
        <v>Kraintz</v>
      </c>
      <c r="H346" s="280" t="str" cm="1">
        <f t="array" ref="H346">IF($C346="","",IF(INDEX(import_data,$C346,H$9)="","",INDEX(import_data,$C346,H$9)))</f>
        <v>OK Maksimir</v>
      </c>
      <c r="I346" s="300" t="str" cm="1">
        <f t="array" ref="I346">IF($C346="","",IF(INDEX(import_data,$C346,I$9)="","",INDEX(import_data,$C346,I$9)))</f>
        <v>Ž55</v>
      </c>
      <c r="K346" s="312" t="str">
        <f t="shared" si="38"/>
        <v>Evelyn – Kraintz – OK Maksimir – Ž55</v>
      </c>
      <c r="L346" s="92" t="s">
        <v>0</v>
      </c>
      <c r="M346" s="312" t="str">
        <f t="shared" si="39"/>
        <v>Evelyn – Kraintz – OK Maksimir</v>
      </c>
      <c r="N346" s="92" t="s">
        <v>0</v>
      </c>
      <c r="O346" s="312" t="str">
        <f t="shared" si="40"/>
        <v>Evelyn – Kraintz</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361</v>
      </c>
      <c r="E347" s="282" cm="1">
        <f t="array" ref="E347">IF($C347="","",INDEX(import_data,$C347,E$9))</f>
        <v>1062</v>
      </c>
      <c r="F347" s="280" t="str" cm="1">
        <f t="array" ref="F347">IF($C347="","",INDEX(import_data,$C347,F$9))</f>
        <v>Fabiana</v>
      </c>
      <c r="G347" s="280" t="str" cm="1">
        <f t="array" ref="G347">IF($C347="","",INDEX(import_data,$C347,G$9))</f>
        <v>Cini</v>
      </c>
      <c r="H347" s="280" t="str" cm="1">
        <f t="array" ref="H347">IF($C347="","",IF(INDEX(import_data,$C347,H$9)="","",INDEX(import_data,$C347,H$9)))</f>
        <v>OK Maksimir</v>
      </c>
      <c r="I347" s="300" t="str" cm="1">
        <f t="array" ref="I347">IF($C347="","",IF(INDEX(import_data,$C347,I$9)="","",INDEX(import_data,$C347,I$9)))</f>
        <v>Ž35</v>
      </c>
      <c r="K347" s="312" t="str">
        <f t="shared" si="38"/>
        <v>Fabiana – Cini – OK Maksimir – Ž35</v>
      </c>
      <c r="L347" s="92" t="s">
        <v>0</v>
      </c>
      <c r="M347" s="312" t="str">
        <f t="shared" si="39"/>
        <v>Fabiana – Cini – OK Maksimir</v>
      </c>
      <c r="N347" s="92" t="s">
        <v>0</v>
      </c>
      <c r="O347" s="312" t="str">
        <f t="shared" si="40"/>
        <v>Fabiana – Cini</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362</v>
      </c>
      <c r="E348" s="282" cm="1">
        <f t="array" ref="E348">IF($C348="","",INDEX(import_data,$C348,E$9))</f>
        <v>1083</v>
      </c>
      <c r="F348" s="280" t="str" cm="1">
        <f t="array" ref="F348">IF($C348="","",INDEX(import_data,$C348,F$9))</f>
        <v>Fabijan</v>
      </c>
      <c r="G348" s="280" t="str" cm="1">
        <f t="array" ref="G348">IF($C348="","",INDEX(import_data,$C348,G$9))</f>
        <v>Vidaković</v>
      </c>
      <c r="H348" s="280" t="str" cm="1">
        <f t="array" ref="H348">IF($C348="","",IF(INDEX(import_data,$C348,H$9)="","",INDEX(import_data,$C348,H$9)))</f>
        <v>OK Kapela</v>
      </c>
      <c r="I348" s="300" t="str" cm="1">
        <f t="array" ref="I348">IF($C348="","",IF(INDEX(import_data,$C348,I$9)="","",INDEX(import_data,$C348,I$9)))</f>
        <v>M14</v>
      </c>
      <c r="K348" s="312" t="str">
        <f t="shared" si="38"/>
        <v>Fabijan – Vidaković – OK Kapela – M14</v>
      </c>
      <c r="L348" s="92" t="s">
        <v>0</v>
      </c>
      <c r="M348" s="312" t="str">
        <f t="shared" si="39"/>
        <v>Fabijan – Vidaković – OK Kapela</v>
      </c>
      <c r="N348" s="92" t="s">
        <v>0</v>
      </c>
      <c r="O348" s="312" t="str">
        <f t="shared" si="40"/>
        <v>Fabijan – Vidaković</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363</v>
      </c>
      <c r="E349" s="282" cm="1">
        <f t="array" ref="E349">IF($C349="","",INDEX(import_data,$C349,E$9))</f>
        <v>1852</v>
      </c>
      <c r="F349" s="280" t="str" cm="1">
        <f t="array" ref="F349">IF($C349="","",INDEX(import_data,$C349,F$9))</f>
        <v>Fausto</v>
      </c>
      <c r="G349" s="280" t="str" cm="1">
        <f t="array" ref="G349">IF($C349="","",INDEX(import_data,$C349,G$9))</f>
        <v>Ferreira</v>
      </c>
      <c r="H349" s="280" t="str" cm="1">
        <f t="array" ref="H349">IF($C349="","",IF(INDEX(import_data,$C349,H$9)="","",INDEX(import_data,$C349,H$9)))</f>
        <v>OK Kapela</v>
      </c>
      <c r="I349" s="300" t="str" cm="1">
        <f t="array" ref="I349">IF($C349="","",IF(INDEX(import_data,$C349,I$9)="","",INDEX(import_data,$C349,I$9)))</f>
        <v>M35</v>
      </c>
      <c r="K349" s="312" t="str">
        <f t="shared" si="38"/>
        <v>Fausto – Ferreira – OK Kapela – M35</v>
      </c>
      <c r="L349" s="92" t="s">
        <v>0</v>
      </c>
      <c r="M349" s="312" t="str">
        <f t="shared" si="39"/>
        <v>Fausto – Ferreira – OK Kapela</v>
      </c>
      <c r="N349" s="92" t="s">
        <v>0</v>
      </c>
      <c r="O349" s="312" t="str">
        <f t="shared" si="40"/>
        <v>Fausto – Ferreira</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364</v>
      </c>
      <c r="E350" s="282" cm="1">
        <f t="array" ref="E350">IF($C350="","",INDEX(import_data,$C350,E$9))</f>
        <v>2374</v>
      </c>
      <c r="F350" s="280" t="str" cm="1">
        <f t="array" ref="F350">IF($C350="","",INDEX(import_data,$C350,F$9))</f>
        <v>Faye</v>
      </c>
      <c r="G350" s="280" t="str" cm="1">
        <f t="array" ref="G350">IF($C350="","",INDEX(import_data,$C350,G$9))</f>
        <v>Bolton</v>
      </c>
      <c r="H350" s="280" t="str" cm="1">
        <f t="array" ref="H350">IF($C350="","",IF(INDEX(import_data,$C350,H$9)="","",INDEX(import_data,$C350,H$9)))</f>
        <v>DST O</v>
      </c>
      <c r="I350" s="300" t="str" cm="1">
        <f t="array" ref="I350">IF($C350="","",IF(INDEX(import_data,$C350,I$9)="","",INDEX(import_data,$C350,I$9)))</f>
        <v/>
      </c>
      <c r="K350" s="312" t="str">
        <f t="shared" si="38"/>
        <v>Faye – Bolton – DST O</v>
      </c>
      <c r="L350" s="92" t="s">
        <v>0</v>
      </c>
      <c r="M350" s="312" t="str">
        <f t="shared" si="39"/>
        <v>Faye – Bolton – DST O</v>
      </c>
      <c r="N350" s="92" t="s">
        <v>0</v>
      </c>
      <c r="O350" s="312" t="str">
        <f t="shared" si="40"/>
        <v>Faye – Bolton</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365</v>
      </c>
      <c r="E351" s="282" cm="1">
        <f t="array" ref="E351">IF($C351="","",INDEX(import_data,$C351,E$9))</f>
        <v>1106</v>
      </c>
      <c r="F351" s="280" t="str" cm="1">
        <f t="array" ref="F351">IF($C351="","",INDEX(import_data,$C351,F$9))</f>
        <v>Filip</v>
      </c>
      <c r="G351" s="280" t="str" cm="1">
        <f t="array" ref="G351">IF($C351="","",INDEX(import_data,$C351,G$9))</f>
        <v>Anadolac</v>
      </c>
      <c r="H351" s="280" t="str" cm="1">
        <f t="array" ref="H351">IF($C351="","",IF(INDEX(import_data,$C351,H$9)="","",INDEX(import_data,$C351,H$9)))</f>
        <v>OK Varaždin</v>
      </c>
      <c r="I351" s="300" t="str" cm="1">
        <f t="array" ref="I351">IF($C351="","",IF(INDEX(import_data,$C351,I$9)="","",INDEX(import_data,$C351,I$9)))</f>
        <v>M12</v>
      </c>
      <c r="K351" s="312" t="str">
        <f t="shared" si="38"/>
        <v>Filip – Anadolac – OK Varaždin – M12</v>
      </c>
      <c r="L351" s="92" t="s">
        <v>0</v>
      </c>
      <c r="M351" s="312" t="str">
        <f t="shared" si="39"/>
        <v>Filip – Anadolac – OK Varaždin</v>
      </c>
      <c r="N351" s="92" t="s">
        <v>0</v>
      </c>
      <c r="O351" s="312" t="str">
        <f t="shared" si="40"/>
        <v>Filip – Anadolac</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366</v>
      </c>
      <c r="E352" s="282" cm="1">
        <f t="array" ref="E352">IF($C352="","",INDEX(import_data,$C352,E$9))</f>
        <v>1601</v>
      </c>
      <c r="F352" s="280" t="str" cm="1">
        <f t="array" ref="F352">IF($C352="","",INDEX(import_data,$C352,F$9))</f>
        <v>Filip</v>
      </c>
      <c r="G352" s="280" t="str" cm="1">
        <f t="array" ref="G352">IF($C352="","",INDEX(import_data,$C352,G$9))</f>
        <v>Juraga</v>
      </c>
      <c r="H352" s="280" t="str" cm="1">
        <f t="array" ref="H352">IF($C352="","",IF(INDEX(import_data,$C352,H$9)="","",INDEX(import_data,$C352,H$9)))</f>
        <v>OK Varaždin</v>
      </c>
      <c r="I352" s="300" t="str" cm="1">
        <f t="array" ref="I352">IF($C352="","",IF(INDEX(import_data,$C352,I$9)="","",INDEX(import_data,$C352,I$9)))</f>
        <v/>
      </c>
      <c r="K352" s="312" t="str">
        <f t="shared" si="38"/>
        <v>Filip – Juraga – OK Varaždin</v>
      </c>
      <c r="L352" s="92" t="s">
        <v>0</v>
      </c>
      <c r="M352" s="312" t="str">
        <f t="shared" si="39"/>
        <v>Filip – Juraga – OK Varaždin</v>
      </c>
      <c r="N352" s="92" t="s">
        <v>0</v>
      </c>
      <c r="O352" s="312" t="str">
        <f t="shared" si="40"/>
        <v>Filip – Juraga</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367</v>
      </c>
      <c r="E353" s="282" cm="1">
        <f t="array" ref="E353">IF($C353="","",INDEX(import_data,$C353,E$9))</f>
        <v>1908</v>
      </c>
      <c r="F353" s="280" t="str" cm="1">
        <f t="array" ref="F353">IF($C353="","",INDEX(import_data,$C353,F$9))</f>
        <v>Filip</v>
      </c>
      <c r="G353" s="280" t="str" cm="1">
        <f t="array" ref="G353">IF($C353="","",INDEX(import_data,$C353,G$9))</f>
        <v>Valjak</v>
      </c>
      <c r="H353" s="280" t="str" cm="1">
        <f t="array" ref="H353">IF($C353="","",IF(INDEX(import_data,$C353,H$9)="","",INDEX(import_data,$C353,H$9)))</f>
        <v>OK Vihor</v>
      </c>
      <c r="I353" s="300" t="str" cm="1">
        <f t="array" ref="I353">IF($C353="","",IF(INDEX(import_data,$C353,I$9)="","",INDEX(import_data,$C353,I$9)))</f>
        <v>M20</v>
      </c>
      <c r="K353" s="312" t="str">
        <f t="shared" si="38"/>
        <v>Filip – Valjak – OK Vihor – M20</v>
      </c>
      <c r="L353" s="92" t="s">
        <v>0</v>
      </c>
      <c r="M353" s="312" t="str">
        <f t="shared" si="39"/>
        <v>Filip – Valjak – OK Vihor</v>
      </c>
      <c r="N353" s="92" t="s">
        <v>0</v>
      </c>
      <c r="O353" s="312" t="str">
        <f t="shared" si="40"/>
        <v>Filip – Valjak</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368</v>
      </c>
      <c r="E354" s="282" cm="1">
        <f t="array" ref="E354">IF($C354="","",INDEX(import_data,$C354,E$9))</f>
        <v>1247</v>
      </c>
      <c r="F354" s="280" t="str" cm="1">
        <f t="array" ref="F354">IF($C354="","",INDEX(import_data,$C354,F$9))</f>
        <v>Filip</v>
      </c>
      <c r="G354" s="280" t="str" cm="1">
        <f t="array" ref="G354">IF($C354="","",INDEX(import_data,$C354,G$9))</f>
        <v>Cvetković</v>
      </c>
      <c r="H354" s="280" t="str" cm="1">
        <f t="array" ref="H354">IF($C354="","",IF(INDEX(import_data,$C354,H$9)="","",INDEX(import_data,$C354,H$9)))</f>
        <v>OK Japetić</v>
      </c>
      <c r="I354" s="300" t="str" cm="1">
        <f t="array" ref="I354">IF($C354="","",IF(INDEX(import_data,$C354,I$9)="","",INDEX(import_data,$C354,I$9)))</f>
        <v>M21A</v>
      </c>
      <c r="K354" s="312" t="str">
        <f t="shared" si="38"/>
        <v>Filip – Cvetković – OK Japetić – M21A</v>
      </c>
      <c r="L354" s="92" t="s">
        <v>0</v>
      </c>
      <c r="M354" s="312" t="str">
        <f t="shared" si="39"/>
        <v>Filip – Cvetković – OK Japetić</v>
      </c>
      <c r="N354" s="92" t="s">
        <v>0</v>
      </c>
      <c r="O354" s="312" t="str">
        <f t="shared" si="40"/>
        <v>Filip – Cvetković</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369</v>
      </c>
      <c r="E355" s="282" cm="1">
        <f t="array" ref="E355">IF($C355="","",INDEX(import_data,$C355,E$9))</f>
        <v>2067</v>
      </c>
      <c r="F355" s="280" t="str" cm="1">
        <f t="array" ref="F355">IF($C355="","",INDEX(import_data,$C355,F$9))</f>
        <v>Filip</v>
      </c>
      <c r="G355" s="280" t="str" cm="1">
        <f t="array" ref="G355">IF($C355="","",INDEX(import_data,$C355,G$9))</f>
        <v>Jancik</v>
      </c>
      <c r="H355" s="280" t="str" cm="1">
        <f t="array" ref="H355">IF($C355="","",IF(INDEX(import_data,$C355,H$9)="","",INDEX(import_data,$C355,H$9)))</f>
        <v>KOB Sokol Pez.</v>
      </c>
      <c r="I355" s="300" t="str" cm="1">
        <f t="array" ref="I355">IF($C355="","",IF(INDEX(import_data,$C355,I$9)="","",INDEX(import_data,$C355,I$9)))</f>
        <v/>
      </c>
      <c r="K355" s="312" t="str">
        <f t="shared" si="38"/>
        <v>Filip – Jancik – KOB Sokol Pez.</v>
      </c>
      <c r="L355" s="92" t="s">
        <v>0</v>
      </c>
      <c r="M355" s="312" t="str">
        <f t="shared" si="39"/>
        <v>Filip – Jancik – KOB Sokol Pez.</v>
      </c>
      <c r="N355" s="92" t="s">
        <v>0</v>
      </c>
      <c r="O355" s="312" t="str">
        <f t="shared" si="40"/>
        <v>Filip – Jancik</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370</v>
      </c>
      <c r="E356" s="282" cm="1">
        <f t="array" ref="E356">IF($C356="","",INDEX(import_data,$C356,E$9))</f>
        <v>1761</v>
      </c>
      <c r="F356" s="280" t="str" cm="1">
        <f t="array" ref="F356">IF($C356="","",INDEX(import_data,$C356,F$9))</f>
        <v>Filip</v>
      </c>
      <c r="G356" s="280" t="str" cm="1">
        <f t="array" ref="G356">IF($C356="","",INDEX(import_data,$C356,G$9))</f>
        <v>Jurak</v>
      </c>
      <c r="H356" s="280" t="str" cm="1">
        <f t="array" ref="H356">IF($C356="","",IF(INDEX(import_data,$C356,H$9)="","",INDEX(import_data,$C356,H$9)))</f>
        <v>OK Ivan Merz</v>
      </c>
      <c r="I356" s="300" t="str" cm="1">
        <f t="array" ref="I356">IF($C356="","",IF(INDEX(import_data,$C356,I$9)="","",INDEX(import_data,$C356,I$9)))</f>
        <v/>
      </c>
      <c r="K356" s="312" t="str">
        <f t="shared" si="38"/>
        <v>Filip – Jurak – OK Ivan Merz</v>
      </c>
      <c r="L356" s="92" t="s">
        <v>0</v>
      </c>
      <c r="M356" s="312" t="str">
        <f t="shared" si="39"/>
        <v>Filip – Jurak – OK Ivan Merz</v>
      </c>
      <c r="N356" s="92" t="s">
        <v>0</v>
      </c>
      <c r="O356" s="312" t="str">
        <f t="shared" si="40"/>
        <v>Filip – Jurak</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371</v>
      </c>
      <c r="E357" s="282" cm="1">
        <f t="array" ref="E357">IF($C357="","",INDEX(import_data,$C357,E$9))</f>
        <v>1408</v>
      </c>
      <c r="F357" s="280" t="str" cm="1">
        <f t="array" ref="F357">IF($C357="","",INDEX(import_data,$C357,F$9))</f>
        <v>Filip</v>
      </c>
      <c r="G357" s="280" t="str" cm="1">
        <f t="array" ref="G357">IF($C357="","",INDEX(import_data,$C357,G$9))</f>
        <v>Marendić</v>
      </c>
      <c r="H357" s="280" t="str" cm="1">
        <f t="array" ref="H357">IF($C357="","",IF(INDEX(import_data,$C357,H$9)="","",INDEX(import_data,$C357,H$9)))</f>
        <v>OK Vihor</v>
      </c>
      <c r="I357" s="300" t="str" cm="1">
        <f t="array" ref="I357">IF($C357="","",IF(INDEX(import_data,$C357,I$9)="","",INDEX(import_data,$C357,I$9)))</f>
        <v>M14</v>
      </c>
      <c r="K357" s="312" t="str">
        <f t="shared" si="38"/>
        <v>Filip – Marendić – OK Vihor – M14</v>
      </c>
      <c r="L357" s="92" t="s">
        <v>0</v>
      </c>
      <c r="M357" s="312" t="str">
        <f t="shared" si="39"/>
        <v>Filip – Marendić – OK Vihor</v>
      </c>
      <c r="N357" s="92" t="s">
        <v>0</v>
      </c>
      <c r="O357" s="312" t="str">
        <f t="shared" si="40"/>
        <v>Filip – Marendić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372</v>
      </c>
      <c r="E358" s="282" cm="1">
        <f t="array" ref="E358">IF($C358="","",INDEX(import_data,$C358,E$9))</f>
        <v>1858</v>
      </c>
      <c r="F358" s="280" t="str" cm="1">
        <f t="array" ref="F358">IF($C358="","",INDEX(import_data,$C358,F$9))</f>
        <v>Filip</v>
      </c>
      <c r="G358" s="280" t="str" cm="1">
        <f t="array" ref="G358">IF($C358="","",INDEX(import_data,$C358,G$9))</f>
        <v>Vujanić</v>
      </c>
      <c r="H358" s="280" t="str" cm="1">
        <f t="array" ref="H358">IF($C358="","",IF(INDEX(import_data,$C358,H$9)="","",INDEX(import_data,$C358,H$9)))</f>
        <v>OK Japetić</v>
      </c>
      <c r="I358" s="300" t="str" cm="1">
        <f t="array" ref="I358">IF($C358="","",IF(INDEX(import_data,$C358,I$9)="","",INDEX(import_data,$C358,I$9)))</f>
        <v>M21A</v>
      </c>
      <c r="K358" s="312" t="str">
        <f t="shared" si="38"/>
        <v>Filip – Vujanić – OK Japetić – M21A</v>
      </c>
      <c r="L358" s="92" t="s">
        <v>0</v>
      </c>
      <c r="M358" s="312" t="str">
        <f t="shared" si="39"/>
        <v>Filip – Vujanić – OK Japetić</v>
      </c>
      <c r="N358" s="92" t="s">
        <v>0</v>
      </c>
      <c r="O358" s="312" t="str">
        <f t="shared" si="40"/>
        <v>Filip – Vujanić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373</v>
      </c>
      <c r="E359" s="282" cm="1">
        <f t="array" ref="E359">IF($C359="","",INDEX(import_data,$C359,E$9))</f>
        <v>1834</v>
      </c>
      <c r="F359" s="280" t="str" cm="1">
        <f t="array" ref="F359">IF($C359="","",INDEX(import_data,$C359,F$9))</f>
        <v>Filip</v>
      </c>
      <c r="G359" s="280" t="str" cm="1">
        <f t="array" ref="G359">IF($C359="","",INDEX(import_data,$C359,G$9))</f>
        <v>Mlinarić</v>
      </c>
      <c r="H359" s="280" t="str" cm="1">
        <f t="array" ref="H359">IF($C359="","",IF(INDEX(import_data,$C359,H$9)="","",INDEX(import_data,$C359,H$9)))</f>
        <v>OK Međimurje</v>
      </c>
      <c r="I359" s="300" t="str" cm="1">
        <f t="array" ref="I359">IF($C359="","",IF(INDEX(import_data,$C359,I$9)="","",INDEX(import_data,$C359,I$9)))</f>
        <v/>
      </c>
      <c r="K359" s="312" t="str">
        <f t="shared" si="38"/>
        <v>Filip – Mlinarić – OK Međimurje</v>
      </c>
      <c r="L359" s="92" t="s">
        <v>0</v>
      </c>
      <c r="M359" s="312" t="str">
        <f t="shared" si="39"/>
        <v>Filip – Mlinarić – OK Međimurje</v>
      </c>
      <c r="N359" s="92" t="s">
        <v>0</v>
      </c>
      <c r="O359" s="312" t="str">
        <f t="shared" si="40"/>
        <v>Filip – Mlinarić</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374</v>
      </c>
      <c r="E360" s="282" cm="1">
        <f t="array" ref="E360">IF($C360="","",INDEX(import_data,$C360,E$9))</f>
        <v>1153</v>
      </c>
      <c r="F360" s="280" t="str" cm="1">
        <f t="array" ref="F360">IF($C360="","",INDEX(import_data,$C360,F$9))</f>
        <v>Filip</v>
      </c>
      <c r="G360" s="280" t="str" cm="1">
        <f t="array" ref="G360">IF($C360="","",INDEX(import_data,$C360,G$9))</f>
        <v>Gašparević</v>
      </c>
      <c r="H360" s="280" t="str" cm="1">
        <f t="array" ref="H360">IF($C360="","",IF(INDEX(import_data,$C360,H$9)="","",INDEX(import_data,$C360,H$9)))</f>
        <v>OK Vihor</v>
      </c>
      <c r="I360" s="300" t="str" cm="1">
        <f t="array" ref="I360">IF($C360="","",IF(INDEX(import_data,$C360,I$9)="","",INDEX(import_data,$C360,I$9)))</f>
        <v/>
      </c>
      <c r="K360" s="312" t="str">
        <f t="shared" si="38"/>
        <v>Filip – Gašparević – OK Vihor</v>
      </c>
      <c r="L360" s="92" t="s">
        <v>0</v>
      </c>
      <c r="M360" s="312" t="str">
        <f t="shared" si="39"/>
        <v>Filip – Gašparević – OK Vihor</v>
      </c>
      <c r="N360" s="92" t="s">
        <v>0</v>
      </c>
      <c r="O360" s="312" t="str">
        <f t="shared" si="40"/>
        <v>Filip – Gašparević</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375</v>
      </c>
      <c r="E361" s="282" cm="1">
        <f t="array" ref="E361">IF($C361="","",INDEX(import_data,$C361,E$9))</f>
        <v>1572</v>
      </c>
      <c r="F361" s="280" t="str" cm="1">
        <f t="array" ref="F361">IF($C361="","",INDEX(import_data,$C361,F$9))</f>
        <v>Filip</v>
      </c>
      <c r="G361" s="280" t="str" cm="1">
        <f t="array" ref="G361">IF($C361="","",INDEX(import_data,$C361,G$9))</f>
        <v>Zadrović</v>
      </c>
      <c r="H361" s="280" t="str" cm="1">
        <f t="array" ref="H361">IF($C361="","",IF(INDEX(import_data,$C361,H$9)="","",INDEX(import_data,$C361,H$9)))</f>
        <v>OK Sova</v>
      </c>
      <c r="I361" s="300" t="str" cm="1">
        <f t="array" ref="I361">IF($C361="","",IF(INDEX(import_data,$C361,I$9)="","",INDEX(import_data,$C361,I$9)))</f>
        <v/>
      </c>
      <c r="K361" s="312" t="str">
        <f t="shared" si="38"/>
        <v>Filip – Zadrović – OK Sova</v>
      </c>
      <c r="L361" s="92" t="s">
        <v>0</v>
      </c>
      <c r="M361" s="312" t="str">
        <f t="shared" si="39"/>
        <v>Filip – Zadrović – OK Sova</v>
      </c>
      <c r="N361" s="92" t="s">
        <v>0</v>
      </c>
      <c r="O361" s="312" t="str">
        <f t="shared" si="40"/>
        <v>Filip – Zadrović</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376</v>
      </c>
      <c r="E362" s="282" cm="1">
        <f t="array" ref="E362">IF($C362="","",INDEX(import_data,$C362,E$9))</f>
        <v>2181</v>
      </c>
      <c r="F362" s="280" t="str" cm="1">
        <f t="array" ref="F362">IF($C362="","",INDEX(import_data,$C362,F$9))</f>
        <v>Filip</v>
      </c>
      <c r="G362" s="280" t="str" cm="1">
        <f t="array" ref="G362">IF($C362="","",INDEX(import_data,$C362,G$9))</f>
        <v>Radenić</v>
      </c>
      <c r="H362" s="280" t="str" cm="1">
        <f t="array" ref="H362">IF($C362="","",IF(INDEX(import_data,$C362,H$9)="","",INDEX(import_data,$C362,H$9)))</f>
        <v>OK Međimurje</v>
      </c>
      <c r="I362" s="300" t="str" cm="1">
        <f t="array" ref="I362">IF($C362="","",IF(INDEX(import_data,$C362,I$9)="","",INDEX(import_data,$C362,I$9)))</f>
        <v/>
      </c>
      <c r="K362" s="312" t="str">
        <f t="shared" si="38"/>
        <v>Filip – Radenić – OK Međimurje</v>
      </c>
      <c r="L362" s="92" t="s">
        <v>0</v>
      </c>
      <c r="M362" s="312" t="str">
        <f t="shared" si="39"/>
        <v>Filip – Radenić – OK Međimurje</v>
      </c>
      <c r="N362" s="92" t="s">
        <v>0</v>
      </c>
      <c r="O362" s="312" t="str">
        <f t="shared" si="40"/>
        <v>Filip – Radenić</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377</v>
      </c>
      <c r="E363" s="282" cm="1">
        <f t="array" ref="E363">IF($C363="","",INDEX(import_data,$C363,E$9))</f>
        <v>1339</v>
      </c>
      <c r="F363" s="280" t="str" cm="1">
        <f t="array" ref="F363">IF($C363="","",INDEX(import_data,$C363,F$9))</f>
        <v>Filip</v>
      </c>
      <c r="G363" s="280" t="str" cm="1">
        <f t="array" ref="G363">IF($C363="","",INDEX(import_data,$C363,G$9))</f>
        <v>Cesar</v>
      </c>
      <c r="H363" s="280" t="str" cm="1">
        <f t="array" ref="H363">IF($C363="","",IF(INDEX(import_data,$C363,H$9)="","",INDEX(import_data,$C363,H$9)))</f>
        <v>OK Vihor</v>
      </c>
      <c r="I363" s="300" t="str" cm="1">
        <f t="array" ref="I363">IF($C363="","",IF(INDEX(import_data,$C363,I$9)="","",INDEX(import_data,$C363,I$9)))</f>
        <v>M21B</v>
      </c>
      <c r="K363" s="312" t="str">
        <f t="shared" si="38"/>
        <v>Filip – Cesar – OK Vihor – M21B</v>
      </c>
      <c r="L363" s="92" t="s">
        <v>0</v>
      </c>
      <c r="M363" s="312" t="str">
        <f t="shared" si="39"/>
        <v>Filip – Cesar – OK Vihor</v>
      </c>
      <c r="N363" s="92" t="s">
        <v>0</v>
      </c>
      <c r="O363" s="312" t="str">
        <f t="shared" si="40"/>
        <v>Filip – Cesar</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378</v>
      </c>
      <c r="E364" s="282" cm="1">
        <f t="array" ref="E364">IF($C364="","",INDEX(import_data,$C364,E$9))</f>
        <v>1748</v>
      </c>
      <c r="F364" s="280" t="str" cm="1">
        <f t="array" ref="F364">IF($C364="","",INDEX(import_data,$C364,F$9))</f>
        <v>Filipa</v>
      </c>
      <c r="G364" s="280" t="str" cm="1">
        <f t="array" ref="G364">IF($C364="","",INDEX(import_data,$C364,G$9))</f>
        <v>Beroš</v>
      </c>
      <c r="H364" s="280" t="str" cm="1">
        <f t="array" ref="H364">IF($C364="","",IF(INDEX(import_data,$C364,H$9)="","",INDEX(import_data,$C364,H$9)))</f>
        <v>OK Vihor</v>
      </c>
      <c r="I364" s="300" t="str" cm="1">
        <f t="array" ref="I364">IF($C364="","",IF(INDEX(import_data,$C364,I$9)="","",INDEX(import_data,$C364,I$9)))</f>
        <v/>
      </c>
      <c r="K364" s="312" t="str">
        <f t="shared" si="38"/>
        <v>Filipa – Beroš – OK Vihor</v>
      </c>
      <c r="L364" s="92" t="s">
        <v>0</v>
      </c>
      <c r="M364" s="312" t="str">
        <f t="shared" si="39"/>
        <v>Filipa – Beroš – OK Vihor</v>
      </c>
      <c r="N364" s="92" t="s">
        <v>0</v>
      </c>
      <c r="O364" s="312" t="str">
        <f t="shared" si="40"/>
        <v>Filipa – Beroš</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379</v>
      </c>
      <c r="E365" s="282" cm="1">
        <f t="array" ref="E365">IF($C365="","",INDEX(import_data,$C365,E$9))</f>
        <v>1965</v>
      </c>
      <c r="F365" s="280" t="str" cm="1">
        <f t="array" ref="F365">IF($C365="","",INDEX(import_data,$C365,F$9))</f>
        <v>Florian</v>
      </c>
      <c r="G365" s="280" t="str" cm="1">
        <f t="array" ref="G365">IF($C365="","",INDEX(import_data,$C365,G$9))</f>
        <v>Pigac</v>
      </c>
      <c r="H365" s="280" t="str" cm="1">
        <f t="array" ref="H365">IF($C365="","",IF(INDEX(import_data,$C365,H$9)="","",INDEX(import_data,$C365,H$9)))</f>
        <v>OK Maksimir</v>
      </c>
      <c r="I365" s="300" t="str" cm="1">
        <f t="array" ref="I365">IF($C365="","",IF(INDEX(import_data,$C365,I$9)="","",INDEX(import_data,$C365,I$9)))</f>
        <v/>
      </c>
      <c r="K365" s="312" t="str">
        <f t="shared" si="38"/>
        <v>Florian – Pigac – OK Maksimir</v>
      </c>
      <c r="L365" s="92" t="s">
        <v>0</v>
      </c>
      <c r="M365" s="312" t="str">
        <f t="shared" si="39"/>
        <v>Florian – Pigac – OK Maksimir</v>
      </c>
      <c r="N365" s="92" t="s">
        <v>0</v>
      </c>
      <c r="O365" s="312" t="str">
        <f t="shared" si="40"/>
        <v>Florian – Pigac</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380</v>
      </c>
      <c r="E366" s="282" cm="1">
        <f t="array" ref="E366">IF($C366="","",INDEX(import_data,$C366,E$9))</f>
        <v>1088</v>
      </c>
      <c r="F366" s="280" t="str" cm="1">
        <f t="array" ref="F366">IF($C366="","",INDEX(import_data,$C366,F$9))</f>
        <v>Fran</v>
      </c>
      <c r="G366" s="280" t="str" cm="1">
        <f t="array" ref="G366">IF($C366="","",INDEX(import_data,$C366,G$9))</f>
        <v>Juriša</v>
      </c>
      <c r="H366" s="280" t="str" cm="1">
        <f t="array" ref="H366">IF($C366="","",IF(INDEX(import_data,$C366,H$9)="","",INDEX(import_data,$C366,H$9)))</f>
        <v>OK Japetić</v>
      </c>
      <c r="I366" s="300" t="str" cm="1">
        <f t="array" ref="I366">IF($C366="","",IF(INDEX(import_data,$C366,I$9)="","",INDEX(import_data,$C366,I$9)))</f>
        <v/>
      </c>
      <c r="K366" s="312" t="str">
        <f t="shared" si="38"/>
        <v>Fran – Juriša – OK Japetić</v>
      </c>
      <c r="L366" s="92" t="s">
        <v>0</v>
      </c>
      <c r="M366" s="312" t="str">
        <f t="shared" si="39"/>
        <v>Fran – Juriša – OK Japetić</v>
      </c>
      <c r="N366" s="92" t="s">
        <v>0</v>
      </c>
      <c r="O366" s="312" t="str">
        <f t="shared" si="40"/>
        <v>Fran – Juriša</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381</v>
      </c>
      <c r="E367" s="282" cm="1">
        <f t="array" ref="E367">IF($C367="","",INDEX(import_data,$C367,E$9))</f>
        <v>1539</v>
      </c>
      <c r="F367" s="280" t="str" cm="1">
        <f t="array" ref="F367">IF($C367="","",INDEX(import_data,$C367,F$9))</f>
        <v>Fran</v>
      </c>
      <c r="G367" s="280" t="str" cm="1">
        <f t="array" ref="G367">IF($C367="","",INDEX(import_data,$C367,G$9))</f>
        <v>Zagrajski</v>
      </c>
      <c r="H367" s="280" t="str" cm="1">
        <f t="array" ref="H367">IF($C367="","",IF(INDEX(import_data,$C367,H$9)="","",INDEX(import_data,$C367,H$9)))</f>
        <v>OK Varaždin</v>
      </c>
      <c r="I367" s="300" t="str" cm="1">
        <f t="array" ref="I367">IF($C367="","",IF(INDEX(import_data,$C367,I$9)="","",INDEX(import_data,$C367,I$9)))</f>
        <v>M16</v>
      </c>
      <c r="K367" s="312" t="str">
        <f t="shared" si="38"/>
        <v>Fran – Zagrajski – OK Varaždin – M16</v>
      </c>
      <c r="L367" s="92" t="s">
        <v>0</v>
      </c>
      <c r="M367" s="312" t="str">
        <f t="shared" si="39"/>
        <v>Fran – Zagrajski – OK Varaždin</v>
      </c>
      <c r="N367" s="92" t="s">
        <v>0</v>
      </c>
      <c r="O367" s="312" t="str">
        <f t="shared" si="40"/>
        <v>Fran – Zagrajski</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382</v>
      </c>
      <c r="E368" s="282" cm="1">
        <f t="array" ref="E368">IF($C368="","",INDEX(import_data,$C368,E$9))</f>
        <v>1703</v>
      </c>
      <c r="F368" s="280" t="str" cm="1">
        <f t="array" ref="F368">IF($C368="","",INDEX(import_data,$C368,F$9))</f>
        <v>Fran</v>
      </c>
      <c r="G368" s="280" t="str" cm="1">
        <f t="array" ref="G368">IF($C368="","",INDEX(import_data,$C368,G$9))</f>
        <v>Karlović</v>
      </c>
      <c r="H368" s="280" t="str" cm="1">
        <f t="array" ref="H368">IF($C368="","",IF(INDEX(import_data,$C368,H$9)="","",INDEX(import_data,$C368,H$9)))</f>
        <v>OK Vihor</v>
      </c>
      <c r="I368" s="300" t="str" cm="1">
        <f t="array" ref="I368">IF($C368="","",IF(INDEX(import_data,$C368,I$9)="","",INDEX(import_data,$C368,I$9)))</f>
        <v/>
      </c>
      <c r="K368" s="312" t="str">
        <f t="shared" si="38"/>
        <v>Fran – Karlović – OK Vihor</v>
      </c>
      <c r="L368" s="92" t="s">
        <v>0</v>
      </c>
      <c r="M368" s="312" t="str">
        <f t="shared" si="39"/>
        <v>Fran – Karlović – OK Vihor</v>
      </c>
      <c r="N368" s="92" t="s">
        <v>0</v>
      </c>
      <c r="O368" s="312" t="str">
        <f t="shared" si="40"/>
        <v>Fran – Karlović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383</v>
      </c>
      <c r="E369" s="282" cm="1">
        <f t="array" ref="E369">IF($C369="","",INDEX(import_data,$C369,E$9))</f>
        <v>1810</v>
      </c>
      <c r="F369" s="280" t="str" cm="1">
        <f t="array" ref="F369">IF($C369="","",INDEX(import_data,$C369,F$9))</f>
        <v>Fran</v>
      </c>
      <c r="G369" s="280" t="str" cm="1">
        <f t="array" ref="G369">IF($C369="","",INDEX(import_data,$C369,G$9))</f>
        <v>Fran Husnjak</v>
      </c>
      <c r="H369" s="280" t="str" cm="1">
        <f t="array" ref="H369">IF($C369="","",IF(INDEX(import_data,$C369,H$9)="","",INDEX(import_data,$C369,H$9)))</f>
        <v>OK Vihor</v>
      </c>
      <c r="I369" s="300" t="str" cm="1">
        <f t="array" ref="I369">IF($C369="","",IF(INDEX(import_data,$C369,I$9)="","",INDEX(import_data,$C369,I$9)))</f>
        <v/>
      </c>
      <c r="K369" s="312" t="str">
        <f t="shared" si="38"/>
        <v>Fran – Fran Husnjak – OK Vihor</v>
      </c>
      <c r="L369" s="92" t="s">
        <v>0</v>
      </c>
      <c r="M369" s="312" t="str">
        <f t="shared" si="39"/>
        <v>Fran – Fran Husnjak – OK Vihor</v>
      </c>
      <c r="N369" s="92" t="s">
        <v>0</v>
      </c>
      <c r="O369" s="312" t="str">
        <f t="shared" si="40"/>
        <v>Fran – Fran Husnjak</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384</v>
      </c>
      <c r="E370" s="282" cm="1">
        <f t="array" ref="E370">IF($C370="","",INDEX(import_data,$C370,E$9))</f>
        <v>1343</v>
      </c>
      <c r="F370" s="280" t="str" cm="1">
        <f t="array" ref="F370">IF($C370="","",INDEX(import_data,$C370,F$9))</f>
        <v>Francisco</v>
      </c>
      <c r="G370" s="280" t="str" cm="1">
        <f t="array" ref="G370">IF($C370="","",INDEX(import_data,$C370,G$9))</f>
        <v>Delgado</v>
      </c>
      <c r="H370" s="280" t="str" cm="1">
        <f t="array" ref="H370">IF($C370="","",IF(INDEX(import_data,$C370,H$9)="","",INDEX(import_data,$C370,H$9)))</f>
        <v>OK Vihor</v>
      </c>
      <c r="I370" s="300" t="str" cm="1">
        <f t="array" ref="I370">IF($C370="","",IF(INDEX(import_data,$C370,I$9)="","",INDEX(import_data,$C370,I$9)))</f>
        <v>M45</v>
      </c>
      <c r="K370" s="312" t="str">
        <f t="shared" si="38"/>
        <v>Francisco – Delgado – OK Vihor – M45</v>
      </c>
      <c r="L370" s="92" t="s">
        <v>0</v>
      </c>
      <c r="M370" s="312" t="str">
        <f t="shared" si="39"/>
        <v>Francisco – Delgado – OK Vihor</v>
      </c>
      <c r="N370" s="92" t="s">
        <v>0</v>
      </c>
      <c r="O370" s="312" t="str">
        <f t="shared" si="40"/>
        <v>Francisco – Delgado</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385</v>
      </c>
      <c r="E371" s="282" cm="1">
        <f t="array" ref="E371">IF($C371="","",INDEX(import_data,$C371,E$9))</f>
        <v>1139</v>
      </c>
      <c r="F371" s="280" t="str" cm="1">
        <f t="array" ref="F371">IF($C371="","",INDEX(import_data,$C371,F$9))</f>
        <v>Frane</v>
      </c>
      <c r="G371" s="280" t="str" cm="1">
        <f t="array" ref="G371">IF($C371="","",INDEX(import_data,$C371,G$9))</f>
        <v>Marković</v>
      </c>
      <c r="H371" s="280" t="str" cm="1">
        <f t="array" ref="H371">IF($C371="","",IF(INDEX(import_data,$C371,H$9)="","",INDEX(import_data,$C371,H$9)))</f>
        <v>OK Japetić</v>
      </c>
      <c r="I371" s="300" t="str" cm="1">
        <f t="array" ref="I371">IF($C371="","",IF(INDEX(import_data,$C371,I$9)="","",INDEX(import_data,$C371,I$9)))</f>
        <v>M35</v>
      </c>
      <c r="K371" s="312" t="str">
        <f t="shared" si="38"/>
        <v>Frane – Marković – OK Japetić – M35</v>
      </c>
      <c r="L371" s="92" t="s">
        <v>0</v>
      </c>
      <c r="M371" s="312" t="str">
        <f t="shared" si="39"/>
        <v>Frane – Marković – OK Japetić</v>
      </c>
      <c r="N371" s="92" t="s">
        <v>0</v>
      </c>
      <c r="O371" s="312" t="str">
        <f t="shared" si="40"/>
        <v>Frane – Marković</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386</v>
      </c>
      <c r="E372" s="282" cm="1">
        <f t="array" ref="E372">IF($C372="","",INDEX(import_data,$C372,E$9))</f>
        <v>1693</v>
      </c>
      <c r="F372" s="280" t="str" cm="1">
        <f t="array" ref="F372">IF($C372="","",INDEX(import_data,$C372,F$9))</f>
        <v>Frane</v>
      </c>
      <c r="G372" s="280" t="str" cm="1">
        <f t="array" ref="G372">IF($C372="","",INDEX(import_data,$C372,G$9))</f>
        <v>Baće</v>
      </c>
      <c r="H372" s="280" t="str" cm="1">
        <f t="array" ref="H372">IF($C372="","",IF(INDEX(import_data,$C372,H$9)="","",INDEX(import_data,$C372,H$9)))</f>
        <v>OK Vihor</v>
      </c>
      <c r="I372" s="300" t="str" cm="1">
        <f t="array" ref="I372">IF($C372="","",IF(INDEX(import_data,$C372,I$9)="","",INDEX(import_data,$C372,I$9)))</f>
        <v/>
      </c>
      <c r="K372" s="312" t="str">
        <f t="shared" si="38"/>
        <v>Frane – Baće – OK Vihor</v>
      </c>
      <c r="L372" s="92" t="s">
        <v>0</v>
      </c>
      <c r="M372" s="312" t="str">
        <f t="shared" si="39"/>
        <v>Frane – Baće – OK Vihor</v>
      </c>
      <c r="N372" s="92" t="s">
        <v>0</v>
      </c>
      <c r="O372" s="312" t="str">
        <f t="shared" si="40"/>
        <v>Frane – Baće</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387</v>
      </c>
      <c r="E373" s="282" cm="1">
        <f t="array" ref="E373">IF($C373="","",INDEX(import_data,$C373,E$9))</f>
        <v>1592</v>
      </c>
      <c r="F373" s="280" t="str" cm="1">
        <f t="array" ref="F373">IF($C373="","",INDEX(import_data,$C373,F$9))</f>
        <v>Franjo</v>
      </c>
      <c r="G373" s="280" t="str" cm="1">
        <f t="array" ref="G373">IF($C373="","",INDEX(import_data,$C373,G$9))</f>
        <v>Magušić</v>
      </c>
      <c r="H373" s="280" t="str" cm="1">
        <f t="array" ref="H373">IF($C373="","",IF(INDEX(import_data,$C373,H$9)="","",INDEX(import_data,$C373,H$9)))</f>
        <v>OK Sova</v>
      </c>
      <c r="I373" s="300" t="str" cm="1">
        <f t="array" ref="I373">IF($C373="","",IF(INDEX(import_data,$C373,I$9)="","",INDEX(import_data,$C373,I$9)))</f>
        <v/>
      </c>
      <c r="K373" s="312" t="str">
        <f t="shared" si="38"/>
        <v>Franjo – Magušić – OK Sova</v>
      </c>
      <c r="L373" s="92" t="s">
        <v>0</v>
      </c>
      <c r="M373" s="312" t="str">
        <f t="shared" si="39"/>
        <v>Franjo – Magušić – OK Sova</v>
      </c>
      <c r="N373" s="92" t="s">
        <v>0</v>
      </c>
      <c r="O373" s="312" t="str">
        <f t="shared" si="40"/>
        <v>Franjo – Magušić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388</v>
      </c>
      <c r="E374" s="282" cm="1">
        <f t="array" ref="E374">IF($C374="","",INDEX(import_data,$C374,E$9))</f>
        <v>1897</v>
      </c>
      <c r="F374" s="280" t="str" cm="1">
        <f t="array" ref="F374">IF($C374="","",INDEX(import_data,$C374,F$9))</f>
        <v>Franjo</v>
      </c>
      <c r="G374" s="280" t="str" cm="1">
        <f t="array" ref="G374">IF($C374="","",INDEX(import_data,$C374,G$9))</f>
        <v>Lozančić</v>
      </c>
      <c r="H374" s="280" t="str" cm="1">
        <f t="array" ref="H374">IF($C374="","",IF(INDEX(import_data,$C374,H$9)="","",INDEX(import_data,$C374,H$9)))</f>
        <v>OK Vihor</v>
      </c>
      <c r="I374" s="300" t="str" cm="1">
        <f t="array" ref="I374">IF($C374="","",IF(INDEX(import_data,$C374,I$9)="","",INDEX(import_data,$C374,I$9)))</f>
        <v/>
      </c>
      <c r="K374" s="312" t="str">
        <f t="shared" si="38"/>
        <v>Franjo – Lozančić – OK Vihor</v>
      </c>
      <c r="L374" s="92" t="s">
        <v>0</v>
      </c>
      <c r="M374" s="312" t="str">
        <f t="shared" si="39"/>
        <v>Franjo – Lozančić – OK Vihor</v>
      </c>
      <c r="N374" s="92" t="s">
        <v>0</v>
      </c>
      <c r="O374" s="312" t="str">
        <f t="shared" si="40"/>
        <v>Franjo – Lozančić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389</v>
      </c>
      <c r="E375" s="282" cm="1">
        <f t="array" ref="E375">IF($C375="","",INDEX(import_data,$C375,E$9))</f>
        <v>1837</v>
      </c>
      <c r="F375" s="280" t="str" cm="1">
        <f t="array" ref="F375">IF($C375="","",INDEX(import_data,$C375,F$9))</f>
        <v>Franjo</v>
      </c>
      <c r="G375" s="280" t="str" cm="1">
        <f t="array" ref="G375">IF($C375="","",INDEX(import_data,$C375,G$9))</f>
        <v>Benjak</v>
      </c>
      <c r="H375" s="280" t="str" cm="1">
        <f t="array" ref="H375">IF($C375="","",IF(INDEX(import_data,$C375,H$9)="","",INDEX(import_data,$C375,H$9)))</f>
        <v>OK Ivan Merz</v>
      </c>
      <c r="I375" s="300" t="str" cm="1">
        <f t="array" ref="I375">IF($C375="","",IF(INDEX(import_data,$C375,I$9)="","",INDEX(import_data,$C375,I$9)))</f>
        <v/>
      </c>
      <c r="K375" s="312" t="str">
        <f t="shared" si="38"/>
        <v>Franjo – Benjak – OK Ivan Merz</v>
      </c>
      <c r="L375" s="92" t="s">
        <v>0</v>
      </c>
      <c r="M375" s="312" t="str">
        <f t="shared" si="39"/>
        <v>Franjo – Benjak – OK Ivan Merz</v>
      </c>
      <c r="N375" s="92" t="s">
        <v>0</v>
      </c>
      <c r="O375" s="312" t="str">
        <f t="shared" si="40"/>
        <v>Franjo – Benjak</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390</v>
      </c>
      <c r="E376" s="282" cm="1">
        <f t="array" ref="E376">IF($C376="","",INDEX(import_data,$C376,E$9))</f>
        <v>1385</v>
      </c>
      <c r="F376" s="280" t="str" cm="1">
        <f t="array" ref="F376">IF($C376="","",INDEX(import_data,$C376,F$9))</f>
        <v>Franjo</v>
      </c>
      <c r="G376" s="280" t="str" cm="1">
        <f t="array" ref="G376">IF($C376="","",INDEX(import_data,$C376,G$9))</f>
        <v>Budi</v>
      </c>
      <c r="H376" s="280" t="str" cm="1">
        <f t="array" ref="H376">IF($C376="","",IF(INDEX(import_data,$C376,H$9)="","",INDEX(import_data,$C376,H$9)))</f>
        <v>OK Japetić</v>
      </c>
      <c r="I376" s="300" t="str" cm="1">
        <f t="array" ref="I376">IF($C376="","",IF(INDEX(import_data,$C376,I$9)="","",INDEX(import_data,$C376,I$9)))</f>
        <v>M45</v>
      </c>
      <c r="K376" s="312" t="str">
        <f t="shared" si="38"/>
        <v>Franjo – Budi – OK Japetić – M45</v>
      </c>
      <c r="L376" s="92" t="s">
        <v>0</v>
      </c>
      <c r="M376" s="312" t="str">
        <f t="shared" si="39"/>
        <v>Franjo – Budi – OK Japetić</v>
      </c>
      <c r="N376" s="92" t="s">
        <v>0</v>
      </c>
      <c r="O376" s="312" t="str">
        <f t="shared" si="40"/>
        <v>Franjo – Budi</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391</v>
      </c>
      <c r="E377" s="282" cm="1">
        <f t="array" ref="E377">IF($C377="","",INDEX(import_data,$C377,E$9))</f>
        <v>1745</v>
      </c>
      <c r="F377" s="280" t="str" cm="1">
        <f t="array" ref="F377">IF($C377="","",INDEX(import_data,$C377,F$9))</f>
        <v>Franjo</v>
      </c>
      <c r="G377" s="280" t="str" cm="1">
        <f t="array" ref="G377">IF($C377="","",INDEX(import_data,$C377,G$9))</f>
        <v>Radošević</v>
      </c>
      <c r="H377" s="280" t="str" cm="1">
        <f t="array" ref="H377">IF($C377="","",IF(INDEX(import_data,$C377,H$9)="","",INDEX(import_data,$C377,H$9)))</f>
        <v>OK Vihor</v>
      </c>
      <c r="I377" s="300" t="str" cm="1">
        <f t="array" ref="I377">IF($C377="","",IF(INDEX(import_data,$C377,I$9)="","",INDEX(import_data,$C377,I$9)))</f>
        <v/>
      </c>
      <c r="K377" s="312" t="str">
        <f t="shared" si="38"/>
        <v>Franjo – Radošević – OK Vihor</v>
      </c>
      <c r="L377" s="92" t="s">
        <v>0</v>
      </c>
      <c r="M377" s="312" t="str">
        <f t="shared" si="39"/>
        <v>Franjo – Radošević – OK Vihor</v>
      </c>
      <c r="N377" s="92" t="s">
        <v>0</v>
      </c>
      <c r="O377" s="312" t="str">
        <f t="shared" si="40"/>
        <v>Franjo – Radošević</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392</v>
      </c>
      <c r="E378" s="282" cm="1">
        <f t="array" ref="E378">IF($C378="","",INDEX(import_data,$C378,E$9))</f>
        <v>1848</v>
      </c>
      <c r="F378" s="280" t="str" cm="1">
        <f t="array" ref="F378">IF($C378="","",INDEX(import_data,$C378,F$9))</f>
        <v>Franka</v>
      </c>
      <c r="G378" s="280" t="str" cm="1">
        <f t="array" ref="G378">IF($C378="","",INDEX(import_data,$C378,G$9))</f>
        <v>Paulić</v>
      </c>
      <c r="H378" s="280" t="str" cm="1">
        <f t="array" ref="H378">IF($C378="","",IF(INDEX(import_data,$C378,H$9)="","",INDEX(import_data,$C378,H$9)))</f>
        <v>OK Japetić</v>
      </c>
      <c r="I378" s="300" t="str" cm="1">
        <f t="array" ref="I378">IF($C378="","",IF(INDEX(import_data,$C378,I$9)="","",INDEX(import_data,$C378,I$9)))</f>
        <v>Ž12</v>
      </c>
      <c r="K378" s="312" t="str">
        <f t="shared" si="38"/>
        <v>Franka – Paulić – OK Japetić – Ž12</v>
      </c>
      <c r="L378" s="92" t="s">
        <v>0</v>
      </c>
      <c r="M378" s="312" t="str">
        <f t="shared" si="39"/>
        <v>Franka – Paulić – OK Japetić</v>
      </c>
      <c r="N378" s="92" t="s">
        <v>0</v>
      </c>
      <c r="O378" s="312" t="str">
        <f t="shared" si="40"/>
        <v>Franka – Paulić</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393</v>
      </c>
      <c r="E379" s="282" cm="1">
        <f t="array" ref="E379">IF($C379="","",INDEX(import_data,$C379,E$9))</f>
        <v>1312</v>
      </c>
      <c r="F379" s="280" t="str" cm="1">
        <f t="array" ref="F379">IF($C379="","",INDEX(import_data,$C379,F$9))</f>
        <v>Franko</v>
      </c>
      <c r="G379" s="280" t="str" cm="1">
        <f t="array" ref="G379">IF($C379="","",INDEX(import_data,$C379,G$9))</f>
        <v>Bajlo</v>
      </c>
      <c r="H379" s="280" t="str" cm="1">
        <f t="array" ref="H379">IF($C379="","",IF(INDEX(import_data,$C379,H$9)="","",INDEX(import_data,$C379,H$9)))</f>
        <v>OK Kapela</v>
      </c>
      <c r="I379" s="300" t="str" cm="1">
        <f t="array" ref="I379">IF($C379="","",IF(INDEX(import_data,$C379,I$9)="","",INDEX(import_data,$C379,I$9)))</f>
        <v>M21B</v>
      </c>
      <c r="K379" s="312" t="str">
        <f t="shared" si="38"/>
        <v>Franko – Bajlo – OK Kapela – M21B</v>
      </c>
      <c r="L379" s="92" t="s">
        <v>0</v>
      </c>
      <c r="M379" s="312" t="str">
        <f t="shared" si="39"/>
        <v>Franko – Bajlo – OK Kapela</v>
      </c>
      <c r="N379" s="92" t="s">
        <v>0</v>
      </c>
      <c r="O379" s="312" t="str">
        <f t="shared" si="40"/>
        <v>Franko – Bajlo</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394</v>
      </c>
      <c r="E380" s="282" cm="1">
        <f t="array" ref="E380">IF($C380="","",INDEX(import_data,$C380,E$9))</f>
        <v>2292</v>
      </c>
      <c r="F380" s="280" t="str" cm="1">
        <f t="array" ref="F380">IF($C380="","",INDEX(import_data,$C380,F$9))</f>
        <v>Franko</v>
      </c>
      <c r="G380" s="280" t="str" cm="1">
        <f t="array" ref="G380">IF($C380="","",INDEX(import_data,$C380,G$9))</f>
        <v>Čukoić</v>
      </c>
      <c r="H380" s="280" t="str" cm="1">
        <f t="array" ref="H380">IF($C380="","",IF(INDEX(import_data,$C380,H$9)="","",INDEX(import_data,$C380,H$9)))</f>
        <v>OK Jelen</v>
      </c>
      <c r="I380" s="300" t="str" cm="1">
        <f t="array" ref="I380">IF($C380="","",IF(INDEX(import_data,$C380,I$9)="","",INDEX(import_data,$C380,I$9)))</f>
        <v>M14</v>
      </c>
      <c r="K380" s="312" t="str">
        <f t="shared" si="38"/>
        <v>Franko – Čukoić – OK Jelen – M14</v>
      </c>
      <c r="L380" s="92" t="s">
        <v>0</v>
      </c>
      <c r="M380" s="312" t="str">
        <f t="shared" si="39"/>
        <v>Franko – Čukoić – OK Jelen</v>
      </c>
      <c r="N380" s="92" t="s">
        <v>0</v>
      </c>
      <c r="O380" s="312" t="str">
        <f t="shared" si="40"/>
        <v>Franko – Čukoić</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395</v>
      </c>
      <c r="E381" s="282" cm="1">
        <f t="array" ref="E381">IF($C381="","",INDEX(import_data,$C381,E$9))</f>
        <v>2360</v>
      </c>
      <c r="F381" s="280" t="str" cm="1">
        <f t="array" ref="F381">IF($C381="","",INDEX(import_data,$C381,F$9))</f>
        <v>Frederic</v>
      </c>
      <c r="G381" s="280" t="str" cm="1">
        <f t="array" ref="G381">IF($C381="","",INDEX(import_data,$C381,G$9))</f>
        <v>Genevois</v>
      </c>
      <c r="H381" s="280" t="str" cm="1">
        <f t="array" ref="H381">IF($C381="","",IF(INDEX(import_data,$C381,H$9)="","",INDEX(import_data,$C381,H$9)))</f>
        <v>Naturfreunde Wien</v>
      </c>
      <c r="I381" s="300" t="str" cm="1">
        <f t="array" ref="I381">IF($C381="","",IF(INDEX(import_data,$C381,I$9)="","",INDEX(import_data,$C381,I$9)))</f>
        <v/>
      </c>
      <c r="K381" s="312" t="str">
        <f t="shared" si="38"/>
        <v>Frederic – Genevois – Naturfreunde Wien</v>
      </c>
      <c r="L381" s="92" t="s">
        <v>0</v>
      </c>
      <c r="M381" s="312" t="str">
        <f t="shared" si="39"/>
        <v>Frederic – Genevois – Naturfreunde Wien</v>
      </c>
      <c r="N381" s="92" t="s">
        <v>0</v>
      </c>
      <c r="O381" s="312" t="str">
        <f t="shared" si="40"/>
        <v>Frederic – Genevois</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396</v>
      </c>
      <c r="E382" s="282" cm="1">
        <f t="array" ref="E382">IF($C382="","",INDEX(import_data,$C382,E$9))</f>
        <v>2365</v>
      </c>
      <c r="F382" s="280" t="str" cm="1">
        <f t="array" ref="F382">IF($C382="","",INDEX(import_data,$C382,F$9))</f>
        <v>Fritjof</v>
      </c>
      <c r="G382" s="280" t="str" cm="1">
        <f t="array" ref="G382">IF($C382="","",INDEX(import_data,$C382,G$9))</f>
        <v>Sandstad</v>
      </c>
      <c r="H382" s="280" t="str" cm="1">
        <f t="array" ref="H382">IF($C382="","",IF(INDEX(import_data,$C382,H$9)="","",INDEX(import_data,$C382,H$9)))</f>
        <v>Frol IL</v>
      </c>
      <c r="I382" s="300" t="str" cm="1">
        <f t="array" ref="I382">IF($C382="","",IF(INDEX(import_data,$C382,I$9)="","",INDEX(import_data,$C382,I$9)))</f>
        <v/>
      </c>
      <c r="K382" s="312" t="str">
        <f t="shared" si="38"/>
        <v>Fritjof – Sandstad – Frol IL</v>
      </c>
      <c r="L382" s="92" t="s">
        <v>0</v>
      </c>
      <c r="M382" s="312" t="str">
        <f t="shared" si="39"/>
        <v>Fritjof – Sandstad – Frol IL</v>
      </c>
      <c r="N382" s="92" t="s">
        <v>0</v>
      </c>
      <c r="O382" s="312" t="str">
        <f t="shared" si="40"/>
        <v>Fritjof – Sandstad</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397</v>
      </c>
      <c r="E383" s="282" cm="1">
        <f t="array" ref="E383">IF($C383="","",INDEX(import_data,$C383,E$9))</f>
        <v>2082</v>
      </c>
      <c r="F383" s="280" t="str" cm="1">
        <f t="array" ref="F383">IF($C383="","",INDEX(import_data,$C383,F$9))</f>
        <v>Gábor</v>
      </c>
      <c r="G383" s="280" t="str" cm="1">
        <f t="array" ref="G383">IF($C383="","",INDEX(import_data,$C383,G$9))</f>
        <v>Pavlovics</v>
      </c>
      <c r="H383" s="280" t="str" cm="1">
        <f t="array" ref="H383">IF($C383="","",IF(INDEX(import_data,$C383,H$9)="","",INDEX(import_data,$C383,H$9)))</f>
        <v>Pécsi Vas. SK</v>
      </c>
      <c r="I383" s="300" t="str" cm="1">
        <f t="array" ref="I383">IF($C383="","",IF(INDEX(import_data,$C383,I$9)="","",INDEX(import_data,$C383,I$9)))</f>
        <v/>
      </c>
      <c r="K383" s="312" t="str">
        <f t="shared" si="38"/>
        <v>Gábor – Pavlovics – Pécsi Vas. SK</v>
      </c>
      <c r="L383" s="92" t="s">
        <v>0</v>
      </c>
      <c r="M383" s="312" t="str">
        <f t="shared" si="39"/>
        <v>Gábor – Pavlovics – Pécsi Vas. SK</v>
      </c>
      <c r="N383" s="92" t="s">
        <v>0</v>
      </c>
      <c r="O383" s="312" t="str">
        <f t="shared" si="40"/>
        <v>Gábor – Pavlovics</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398</v>
      </c>
      <c r="E384" s="282" cm="1">
        <f t="array" ref="E384">IF($C384="","",INDEX(import_data,$C384,E$9))</f>
        <v>1980</v>
      </c>
      <c r="F384" s="280" t="str" cm="1">
        <f t="array" ref="F384">IF($C384="","",INDEX(import_data,$C384,F$9))</f>
        <v>Gábor</v>
      </c>
      <c r="G384" s="280" t="str" cm="1">
        <f t="array" ref="G384">IF($C384="","",INDEX(import_data,$C384,G$9))</f>
        <v>Szuhán</v>
      </c>
      <c r="H384" s="280" t="str" cm="1">
        <f t="array" ref="H384">IF($C384="","",IF(INDEX(import_data,$C384,H$9)="","",INDEX(import_data,$C384,H$9)))</f>
        <v>Pécsi Vas. SK</v>
      </c>
      <c r="I384" s="300" t="str" cm="1">
        <f t="array" ref="I384">IF($C384="","",IF(INDEX(import_data,$C384,I$9)="","",INDEX(import_data,$C384,I$9)))</f>
        <v/>
      </c>
      <c r="K384" s="312" t="str">
        <f t="shared" si="38"/>
        <v>Gábor – Szuhán – Pécsi Vas. SK</v>
      </c>
      <c r="L384" s="92" t="s">
        <v>0</v>
      </c>
      <c r="M384" s="312" t="str">
        <f t="shared" si="39"/>
        <v>Gábor – Szuhán – Pécsi Vas. SK</v>
      </c>
      <c r="N384" s="92" t="s">
        <v>0</v>
      </c>
      <c r="O384" s="312" t="str">
        <f t="shared" si="40"/>
        <v>Gábor – Szuhán</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399</v>
      </c>
      <c r="E385" s="282" cm="1">
        <f t="array" ref="E385">IF($C385="","",INDEX(import_data,$C385,E$9))</f>
        <v>2184</v>
      </c>
      <c r="F385" s="280" t="str" cm="1">
        <f t="array" ref="F385">IF($C385="","",INDEX(import_data,$C385,F$9))</f>
        <v>Gábor</v>
      </c>
      <c r="G385" s="280" t="str" cm="1">
        <f t="array" ref="G385">IF($C385="","",INDEX(import_data,$C385,G$9))</f>
        <v>Erdős</v>
      </c>
      <c r="H385" s="280" t="str" cm="1">
        <f t="array" ref="H385">IF($C385="","",IF(INDEX(import_data,$C385,H$9)="","",INDEX(import_data,$C385,H$9)))</f>
        <v>Nagykanizsai ZSE</v>
      </c>
      <c r="I385" s="300" t="str" cm="1">
        <f t="array" ref="I385">IF($C385="","",IF(INDEX(import_data,$C385,I$9)="","",INDEX(import_data,$C385,I$9)))</f>
        <v/>
      </c>
      <c r="K385" s="312" t="str">
        <f t="shared" si="38"/>
        <v>Gábor – Erdős – Nagykanizsai ZSE</v>
      </c>
      <c r="L385" s="92" t="s">
        <v>0</v>
      </c>
      <c r="M385" s="312" t="str">
        <f t="shared" si="39"/>
        <v>Gábor – Erdős – Nagykanizsai ZSE</v>
      </c>
      <c r="N385" s="92" t="s">
        <v>0</v>
      </c>
      <c r="O385" s="312" t="str">
        <f t="shared" si="40"/>
        <v>Gábor – Erdős</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400</v>
      </c>
      <c r="E386" s="282" cm="1">
        <f t="array" ref="E386">IF($C386="","",INDEX(import_data,$C386,E$9))</f>
        <v>1982</v>
      </c>
      <c r="F386" s="280" t="str" cm="1">
        <f t="array" ref="F386">IF($C386="","",INDEX(import_data,$C386,F$9))</f>
        <v>Gábor</v>
      </c>
      <c r="G386" s="280" t="str" cm="1">
        <f t="array" ref="G386">IF($C386="","",INDEX(import_data,$C386,G$9))</f>
        <v>Pataki</v>
      </c>
      <c r="H386" s="280" t="str" cm="1">
        <f t="array" ref="H386">IF($C386="","",IF(INDEX(import_data,$C386,H$9)="","",INDEX(import_data,$C386,H$9)))</f>
        <v>Pécsi Vas. SK</v>
      </c>
      <c r="I386" s="300" t="str" cm="1">
        <f t="array" ref="I386">IF($C386="","",IF(INDEX(import_data,$C386,I$9)="","",INDEX(import_data,$C386,I$9)))</f>
        <v/>
      </c>
      <c r="K386" s="312" t="str">
        <f t="shared" si="38"/>
        <v>Gábor – Pataki – Pécsi Vas. SK</v>
      </c>
      <c r="L386" s="92" t="s">
        <v>0</v>
      </c>
      <c r="M386" s="312" t="str">
        <f t="shared" si="39"/>
        <v>Gábor – Pataki – Pécsi Vas. SK</v>
      </c>
      <c r="N386" s="92" t="s">
        <v>0</v>
      </c>
      <c r="O386" s="312" t="str">
        <f t="shared" si="40"/>
        <v>Gábor – Pataki</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401</v>
      </c>
      <c r="E387" s="282" cm="1">
        <f t="array" ref="E387">IF($C387="","",INDEX(import_data,$C387,E$9))</f>
        <v>1256</v>
      </c>
      <c r="F387" s="280" t="str" cm="1">
        <f t="array" ref="F387">IF($C387="","",INDEX(import_data,$C387,F$9))</f>
        <v>Gabriel</v>
      </c>
      <c r="G387" s="280" t="str" cm="1">
        <f t="array" ref="G387">IF($C387="","",INDEX(import_data,$C387,G$9))</f>
        <v>Šiljevinac</v>
      </c>
      <c r="H387" s="280" t="str" cm="1">
        <f t="array" ref="H387">IF($C387="","",IF(INDEX(import_data,$C387,H$9)="","",INDEX(import_data,$C387,H$9)))</f>
        <v>OK Jelen</v>
      </c>
      <c r="I387" s="300" t="str" cm="1">
        <f t="array" ref="I387">IF($C387="","",IF(INDEX(import_data,$C387,I$9)="","",INDEX(import_data,$C387,I$9)))</f>
        <v>M20</v>
      </c>
      <c r="K387" s="312" t="str">
        <f t="shared" si="38"/>
        <v>Gabriel – Šiljevinac – OK Jelen – M20</v>
      </c>
      <c r="L387" s="92" t="s">
        <v>0</v>
      </c>
      <c r="M387" s="312" t="str">
        <f t="shared" si="39"/>
        <v>Gabriel – Šiljevinac – OK Jelen</v>
      </c>
      <c r="N387" s="92" t="s">
        <v>0</v>
      </c>
      <c r="O387" s="312" t="str">
        <f t="shared" si="40"/>
        <v>Gabriel – Šiljevinac</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402</v>
      </c>
      <c r="E388" s="282" cm="1">
        <f t="array" ref="E388">IF($C388="","",INDEX(import_data,$C388,E$9))</f>
        <v>1461</v>
      </c>
      <c r="F388" s="280" t="str" cm="1">
        <f t="array" ref="F388">IF($C388="","",INDEX(import_data,$C388,F$9))</f>
        <v>Gabrijel</v>
      </c>
      <c r="G388" s="280" t="str" cm="1">
        <f t="array" ref="G388">IF($C388="","",INDEX(import_data,$C388,G$9))</f>
        <v>Solenički</v>
      </c>
      <c r="H388" s="280" t="str" cm="1">
        <f t="array" ref="H388">IF($C388="","",IF(INDEX(import_data,$C388,H$9)="","",INDEX(import_data,$C388,H$9)))</f>
        <v>OK Jelen</v>
      </c>
      <c r="I388" s="300" t="str" cm="1">
        <f t="array" ref="I388">IF($C388="","",IF(INDEX(import_data,$C388,I$9)="","",INDEX(import_data,$C388,I$9)))</f>
        <v>M16</v>
      </c>
      <c r="K388" s="312" t="str">
        <f t="shared" si="38"/>
        <v>Gabrijel – Solenički – OK Jelen – M16</v>
      </c>
      <c r="L388" s="92" t="s">
        <v>0</v>
      </c>
      <c r="M388" s="312" t="str">
        <f t="shared" si="39"/>
        <v>Gabrijel – Solenički – OK Jelen</v>
      </c>
      <c r="N388" s="92" t="s">
        <v>0</v>
      </c>
      <c r="O388" s="312" t="str">
        <f t="shared" si="40"/>
        <v>Gabrijel – Solenički</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403</v>
      </c>
      <c r="E389" s="282" cm="1">
        <f t="array" ref="E389">IF($C389="","",INDEX(import_data,$C389,E$9))</f>
        <v>1217</v>
      </c>
      <c r="F389" s="280" t="str" cm="1">
        <f t="array" ref="F389">IF($C389="","",INDEX(import_data,$C389,F$9))</f>
        <v>Gabrijela</v>
      </c>
      <c r="G389" s="280" t="str" cm="1">
        <f t="array" ref="G389">IF($C389="","",INDEX(import_data,$C389,G$9))</f>
        <v>Baburek</v>
      </c>
      <c r="H389" s="280" t="str" cm="1">
        <f t="array" ref="H389">IF($C389="","",IF(INDEX(import_data,$C389,H$9)="","",INDEX(import_data,$C389,H$9)))</f>
        <v>OK Japetić</v>
      </c>
      <c r="I389" s="300" t="str" cm="1">
        <f t="array" ref="I389">IF($C389="","",IF(INDEX(import_data,$C389,I$9)="","",INDEX(import_data,$C389,I$9)))</f>
        <v>Ž45</v>
      </c>
      <c r="K389" s="312" t="str">
        <f t="shared" si="38"/>
        <v>Gabrijela – Baburek – OK Japetić – Ž45</v>
      </c>
      <c r="L389" s="92" t="s">
        <v>0</v>
      </c>
      <c r="M389" s="312" t="str">
        <f t="shared" si="39"/>
        <v>Gabrijela – Baburek – OK Japetić</v>
      </c>
      <c r="N389" s="92" t="s">
        <v>0</v>
      </c>
      <c r="O389" s="312" t="str">
        <f t="shared" si="40"/>
        <v>Gabrijela – Baburek</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404</v>
      </c>
      <c r="E390" s="282" cm="1">
        <f t="array" ref="E390">IF($C390="","",INDEX(import_data,$C390,E$9))</f>
        <v>2423</v>
      </c>
      <c r="F390" s="280" t="str" cm="1">
        <f t="array" ref="F390">IF($C390="","",INDEX(import_data,$C390,F$9))</f>
        <v>Galina</v>
      </c>
      <c r="G390" s="280" t="str" cm="1">
        <f t="array" ref="G390">IF($C390="","",INDEX(import_data,$C390,G$9))</f>
        <v>Biziuk</v>
      </c>
      <c r="H390" s="280" t="str" cm="1">
        <f t="array" ref="H390">IF($C390="","",IF(INDEX(import_data,$C390,H$9)="","",INDEX(import_data,$C390,H$9)))</f>
        <v>Dniepro</v>
      </c>
      <c r="I390" s="300" t="str" cm="1">
        <f t="array" ref="I390">IF($C390="","",IF(INDEX(import_data,$C390,I$9)="","",INDEX(import_data,$C390,I$9)))</f>
        <v/>
      </c>
      <c r="K390" s="312" t="str">
        <f t="shared" si="38"/>
        <v>Galina – Biziuk – Dniepro</v>
      </c>
      <c r="L390" s="92" t="s">
        <v>0</v>
      </c>
      <c r="M390" s="312" t="str">
        <f t="shared" si="39"/>
        <v>Galina – Biziuk – Dniepro</v>
      </c>
      <c r="N390" s="92" t="s">
        <v>0</v>
      </c>
      <c r="O390" s="312" t="str">
        <f t="shared" si="40"/>
        <v>Galina – Biziuk</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405</v>
      </c>
      <c r="E391" s="282" cm="1">
        <f t="array" ref="E391">IF($C391="","",INDEX(import_data,$C391,E$9))</f>
        <v>2356</v>
      </c>
      <c r="F391" s="280" t="str" cm="1">
        <f t="array" ref="F391">IF($C391="","",INDEX(import_data,$C391,F$9))</f>
        <v>Gary</v>
      </c>
      <c r="G391" s="280" t="str" cm="1">
        <f t="array" ref="G391">IF($C391="","",INDEX(import_data,$C391,G$9))</f>
        <v>Logan</v>
      </c>
      <c r="H391" s="280" t="str" cm="1">
        <f t="array" ref="H391">IF($C391="","",IF(INDEX(import_data,$C391,H$9)="","",INDEX(import_data,$C391,H$9)))</f>
        <v>RAPTC Short</v>
      </c>
      <c r="I391" s="300" t="str" cm="1">
        <f t="array" ref="I391">IF($C391="","",IF(INDEX(import_data,$C391,I$9)="","",INDEX(import_data,$C391,I$9)))</f>
        <v/>
      </c>
      <c r="K391" s="312" t="str">
        <f t="shared" si="38"/>
        <v>Gary – Logan – RAPTC Short</v>
      </c>
      <c r="L391" s="92" t="s">
        <v>0</v>
      </c>
      <c r="M391" s="312" t="str">
        <f t="shared" si="39"/>
        <v>Gary – Logan – RAPTC Short</v>
      </c>
      <c r="N391" s="92" t="s">
        <v>0</v>
      </c>
      <c r="O391" s="312" t="str">
        <f t="shared" si="40"/>
        <v>Gary – Logan</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406</v>
      </c>
      <c r="E392" s="282" cm="1">
        <f t="array" ref="E392">IF($C392="","",INDEX(import_data,$C392,E$9))</f>
        <v>2410</v>
      </c>
      <c r="F392" s="280" t="str" cm="1">
        <f t="array" ref="F392">IF($C392="","",INDEX(import_data,$C392,F$9))</f>
        <v>Gelica</v>
      </c>
      <c r="G392" s="280" t="str" cm="1">
        <f t="array" ref="G392">IF($C392="","",INDEX(import_data,$C392,G$9))</f>
        <v>Dalon</v>
      </c>
      <c r="H392" s="280" t="str" cm="1">
        <f t="array" ref="H392">IF($C392="","",IF(INDEX(import_data,$C392,H$9)="","",INDEX(import_data,$C392,H$9)))</f>
        <v>Hermathenae OSPA</v>
      </c>
      <c r="I392" s="300" t="str" cm="1">
        <f t="array" ref="I392">IF($C392="","",IF(INDEX(import_data,$C392,I$9)="","",INDEX(import_data,$C392,I$9)))</f>
        <v/>
      </c>
      <c r="K392" s="312" t="str">
        <f t="shared" si="38"/>
        <v>Gelica – Dalon – Hermathenae OSPA</v>
      </c>
      <c r="L392" s="92" t="s">
        <v>0</v>
      </c>
      <c r="M392" s="312" t="str">
        <f t="shared" si="39"/>
        <v>Gelica – Dalon – Hermathenae OSPA</v>
      </c>
      <c r="N392" s="92" t="s">
        <v>0</v>
      </c>
      <c r="O392" s="312" t="str">
        <f t="shared" si="40"/>
        <v>Gelica – Dalon</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407</v>
      </c>
      <c r="E393" s="282" cm="1">
        <f t="array" ref="E393">IF($C393="","",INDEX(import_data,$C393,E$9))</f>
        <v>2351</v>
      </c>
      <c r="F393" s="280" t="str" cm="1">
        <f t="array" ref="F393">IF($C393="","",INDEX(import_data,$C393,F$9))</f>
        <v>Georg</v>
      </c>
      <c r="G393" s="280" t="str" cm="1">
        <f t="array" ref="G393">IF($C393="","",INDEX(import_data,$C393,G$9))</f>
        <v>Billroth</v>
      </c>
      <c r="H393" s="280" t="str" cm="1">
        <f t="array" ref="H393">IF($C393="","",IF(INDEX(import_data,$C393,H$9)="","",INDEX(import_data,$C393,H$9)))</f>
        <v>O. Klosterneub.</v>
      </c>
      <c r="I393" s="300" t="str" cm="1">
        <f t="array" ref="I393">IF($C393="","",IF(INDEX(import_data,$C393,I$9)="","",INDEX(import_data,$C393,I$9)))</f>
        <v/>
      </c>
      <c r="K393" s="312" t="str">
        <f t="shared" si="38"/>
        <v>Georg – Billroth – O. Klosterneub.</v>
      </c>
      <c r="L393" s="92" t="s">
        <v>0</v>
      </c>
      <c r="M393" s="312" t="str">
        <f t="shared" si="39"/>
        <v>Georg – Billroth – O. Klosterneub.</v>
      </c>
      <c r="N393" s="92" t="s">
        <v>0</v>
      </c>
      <c r="O393" s="312" t="str">
        <f t="shared" si="40"/>
        <v>Georg – Billroth</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408</v>
      </c>
      <c r="E394" s="282" cm="1">
        <f t="array" ref="E394">IF($C394="","",INDEX(import_data,$C394,E$9))</f>
        <v>2371</v>
      </c>
      <c r="F394" s="280" t="str" cm="1">
        <f t="array" ref="F394">IF($C394="","",INDEX(import_data,$C394,F$9))</f>
        <v>Gérard</v>
      </c>
      <c r="G394" s="280" t="str" cm="1">
        <f t="array" ref="G394">IF($C394="","",INDEX(import_data,$C394,G$9))</f>
        <v>Lefrançois</v>
      </c>
      <c r="H394" s="280" t="str" cm="1">
        <f t="array" ref="H394">IF($C394="","",IF(INDEX(import_data,$C394,H$9)="","",INDEX(import_data,$C394,H$9)))</f>
        <v>AC Beauchamp</v>
      </c>
      <c r="I394" s="300" t="str" cm="1">
        <f t="array" ref="I394">IF($C394="","",IF(INDEX(import_data,$C394,I$9)="","",INDEX(import_data,$C394,I$9)))</f>
        <v/>
      </c>
      <c r="K394" s="312" t="str">
        <f t="shared" si="38"/>
        <v>Gérard – Lefrançois – AC Beauchamp</v>
      </c>
      <c r="L394" s="92" t="s">
        <v>0</v>
      </c>
      <c r="M394" s="312" t="str">
        <f t="shared" si="39"/>
        <v>Gérard – Lefrançois – AC Beauchamp</v>
      </c>
      <c r="N394" s="92" t="s">
        <v>0</v>
      </c>
      <c r="O394" s="312" t="str">
        <f t="shared" si="40"/>
        <v>Gérard – Lefrançois</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409</v>
      </c>
      <c r="E395" s="282" cm="1">
        <f t="array" ref="E395">IF($C395="","",INDEX(import_data,$C395,E$9))</f>
        <v>1014</v>
      </c>
      <c r="F395" s="280" t="str" cm="1">
        <f t="array" ref="F395">IF($C395="","",INDEX(import_data,$C395,F$9))</f>
        <v>Gerrit</v>
      </c>
      <c r="G395" s="280" t="str" cm="1">
        <f t="array" ref="G395">IF($C395="","",INDEX(import_data,$C395,G$9))</f>
        <v>Riet, van de</v>
      </c>
      <c r="H395" s="280" t="str" cm="1">
        <f t="array" ref="H395">IF($C395="","",IF(INDEX(import_data,$C395,H$9)="","",INDEX(import_data,$C395,H$9)))</f>
        <v>OK Maksimir</v>
      </c>
      <c r="I395" s="300" t="str" cm="1">
        <f t="array" ref="I395">IF($C395="","",IF(INDEX(import_data,$C395,I$9)="","",INDEX(import_data,$C395,I$9)))</f>
        <v/>
      </c>
      <c r="K395" s="312" t="str">
        <f t="shared" si="38"/>
        <v>Gerrit – Riet, van de – OK Maksimir</v>
      </c>
      <c r="L395" s="92" t="s">
        <v>0</v>
      </c>
      <c r="M395" s="312" t="str">
        <f t="shared" si="39"/>
        <v>Gerrit – Riet, van de – OK Maksimir</v>
      </c>
      <c r="N395" s="92" t="s">
        <v>0</v>
      </c>
      <c r="O395" s="312" t="str">
        <f t="shared" si="40"/>
        <v>Gerrit – Riet, van de</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410</v>
      </c>
      <c r="E396" s="282" cm="1">
        <f t="array" ref="E396">IF($C396="","",INDEX(import_data,$C396,E$9))</f>
        <v>1542</v>
      </c>
      <c r="F396" s="280" t="str" cm="1">
        <f t="array" ref="F396">IF($C396="","",INDEX(import_data,$C396,F$9))</f>
        <v>Gloria</v>
      </c>
      <c r="G396" s="280" t="str" cm="1">
        <f t="array" ref="G396">IF($C396="","",INDEX(import_data,$C396,G$9))</f>
        <v>Šantić</v>
      </c>
      <c r="H396" s="280" t="str" cm="1">
        <f t="array" ref="H396">IF($C396="","",IF(INDEX(import_data,$C396,H$9)="","",INDEX(import_data,$C396,H$9)))</f>
        <v>OK Bjelovar</v>
      </c>
      <c r="I396" s="300" t="str" cm="1">
        <f t="array" ref="I396">IF($C396="","",IF(INDEX(import_data,$C396,I$9)="","",INDEX(import_data,$C396,I$9)))</f>
        <v>Ž12</v>
      </c>
      <c r="K396" s="312" t="str">
        <f t="shared" si="38"/>
        <v>Gloria – Šantić – OK Bjelovar – Ž12</v>
      </c>
      <c r="L396" s="92" t="s">
        <v>0</v>
      </c>
      <c r="M396" s="312" t="str">
        <f t="shared" si="39"/>
        <v>Gloria – Šantić – OK Bjelovar</v>
      </c>
      <c r="N396" s="92" t="s">
        <v>0</v>
      </c>
      <c r="O396" s="312" t="str">
        <f t="shared" si="40"/>
        <v>Gloria – Šantić</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411</v>
      </c>
      <c r="E397" s="282" cm="1">
        <f t="array" ref="E397">IF($C397="","",INDEX(import_data,$C397,E$9))</f>
        <v>1015</v>
      </c>
      <c r="F397" s="280" t="str" cm="1">
        <f t="array" ref="F397">IF($C397="","",INDEX(import_data,$C397,F$9))</f>
        <v>Goran</v>
      </c>
      <c r="G397" s="280" t="str" cm="1">
        <f t="array" ref="G397">IF($C397="","",INDEX(import_data,$C397,G$9))</f>
        <v>Ferić</v>
      </c>
      <c r="H397" s="280" t="str" cm="1">
        <f t="array" ref="H397">IF($C397="","",IF(INDEX(import_data,$C397,H$9)="","",INDEX(import_data,$C397,H$9)))</f>
        <v>OK Vihor</v>
      </c>
      <c r="I397" s="300" t="str" cm="1">
        <f t="array" ref="I397">IF($C397="","",IF(INDEX(import_data,$C397,I$9)="","",INDEX(import_data,$C397,I$9)))</f>
        <v/>
      </c>
      <c r="K397" s="312" t="str">
        <f t="shared" si="38"/>
        <v>Goran – Ferić – OK Vihor</v>
      </c>
      <c r="L397" s="92" t="s">
        <v>0</v>
      </c>
      <c r="M397" s="312" t="str">
        <f t="shared" si="39"/>
        <v>Goran – Ferić – OK Vihor</v>
      </c>
      <c r="N397" s="92" t="s">
        <v>0</v>
      </c>
      <c r="O397" s="312" t="str">
        <f t="shared" si="40"/>
        <v>Goran – Ferić</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412</v>
      </c>
      <c r="E398" s="282" cm="1">
        <f t="array" ref="E398">IF($C398="","",INDEX(import_data,$C398,E$9))</f>
        <v>2179</v>
      </c>
      <c r="F398" s="280" t="str" cm="1">
        <f t="array" ref="F398">IF($C398="","",INDEX(import_data,$C398,F$9))</f>
        <v>Goran</v>
      </c>
      <c r="G398" s="280" t="str" cm="1">
        <f t="array" ref="G398">IF($C398="","",INDEX(import_data,$C398,G$9))</f>
        <v>Šeremet</v>
      </c>
      <c r="H398" s="280" t="str" cm="1">
        <f t="array" ref="H398">IF($C398="","",IF(INDEX(import_data,$C398,H$9)="","",INDEX(import_data,$C398,H$9)))</f>
        <v>OK Kapela</v>
      </c>
      <c r="I398" s="300" t="str" cm="1">
        <f t="array" ref="I398">IF($C398="","",IF(INDEX(import_data,$C398,I$9)="","",INDEX(import_data,$C398,I$9)))</f>
        <v>M55</v>
      </c>
      <c r="K398" s="312" t="str">
        <f t="shared" ref="K398:K461" si="45">IF(F398="","",F398) &amp; IF(G398="",""," – " &amp; G398) &amp; IF(H398="",""," – " &amp; H398) &amp; IF(I398="",""," – " &amp; I398)</f>
        <v>Goran – Šeremet – OK Kapela – M55</v>
      </c>
      <c r="L398" s="92" t="s">
        <v>0</v>
      </c>
      <c r="M398" s="312" t="str">
        <f t="shared" ref="M398:M461" si="46">IF(F398="","",F398) &amp; IF(G398="",""," – " &amp; G398) &amp; IF(H398="",""," – " &amp; H398)</f>
        <v>Goran – Šeremet – OK Kapela</v>
      </c>
      <c r="N398" s="92" t="s">
        <v>0</v>
      </c>
      <c r="O398" s="312" t="str">
        <f t="shared" ref="O398:O461" si="47">IF(F398="","",F398) &amp; IF(G398="",""," – " &amp; G398)</f>
        <v>Goran – Šeremet</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413</v>
      </c>
      <c r="E399" s="282" cm="1">
        <f t="array" ref="E399">IF($C399="","",INDEX(import_data,$C399,E$9))</f>
        <v>1919</v>
      </c>
      <c r="F399" s="280" t="str" cm="1">
        <f t="array" ref="F399">IF($C399="","",INDEX(import_data,$C399,F$9))</f>
        <v>Goran</v>
      </c>
      <c r="G399" s="280" t="str" cm="1">
        <f t="array" ref="G399">IF($C399="","",INDEX(import_data,$C399,G$9))</f>
        <v>Juratović</v>
      </c>
      <c r="H399" s="280" t="str" cm="1">
        <f t="array" ref="H399">IF($C399="","",IF(INDEX(import_data,$C399,H$9)="","",INDEX(import_data,$C399,H$9)))</f>
        <v>OK Vihor</v>
      </c>
      <c r="I399" s="300" t="str" cm="1">
        <f t="array" ref="I399">IF($C399="","",IF(INDEX(import_data,$C399,I$9)="","",INDEX(import_data,$C399,I$9)))</f>
        <v/>
      </c>
      <c r="K399" s="312" t="str">
        <f t="shared" si="45"/>
        <v>Goran – Juratović – OK Vihor</v>
      </c>
      <c r="L399" s="92" t="s">
        <v>0</v>
      </c>
      <c r="M399" s="312" t="str">
        <f t="shared" si="46"/>
        <v>Goran – Juratović – OK Vihor</v>
      </c>
      <c r="N399" s="92" t="s">
        <v>0</v>
      </c>
      <c r="O399" s="312" t="str">
        <f t="shared" si="47"/>
        <v>Goran – Juratović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414</v>
      </c>
      <c r="E400" s="282" cm="1">
        <f t="array" ref="E400">IF($C400="","",INDEX(import_data,$C400,E$9))</f>
        <v>1546</v>
      </c>
      <c r="F400" s="280" t="str" cm="1">
        <f t="array" ref="F400">IF($C400="","",INDEX(import_data,$C400,F$9))</f>
        <v>Goran</v>
      </c>
      <c r="G400" s="280" t="str" cm="1">
        <f t="array" ref="G400">IF($C400="","",INDEX(import_data,$C400,G$9))</f>
        <v>Rihter</v>
      </c>
      <c r="H400" s="280" t="str" cm="1">
        <f t="array" ref="H400">IF($C400="","",IF(INDEX(import_data,$C400,H$9)="","",INDEX(import_data,$C400,H$9)))</f>
        <v>OK Kapela</v>
      </c>
      <c r="I400" s="300" t="str" cm="1">
        <f t="array" ref="I400">IF($C400="","",IF(INDEX(import_data,$C400,I$9)="","",INDEX(import_data,$C400,I$9)))</f>
        <v>M35</v>
      </c>
      <c r="K400" s="312" t="str">
        <f t="shared" si="45"/>
        <v>Goran – Rihter – OK Kapela – M35</v>
      </c>
      <c r="L400" s="92" t="s">
        <v>0</v>
      </c>
      <c r="M400" s="312" t="str">
        <f t="shared" si="46"/>
        <v>Goran – Rihter – OK Kapela</v>
      </c>
      <c r="N400" s="92" t="s">
        <v>0</v>
      </c>
      <c r="O400" s="312" t="str">
        <f t="shared" si="47"/>
        <v>Goran – Rihter</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415</v>
      </c>
      <c r="E401" s="282" cm="1">
        <f t="array" ref="E401">IF($C401="","",INDEX(import_data,$C401,E$9))</f>
        <v>1927</v>
      </c>
      <c r="F401" s="280" t="str" cm="1">
        <f t="array" ref="F401">IF($C401="","",INDEX(import_data,$C401,F$9))</f>
        <v>Goran</v>
      </c>
      <c r="G401" s="280" t="str" cm="1">
        <f t="array" ref="G401">IF($C401="","",INDEX(import_data,$C401,G$9))</f>
        <v>Šepić</v>
      </c>
      <c r="H401" s="280" t="str" cm="1">
        <f t="array" ref="H401">IF($C401="","",IF(INDEX(import_data,$C401,H$9)="","",INDEX(import_data,$C401,H$9)))</f>
        <v>OK Vihor</v>
      </c>
      <c r="I401" s="300" t="str" cm="1">
        <f t="array" ref="I401">IF($C401="","",IF(INDEX(import_data,$C401,I$9)="","",INDEX(import_data,$C401,I$9)))</f>
        <v>M45</v>
      </c>
      <c r="K401" s="312" t="str">
        <f t="shared" si="45"/>
        <v>Goran – Šepić – OK Vihor – M45</v>
      </c>
      <c r="L401" s="92" t="s">
        <v>0</v>
      </c>
      <c r="M401" s="312" t="str">
        <f t="shared" si="46"/>
        <v>Goran – Šepić – OK Vihor</v>
      </c>
      <c r="N401" s="92" t="s">
        <v>0</v>
      </c>
      <c r="O401" s="312" t="str">
        <f t="shared" si="47"/>
        <v>Goran – Šepić</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416</v>
      </c>
      <c r="E402" s="282" cm="1">
        <f t="array" ref="E402">IF($C402="","",INDEX(import_data,$C402,E$9))</f>
        <v>1827</v>
      </c>
      <c r="F402" s="280" t="str" cm="1">
        <f t="array" ref="F402">IF($C402="","",INDEX(import_data,$C402,F$9))</f>
        <v>Goran</v>
      </c>
      <c r="G402" s="280" t="str" cm="1">
        <f t="array" ref="G402">IF($C402="","",INDEX(import_data,$C402,G$9))</f>
        <v>Grbac</v>
      </c>
      <c r="H402" s="280" t="str" cm="1">
        <f t="array" ref="H402">IF($C402="","",IF(INDEX(import_data,$C402,H$9)="","",INDEX(import_data,$C402,H$9)))</f>
        <v>OK Ris</v>
      </c>
      <c r="I402" s="300" t="str" cm="1">
        <f t="array" ref="I402">IF($C402="","",IF(INDEX(import_data,$C402,I$9)="","",INDEX(import_data,$C402,I$9)))</f>
        <v/>
      </c>
      <c r="K402" s="312" t="str">
        <f t="shared" si="45"/>
        <v>Goran – Grbac – OK Ris</v>
      </c>
      <c r="L402" s="92" t="s">
        <v>0</v>
      </c>
      <c r="M402" s="312" t="str">
        <f t="shared" si="46"/>
        <v>Goran – Grbac – OK Ris</v>
      </c>
      <c r="N402" s="92" t="s">
        <v>0</v>
      </c>
      <c r="O402" s="312" t="str">
        <f t="shared" si="47"/>
        <v>Goran – Grbac</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417</v>
      </c>
      <c r="E403" s="282" cm="1">
        <f t="array" ref="E403">IF($C403="","",INDEX(import_data,$C403,E$9))</f>
        <v>1498</v>
      </c>
      <c r="F403" s="280" t="str" cm="1">
        <f t="array" ref="F403">IF($C403="","",INDEX(import_data,$C403,F$9))</f>
        <v>Goran</v>
      </c>
      <c r="G403" s="280" t="str" cm="1">
        <f t="array" ref="G403">IF($C403="","",INDEX(import_data,$C403,G$9))</f>
        <v>Vodopija</v>
      </c>
      <c r="H403" s="280" t="str" cm="1">
        <f t="array" ref="H403">IF($C403="","",IF(INDEX(import_data,$C403,H$9)="","",INDEX(import_data,$C403,H$9)))</f>
        <v>OK Kapela</v>
      </c>
      <c r="I403" s="300" t="str" cm="1">
        <f t="array" ref="I403">IF($C403="","",IF(INDEX(import_data,$C403,I$9)="","",INDEX(import_data,$C403,I$9)))</f>
        <v>M35</v>
      </c>
      <c r="K403" s="312" t="str">
        <f t="shared" si="45"/>
        <v>Goran – Vodopija – OK Kapela – M35</v>
      </c>
      <c r="L403" s="92" t="s">
        <v>0</v>
      </c>
      <c r="M403" s="312" t="str">
        <f t="shared" si="46"/>
        <v>Goran – Vodopija – OK Kapela</v>
      </c>
      <c r="N403" s="92" t="s">
        <v>0</v>
      </c>
      <c r="O403" s="312" t="str">
        <f t="shared" si="47"/>
        <v>Goran – Vodopija</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418</v>
      </c>
      <c r="E404" s="282" cm="1">
        <f t="array" ref="E404">IF($C404="","",INDEX(import_data,$C404,E$9))</f>
        <v>2109</v>
      </c>
      <c r="F404" s="280" t="str" cm="1">
        <f t="array" ref="F404">IF($C404="","",INDEX(import_data,$C404,F$9))</f>
        <v>Göran</v>
      </c>
      <c r="G404" s="280" t="str" cm="1">
        <f t="array" ref="G404">IF($C404="","",INDEX(import_data,$C404,G$9))</f>
        <v>Eriksson</v>
      </c>
      <c r="H404" s="280" t="str" cm="1">
        <f t="array" ref="H404">IF($C404="","",IF(INDEX(import_data,$C404,H$9)="","",INDEX(import_data,$C404,H$9)))</f>
        <v>Kimito SF</v>
      </c>
      <c r="I404" s="300" t="str" cm="1">
        <f t="array" ref="I404">IF($C404="","",IF(INDEX(import_data,$C404,I$9)="","",INDEX(import_data,$C404,I$9)))</f>
        <v/>
      </c>
      <c r="K404" s="312" t="str">
        <f t="shared" si="45"/>
        <v>Göran – Eriksson – Kimito SF</v>
      </c>
      <c r="L404" s="92" t="s">
        <v>0</v>
      </c>
      <c r="M404" s="312" t="str">
        <f t="shared" si="46"/>
        <v>Göran – Eriksson – Kimito SF</v>
      </c>
      <c r="N404" s="92" t="s">
        <v>0</v>
      </c>
      <c r="O404" s="312" t="str">
        <f t="shared" si="47"/>
        <v>Göran – Eriksson</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419</v>
      </c>
      <c r="E405" s="282" cm="1">
        <f t="array" ref="E405">IF($C405="","",INDEX(import_data,$C405,E$9))</f>
        <v>1409</v>
      </c>
      <c r="F405" s="280" t="str" cm="1">
        <f t="array" ref="F405">IF($C405="","",INDEX(import_data,$C405,F$9))</f>
        <v>Goran</v>
      </c>
      <c r="G405" s="280" t="str" cm="1">
        <f t="array" ref="G405">IF($C405="","",INDEX(import_data,$C405,G$9))</f>
        <v>Habjanec</v>
      </c>
      <c r="H405" s="280" t="str" cm="1">
        <f t="array" ref="H405">IF($C405="","",IF(INDEX(import_data,$C405,H$9)="","",INDEX(import_data,$C405,H$9)))</f>
        <v>OK Vihor</v>
      </c>
      <c r="I405" s="300" t="str" cm="1">
        <f t="array" ref="I405">IF($C405="","",IF(INDEX(import_data,$C405,I$9)="","",INDEX(import_data,$C405,I$9)))</f>
        <v>M45</v>
      </c>
      <c r="K405" s="312" t="str">
        <f t="shared" si="45"/>
        <v>Goran – Habjanec – OK Vihor – M45</v>
      </c>
      <c r="L405" s="92" t="s">
        <v>0</v>
      </c>
      <c r="M405" s="312" t="str">
        <f t="shared" si="46"/>
        <v>Goran – Habjanec – OK Vihor</v>
      </c>
      <c r="N405" s="92" t="s">
        <v>0</v>
      </c>
      <c r="O405" s="312" t="str">
        <f t="shared" si="47"/>
        <v>Goran – Habjanec</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420</v>
      </c>
      <c r="E406" s="282" cm="1">
        <f t="array" ref="E406">IF($C406="","",INDEX(import_data,$C406,E$9))</f>
        <v>1691</v>
      </c>
      <c r="F406" s="280" t="str" cm="1">
        <f t="array" ref="F406">IF($C406="","",INDEX(import_data,$C406,F$9))</f>
        <v>Goran</v>
      </c>
      <c r="G406" s="280" t="str" cm="1">
        <f t="array" ref="G406">IF($C406="","",INDEX(import_data,$C406,G$9))</f>
        <v>Babić</v>
      </c>
      <c r="H406" s="280" t="str" cm="1">
        <f t="array" ref="H406">IF($C406="","",IF(INDEX(import_data,$C406,H$9)="","",INDEX(import_data,$C406,H$9)))</f>
        <v>OK Vihor</v>
      </c>
      <c r="I406" s="300" t="str" cm="1">
        <f t="array" ref="I406">IF($C406="","",IF(INDEX(import_data,$C406,I$9)="","",INDEX(import_data,$C406,I$9)))</f>
        <v/>
      </c>
      <c r="K406" s="312" t="str">
        <f t="shared" si="45"/>
        <v>Goran – Babić – OK Vihor</v>
      </c>
      <c r="L406" s="92" t="s">
        <v>0</v>
      </c>
      <c r="M406" s="312" t="str">
        <f t="shared" si="46"/>
        <v>Goran – Babić – OK Vihor</v>
      </c>
      <c r="N406" s="92" t="s">
        <v>0</v>
      </c>
      <c r="O406" s="312" t="str">
        <f t="shared" si="47"/>
        <v>Goran – Babić</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421</v>
      </c>
      <c r="E407" s="282" cm="1">
        <f t="array" ref="E407">IF($C407="","",INDEX(import_data,$C407,E$9))</f>
        <v>1017</v>
      </c>
      <c r="F407" s="280" t="str" cm="1">
        <f t="array" ref="F407">IF($C407="","",INDEX(import_data,$C407,F$9))</f>
        <v>Goran</v>
      </c>
      <c r="G407" s="280" t="str" cm="1">
        <f t="array" ref="G407">IF($C407="","",INDEX(import_data,$C407,G$9))</f>
        <v>Novak</v>
      </c>
      <c r="H407" s="280" t="str" cm="1">
        <f t="array" ref="H407">IF($C407="","",IF(INDEX(import_data,$C407,H$9)="","",INDEX(import_data,$C407,H$9)))</f>
        <v>OK Vihor</v>
      </c>
      <c r="I407" s="300" t="str" cm="1">
        <f t="array" ref="I407">IF($C407="","",IF(INDEX(import_data,$C407,I$9)="","",INDEX(import_data,$C407,I$9)))</f>
        <v/>
      </c>
      <c r="K407" s="312" t="str">
        <f t="shared" si="45"/>
        <v>Goran – Novak – OK Vihor</v>
      </c>
      <c r="L407" s="92" t="s">
        <v>0</v>
      </c>
      <c r="M407" s="312" t="str">
        <f t="shared" si="46"/>
        <v>Goran – Novak – OK Vihor</v>
      </c>
      <c r="N407" s="92" t="s">
        <v>0</v>
      </c>
      <c r="O407" s="312" t="str">
        <f t="shared" si="47"/>
        <v>Goran – Novak</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422</v>
      </c>
      <c r="E408" s="282" cm="1">
        <f t="array" ref="E408">IF($C408="","",INDEX(import_data,$C408,E$9))</f>
        <v>2247</v>
      </c>
      <c r="F408" s="280" t="str" cm="1">
        <f t="array" ref="F408">IF($C408="","",INDEX(import_data,$C408,F$9))</f>
        <v>Goran</v>
      </c>
      <c r="G408" s="280" t="str" cm="1">
        <f t="array" ref="G408">IF($C408="","",INDEX(import_data,$C408,G$9))</f>
        <v>Kočiš</v>
      </c>
      <c r="H408" s="280" t="str" cm="1">
        <f t="array" ref="H408">IF($C408="","",IF(INDEX(import_data,$C408,H$9)="","",INDEX(import_data,$C408,H$9)))</f>
        <v/>
      </c>
      <c r="I408" s="300" t="str" cm="1">
        <f t="array" ref="I408">IF($C408="","",IF(INDEX(import_data,$C408,I$9)="","",INDEX(import_data,$C408,I$9)))</f>
        <v/>
      </c>
      <c r="K408" s="312" t="str">
        <f t="shared" si="45"/>
        <v>Goran – Kočiš</v>
      </c>
      <c r="L408" s="92" t="s">
        <v>0</v>
      </c>
      <c r="M408" s="312" t="str">
        <f t="shared" si="46"/>
        <v>Goran – Kočiš</v>
      </c>
      <c r="N408" s="92" t="s">
        <v>0</v>
      </c>
      <c r="O408" s="312" t="str">
        <f t="shared" si="47"/>
        <v>Goran – Kočiš</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423</v>
      </c>
      <c r="E409" s="282" cm="1">
        <f t="array" ref="E409">IF($C409="","",INDEX(import_data,$C409,E$9))</f>
        <v>2029</v>
      </c>
      <c r="F409" s="280" t="str" cm="1">
        <f t="array" ref="F409">IF($C409="","",INDEX(import_data,$C409,F$9))</f>
        <v>Goran</v>
      </c>
      <c r="G409" s="280" t="str" cm="1">
        <f t="array" ref="G409">IF($C409="","",INDEX(import_data,$C409,G$9))</f>
        <v>Šarlija</v>
      </c>
      <c r="H409" s="280" t="str" cm="1">
        <f t="array" ref="H409">IF($C409="","",IF(INDEX(import_data,$C409,H$9)="","",INDEX(import_data,$C409,H$9)))</f>
        <v>OK Međimurje</v>
      </c>
      <c r="I409" s="300" t="str" cm="1">
        <f t="array" ref="I409">IF($C409="","",IF(INDEX(import_data,$C409,I$9)="","",INDEX(import_data,$C409,I$9)))</f>
        <v/>
      </c>
      <c r="K409" s="312" t="str">
        <f t="shared" si="45"/>
        <v>Goran – Šarlija – OK Međimurje</v>
      </c>
      <c r="L409" s="92" t="s">
        <v>0</v>
      </c>
      <c r="M409" s="312" t="str">
        <f t="shared" si="46"/>
        <v>Goran – Šarlija – OK Međimurje</v>
      </c>
      <c r="N409" s="92" t="s">
        <v>0</v>
      </c>
      <c r="O409" s="312" t="str">
        <f t="shared" si="47"/>
        <v>Goran – Šarlija</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424</v>
      </c>
      <c r="E410" s="282" cm="1">
        <f t="array" ref="E410">IF($C410="","",INDEX(import_data,$C410,E$9))</f>
        <v>1971</v>
      </c>
      <c r="F410" s="280" t="str" cm="1">
        <f t="array" ref="F410">IF($C410="","",INDEX(import_data,$C410,F$9))</f>
        <v>Goran</v>
      </c>
      <c r="G410" s="280" t="str" cm="1">
        <f t="array" ref="G410">IF($C410="","",INDEX(import_data,$C410,G$9))</f>
        <v>Iličić</v>
      </c>
      <c r="H410" s="280" t="str" cm="1">
        <f t="array" ref="H410">IF($C410="","",IF(INDEX(import_data,$C410,H$9)="","",INDEX(import_data,$C410,H$9)))</f>
        <v>OK Bjelovar</v>
      </c>
      <c r="I410" s="300" t="str" cm="1">
        <f t="array" ref="I410">IF($C410="","",IF(INDEX(import_data,$C410,I$9)="","",INDEX(import_data,$C410,I$9)))</f>
        <v/>
      </c>
      <c r="K410" s="312" t="str">
        <f t="shared" si="45"/>
        <v>Goran – Iličić – OK Bjelovar</v>
      </c>
      <c r="L410" s="92" t="s">
        <v>0</v>
      </c>
      <c r="M410" s="312" t="str">
        <f t="shared" si="46"/>
        <v>Goran – Iličić – OK Bjelovar</v>
      </c>
      <c r="N410" s="92" t="s">
        <v>0</v>
      </c>
      <c r="O410" s="312" t="str">
        <f t="shared" si="47"/>
        <v>Goran – Iličić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425</v>
      </c>
      <c r="E411" s="282" cm="1">
        <f t="array" ref="E411">IF($C411="","",INDEX(import_data,$C411,E$9))</f>
        <v>1889</v>
      </c>
      <c r="F411" s="280" t="str" cm="1">
        <f t="array" ref="F411">IF($C411="","",INDEX(import_data,$C411,F$9))</f>
        <v>Goran</v>
      </c>
      <c r="G411" s="280" t="str" cm="1">
        <f t="array" ref="G411">IF($C411="","",INDEX(import_data,$C411,G$9))</f>
        <v>Jandras</v>
      </c>
      <c r="H411" s="280" t="str" cm="1">
        <f t="array" ref="H411">IF($C411="","",IF(INDEX(import_data,$C411,H$9)="","",INDEX(import_data,$C411,H$9)))</f>
        <v>OK Vihor</v>
      </c>
      <c r="I411" s="300" t="str" cm="1">
        <f t="array" ref="I411">IF($C411="","",IF(INDEX(import_data,$C411,I$9)="","",INDEX(import_data,$C411,I$9)))</f>
        <v>M20</v>
      </c>
      <c r="K411" s="312" t="str">
        <f t="shared" si="45"/>
        <v>Goran – Jandras – OK Vihor – M20</v>
      </c>
      <c r="L411" s="92" t="s">
        <v>0</v>
      </c>
      <c r="M411" s="312" t="str">
        <f t="shared" si="46"/>
        <v>Goran – Jandras – OK Vihor</v>
      </c>
      <c r="N411" s="92" t="s">
        <v>0</v>
      </c>
      <c r="O411" s="312" t="str">
        <f t="shared" si="47"/>
        <v>Goran – Jandras</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426</v>
      </c>
      <c r="E412" s="282" cm="1">
        <f t="array" ref="E412">IF($C412="","",INDEX(import_data,$C412,E$9))</f>
        <v>1016</v>
      </c>
      <c r="F412" s="280" t="str" cm="1">
        <f t="array" ref="F412">IF($C412="","",INDEX(import_data,$C412,F$9))</f>
        <v>Goran</v>
      </c>
      <c r="G412" s="280" t="str" cm="1">
        <f t="array" ref="G412">IF($C412="","",INDEX(import_data,$C412,G$9))</f>
        <v>Marović</v>
      </c>
      <c r="H412" s="280" t="str" cm="1">
        <f t="array" ref="H412">IF($C412="","",IF(INDEX(import_data,$C412,H$9)="","",INDEX(import_data,$C412,H$9)))</f>
        <v>OK Vihor</v>
      </c>
      <c r="I412" s="300" t="str" cm="1">
        <f t="array" ref="I412">IF($C412="","",IF(INDEX(import_data,$C412,I$9)="","",INDEX(import_data,$C412,I$9)))</f>
        <v/>
      </c>
      <c r="K412" s="312" t="str">
        <f t="shared" si="45"/>
        <v>Goran – Marović – OK Vihor</v>
      </c>
      <c r="L412" s="92" t="s">
        <v>0</v>
      </c>
      <c r="M412" s="312" t="str">
        <f t="shared" si="46"/>
        <v>Goran – Marović – OK Vihor</v>
      </c>
      <c r="N412" s="92" t="s">
        <v>0</v>
      </c>
      <c r="O412" s="312" t="str">
        <f t="shared" si="47"/>
        <v>Goran – Marović</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427</v>
      </c>
      <c r="E413" s="282" cm="1">
        <f t="array" ref="E413">IF($C413="","",INDEX(import_data,$C413,E$9))</f>
        <v>1107</v>
      </c>
      <c r="F413" s="280" t="str" cm="1">
        <f t="array" ref="F413">IF($C413="","",INDEX(import_data,$C413,F$9))</f>
        <v>Goran</v>
      </c>
      <c r="G413" s="280" t="str" cm="1">
        <f t="array" ref="G413">IF($C413="","",INDEX(import_data,$C413,G$9))</f>
        <v>Žalac</v>
      </c>
      <c r="H413" s="280" t="str" cm="1">
        <f t="array" ref="H413">IF($C413="","",IF(INDEX(import_data,$C413,H$9)="","",INDEX(import_data,$C413,H$9)))</f>
        <v>OK Jelen</v>
      </c>
      <c r="I413" s="300" t="str" cm="1">
        <f t="array" ref="I413">IF($C413="","",IF(INDEX(import_data,$C413,I$9)="","",INDEX(import_data,$C413,I$9)))</f>
        <v>M21B</v>
      </c>
      <c r="K413" s="312" t="str">
        <f t="shared" si="45"/>
        <v>Goran – Žalac – OK Jelen – M21B</v>
      </c>
      <c r="L413" s="92" t="s">
        <v>0</v>
      </c>
      <c r="M413" s="312" t="str">
        <f t="shared" si="46"/>
        <v>Goran – Žalac – OK Jelen</v>
      </c>
      <c r="N413" s="92" t="s">
        <v>0</v>
      </c>
      <c r="O413" s="312" t="str">
        <f t="shared" si="47"/>
        <v>Goran – Žalac</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428</v>
      </c>
      <c r="E414" s="282" cm="1">
        <f t="array" ref="E414">IF($C414="","",INDEX(import_data,$C414,E$9))</f>
        <v>2059</v>
      </c>
      <c r="F414" s="280" t="str" cm="1">
        <f t="array" ref="F414">IF($C414="","",INDEX(import_data,$C414,F$9))</f>
        <v>Gordan</v>
      </c>
      <c r="G414" s="280" t="str" cm="1">
        <f t="array" ref="G414">IF($C414="","",INDEX(import_data,$C414,G$9))</f>
        <v>Borković</v>
      </c>
      <c r="H414" s="280" t="str" cm="1">
        <f t="array" ref="H414">IF($C414="","",IF(INDEX(import_data,$C414,H$9)="","",INDEX(import_data,$C414,H$9)))</f>
        <v/>
      </c>
      <c r="I414" s="300" t="str" cm="1">
        <f t="array" ref="I414">IF($C414="","",IF(INDEX(import_data,$C414,I$9)="","",INDEX(import_data,$C414,I$9)))</f>
        <v/>
      </c>
      <c r="K414" s="312" t="str">
        <f t="shared" si="45"/>
        <v>Gordan – Borković</v>
      </c>
      <c r="L414" s="92" t="s">
        <v>0</v>
      </c>
      <c r="M414" s="312" t="str">
        <f t="shared" si="46"/>
        <v>Gordan – Borković</v>
      </c>
      <c r="N414" s="92" t="s">
        <v>0</v>
      </c>
      <c r="O414" s="312" t="str">
        <f t="shared" si="47"/>
        <v>Gordan – Borković</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429</v>
      </c>
      <c r="E415" s="282" cm="1">
        <f t="array" ref="E415">IF($C415="","",INDEX(import_data,$C415,E$9))</f>
        <v>1328</v>
      </c>
      <c r="F415" s="280" t="str" cm="1">
        <f t="array" ref="F415">IF($C415="","",INDEX(import_data,$C415,F$9))</f>
        <v>Gordan</v>
      </c>
      <c r="G415" s="280" t="str" cm="1">
        <f t="array" ref="G415">IF($C415="","",INDEX(import_data,$C415,G$9))</f>
        <v>Mlinarić</v>
      </c>
      <c r="H415" s="280" t="str" cm="1">
        <f t="array" ref="H415">IF($C415="","",IF(INDEX(import_data,$C415,H$9)="","",INDEX(import_data,$C415,H$9)))</f>
        <v>OK Vihor</v>
      </c>
      <c r="I415" s="300" t="str" cm="1">
        <f t="array" ref="I415">IF($C415="","",IF(INDEX(import_data,$C415,I$9)="","",INDEX(import_data,$C415,I$9)))</f>
        <v>M21B</v>
      </c>
      <c r="K415" s="312" t="str">
        <f t="shared" si="45"/>
        <v>Gordan – Mlinarić – OK Vihor – M21B</v>
      </c>
      <c r="L415" s="92" t="s">
        <v>0</v>
      </c>
      <c r="M415" s="312" t="str">
        <f t="shared" si="46"/>
        <v>Gordan – Mlinarić – OK Vihor</v>
      </c>
      <c r="N415" s="92" t="s">
        <v>0</v>
      </c>
      <c r="O415" s="312" t="str">
        <f t="shared" si="47"/>
        <v>Gordan – Mlinarić</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430</v>
      </c>
      <c r="E416" s="282" cm="1">
        <f t="array" ref="E416">IF($C416="","",INDEX(import_data,$C416,E$9))</f>
        <v>2236</v>
      </c>
      <c r="F416" s="280" t="str" cm="1">
        <f t="array" ref="F416">IF($C416="","",INDEX(import_data,$C416,F$9))</f>
        <v>Gordana</v>
      </c>
      <c r="G416" s="280" t="str" cm="1">
        <f t="array" ref="G416">IF($C416="","",INDEX(import_data,$C416,G$9))</f>
        <v>Huzak</v>
      </c>
      <c r="H416" s="280" t="str" cm="1">
        <f t="array" ref="H416">IF($C416="","",IF(INDEX(import_data,$C416,H$9)="","",INDEX(import_data,$C416,H$9)))</f>
        <v>OK Kapela</v>
      </c>
      <c r="I416" s="300" t="str" cm="1">
        <f t="array" ref="I416">IF($C416="","",IF(INDEX(import_data,$C416,I$9)="","",INDEX(import_data,$C416,I$9)))</f>
        <v>Ž21B</v>
      </c>
      <c r="K416" s="312" t="str">
        <f t="shared" si="45"/>
        <v>Gordana – Huzak – OK Kapela – Ž21B</v>
      </c>
      <c r="L416" s="92" t="s">
        <v>0</v>
      </c>
      <c r="M416" s="312" t="str">
        <f t="shared" si="46"/>
        <v>Gordana – Huzak – OK Kapela</v>
      </c>
      <c r="N416" s="92" t="s">
        <v>0</v>
      </c>
      <c r="O416" s="312" t="str">
        <f t="shared" si="47"/>
        <v>Gordana – Huzak</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431</v>
      </c>
      <c r="E417" s="282" cm="1">
        <f t="array" ref="E417">IF($C417="","",INDEX(import_data,$C417,E$9))</f>
        <v>2213</v>
      </c>
      <c r="F417" s="280" t="str" cm="1">
        <f t="array" ref="F417">IF($C417="","",INDEX(import_data,$C417,F$9))</f>
        <v>Gordana</v>
      </c>
      <c r="G417" s="280" t="str" cm="1">
        <f t="array" ref="G417">IF($C417="","",INDEX(import_data,$C417,G$9))</f>
        <v>Dimovski</v>
      </c>
      <c r="H417" s="280" t="str" cm="1">
        <f t="array" ref="H417">IF($C417="","",IF(INDEX(import_data,$C417,H$9)="","",INDEX(import_data,$C417,H$9)))</f>
        <v>OK Varaždin</v>
      </c>
      <c r="I417" s="300" t="str" cm="1">
        <f t="array" ref="I417">IF($C417="","",IF(INDEX(import_data,$C417,I$9)="","",INDEX(import_data,$C417,I$9)))</f>
        <v>Ž45</v>
      </c>
      <c r="K417" s="312" t="str">
        <f t="shared" si="45"/>
        <v>Gordana – Dimovski – OK Varaždin – Ž45</v>
      </c>
      <c r="L417" s="92" t="s">
        <v>0</v>
      </c>
      <c r="M417" s="312" t="str">
        <f t="shared" si="46"/>
        <v>Gordana – Dimovski – OK Varaždin</v>
      </c>
      <c r="N417" s="92" t="s">
        <v>0</v>
      </c>
      <c r="O417" s="312" t="str">
        <f t="shared" si="47"/>
        <v>Gordana – Dimovski</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432</v>
      </c>
      <c r="E418" s="282" cm="1">
        <f t="array" ref="E418">IF($C418="","",INDEX(import_data,$C418,E$9))</f>
        <v>1171</v>
      </c>
      <c r="F418" s="280" t="str" cm="1">
        <f t="array" ref="F418">IF($C418="","",INDEX(import_data,$C418,F$9))</f>
        <v>Gregor</v>
      </c>
      <c r="G418" s="280" t="str" cm="1">
        <f t="array" ref="G418">IF($C418="","",INDEX(import_data,$C418,G$9))</f>
        <v>Janžek</v>
      </c>
      <c r="H418" s="280" t="str" cm="1">
        <f t="array" ref="H418">IF($C418="","",IF(INDEX(import_data,$C418,H$9)="","",INDEX(import_data,$C418,H$9)))</f>
        <v>OK Međimurje</v>
      </c>
      <c r="I418" s="300" t="str" cm="1">
        <f t="array" ref="I418">IF($C418="","",IF(INDEX(import_data,$C418,I$9)="","",INDEX(import_data,$C418,I$9)))</f>
        <v>M21A</v>
      </c>
      <c r="K418" s="312" t="str">
        <f t="shared" si="45"/>
        <v>Gregor – Janžek – OK Međimurje – M21A</v>
      </c>
      <c r="L418" s="92" t="s">
        <v>0</v>
      </c>
      <c r="M418" s="312" t="str">
        <f t="shared" si="46"/>
        <v>Gregor – Janžek – OK Međimurje</v>
      </c>
      <c r="N418" s="92" t="s">
        <v>0</v>
      </c>
      <c r="O418" s="312" t="str">
        <f t="shared" si="47"/>
        <v>Gregor – Janžek</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433</v>
      </c>
      <c r="E419" s="282" cm="1">
        <f t="array" ref="E419">IF($C419="","",INDEX(import_data,$C419,E$9))</f>
        <v>1404</v>
      </c>
      <c r="F419" s="280" t="str" cm="1">
        <f t="array" ref="F419">IF($C419="","",INDEX(import_data,$C419,F$9))</f>
        <v>Greta</v>
      </c>
      <c r="G419" s="280" t="str" cm="1">
        <f t="array" ref="G419">IF($C419="","",INDEX(import_data,$C419,G$9))</f>
        <v>Kaniški</v>
      </c>
      <c r="H419" s="280" t="str" cm="1">
        <f t="array" ref="H419">IF($C419="","",IF(INDEX(import_data,$C419,H$9)="","",INDEX(import_data,$C419,H$9)))</f>
        <v>OK Maksimir</v>
      </c>
      <c r="I419" s="300" t="str" cm="1">
        <f t="array" ref="I419">IF($C419="","",IF(INDEX(import_data,$C419,I$9)="","",INDEX(import_data,$C419,I$9)))</f>
        <v>Ž12</v>
      </c>
      <c r="K419" s="312" t="str">
        <f t="shared" si="45"/>
        <v>Greta – Kaniški – OK Maksimir – Ž12</v>
      </c>
      <c r="L419" s="92" t="s">
        <v>0</v>
      </c>
      <c r="M419" s="312" t="str">
        <f t="shared" si="46"/>
        <v>Greta – Kaniški – OK Maksimir</v>
      </c>
      <c r="N419" s="92" t="s">
        <v>0</v>
      </c>
      <c r="O419" s="312" t="str">
        <f t="shared" si="47"/>
        <v>Greta – Kaniški</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434</v>
      </c>
      <c r="E420" s="282" cm="1">
        <f t="array" ref="E420">IF($C420="","",INDEX(import_data,$C420,E$9))</f>
        <v>1159</v>
      </c>
      <c r="F420" s="280" t="str" cm="1">
        <f t="array" ref="F420">IF($C420="","",INDEX(import_data,$C420,F$9))</f>
        <v>Grga</v>
      </c>
      <c r="G420" s="280" t="str" cm="1">
        <f t="array" ref="G420">IF($C420="","",INDEX(import_data,$C420,G$9))</f>
        <v>Fernežir</v>
      </c>
      <c r="H420" s="280" t="str" cm="1">
        <f t="array" ref="H420">IF($C420="","",IF(INDEX(import_data,$C420,H$9)="","",INDEX(import_data,$C420,H$9)))</f>
        <v>OK Japetić</v>
      </c>
      <c r="I420" s="300" t="str" cm="1">
        <f t="array" ref="I420">IF($C420="","",IF(INDEX(import_data,$C420,I$9)="","",INDEX(import_data,$C420,I$9)))</f>
        <v/>
      </c>
      <c r="K420" s="312" t="str">
        <f t="shared" si="45"/>
        <v>Grga – Fernežir – OK Japetić</v>
      </c>
      <c r="L420" s="92" t="s">
        <v>0</v>
      </c>
      <c r="M420" s="312" t="str">
        <f t="shared" si="46"/>
        <v>Grga – Fernežir – OK Japetić</v>
      </c>
      <c r="N420" s="92" t="s">
        <v>0</v>
      </c>
      <c r="O420" s="312" t="str">
        <f t="shared" si="47"/>
        <v>Grga – Fernežir</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435</v>
      </c>
      <c r="E421" s="282" cm="1">
        <f t="array" ref="E421">IF($C421="","",INDEX(import_data,$C421,E$9))</f>
        <v>2128</v>
      </c>
      <c r="F421" s="280" t="str" cm="1">
        <f t="array" ref="F421">IF($C421="","",INDEX(import_data,$C421,F$9))</f>
        <v>Gudrun</v>
      </c>
      <c r="G421" s="280" t="str" cm="1">
        <f t="array" ref="G421">IF($C421="","",INDEX(import_data,$C421,G$9))</f>
        <v>Eschlboeck</v>
      </c>
      <c r="H421" s="280" t="str" cm="1">
        <f t="array" ref="H421">IF($C421="","",IF(INDEX(import_data,$C421,H$9)="","",INDEX(import_data,$C421,H$9)))</f>
        <v>Naturfreunde L</v>
      </c>
      <c r="I421" s="300" t="str" cm="1">
        <f t="array" ref="I421">IF($C421="","",IF(INDEX(import_data,$C421,I$9)="","",INDEX(import_data,$C421,I$9)))</f>
        <v/>
      </c>
      <c r="K421" s="312" t="str">
        <f t="shared" si="45"/>
        <v>Gudrun – Eschlboeck – Naturfreunde L</v>
      </c>
      <c r="L421" s="92" t="s">
        <v>0</v>
      </c>
      <c r="M421" s="312" t="str">
        <f t="shared" si="46"/>
        <v>Gudrun – Eschlboeck – Naturfreunde L</v>
      </c>
      <c r="N421" s="92" t="s">
        <v>0</v>
      </c>
      <c r="O421" s="312" t="str">
        <f t="shared" si="47"/>
        <v>Gudrun – Eschlboeck</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436</v>
      </c>
      <c r="E422" s="282" cm="1">
        <f t="array" ref="E422">IF($C422="","",INDEX(import_data,$C422,E$9))</f>
        <v>2132</v>
      </c>
      <c r="F422" s="280" t="str" cm="1">
        <f t="array" ref="F422">IF($C422="","",INDEX(import_data,$C422,F$9))</f>
        <v>Guni</v>
      </c>
      <c r="G422" s="280" t="str" cm="1">
        <f t="array" ref="G422">IF($C422="","",INDEX(import_data,$C422,G$9))</f>
        <v>Palme</v>
      </c>
      <c r="H422" s="280" t="str" cm="1">
        <f t="array" ref="H422">IF($C422="","",IF(INDEX(import_data,$C422,H$9)="","",INDEX(import_data,$C422,H$9)))</f>
        <v>O. Klosterneub.</v>
      </c>
      <c r="I422" s="300" t="str" cm="1">
        <f t="array" ref="I422">IF($C422="","",IF(INDEX(import_data,$C422,I$9)="","",INDEX(import_data,$C422,I$9)))</f>
        <v/>
      </c>
      <c r="K422" s="312" t="str">
        <f t="shared" si="45"/>
        <v>Guni – Palme – O. Klosterneub.</v>
      </c>
      <c r="L422" s="92" t="s">
        <v>0</v>
      </c>
      <c r="M422" s="312" t="str">
        <f t="shared" si="46"/>
        <v>Guni – Palme – O. Klosterneub.</v>
      </c>
      <c r="N422" s="92" t="s">
        <v>0</v>
      </c>
      <c r="O422" s="312" t="str">
        <f t="shared" si="47"/>
        <v>Guni – Palme</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437</v>
      </c>
      <c r="E423" s="282" cm="1">
        <f t="array" ref="E423">IF($C423="","",INDEX(import_data,$C423,E$9))</f>
        <v>2422</v>
      </c>
      <c r="F423" s="280" t="str" cm="1">
        <f t="array" ref="F423">IF($C423="","",INDEX(import_data,$C423,F$9))</f>
        <v>Guyonne</v>
      </c>
      <c r="G423" s="280" t="str" cm="1">
        <f t="array" ref="G423">IF($C423="","",INDEX(import_data,$C423,G$9))</f>
        <v>Petit</v>
      </c>
      <c r="H423" s="280" t="str" cm="1">
        <f t="array" ref="H423">IF($C423="","",IF(INDEX(import_data,$C423,H$9)="","",INDEX(import_data,$C423,H$9)))</f>
        <v>ASMBCO</v>
      </c>
      <c r="I423" s="300" t="str" cm="1">
        <f t="array" ref="I423">IF($C423="","",IF(INDEX(import_data,$C423,I$9)="","",INDEX(import_data,$C423,I$9)))</f>
        <v/>
      </c>
      <c r="K423" s="312" t="str">
        <f t="shared" si="45"/>
        <v>Guyonne – Petit – ASMBCO</v>
      </c>
      <c r="L423" s="92" t="s">
        <v>0</v>
      </c>
      <c r="M423" s="312" t="str">
        <f t="shared" si="46"/>
        <v>Guyonne – Petit – ASMBCO</v>
      </c>
      <c r="N423" s="92" t="s">
        <v>0</v>
      </c>
      <c r="O423" s="312" t="str">
        <f t="shared" si="47"/>
        <v>Guyonne – Petit</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438</v>
      </c>
      <c r="E424" s="282" cm="1">
        <f t="array" ref="E424">IF($C424="","",INDEX(import_data,$C424,E$9))</f>
        <v>2112</v>
      </c>
      <c r="F424" s="280" t="str" cm="1">
        <f t="array" ref="F424">IF($C424="","",INDEX(import_data,$C424,F$9))</f>
        <v>György</v>
      </c>
      <c r="G424" s="280" t="str" cm="1">
        <f t="array" ref="G424">IF($C424="","",INDEX(import_data,$C424,G$9))</f>
        <v>Pavlovics</v>
      </c>
      <c r="H424" s="280" t="str" cm="1">
        <f t="array" ref="H424">IF($C424="","",IF(INDEX(import_data,$C424,H$9)="","",INDEX(import_data,$C424,H$9)))</f>
        <v>Zselici Tájfutók</v>
      </c>
      <c r="I424" s="300" t="str" cm="1">
        <f t="array" ref="I424">IF($C424="","",IF(INDEX(import_data,$C424,I$9)="","",INDEX(import_data,$C424,I$9)))</f>
        <v/>
      </c>
      <c r="K424" s="312" t="str">
        <f t="shared" si="45"/>
        <v>György – Pavlovics – Zselici Tájfutók</v>
      </c>
      <c r="L424" s="92" t="s">
        <v>0</v>
      </c>
      <c r="M424" s="312" t="str">
        <f t="shared" si="46"/>
        <v>György – Pavlovics – Zselici Tájfutók</v>
      </c>
      <c r="N424" s="92" t="s">
        <v>0</v>
      </c>
      <c r="O424" s="312" t="str">
        <f t="shared" si="47"/>
        <v>György – Pavlovics</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439</v>
      </c>
      <c r="E425" s="282" cm="1">
        <f t="array" ref="E425">IF($C425="","",INDEX(import_data,$C425,E$9))</f>
        <v>2088</v>
      </c>
      <c r="F425" s="280" t="str" cm="1">
        <f t="array" ref="F425">IF($C425="","",INDEX(import_data,$C425,F$9))</f>
        <v>György</v>
      </c>
      <c r="G425" s="280" t="str" cm="1">
        <f t="array" ref="G425">IF($C425="","",INDEX(import_data,$C425,G$9))</f>
        <v>Pavlovics</v>
      </c>
      <c r="H425" s="280" t="str" cm="1">
        <f t="array" ref="H425">IF($C425="","",IF(INDEX(import_data,$C425,H$9)="","",INDEX(import_data,$C425,H$9)))</f>
        <v>Zselici Tájfutók</v>
      </c>
      <c r="I425" s="300" t="str" cm="1">
        <f t="array" ref="I425">IF($C425="","",IF(INDEX(import_data,$C425,I$9)="","",INDEX(import_data,$C425,I$9)))</f>
        <v/>
      </c>
      <c r="K425" s="312" t="str">
        <f t="shared" si="45"/>
        <v>György – Pavlovics – Zselici Tájfutók</v>
      </c>
      <c r="L425" s="92" t="s">
        <v>0</v>
      </c>
      <c r="M425" s="312" t="str">
        <f t="shared" si="46"/>
        <v>György – Pavlovics – Zselici Tájfutók</v>
      </c>
      <c r="N425" s="92" t="s">
        <v>0</v>
      </c>
      <c r="O425" s="312" t="str">
        <f t="shared" si="47"/>
        <v>György – Pavlovics</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440</v>
      </c>
      <c r="E426" s="282" cm="1">
        <f t="array" ref="E426">IF($C426="","",INDEX(import_data,$C426,E$9))</f>
        <v>1851</v>
      </c>
      <c r="F426" s="280" t="str" cm="1">
        <f t="array" ref="F426">IF($C426="","",INDEX(import_data,$C426,F$9))</f>
        <v>Hana</v>
      </c>
      <c r="G426" s="280" t="str" cm="1">
        <f t="array" ref="G426">IF($C426="","",INDEX(import_data,$C426,G$9))</f>
        <v>Markić</v>
      </c>
      <c r="H426" s="280" t="str" cm="1">
        <f t="array" ref="H426">IF($C426="","",IF(INDEX(import_data,$C426,H$9)="","",INDEX(import_data,$C426,H$9)))</f>
        <v>OK Japetić</v>
      </c>
      <c r="I426" s="300" t="str" cm="1">
        <f t="array" ref="I426">IF($C426="","",IF(INDEX(import_data,$C426,I$9)="","",INDEX(import_data,$C426,I$9)))</f>
        <v/>
      </c>
      <c r="K426" s="312" t="str">
        <f t="shared" si="45"/>
        <v>Hana – Markić – OK Japetić</v>
      </c>
      <c r="L426" s="92" t="s">
        <v>0</v>
      </c>
      <c r="M426" s="312" t="str">
        <f t="shared" si="46"/>
        <v>Hana – Markić – OK Japetić</v>
      </c>
      <c r="N426" s="92" t="s">
        <v>0</v>
      </c>
      <c r="O426" s="312" t="str">
        <f t="shared" si="47"/>
        <v>Hana – Markić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441</v>
      </c>
      <c r="E427" s="282" cm="1">
        <f t="array" ref="E427">IF($C427="","",INDEX(import_data,$C427,E$9))</f>
        <v>1160</v>
      </c>
      <c r="F427" s="280" t="str" cm="1">
        <f t="array" ref="F427">IF($C427="","",INDEX(import_data,$C427,F$9))</f>
        <v>Hana</v>
      </c>
      <c r="G427" s="280" t="str" cm="1">
        <f t="array" ref="G427">IF($C427="","",INDEX(import_data,$C427,G$9))</f>
        <v>Škugor</v>
      </c>
      <c r="H427" s="280" t="str" cm="1">
        <f t="array" ref="H427">IF($C427="","",IF(INDEX(import_data,$C427,H$9)="","",INDEX(import_data,$C427,H$9)))</f>
        <v>OK Japetić</v>
      </c>
      <c r="I427" s="300" t="str" cm="1">
        <f t="array" ref="I427">IF($C427="","",IF(INDEX(import_data,$C427,I$9)="","",INDEX(import_data,$C427,I$9)))</f>
        <v/>
      </c>
      <c r="K427" s="312" t="str">
        <f t="shared" si="45"/>
        <v>Hana – Škugor – OK Japetić</v>
      </c>
      <c r="L427" s="92" t="s">
        <v>0</v>
      </c>
      <c r="M427" s="312" t="str">
        <f t="shared" si="46"/>
        <v>Hana – Škugor – OK Japetić</v>
      </c>
      <c r="N427" s="92" t="s">
        <v>0</v>
      </c>
      <c r="O427" s="312" t="str">
        <f t="shared" si="47"/>
        <v>Hana – Škugor</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442</v>
      </c>
      <c r="E428" s="282" cm="1">
        <f t="array" ref="E428">IF($C428="","",INDEX(import_data,$C428,E$9))</f>
        <v>1591</v>
      </c>
      <c r="F428" s="280" t="str" cm="1">
        <f t="array" ref="F428">IF($C428="","",INDEX(import_data,$C428,F$9))</f>
        <v>Hana</v>
      </c>
      <c r="G428" s="280" t="str" cm="1">
        <f t="array" ref="G428">IF($C428="","",INDEX(import_data,$C428,G$9))</f>
        <v>Uranić</v>
      </c>
      <c r="H428" s="280" t="str" cm="1">
        <f t="array" ref="H428">IF($C428="","",IF(INDEX(import_data,$C428,H$9)="","",INDEX(import_data,$C428,H$9)))</f>
        <v>OK Varaždin</v>
      </c>
      <c r="I428" s="300" t="str" cm="1">
        <f t="array" ref="I428">IF($C428="","",IF(INDEX(import_data,$C428,I$9)="","",INDEX(import_data,$C428,I$9)))</f>
        <v/>
      </c>
      <c r="K428" s="312" t="str">
        <f t="shared" si="45"/>
        <v>Hana – Uranić – OK Varaždin</v>
      </c>
      <c r="L428" s="92" t="s">
        <v>0</v>
      </c>
      <c r="M428" s="312" t="str">
        <f t="shared" si="46"/>
        <v>Hana – Uranić – OK Varaždin</v>
      </c>
      <c r="N428" s="92" t="s">
        <v>0</v>
      </c>
      <c r="O428" s="312" t="str">
        <f t="shared" si="47"/>
        <v>Hana – Uranić</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443</v>
      </c>
      <c r="E429" s="282" cm="1">
        <f t="array" ref="E429">IF($C429="","",INDEX(import_data,$C429,E$9))</f>
        <v>1676</v>
      </c>
      <c r="F429" s="280" t="str" cm="1">
        <f t="array" ref="F429">IF($C429="","",INDEX(import_data,$C429,F$9))</f>
        <v>Hana</v>
      </c>
      <c r="G429" s="280" t="str" cm="1">
        <f t="array" ref="G429">IF($C429="","",INDEX(import_data,$C429,G$9))</f>
        <v>Sokolović</v>
      </c>
      <c r="H429" s="280" t="str" cm="1">
        <f t="array" ref="H429">IF($C429="","",IF(INDEX(import_data,$C429,H$9)="","",INDEX(import_data,$C429,H$9)))</f>
        <v>OK Bjelovar</v>
      </c>
      <c r="I429" s="300" t="str" cm="1">
        <f t="array" ref="I429">IF($C429="","",IF(INDEX(import_data,$C429,I$9)="","",INDEX(import_data,$C429,I$9)))</f>
        <v/>
      </c>
      <c r="K429" s="312" t="str">
        <f t="shared" si="45"/>
        <v>Hana – Sokolović – OK Bjelovar</v>
      </c>
      <c r="L429" s="92" t="s">
        <v>0</v>
      </c>
      <c r="M429" s="312" t="str">
        <f t="shared" si="46"/>
        <v>Hana – Sokolović – OK Bjelovar</v>
      </c>
      <c r="N429" s="92" t="s">
        <v>0</v>
      </c>
      <c r="O429" s="312" t="str">
        <f t="shared" si="47"/>
        <v>Hana – Sokolović</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444</v>
      </c>
      <c r="E430" s="282" cm="1">
        <f t="array" ref="E430">IF($C430="","",INDEX(import_data,$C430,E$9))</f>
        <v>1857</v>
      </c>
      <c r="F430" s="280" t="str" cm="1">
        <f t="array" ref="F430">IF($C430="","",INDEX(import_data,$C430,F$9))</f>
        <v>Hana</v>
      </c>
      <c r="G430" s="280" t="str" cm="1">
        <f t="array" ref="G430">IF($C430="","",INDEX(import_data,$C430,G$9))</f>
        <v>Glušica</v>
      </c>
      <c r="H430" s="280" t="str" cm="1">
        <f t="array" ref="H430">IF($C430="","",IF(INDEX(import_data,$C430,H$9)="","",INDEX(import_data,$C430,H$9)))</f>
        <v>OK Kapela</v>
      </c>
      <c r="I430" s="300" t="str" cm="1">
        <f t="array" ref="I430">IF($C430="","",IF(INDEX(import_data,$C430,I$9)="","",INDEX(import_data,$C430,I$9)))</f>
        <v>Ž21B</v>
      </c>
      <c r="K430" s="312" t="str">
        <f t="shared" si="45"/>
        <v>Hana – Glušica – OK Kapela – Ž21B</v>
      </c>
      <c r="L430" s="92" t="s">
        <v>0</v>
      </c>
      <c r="M430" s="312" t="str">
        <f t="shared" si="46"/>
        <v>Hana – Glušica – OK Kapela</v>
      </c>
      <c r="N430" s="92" t="s">
        <v>0</v>
      </c>
      <c r="O430" s="312" t="str">
        <f t="shared" si="47"/>
        <v>Hana – Glušica</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445</v>
      </c>
      <c r="E431" s="282" cm="1">
        <f t="array" ref="E431">IF($C431="","",INDEX(import_data,$C431,E$9))</f>
        <v>1618</v>
      </c>
      <c r="F431" s="280" t="str" cm="1">
        <f t="array" ref="F431">IF($C431="","",INDEX(import_data,$C431,F$9))</f>
        <v>Hanna</v>
      </c>
      <c r="G431" s="280" t="str" cm="1">
        <f t="array" ref="G431">IF($C431="","",INDEX(import_data,$C431,G$9))</f>
        <v>Fejzić</v>
      </c>
      <c r="H431" s="280" t="str" cm="1">
        <f t="array" ref="H431">IF($C431="","",IF(INDEX(import_data,$C431,H$9)="","",INDEX(import_data,$C431,H$9)))</f>
        <v>OK Maksimir</v>
      </c>
      <c r="I431" s="300" t="str" cm="1">
        <f t="array" ref="I431">IF($C431="","",IF(INDEX(import_data,$C431,I$9)="","",INDEX(import_data,$C431,I$9)))</f>
        <v/>
      </c>
      <c r="K431" s="312" t="str">
        <f t="shared" si="45"/>
        <v>Hanna – Fejzić – OK Maksimir</v>
      </c>
      <c r="L431" s="92" t="s">
        <v>0</v>
      </c>
      <c r="M431" s="312" t="str">
        <f t="shared" si="46"/>
        <v>Hanna – Fejzić – OK Maksimir</v>
      </c>
      <c r="N431" s="92" t="s">
        <v>0</v>
      </c>
      <c r="O431" s="312" t="str">
        <f t="shared" si="47"/>
        <v>Hanna – Fejzić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446</v>
      </c>
      <c r="E432" s="282" cm="1">
        <f t="array" ref="E432">IF($C432="","",INDEX(import_data,$C432,E$9))</f>
        <v>2369</v>
      </c>
      <c r="F432" s="280" t="str" cm="1">
        <f t="array" ref="F432">IF($C432="","",INDEX(import_data,$C432,F$9))</f>
        <v>Harald</v>
      </c>
      <c r="G432" s="280" t="str" cm="1">
        <f t="array" ref="G432">IF($C432="","",INDEX(import_data,$C432,G$9))</f>
        <v>Bakken</v>
      </c>
      <c r="H432" s="280" t="str" cm="1">
        <f t="array" ref="H432">IF($C432="","",IF(INDEX(import_data,$C432,H$9)="","",INDEX(import_data,$C432,H$9)))</f>
        <v>Frol IL</v>
      </c>
      <c r="I432" s="300" t="str" cm="1">
        <f t="array" ref="I432">IF($C432="","",IF(INDEX(import_data,$C432,I$9)="","",INDEX(import_data,$C432,I$9)))</f>
        <v/>
      </c>
      <c r="K432" s="312" t="str">
        <f t="shared" si="45"/>
        <v>Harald – Bakken – Frol IL</v>
      </c>
      <c r="L432" s="92" t="s">
        <v>0</v>
      </c>
      <c r="M432" s="312" t="str">
        <f t="shared" si="46"/>
        <v>Harald – Bakken – Frol IL</v>
      </c>
      <c r="N432" s="92" t="s">
        <v>0</v>
      </c>
      <c r="O432" s="312" t="str">
        <f t="shared" si="47"/>
        <v>Harald – Bakken</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447</v>
      </c>
      <c r="E433" s="282" cm="1">
        <f t="array" ref="E433">IF($C433="","",INDEX(import_data,$C433,E$9))</f>
        <v>1344</v>
      </c>
      <c r="F433" s="280" t="str" cm="1">
        <f t="array" ref="F433">IF($C433="","",INDEX(import_data,$C433,F$9))</f>
        <v>Helena</v>
      </c>
      <c r="G433" s="280" t="str" cm="1">
        <f t="array" ref="G433">IF($C433="","",INDEX(import_data,$C433,G$9))</f>
        <v>Dukić</v>
      </c>
      <c r="H433" s="280" t="str" cm="1">
        <f t="array" ref="H433">IF($C433="","",IF(INDEX(import_data,$C433,H$9)="","",INDEX(import_data,$C433,H$9)))</f>
        <v>OK Vihor</v>
      </c>
      <c r="I433" s="300" t="str" cm="1">
        <f t="array" ref="I433">IF($C433="","",IF(INDEX(import_data,$C433,I$9)="","",INDEX(import_data,$C433,I$9)))</f>
        <v>Ž21B</v>
      </c>
      <c r="K433" s="312" t="str">
        <f t="shared" si="45"/>
        <v>Helena – Dukić – OK Vihor – Ž21B</v>
      </c>
      <c r="L433" s="92" t="s">
        <v>0</v>
      </c>
      <c r="M433" s="312" t="str">
        <f t="shared" si="46"/>
        <v>Helena – Dukić – OK Vihor</v>
      </c>
      <c r="N433" s="92" t="s">
        <v>0</v>
      </c>
      <c r="O433" s="312" t="str">
        <f t="shared" si="47"/>
        <v>Helena – Dukić</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448</v>
      </c>
      <c r="E434" s="282" cm="1">
        <f t="array" ref="E434">IF($C434="","",INDEX(import_data,$C434,E$9))</f>
        <v>1617</v>
      </c>
      <c r="F434" s="280" t="str" cm="1">
        <f t="array" ref="F434">IF($C434="","",INDEX(import_data,$C434,F$9))</f>
        <v>Helena</v>
      </c>
      <c r="G434" s="280" t="str" cm="1">
        <f t="array" ref="G434">IF($C434="","",INDEX(import_data,$C434,G$9))</f>
        <v>Omerčić</v>
      </c>
      <c r="H434" s="280" t="str" cm="1">
        <f t="array" ref="H434">IF($C434="","",IF(INDEX(import_data,$C434,H$9)="","",INDEX(import_data,$C434,H$9)))</f>
        <v>OK Maksimir</v>
      </c>
      <c r="I434" s="300" t="str" cm="1">
        <f t="array" ref="I434">IF($C434="","",IF(INDEX(import_data,$C434,I$9)="","",INDEX(import_data,$C434,I$9)))</f>
        <v/>
      </c>
      <c r="K434" s="312" t="str">
        <f t="shared" si="45"/>
        <v>Helena – Omerčić – OK Maksimir</v>
      </c>
      <c r="L434" s="92" t="s">
        <v>0</v>
      </c>
      <c r="M434" s="312" t="str">
        <f t="shared" si="46"/>
        <v>Helena – Omerčić – OK Maksimir</v>
      </c>
      <c r="N434" s="92" t="s">
        <v>0</v>
      </c>
      <c r="O434" s="312" t="str">
        <f t="shared" si="47"/>
        <v>Helena – Omerčić</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449</v>
      </c>
      <c r="E435" s="282" cm="1">
        <f t="array" ref="E435">IF($C435="","",INDEX(import_data,$C435,E$9))</f>
        <v>1462</v>
      </c>
      <c r="F435" s="280" t="str" cm="1">
        <f t="array" ref="F435">IF($C435="","",INDEX(import_data,$C435,F$9))</f>
        <v>Helena</v>
      </c>
      <c r="G435" s="280" t="str" cm="1">
        <f t="array" ref="G435">IF($C435="","",INDEX(import_data,$C435,G$9))</f>
        <v>Ćubela</v>
      </c>
      <c r="H435" s="280" t="str" cm="1">
        <f t="array" ref="H435">IF($C435="","",IF(INDEX(import_data,$C435,H$9)="","",INDEX(import_data,$C435,H$9)))</f>
        <v>OK Jelen</v>
      </c>
      <c r="I435" s="300" t="str" cm="1">
        <f t="array" ref="I435">IF($C435="","",IF(INDEX(import_data,$C435,I$9)="","",INDEX(import_data,$C435,I$9)))</f>
        <v>Ž14</v>
      </c>
      <c r="K435" s="312" t="str">
        <f t="shared" si="45"/>
        <v>Helena – Ćubela – OK Jelen – Ž14</v>
      </c>
      <c r="L435" s="92" t="s">
        <v>0</v>
      </c>
      <c r="M435" s="312" t="str">
        <f t="shared" si="46"/>
        <v>Helena – Ćubela – OK Jelen</v>
      </c>
      <c r="N435" s="92" t="s">
        <v>0</v>
      </c>
      <c r="O435" s="312" t="str">
        <f t="shared" si="47"/>
        <v>Helena – Ćubela</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450</v>
      </c>
      <c r="E436" s="282" cm="1">
        <f t="array" ref="E436">IF($C436="","",INDEX(import_data,$C436,E$9))</f>
        <v>2269</v>
      </c>
      <c r="F436" s="280" t="str" cm="1">
        <f t="array" ref="F436">IF($C436="","",INDEX(import_data,$C436,F$9))</f>
        <v>Helmut</v>
      </c>
      <c r="G436" s="280" t="str" cm="1">
        <f t="array" ref="G436">IF($C436="","",INDEX(import_data,$C436,G$9))</f>
        <v>Grassinger</v>
      </c>
      <c r="H436" s="280" t="str" cm="1">
        <f t="array" ref="H436">IF($C436="","",IF(INDEX(import_data,$C436,H$9)="","",INDEX(import_data,$C436,H$9)))</f>
        <v/>
      </c>
      <c r="I436" s="300" t="str" cm="1">
        <f t="array" ref="I436">IF($C436="","",IF(INDEX(import_data,$C436,I$9)="","",INDEX(import_data,$C436,I$9)))</f>
        <v/>
      </c>
      <c r="K436" s="312" t="str">
        <f t="shared" si="45"/>
        <v>Helmut – Grassinger</v>
      </c>
      <c r="L436" s="92" t="s">
        <v>0</v>
      </c>
      <c r="M436" s="312" t="str">
        <f t="shared" si="46"/>
        <v>Helmut – Grassinger</v>
      </c>
      <c r="N436" s="92" t="s">
        <v>0</v>
      </c>
      <c r="O436" s="312" t="str">
        <f t="shared" si="47"/>
        <v>Helmut – Grassinger</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451</v>
      </c>
      <c r="E437" s="282" cm="1">
        <f t="array" ref="E437">IF($C437="","",INDEX(import_data,$C437,E$9))</f>
        <v>1657</v>
      </c>
      <c r="F437" s="280" t="str" cm="1">
        <f t="array" ref="F437">IF($C437="","",INDEX(import_data,$C437,F$9))</f>
        <v>Hiba</v>
      </c>
      <c r="G437" s="280" t="str" cm="1">
        <f t="array" ref="G437">IF($C437="","",INDEX(import_data,$C437,G$9))</f>
        <v>Amaneh</v>
      </c>
      <c r="H437" s="280" t="str" cm="1">
        <f t="array" ref="H437">IF($C437="","",IF(INDEX(import_data,$C437,H$9)="","",INDEX(import_data,$C437,H$9)))</f>
        <v>OK Varaždin</v>
      </c>
      <c r="I437" s="300" t="str" cm="1">
        <f t="array" ref="I437">IF($C437="","",IF(INDEX(import_data,$C437,I$9)="","",INDEX(import_data,$C437,I$9)))</f>
        <v/>
      </c>
      <c r="K437" s="312" t="str">
        <f t="shared" si="45"/>
        <v>Hiba – Amaneh – OK Varaždin</v>
      </c>
      <c r="L437" s="92" t="s">
        <v>0</v>
      </c>
      <c r="M437" s="312" t="str">
        <f t="shared" si="46"/>
        <v>Hiba – Amaneh – OK Varaždin</v>
      </c>
      <c r="N437" s="92" t="s">
        <v>0</v>
      </c>
      <c r="O437" s="312" t="str">
        <f t="shared" si="47"/>
        <v>Hiba – Amaneh</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452</v>
      </c>
      <c r="E438" s="282" cm="1">
        <f t="array" ref="E438">IF($C438="","",INDEX(import_data,$C438,E$9))</f>
        <v>2412</v>
      </c>
      <c r="F438" s="280" t="str" cm="1">
        <f t="array" ref="F438">IF($C438="","",INDEX(import_data,$C438,F$9))</f>
        <v>Hilde</v>
      </c>
      <c r="G438" s="280" t="str" cm="1">
        <f t="array" ref="G438">IF($C438="","",INDEX(import_data,$C438,G$9))</f>
        <v>Storlokken</v>
      </c>
      <c r="H438" s="280" t="str" cm="1">
        <f t="array" ref="H438">IF($C438="","",IF(INDEX(import_data,$C438,H$9)="","",INDEX(import_data,$C438,H$9)))</f>
        <v>Kongsberg O-lag</v>
      </c>
      <c r="I438" s="300" t="str" cm="1">
        <f t="array" ref="I438">IF($C438="","",IF(INDEX(import_data,$C438,I$9)="","",INDEX(import_data,$C438,I$9)))</f>
        <v/>
      </c>
      <c r="K438" s="312" t="str">
        <f t="shared" si="45"/>
        <v>Hilde – Storlokken – Kongsberg O-lag</v>
      </c>
      <c r="L438" s="92" t="s">
        <v>0</v>
      </c>
      <c r="M438" s="312" t="str">
        <f t="shared" si="46"/>
        <v>Hilde – Storlokken – Kongsberg O-lag</v>
      </c>
      <c r="N438" s="92" t="s">
        <v>0</v>
      </c>
      <c r="O438" s="312" t="str">
        <f t="shared" si="47"/>
        <v>Hilde – Storlokken</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453</v>
      </c>
      <c r="E439" s="282" cm="1">
        <f t="array" ref="E439">IF($C439="","",INDEX(import_data,$C439,E$9))</f>
        <v>1576</v>
      </c>
      <c r="F439" s="280" t="str" cm="1">
        <f t="array" ref="F439">IF($C439="","",INDEX(import_data,$C439,F$9))</f>
        <v>Hrvoje</v>
      </c>
      <c r="G439" s="280" t="str" cm="1">
        <f t="array" ref="G439">IF($C439="","",INDEX(import_data,$C439,G$9))</f>
        <v>Jelinić</v>
      </c>
      <c r="H439" s="280" t="str" cm="1">
        <f t="array" ref="H439">IF($C439="","",IF(INDEX(import_data,$C439,H$9)="","",INDEX(import_data,$C439,H$9)))</f>
        <v>OK Japetić</v>
      </c>
      <c r="I439" s="300" t="str" cm="1">
        <f t="array" ref="I439">IF($C439="","",IF(INDEX(import_data,$C439,I$9)="","",INDEX(import_data,$C439,I$9)))</f>
        <v>M45</v>
      </c>
      <c r="K439" s="312" t="str">
        <f t="shared" si="45"/>
        <v>Hrvoje – Jelinić – OK Japetić – M45</v>
      </c>
      <c r="L439" s="92" t="s">
        <v>0</v>
      </c>
      <c r="M439" s="312" t="str">
        <f t="shared" si="46"/>
        <v>Hrvoje – Jelinić – OK Japetić</v>
      </c>
      <c r="N439" s="92" t="s">
        <v>0</v>
      </c>
      <c r="O439" s="312" t="str">
        <f t="shared" si="47"/>
        <v>Hrvoje – Jelinić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454</v>
      </c>
      <c r="E440" s="282" cm="1">
        <f t="array" ref="E440">IF($C440="","",INDEX(import_data,$C440,E$9))</f>
        <v>1783</v>
      </c>
      <c r="F440" s="280" t="str" cm="1">
        <f t="array" ref="F440">IF($C440="","",INDEX(import_data,$C440,F$9))</f>
        <v>Hrvoje</v>
      </c>
      <c r="G440" s="280" t="str" cm="1">
        <f t="array" ref="G440">IF($C440="","",INDEX(import_data,$C440,G$9))</f>
        <v>Bolešić</v>
      </c>
      <c r="H440" s="280" t="str" cm="1">
        <f t="array" ref="H440">IF($C440="","",IF(INDEX(import_data,$C440,H$9)="","",INDEX(import_data,$C440,H$9)))</f>
        <v>OK Kapela</v>
      </c>
      <c r="I440" s="300" t="str" cm="1">
        <f t="array" ref="I440">IF($C440="","",IF(INDEX(import_data,$C440,I$9)="","",INDEX(import_data,$C440,I$9)))</f>
        <v/>
      </c>
      <c r="K440" s="312" t="str">
        <f t="shared" si="45"/>
        <v>Hrvoje – Bolešić – OK Kapela</v>
      </c>
      <c r="L440" s="92" t="s">
        <v>0</v>
      </c>
      <c r="M440" s="312" t="str">
        <f t="shared" si="46"/>
        <v>Hrvoje – Bolešić – OK Kapela</v>
      </c>
      <c r="N440" s="92" t="s">
        <v>0</v>
      </c>
      <c r="O440" s="312" t="str">
        <f t="shared" si="47"/>
        <v>Hrvoje – Bolešić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455</v>
      </c>
      <c r="E441" s="282" cm="1">
        <f t="array" ref="E441">IF($C441="","",INDEX(import_data,$C441,E$9))</f>
        <v>1639</v>
      </c>
      <c r="F441" s="280" t="str" cm="1">
        <f t="array" ref="F441">IF($C441="","",INDEX(import_data,$C441,F$9))</f>
        <v>Hrvoje</v>
      </c>
      <c r="G441" s="280" t="str" cm="1">
        <f t="array" ref="G441">IF($C441="","",INDEX(import_data,$C441,G$9))</f>
        <v>Grginov</v>
      </c>
      <c r="H441" s="280" t="str" cm="1">
        <f t="array" ref="H441">IF($C441="","",IF(INDEX(import_data,$C441,H$9)="","",INDEX(import_data,$C441,H$9)))</f>
        <v>OK Sova</v>
      </c>
      <c r="I441" s="300" t="str" cm="1">
        <f t="array" ref="I441">IF($C441="","",IF(INDEX(import_data,$C441,I$9)="","",INDEX(import_data,$C441,I$9)))</f>
        <v/>
      </c>
      <c r="K441" s="312" t="str">
        <f t="shared" si="45"/>
        <v>Hrvoje – Grginov – OK Sova</v>
      </c>
      <c r="L441" s="92" t="s">
        <v>0</v>
      </c>
      <c r="M441" s="312" t="str">
        <f t="shared" si="46"/>
        <v>Hrvoje – Grginov – OK Sova</v>
      </c>
      <c r="N441" s="92" t="s">
        <v>0</v>
      </c>
      <c r="O441" s="312" t="str">
        <f t="shared" si="47"/>
        <v>Hrvoje – Grginov</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456</v>
      </c>
      <c r="E442" s="282" cm="1">
        <f t="array" ref="E442">IF($C442="","",INDEX(import_data,$C442,E$9))</f>
        <v>1450</v>
      </c>
      <c r="F442" s="280" t="str" cm="1">
        <f t="array" ref="F442">IF($C442="","",INDEX(import_data,$C442,F$9))</f>
        <v>Hrvoje</v>
      </c>
      <c r="G442" s="280" t="str" cm="1">
        <f t="array" ref="G442">IF($C442="","",INDEX(import_data,$C442,G$9))</f>
        <v>Dasović</v>
      </c>
      <c r="H442" s="280" t="str" cm="1">
        <f t="array" ref="H442">IF($C442="","",IF(INDEX(import_data,$C442,H$9)="","",INDEX(import_data,$C442,H$9)))</f>
        <v>OK Kapela</v>
      </c>
      <c r="I442" s="300" t="str" cm="1">
        <f t="array" ref="I442">IF($C442="","",IF(INDEX(import_data,$C442,I$9)="","",INDEX(import_data,$C442,I$9)))</f>
        <v>M45</v>
      </c>
      <c r="K442" s="312" t="str">
        <f t="shared" si="45"/>
        <v>Hrvoje – Dasović – OK Kapela – M45</v>
      </c>
      <c r="L442" s="92" t="s">
        <v>0</v>
      </c>
      <c r="M442" s="312" t="str">
        <f t="shared" si="46"/>
        <v>Hrvoje – Dasović – OK Kapela</v>
      </c>
      <c r="N442" s="92" t="s">
        <v>0</v>
      </c>
      <c r="O442" s="312" t="str">
        <f t="shared" si="47"/>
        <v>Hrvoje – Dasović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457</v>
      </c>
      <c r="E443" s="282" cm="1">
        <f t="array" ref="E443">IF($C443="","",INDEX(import_data,$C443,E$9))</f>
        <v>1890</v>
      </c>
      <c r="F443" s="280" t="str" cm="1">
        <f t="array" ref="F443">IF($C443="","",INDEX(import_data,$C443,F$9))</f>
        <v>Hrvoje</v>
      </c>
      <c r="G443" s="280" t="str" cm="1">
        <f t="array" ref="G443">IF($C443="","",INDEX(import_data,$C443,G$9))</f>
        <v>Jandras</v>
      </c>
      <c r="H443" s="280" t="str" cm="1">
        <f t="array" ref="H443">IF($C443="","",IF(INDEX(import_data,$C443,H$9)="","",INDEX(import_data,$C443,H$9)))</f>
        <v>OK Vihor</v>
      </c>
      <c r="I443" s="300" t="str" cm="1">
        <f t="array" ref="I443">IF($C443="","",IF(INDEX(import_data,$C443,I$9)="","",INDEX(import_data,$C443,I$9)))</f>
        <v>M45</v>
      </c>
      <c r="K443" s="312" t="str">
        <f t="shared" si="45"/>
        <v>Hrvoje – Jandras – OK Vihor – M45</v>
      </c>
      <c r="L443" s="92" t="s">
        <v>0</v>
      </c>
      <c r="M443" s="312" t="str">
        <f t="shared" si="46"/>
        <v>Hrvoje – Jandras – OK Vihor</v>
      </c>
      <c r="N443" s="92" t="s">
        <v>0</v>
      </c>
      <c r="O443" s="312" t="str">
        <f t="shared" si="47"/>
        <v>Hrvoje – Jandras</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458</v>
      </c>
      <c r="E444" s="282" cm="1">
        <f t="array" ref="E444">IF($C444="","",INDEX(import_data,$C444,E$9))</f>
        <v>1239</v>
      </c>
      <c r="F444" s="280" t="str" cm="1">
        <f t="array" ref="F444">IF($C444="","",INDEX(import_data,$C444,F$9))</f>
        <v>Hrvoje</v>
      </c>
      <c r="G444" s="280" t="str" cm="1">
        <f t="array" ref="G444">IF($C444="","",INDEX(import_data,$C444,G$9))</f>
        <v>Mirković</v>
      </c>
      <c r="H444" s="280" t="str" cm="1">
        <f t="array" ref="H444">IF($C444="","",IF(INDEX(import_data,$C444,H$9)="","",INDEX(import_data,$C444,H$9)))</f>
        <v>OK Vihor</v>
      </c>
      <c r="I444" s="300" t="str" cm="1">
        <f t="array" ref="I444">IF($C444="","",IF(INDEX(import_data,$C444,I$9)="","",INDEX(import_data,$C444,I$9)))</f>
        <v>M12</v>
      </c>
      <c r="K444" s="312" t="str">
        <f t="shared" si="45"/>
        <v>Hrvoje – Mirković – OK Vihor – M12</v>
      </c>
      <c r="L444" s="92" t="s">
        <v>0</v>
      </c>
      <c r="M444" s="312" t="str">
        <f t="shared" si="46"/>
        <v>Hrvoje – Mirković – OK Vihor</v>
      </c>
      <c r="N444" s="92" t="s">
        <v>0</v>
      </c>
      <c r="O444" s="312" t="str">
        <f t="shared" si="47"/>
        <v>Hrvoje – Mirković</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459</v>
      </c>
      <c r="E445" s="282" cm="1">
        <f t="array" ref="E445">IF($C445="","",INDEX(import_data,$C445,E$9))</f>
        <v>2308</v>
      </c>
      <c r="F445" s="280" t="str" cm="1">
        <f t="array" ref="F445">IF($C445="","",INDEX(import_data,$C445,F$9))</f>
        <v>Huba</v>
      </c>
      <c r="G445" s="280" t="str" cm="1">
        <f t="array" ref="G445">IF($C445="","",INDEX(import_data,$C445,G$9))</f>
        <v>Kaj</v>
      </c>
      <c r="H445" s="280" t="str" cm="1">
        <f t="array" ref="H445">IF($C445="","",IF(INDEX(import_data,$C445,H$9)="","",INDEX(import_data,$C445,H$9)))</f>
        <v>Zalaegerszegi TFC</v>
      </c>
      <c r="I445" s="300" t="str" cm="1">
        <f t="array" ref="I445">IF($C445="","",IF(INDEX(import_data,$C445,I$9)="","",INDEX(import_data,$C445,I$9)))</f>
        <v/>
      </c>
      <c r="K445" s="312" t="str">
        <f t="shared" si="45"/>
        <v>Huba – Kaj – Zalaegerszegi TFC</v>
      </c>
      <c r="L445" s="92" t="s">
        <v>0</v>
      </c>
      <c r="M445" s="312" t="str">
        <f t="shared" si="46"/>
        <v>Huba – Kaj – Zalaegerszegi TFC</v>
      </c>
      <c r="N445" s="92" t="s">
        <v>0</v>
      </c>
      <c r="O445" s="312" t="str">
        <f t="shared" si="47"/>
        <v>Huba – Kaj</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460</v>
      </c>
      <c r="E446" s="282" cm="1">
        <f t="array" ref="E446">IF($C446="","",INDEX(import_data,$C446,E$9))</f>
        <v>2246</v>
      </c>
      <c r="F446" s="280" t="str" cm="1">
        <f t="array" ref="F446">IF($C446="","",INDEX(import_data,$C446,F$9))</f>
        <v>Ida</v>
      </c>
      <c r="G446" s="280" t="str" cm="1">
        <f t="array" ref="G446">IF($C446="","",INDEX(import_data,$C446,G$9))</f>
        <v>Grgić</v>
      </c>
      <c r="H446" s="280" t="str" cm="1">
        <f t="array" ref="H446">IF($C446="","",IF(INDEX(import_data,$C446,H$9)="","",INDEX(import_data,$C446,H$9)))</f>
        <v/>
      </c>
      <c r="I446" s="300" t="str" cm="1">
        <f t="array" ref="I446">IF($C446="","",IF(INDEX(import_data,$C446,I$9)="","",INDEX(import_data,$C446,I$9)))</f>
        <v/>
      </c>
      <c r="K446" s="312" t="str">
        <f t="shared" si="45"/>
        <v>Ida – Grgić</v>
      </c>
      <c r="L446" s="92" t="s">
        <v>0</v>
      </c>
      <c r="M446" s="312" t="str">
        <f t="shared" si="46"/>
        <v>Ida – Grgić</v>
      </c>
      <c r="N446" s="92" t="s">
        <v>0</v>
      </c>
      <c r="O446" s="312" t="str">
        <f t="shared" si="47"/>
        <v>Ida – Grgić</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461</v>
      </c>
      <c r="E447" s="282" cm="1">
        <f t="array" ref="E447">IF($C447="","",INDEX(import_data,$C447,E$9))</f>
        <v>2003</v>
      </c>
      <c r="F447" s="280" t="str" cm="1">
        <f t="array" ref="F447">IF($C447="","",INDEX(import_data,$C447,F$9))</f>
        <v>Igor</v>
      </c>
      <c r="G447" s="280" t="str" cm="1">
        <f t="array" ref="G447">IF($C447="","",INDEX(import_data,$C447,G$9))</f>
        <v>Hegediš</v>
      </c>
      <c r="H447" s="280" t="str" cm="1">
        <f t="array" ref="H447">IF($C447="","",IF(INDEX(import_data,$C447,H$9)="","",INDEX(import_data,$C447,H$9)))</f>
        <v>OK Maksimir</v>
      </c>
      <c r="I447" s="300" t="str" cm="1">
        <f t="array" ref="I447">IF($C447="","",IF(INDEX(import_data,$C447,I$9)="","",INDEX(import_data,$C447,I$9)))</f>
        <v/>
      </c>
      <c r="K447" s="312" t="str">
        <f t="shared" si="45"/>
        <v>Igor – Hegediš – OK Maksimir</v>
      </c>
      <c r="L447" s="92" t="s">
        <v>0</v>
      </c>
      <c r="M447" s="312" t="str">
        <f t="shared" si="46"/>
        <v>Igor – Hegediš – OK Maksimir</v>
      </c>
      <c r="N447" s="92" t="s">
        <v>0</v>
      </c>
      <c r="O447" s="312" t="str">
        <f t="shared" si="47"/>
        <v>Igor – Hegediš</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462</v>
      </c>
      <c r="E448" s="282" cm="1">
        <f t="array" ref="E448">IF($C448="","",INDEX(import_data,$C448,E$9))</f>
        <v>1774</v>
      </c>
      <c r="F448" s="280" t="str" cm="1">
        <f t="array" ref="F448">IF($C448="","",INDEX(import_data,$C448,F$9))</f>
        <v>Igor</v>
      </c>
      <c r="G448" s="280" t="str" cm="1">
        <f t="array" ref="G448">IF($C448="","",INDEX(import_data,$C448,G$9))</f>
        <v>Milinković</v>
      </c>
      <c r="H448" s="280" t="str" cm="1">
        <f t="array" ref="H448">IF($C448="","",IF(INDEX(import_data,$C448,H$9)="","",INDEX(import_data,$C448,H$9)))</f>
        <v>OK Ivan Merz</v>
      </c>
      <c r="I448" s="300" t="str" cm="1">
        <f t="array" ref="I448">IF($C448="","",IF(INDEX(import_data,$C448,I$9)="","",INDEX(import_data,$C448,I$9)))</f>
        <v/>
      </c>
      <c r="K448" s="312" t="str">
        <f t="shared" si="45"/>
        <v>Igor – Milinković – OK Ivan Merz</v>
      </c>
      <c r="L448" s="92" t="s">
        <v>0</v>
      </c>
      <c r="M448" s="312" t="str">
        <f t="shared" si="46"/>
        <v>Igor – Milinković – OK Ivan Merz</v>
      </c>
      <c r="N448" s="92" t="s">
        <v>0</v>
      </c>
      <c r="O448" s="312" t="str">
        <f t="shared" si="47"/>
        <v>Igor – Milinković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463</v>
      </c>
      <c r="E449" s="282" cm="1">
        <f t="array" ref="E449">IF($C449="","",INDEX(import_data,$C449,E$9))</f>
        <v>2195</v>
      </c>
      <c r="F449" s="280" t="str" cm="1">
        <f t="array" ref="F449">IF($C449="","",INDEX(import_data,$C449,F$9))</f>
        <v>Igor</v>
      </c>
      <c r="G449" s="280" t="str" cm="1">
        <f t="array" ref="G449">IF($C449="","",INDEX(import_data,$C449,G$9))</f>
        <v>Bončina</v>
      </c>
      <c r="H449" s="280" t="str" cm="1">
        <f t="array" ref="H449">IF($C449="","",IF(INDEX(import_data,$C449,H$9)="","",INDEX(import_data,$C449,H$9)))</f>
        <v>OK Slov. Konjice</v>
      </c>
      <c r="I449" s="300" t="str" cm="1">
        <f t="array" ref="I449">IF($C449="","",IF(INDEX(import_data,$C449,I$9)="","",INDEX(import_data,$C449,I$9)))</f>
        <v/>
      </c>
      <c r="K449" s="312" t="str">
        <f t="shared" si="45"/>
        <v>Igor – Bončina – OK Slov. Konjice</v>
      </c>
      <c r="L449" s="92" t="s">
        <v>0</v>
      </c>
      <c r="M449" s="312" t="str">
        <f t="shared" si="46"/>
        <v>Igor – Bončina – OK Slov. Konjice</v>
      </c>
      <c r="N449" s="92" t="s">
        <v>0</v>
      </c>
      <c r="O449" s="312" t="str">
        <f t="shared" si="47"/>
        <v>Igor – Bončina</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464</v>
      </c>
      <c r="E450" s="282" cm="1">
        <f t="array" ref="E450">IF($C450="","",INDEX(import_data,$C450,E$9))</f>
        <v>1671</v>
      </c>
      <c r="F450" s="280" t="str" cm="1">
        <f t="array" ref="F450">IF($C450="","",INDEX(import_data,$C450,F$9))</f>
        <v>Igor</v>
      </c>
      <c r="G450" s="280" t="str" cm="1">
        <f t="array" ref="G450">IF($C450="","",INDEX(import_data,$C450,G$9))</f>
        <v>Acketa</v>
      </c>
      <c r="H450" s="280" t="str" cm="1">
        <f t="array" ref="H450">IF($C450="","",IF(INDEX(import_data,$C450,H$9)="","",INDEX(import_data,$C450,H$9)))</f>
        <v>OK Jelen</v>
      </c>
      <c r="I450" s="300" t="str" cm="1">
        <f t="array" ref="I450">IF($C450="","",IF(INDEX(import_data,$C450,I$9)="","",INDEX(import_data,$C450,I$9)))</f>
        <v>M21B</v>
      </c>
      <c r="K450" s="312" t="str">
        <f t="shared" si="45"/>
        <v>Igor – Acketa – OK Jelen – M21B</v>
      </c>
      <c r="L450" s="92" t="s">
        <v>0</v>
      </c>
      <c r="M450" s="312" t="str">
        <f t="shared" si="46"/>
        <v>Igor – Acketa – OK Jelen</v>
      </c>
      <c r="N450" s="92" t="s">
        <v>0</v>
      </c>
      <c r="O450" s="312" t="str">
        <f t="shared" si="47"/>
        <v>Igor – Acketa</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465</v>
      </c>
      <c r="E451" s="282" cm="1">
        <f t="array" ref="E451">IF($C451="","",INDEX(import_data,$C451,E$9))</f>
        <v>1120</v>
      </c>
      <c r="F451" s="280" t="str" cm="1">
        <f t="array" ref="F451">IF($C451="","",INDEX(import_data,$C451,F$9))</f>
        <v>Igor</v>
      </c>
      <c r="G451" s="280" t="str" cm="1">
        <f t="array" ref="G451">IF($C451="","",INDEX(import_data,$C451,G$9))</f>
        <v>Vukmirović</v>
      </c>
      <c r="H451" s="280" t="str" cm="1">
        <f t="array" ref="H451">IF($C451="","",IF(INDEX(import_data,$C451,H$9)="","",INDEX(import_data,$C451,H$9)))</f>
        <v>OK Jelen</v>
      </c>
      <c r="I451" s="300" t="str" cm="1">
        <f t="array" ref="I451">IF($C451="","",IF(INDEX(import_data,$C451,I$9)="","",INDEX(import_data,$C451,I$9)))</f>
        <v>M35</v>
      </c>
      <c r="K451" s="312" t="str">
        <f t="shared" si="45"/>
        <v>Igor – Vukmirović – OK Jelen – M35</v>
      </c>
      <c r="L451" s="92" t="s">
        <v>0</v>
      </c>
      <c r="M451" s="312" t="str">
        <f t="shared" si="46"/>
        <v>Igor – Vukmirović – OK Jelen</v>
      </c>
      <c r="N451" s="92" t="s">
        <v>0</v>
      </c>
      <c r="O451" s="312" t="str">
        <f t="shared" si="47"/>
        <v>Igor – Vukmirović</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466</v>
      </c>
      <c r="E452" s="282" cm="1">
        <f t="array" ref="E452">IF($C452="","",INDEX(import_data,$C452,E$9))</f>
        <v>1163</v>
      </c>
      <c r="F452" s="280" t="str" cm="1">
        <f t="array" ref="F452">IF($C452="","",INDEX(import_data,$C452,F$9))</f>
        <v>Igor</v>
      </c>
      <c r="G452" s="280" t="str" cm="1">
        <f t="array" ref="G452">IF($C452="","",INDEX(import_data,$C452,G$9))</f>
        <v>Dorotić</v>
      </c>
      <c r="H452" s="280" t="str" cm="1">
        <f t="array" ref="H452">IF($C452="","",IF(INDEX(import_data,$C452,H$9)="","",INDEX(import_data,$C452,H$9)))</f>
        <v>OK Vihor</v>
      </c>
      <c r="I452" s="300" t="str" cm="1">
        <f t="array" ref="I452">IF($C452="","",IF(INDEX(import_data,$C452,I$9)="","",INDEX(import_data,$C452,I$9)))</f>
        <v>M45</v>
      </c>
      <c r="K452" s="312" t="str">
        <f t="shared" si="45"/>
        <v>Igor – Dorotić – OK Vihor – M45</v>
      </c>
      <c r="L452" s="92" t="s">
        <v>0</v>
      </c>
      <c r="M452" s="312" t="str">
        <f t="shared" si="46"/>
        <v>Igor – Dorotić – OK Vihor</v>
      </c>
      <c r="N452" s="92" t="s">
        <v>0</v>
      </c>
      <c r="O452" s="312" t="str">
        <f t="shared" si="47"/>
        <v>Igor – Dorotić</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467</v>
      </c>
      <c r="E453" s="282" cm="1">
        <f t="array" ref="E453">IF($C453="","",INDEX(import_data,$C453,E$9))</f>
        <v>2268</v>
      </c>
      <c r="F453" s="280" t="str" cm="1">
        <f t="array" ref="F453">IF($C453="","",INDEX(import_data,$C453,F$9))</f>
        <v>Igor</v>
      </c>
      <c r="G453" s="280" t="str" cm="1">
        <f t="array" ref="G453">IF($C453="","",INDEX(import_data,$C453,G$9))</f>
        <v>Gavrilov</v>
      </c>
      <c r="H453" s="280" t="str" cm="1">
        <f t="array" ref="H453">IF($C453="","",IF(INDEX(import_data,$C453,H$9)="","",INDEX(import_data,$C453,H$9)))</f>
        <v>OK Komenda</v>
      </c>
      <c r="I453" s="300" t="str" cm="1">
        <f t="array" ref="I453">IF($C453="","",IF(INDEX(import_data,$C453,I$9)="","",INDEX(import_data,$C453,I$9)))</f>
        <v/>
      </c>
      <c r="K453" s="312" t="str">
        <f t="shared" si="45"/>
        <v>Igor – Gavrilov – OK Komenda</v>
      </c>
      <c r="L453" s="92" t="s">
        <v>0</v>
      </c>
      <c r="M453" s="312" t="str">
        <f t="shared" si="46"/>
        <v>Igor – Gavrilov – OK Komenda</v>
      </c>
      <c r="N453" s="92" t="s">
        <v>0</v>
      </c>
      <c r="O453" s="312" t="str">
        <f t="shared" si="47"/>
        <v>Igor – Gavrilov</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468</v>
      </c>
      <c r="E454" s="282" cm="1">
        <f t="array" ref="E454">IF($C454="","",INDEX(import_data,$C454,E$9))</f>
        <v>1984</v>
      </c>
      <c r="F454" s="280" t="str" cm="1">
        <f t="array" ref="F454">IF($C454="","",INDEX(import_data,$C454,F$9))</f>
        <v>Ilija</v>
      </c>
      <c r="G454" s="280" t="str" cm="1">
        <f t="array" ref="G454">IF($C454="","",INDEX(import_data,$C454,G$9))</f>
        <v>Dimitrijević</v>
      </c>
      <c r="H454" s="280" t="str" cm="1">
        <f t="array" ref="H454">IF($C454="","",IF(INDEX(import_data,$C454,H$9)="","",INDEX(import_data,$C454,H$9)))</f>
        <v>OK DIF</v>
      </c>
      <c r="I454" s="300" t="str" cm="1">
        <f t="array" ref="I454">IF($C454="","",IF(INDEX(import_data,$C454,I$9)="","",INDEX(import_data,$C454,I$9)))</f>
        <v/>
      </c>
      <c r="K454" s="312" t="str">
        <f t="shared" si="45"/>
        <v>Ilija – Dimitrijević – OK DIF</v>
      </c>
      <c r="L454" s="92" t="s">
        <v>0</v>
      </c>
      <c r="M454" s="312" t="str">
        <f t="shared" si="46"/>
        <v>Ilija – Dimitrijević – OK DIF</v>
      </c>
      <c r="N454" s="92" t="s">
        <v>0</v>
      </c>
      <c r="O454" s="312" t="str">
        <f t="shared" si="47"/>
        <v>Ilija – Dimitrijević</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469</v>
      </c>
      <c r="E455" s="282" cm="1">
        <f t="array" ref="E455">IF($C455="","",INDEX(import_data,$C455,E$9))</f>
        <v>1168</v>
      </c>
      <c r="F455" s="280" t="str" cm="1">
        <f t="array" ref="F455">IF($C455="","",INDEX(import_data,$C455,F$9))</f>
        <v>Ines</v>
      </c>
      <c r="G455" s="280" t="str" cm="1">
        <f t="array" ref="G455">IF($C455="","",INDEX(import_data,$C455,G$9))</f>
        <v>Ostajmer</v>
      </c>
      <c r="H455" s="280" t="str" cm="1">
        <f t="array" ref="H455">IF($C455="","",IF(INDEX(import_data,$C455,H$9)="","",INDEX(import_data,$C455,H$9)))</f>
        <v>OK Vihor</v>
      </c>
      <c r="I455" s="300" t="str" cm="1">
        <f t="array" ref="I455">IF($C455="","",IF(INDEX(import_data,$C455,I$9)="","",INDEX(import_data,$C455,I$9)))</f>
        <v>Ž12</v>
      </c>
      <c r="K455" s="312" t="str">
        <f t="shared" si="45"/>
        <v>Ines – Ostajmer – OK Vihor – Ž12</v>
      </c>
      <c r="L455" s="92" t="s">
        <v>0</v>
      </c>
      <c r="M455" s="312" t="str">
        <f t="shared" si="46"/>
        <v>Ines – Ostajmer – OK Vihor</v>
      </c>
      <c r="N455" s="92" t="s">
        <v>0</v>
      </c>
      <c r="O455" s="312" t="str">
        <f t="shared" si="47"/>
        <v>Ines – Ostajmer</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470</v>
      </c>
      <c r="E456" s="282" cm="1">
        <f t="array" ref="E456">IF($C456="","",INDEX(import_data,$C456,E$9))</f>
        <v>2273</v>
      </c>
      <c r="F456" s="280" t="str" cm="1">
        <f t="array" ref="F456">IF($C456="","",INDEX(import_data,$C456,F$9))</f>
        <v>Ines</v>
      </c>
      <c r="G456" s="280" t="str" cm="1">
        <f t="array" ref="G456">IF($C456="","",INDEX(import_data,$C456,G$9))</f>
        <v>Ostermajer</v>
      </c>
      <c r="H456" s="280" t="str" cm="1">
        <f t="array" ref="H456">IF($C456="","",IF(INDEX(import_data,$C456,H$9)="","",INDEX(import_data,$C456,H$9)))</f>
        <v>OK Vihor</v>
      </c>
      <c r="I456" s="300" t="str" cm="1">
        <f t="array" ref="I456">IF($C456="","",IF(INDEX(import_data,$C456,I$9)="","",INDEX(import_data,$C456,I$9)))</f>
        <v/>
      </c>
      <c r="K456" s="312" t="str">
        <f t="shared" si="45"/>
        <v>Ines – Ostermajer – OK Vihor</v>
      </c>
      <c r="L456" s="92" t="s">
        <v>0</v>
      </c>
      <c r="M456" s="312" t="str">
        <f t="shared" si="46"/>
        <v>Ines – Ostermajer – OK Vihor</v>
      </c>
      <c r="N456" s="92" t="s">
        <v>0</v>
      </c>
      <c r="O456" s="312" t="str">
        <f t="shared" si="47"/>
        <v>Ines – Ostermajer</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471</v>
      </c>
      <c r="E457" s="282" cm="1">
        <f t="array" ref="E457">IF($C457="","",INDEX(import_data,$C457,E$9))</f>
        <v>1353</v>
      </c>
      <c r="F457" s="280" t="str" cm="1">
        <f t="array" ref="F457">IF($C457="","",INDEX(import_data,$C457,F$9))</f>
        <v>Ines</v>
      </c>
      <c r="G457" s="280" t="str" cm="1">
        <f t="array" ref="G457">IF($C457="","",INDEX(import_data,$C457,G$9))</f>
        <v>Mance</v>
      </c>
      <c r="H457" s="280" t="str" cm="1">
        <f t="array" ref="H457">IF($C457="","",IF(INDEX(import_data,$C457,H$9)="","",INDEX(import_data,$C457,H$9)))</f>
        <v>OK Vihor</v>
      </c>
      <c r="I457" s="300" t="str" cm="1">
        <f t="array" ref="I457">IF($C457="","",IF(INDEX(import_data,$C457,I$9)="","",INDEX(import_data,$C457,I$9)))</f>
        <v>Ž21B</v>
      </c>
      <c r="K457" s="312" t="str">
        <f t="shared" si="45"/>
        <v>Ines – Mance – OK Vihor – Ž21B</v>
      </c>
      <c r="L457" s="92" t="s">
        <v>0</v>
      </c>
      <c r="M457" s="312" t="str">
        <f t="shared" si="46"/>
        <v>Ines – Mance – OK Vihor</v>
      </c>
      <c r="N457" s="92" t="s">
        <v>0</v>
      </c>
      <c r="O457" s="312" t="str">
        <f t="shared" si="47"/>
        <v>Ines – Mance</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472</v>
      </c>
      <c r="E458" s="282" cm="1">
        <f t="array" ref="E458">IF($C458="","",INDEX(import_data,$C458,E$9))</f>
        <v>1483</v>
      </c>
      <c r="F458" s="280" t="str" cm="1">
        <f t="array" ref="F458">IF($C458="","",INDEX(import_data,$C458,F$9))</f>
        <v>Ines</v>
      </c>
      <c r="G458" s="280" t="str" cm="1">
        <f t="array" ref="G458">IF($C458="","",INDEX(import_data,$C458,G$9))</f>
        <v>Kos</v>
      </c>
      <c r="H458" s="280" t="str" cm="1">
        <f t="array" ref="H458">IF($C458="","",IF(INDEX(import_data,$C458,H$9)="","",INDEX(import_data,$C458,H$9)))</f>
        <v>OK Kapela</v>
      </c>
      <c r="I458" s="300" t="str" cm="1">
        <f t="array" ref="I458">IF($C458="","",IF(INDEX(import_data,$C458,I$9)="","",INDEX(import_data,$C458,I$9)))</f>
        <v>Ž21B</v>
      </c>
      <c r="K458" s="312" t="str">
        <f t="shared" si="45"/>
        <v>Ines – Kos – OK Kapela – Ž21B</v>
      </c>
      <c r="L458" s="92" t="s">
        <v>0</v>
      </c>
      <c r="M458" s="312" t="str">
        <f t="shared" si="46"/>
        <v>Ines – Kos – OK Kapela</v>
      </c>
      <c r="N458" s="92" t="s">
        <v>0</v>
      </c>
      <c r="O458" s="312" t="str">
        <f t="shared" si="47"/>
        <v>Ines – Kos</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473</v>
      </c>
      <c r="E459" s="282" cm="1">
        <f t="array" ref="E459">IF($C459="","",INDEX(import_data,$C459,E$9))</f>
        <v>1550</v>
      </c>
      <c r="F459" s="280" t="str" cm="1">
        <f t="array" ref="F459">IF($C459="","",INDEX(import_data,$C459,F$9))</f>
        <v>Ines</v>
      </c>
      <c r="G459" s="280" t="str" cm="1">
        <f t="array" ref="G459">IF($C459="","",INDEX(import_data,$C459,G$9))</f>
        <v>Jurač</v>
      </c>
      <c r="H459" s="280" t="str" cm="1">
        <f t="array" ref="H459">IF($C459="","",IF(INDEX(import_data,$C459,H$9)="","",INDEX(import_data,$C459,H$9)))</f>
        <v>OK Vihor</v>
      </c>
      <c r="I459" s="300" t="str" cm="1">
        <f t="array" ref="I459">IF($C459="","",IF(INDEX(import_data,$C459,I$9)="","",INDEX(import_data,$C459,I$9)))</f>
        <v>Ž21B</v>
      </c>
      <c r="K459" s="312" t="str">
        <f t="shared" si="45"/>
        <v>Ines – Jurač – OK Vihor – Ž21B</v>
      </c>
      <c r="L459" s="92" t="s">
        <v>0</v>
      </c>
      <c r="M459" s="312" t="str">
        <f t="shared" si="46"/>
        <v>Ines – Jurač – OK Vihor</v>
      </c>
      <c r="N459" s="92" t="s">
        <v>0</v>
      </c>
      <c r="O459" s="312" t="str">
        <f t="shared" si="47"/>
        <v>Ines – Jurač</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474</v>
      </c>
      <c r="E460" s="282" cm="1">
        <f t="array" ref="E460">IF($C460="","",INDEX(import_data,$C460,E$9))</f>
        <v>1754</v>
      </c>
      <c r="F460" s="280" t="str" cm="1">
        <f t="array" ref="F460">IF($C460="","",INDEX(import_data,$C460,F$9))</f>
        <v>Ira</v>
      </c>
      <c r="G460" s="280" t="str" cm="1">
        <f t="array" ref="G460">IF($C460="","",INDEX(import_data,$C460,G$9))</f>
        <v>Miličević</v>
      </c>
      <c r="H460" s="280" t="str" cm="1">
        <f t="array" ref="H460">IF($C460="","",IF(INDEX(import_data,$C460,H$9)="","",INDEX(import_data,$C460,H$9)))</f>
        <v>OK Kapela</v>
      </c>
      <c r="I460" s="300" t="str" cm="1">
        <f t="array" ref="I460">IF($C460="","",IF(INDEX(import_data,$C460,I$9)="","",INDEX(import_data,$C460,I$9)))</f>
        <v/>
      </c>
      <c r="K460" s="312" t="str">
        <f t="shared" si="45"/>
        <v>Ira – Miličević – OK Kapela</v>
      </c>
      <c r="L460" s="92" t="s">
        <v>0</v>
      </c>
      <c r="M460" s="312" t="str">
        <f t="shared" si="46"/>
        <v>Ira – Miličević – OK Kapela</v>
      </c>
      <c r="N460" s="92" t="s">
        <v>0</v>
      </c>
      <c r="O460" s="312" t="str">
        <f t="shared" si="47"/>
        <v>Ira – Miličević</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475</v>
      </c>
      <c r="E461" s="282" cm="1">
        <f t="array" ref="E461">IF($C461="","",INDEX(import_data,$C461,E$9))</f>
        <v>1410</v>
      </c>
      <c r="F461" s="280" t="str" cm="1">
        <f t="array" ref="F461">IF($C461="","",INDEX(import_data,$C461,F$9))</f>
        <v>Ira</v>
      </c>
      <c r="G461" s="280" t="str" cm="1">
        <f t="array" ref="G461">IF($C461="","",INDEX(import_data,$C461,G$9))</f>
        <v>Mareković</v>
      </c>
      <c r="H461" s="280" t="str" cm="1">
        <f t="array" ref="H461">IF($C461="","",IF(INDEX(import_data,$C461,H$9)="","",INDEX(import_data,$C461,H$9)))</f>
        <v>OK Vihor</v>
      </c>
      <c r="I461" s="300" t="str" cm="1">
        <f t="array" ref="I461">IF($C461="","",IF(INDEX(import_data,$C461,I$9)="","",INDEX(import_data,$C461,I$9)))</f>
        <v>Ž20</v>
      </c>
      <c r="K461" s="312" t="str">
        <f t="shared" si="45"/>
        <v>Ira – Mareković – OK Vihor – Ž20</v>
      </c>
      <c r="L461" s="92" t="s">
        <v>0</v>
      </c>
      <c r="M461" s="312" t="str">
        <f t="shared" si="46"/>
        <v>Ira – Mareković – OK Vihor</v>
      </c>
      <c r="N461" s="92" t="s">
        <v>0</v>
      </c>
      <c r="O461" s="312" t="str">
        <f t="shared" si="47"/>
        <v>Ira – Mareković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476</v>
      </c>
      <c r="E462" s="282" cm="1">
        <f t="array" ref="E462">IF($C462="","",INDEX(import_data,$C462,E$9))</f>
        <v>2255</v>
      </c>
      <c r="F462" s="280" t="str" cm="1">
        <f t="array" ref="F462">IF($C462="","",INDEX(import_data,$C462,F$9))</f>
        <v>Irena</v>
      </c>
      <c r="G462" s="280" t="str" cm="1">
        <f t="array" ref="G462">IF($C462="","",INDEX(import_data,$C462,G$9))</f>
        <v>Smojver</v>
      </c>
      <c r="H462" s="280" t="str" cm="1">
        <f t="array" ref="H462">IF($C462="","",IF(INDEX(import_data,$C462,H$9)="","",INDEX(import_data,$C462,H$9)))</f>
        <v>OK Kapela</v>
      </c>
      <c r="I462" s="300" t="str" cm="1">
        <f t="array" ref="I462">IF($C462="","",IF(INDEX(import_data,$C462,I$9)="","",INDEX(import_data,$C462,I$9)))</f>
        <v/>
      </c>
      <c r="K462" s="312" t="str">
        <f t="shared" ref="K462:K525" si="52">IF(F462="","",F462) &amp; IF(G462="",""," – " &amp; G462) &amp; IF(H462="",""," – " &amp; H462) &amp; IF(I462="",""," – " &amp; I462)</f>
        <v>Irena – Smojver – OK Kapela</v>
      </c>
      <c r="L462" s="92" t="s">
        <v>0</v>
      </c>
      <c r="M462" s="312" t="str">
        <f t="shared" ref="M462:M525" si="53">IF(F462="","",F462) &amp; IF(G462="",""," – " &amp; G462) &amp; IF(H462="",""," – " &amp; H462)</f>
        <v>Irena – Smojver – OK Kapela</v>
      </c>
      <c r="N462" s="92" t="s">
        <v>0</v>
      </c>
      <c r="O462" s="312" t="str">
        <f t="shared" ref="O462:O525" si="54">IF(F462="","",F462) &amp; IF(G462="",""," – " &amp; G462)</f>
        <v>Irena – Smojver</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477</v>
      </c>
      <c r="E463" s="282" cm="1">
        <f t="array" ref="E463">IF($C463="","",INDEX(import_data,$C463,E$9))</f>
        <v>1389</v>
      </c>
      <c r="F463" s="280" t="str" cm="1">
        <f t="array" ref="F463">IF($C463="","",INDEX(import_data,$C463,F$9))</f>
        <v>Irena</v>
      </c>
      <c r="G463" s="280" t="str" cm="1">
        <f t="array" ref="G463">IF($C463="","",INDEX(import_data,$C463,G$9))</f>
        <v>Požgaj</v>
      </c>
      <c r="H463" s="280" t="str" cm="1">
        <f t="array" ref="H463">IF($C463="","",IF(INDEX(import_data,$C463,H$9)="","",INDEX(import_data,$C463,H$9)))</f>
        <v>OK Vihor</v>
      </c>
      <c r="I463" s="300" t="str" cm="1">
        <f t="array" ref="I463">IF($C463="","",IF(INDEX(import_data,$C463,I$9)="","",INDEX(import_data,$C463,I$9)))</f>
        <v/>
      </c>
      <c r="K463" s="312" t="str">
        <f t="shared" si="52"/>
        <v>Irena – Požgaj – OK Vihor</v>
      </c>
      <c r="L463" s="92" t="s">
        <v>0</v>
      </c>
      <c r="M463" s="312" t="str">
        <f t="shared" si="53"/>
        <v>Irena – Požgaj – OK Vihor</v>
      </c>
      <c r="N463" s="92" t="s">
        <v>0</v>
      </c>
      <c r="O463" s="312" t="str">
        <f t="shared" si="54"/>
        <v>Irena – Požgaj</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478</v>
      </c>
      <c r="E464" s="282" cm="1">
        <f t="array" ref="E464">IF($C464="","",INDEX(import_data,$C464,E$9))</f>
        <v>1760</v>
      </c>
      <c r="F464" s="280" t="str" cm="1">
        <f t="array" ref="F464">IF($C464="","",INDEX(import_data,$C464,F$9))</f>
        <v>Irena</v>
      </c>
      <c r="G464" s="280" t="str" cm="1">
        <f t="array" ref="G464">IF($C464="","",INDEX(import_data,$C464,G$9))</f>
        <v>Detić</v>
      </c>
      <c r="H464" s="280" t="str" cm="1">
        <f t="array" ref="H464">IF($C464="","",IF(INDEX(import_data,$C464,H$9)="","",INDEX(import_data,$C464,H$9)))</f>
        <v>OK Ivan Merz</v>
      </c>
      <c r="I464" s="300" t="str" cm="1">
        <f t="array" ref="I464">IF($C464="","",IF(INDEX(import_data,$C464,I$9)="","",INDEX(import_data,$C464,I$9)))</f>
        <v/>
      </c>
      <c r="K464" s="312" t="str">
        <f t="shared" si="52"/>
        <v>Irena – Detić – OK Ivan Merz</v>
      </c>
      <c r="L464" s="92" t="s">
        <v>0</v>
      </c>
      <c r="M464" s="312" t="str">
        <f t="shared" si="53"/>
        <v>Irena – Detić – OK Ivan Merz</v>
      </c>
      <c r="N464" s="92" t="s">
        <v>0</v>
      </c>
      <c r="O464" s="312" t="str">
        <f t="shared" si="54"/>
        <v>Irena – Detić</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479</v>
      </c>
      <c r="E465" s="282" cm="1">
        <f t="array" ref="E465">IF($C465="","",INDEX(import_data,$C465,E$9))</f>
        <v>2130</v>
      </c>
      <c r="F465" s="280" t="str" cm="1">
        <f t="array" ref="F465">IF($C465="","",INDEX(import_data,$C465,F$9))</f>
        <v>Irena</v>
      </c>
      <c r="G465" s="280" t="str" cm="1">
        <f t="array" ref="G465">IF($C465="","",INDEX(import_data,$C465,G$9))</f>
        <v>Waldhauserová</v>
      </c>
      <c r="H465" s="280" t="str" cm="1">
        <f t="array" ref="H465">IF($C465="","",IF(INDEX(import_data,$C465,H$9)="","",INDEX(import_data,$C465,H$9)))</f>
        <v>OK Jiskra N. B.</v>
      </c>
      <c r="I465" s="300" t="str" cm="1">
        <f t="array" ref="I465">IF($C465="","",IF(INDEX(import_data,$C465,I$9)="","",INDEX(import_data,$C465,I$9)))</f>
        <v/>
      </c>
      <c r="K465" s="312" t="str">
        <f t="shared" si="52"/>
        <v>Irena – Waldhauserová – OK Jiskra N. B.</v>
      </c>
      <c r="L465" s="92" t="s">
        <v>0</v>
      </c>
      <c r="M465" s="312" t="str">
        <f t="shared" si="53"/>
        <v>Irena – Waldhauserová – OK Jiskra N. B.</v>
      </c>
      <c r="N465" s="92" t="s">
        <v>0</v>
      </c>
      <c r="O465" s="312" t="str">
        <f t="shared" si="54"/>
        <v>Irena – Waldhauserová</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480</v>
      </c>
      <c r="E466" s="282" cm="1">
        <f t="array" ref="E466">IF($C466="","",INDEX(import_data,$C466,E$9))</f>
        <v>1561</v>
      </c>
      <c r="F466" s="280" t="str" cm="1">
        <f t="array" ref="F466">IF($C466="","",INDEX(import_data,$C466,F$9))</f>
        <v>Irena</v>
      </c>
      <c r="G466" s="280" t="str" cm="1">
        <f t="array" ref="G466">IF($C466="","",INDEX(import_data,$C466,G$9))</f>
        <v>Čorko Meštrović</v>
      </c>
      <c r="H466" s="280" t="str" cm="1">
        <f t="array" ref="H466">IF($C466="","",IF(INDEX(import_data,$C466,H$9)="","",INDEX(import_data,$C466,H$9)))</f>
        <v>OK Kapela</v>
      </c>
      <c r="I466" s="300" t="str" cm="1">
        <f t="array" ref="I466">IF($C466="","",IF(INDEX(import_data,$C466,I$9)="","",INDEX(import_data,$C466,I$9)))</f>
        <v>Ž35</v>
      </c>
      <c r="K466" s="312" t="str">
        <f t="shared" si="52"/>
        <v>Irena – Čorko Meštrović – OK Kapela – Ž35</v>
      </c>
      <c r="L466" s="92" t="s">
        <v>0</v>
      </c>
      <c r="M466" s="312" t="str">
        <f t="shared" si="53"/>
        <v>Irena – Čorko Meštrović – OK Kapela</v>
      </c>
      <c r="N466" s="92" t="s">
        <v>0</v>
      </c>
      <c r="O466" s="312" t="str">
        <f t="shared" si="54"/>
        <v>Irena – Čorko Meštrović</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481</v>
      </c>
      <c r="E467" s="282" cm="1">
        <f t="array" ref="E467">IF($C467="","",INDEX(import_data,$C467,E$9))</f>
        <v>1184</v>
      </c>
      <c r="F467" s="280" t="str" cm="1">
        <f t="array" ref="F467">IF($C467="","",INDEX(import_data,$C467,F$9))</f>
        <v>Irena</v>
      </c>
      <c r="G467" s="280" t="str" cm="1">
        <f t="array" ref="G467">IF($C467="","",INDEX(import_data,$C467,G$9))</f>
        <v>Kasaš Spasić</v>
      </c>
      <c r="H467" s="280" t="str" cm="1">
        <f t="array" ref="H467">IF($C467="","",IF(INDEX(import_data,$C467,H$9)="","",INDEX(import_data,$C467,H$9)))</f>
        <v>OK Kapela</v>
      </c>
      <c r="I467" s="300" t="str" cm="1">
        <f t="array" ref="I467">IF($C467="","",IF(INDEX(import_data,$C467,I$9)="","",INDEX(import_data,$C467,I$9)))</f>
        <v>Ž21B</v>
      </c>
      <c r="K467" s="312" t="str">
        <f t="shared" si="52"/>
        <v>Irena – Kasaš Spasić – OK Kapela – Ž21B</v>
      </c>
      <c r="L467" s="92" t="s">
        <v>0</v>
      </c>
      <c r="M467" s="312" t="str">
        <f t="shared" si="53"/>
        <v>Irena – Kasaš Spasić – OK Kapela</v>
      </c>
      <c r="N467" s="92" t="s">
        <v>0</v>
      </c>
      <c r="O467" s="312" t="str">
        <f t="shared" si="54"/>
        <v>Irena – Kasaš Spasić</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482</v>
      </c>
      <c r="E468" s="282" cm="1">
        <f t="array" ref="E468">IF($C468="","",INDEX(import_data,$C468,E$9))</f>
        <v>1797</v>
      </c>
      <c r="F468" s="280" t="str" cm="1">
        <f t="array" ref="F468">IF($C468="","",INDEX(import_data,$C468,F$9))</f>
        <v>Irina</v>
      </c>
      <c r="G468" s="280" t="str" cm="1">
        <f t="array" ref="G468">IF($C468="","",INDEX(import_data,$C468,G$9))</f>
        <v>Artyushenko</v>
      </c>
      <c r="H468" s="280" t="str" cm="1">
        <f t="array" ref="H468">IF($C468="","",IF(INDEX(import_data,$C468,H$9)="","",INDEX(import_data,$C468,H$9)))</f>
        <v>OK Vihor</v>
      </c>
      <c r="I468" s="300" t="str" cm="1">
        <f t="array" ref="I468">IF($C468="","",IF(INDEX(import_data,$C468,I$9)="","",INDEX(import_data,$C468,I$9)))</f>
        <v/>
      </c>
      <c r="K468" s="312" t="str">
        <f t="shared" si="52"/>
        <v>Irina – Artyushenko – OK Vihor</v>
      </c>
      <c r="L468" s="92" t="s">
        <v>0</v>
      </c>
      <c r="M468" s="312" t="str">
        <f t="shared" si="53"/>
        <v>Irina – Artyushenko – OK Vihor</v>
      </c>
      <c r="N468" s="92" t="s">
        <v>0</v>
      </c>
      <c r="O468" s="312" t="str">
        <f t="shared" si="54"/>
        <v>Irina – Artyushenko</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483</v>
      </c>
      <c r="E469" s="282" cm="1">
        <f t="array" ref="E469">IF($C469="","",INDEX(import_data,$C469,E$9))</f>
        <v>2407</v>
      </c>
      <c r="F469" s="280" t="str" cm="1">
        <f t="array" ref="F469">IF($C469="","",INDEX(import_data,$C469,F$9))</f>
        <v>Irma</v>
      </c>
      <c r="G469" s="280" t="str" cm="1">
        <f t="array" ref="G469">IF($C469="","",INDEX(import_data,$C469,G$9))</f>
        <v>Pretnar</v>
      </c>
      <c r="H469" s="280" t="str" cm="1">
        <f t="array" ref="H469">IF($C469="","",IF(INDEX(import_data,$C469,H$9)="","",INDEX(import_data,$C469,H$9)))</f>
        <v>Kamniški OK</v>
      </c>
      <c r="I469" s="300" t="str" cm="1">
        <f t="array" ref="I469">IF($C469="","",IF(INDEX(import_data,$C469,I$9)="","",INDEX(import_data,$C469,I$9)))</f>
        <v/>
      </c>
      <c r="K469" s="312" t="str">
        <f t="shared" si="52"/>
        <v>Irma – Pretnar – Kamniški OK</v>
      </c>
      <c r="L469" s="92" t="s">
        <v>0</v>
      </c>
      <c r="M469" s="312" t="str">
        <f t="shared" si="53"/>
        <v>Irma – Pretnar – Kamniški OK</v>
      </c>
      <c r="N469" s="92" t="s">
        <v>0</v>
      </c>
      <c r="O469" s="312" t="str">
        <f t="shared" si="54"/>
        <v>Irma – Pretnar</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484</v>
      </c>
      <c r="E470" s="282" cm="1">
        <f t="array" ref="E470">IF($C470="","",INDEX(import_data,$C470,E$9))</f>
        <v>2111</v>
      </c>
      <c r="F470" s="280" t="str" cm="1">
        <f t="array" ref="F470">IF($C470="","",INDEX(import_data,$C470,F$9))</f>
        <v>István</v>
      </c>
      <c r="G470" s="280" t="str" cm="1">
        <f t="array" ref="G470">IF($C470="","",INDEX(import_data,$C470,G$9))</f>
        <v>Fluck</v>
      </c>
      <c r="H470" s="280" t="str" cm="1">
        <f t="array" ref="H470">IF($C470="","",IF(INDEX(import_data,$C470,H$9)="","",INDEX(import_data,$C470,H$9)))</f>
        <v>PVM Pécs</v>
      </c>
      <c r="I470" s="300" t="str" cm="1">
        <f t="array" ref="I470">IF($C470="","",IF(INDEX(import_data,$C470,I$9)="","",INDEX(import_data,$C470,I$9)))</f>
        <v/>
      </c>
      <c r="K470" s="312" t="str">
        <f t="shared" si="52"/>
        <v>István – Fluck – PVM Pécs</v>
      </c>
      <c r="L470" s="92" t="s">
        <v>0</v>
      </c>
      <c r="M470" s="312" t="str">
        <f t="shared" si="53"/>
        <v>István – Fluck – PVM Pécs</v>
      </c>
      <c r="N470" s="92" t="s">
        <v>0</v>
      </c>
      <c r="O470" s="312" t="str">
        <f t="shared" si="54"/>
        <v>István – Fluck</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485</v>
      </c>
      <c r="E471" s="282" cm="1">
        <f t="array" ref="E471">IF($C471="","",INDEX(import_data,$C471,E$9))</f>
        <v>2223</v>
      </c>
      <c r="F471" s="280" t="str" cm="1">
        <f t="array" ref="F471">IF($C471="","",INDEX(import_data,$C471,F$9))</f>
        <v>Iva</v>
      </c>
      <c r="G471" s="280" t="str" cm="1">
        <f t="array" ref="G471">IF($C471="","",INDEX(import_data,$C471,G$9))</f>
        <v>Džeba</v>
      </c>
      <c r="H471" s="280" t="str" cm="1">
        <f t="array" ref="H471">IF($C471="","",IF(INDEX(import_data,$C471,H$9)="","",INDEX(import_data,$C471,H$9)))</f>
        <v>OK Vihor</v>
      </c>
      <c r="I471" s="300" t="str" cm="1">
        <f t="array" ref="I471">IF($C471="","",IF(INDEX(import_data,$C471,I$9)="","",INDEX(import_data,$C471,I$9)))</f>
        <v>Ž21B</v>
      </c>
      <c r="K471" s="312" t="str">
        <f t="shared" si="52"/>
        <v>Iva – Džeba – OK Vihor – Ž21B</v>
      </c>
      <c r="L471" s="92" t="s">
        <v>0</v>
      </c>
      <c r="M471" s="312" t="str">
        <f t="shared" si="53"/>
        <v>Iva – Džeba – OK Vihor</v>
      </c>
      <c r="N471" s="92" t="s">
        <v>0</v>
      </c>
      <c r="O471" s="312" t="str">
        <f t="shared" si="54"/>
        <v>Iva – Džeba</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486</v>
      </c>
      <c r="E472" s="282" cm="1">
        <f t="array" ref="E472">IF($C472="","",INDEX(import_data,$C472,E$9))</f>
        <v>1954</v>
      </c>
      <c r="F472" s="280" t="str" cm="1">
        <f t="array" ref="F472">IF($C472="","",INDEX(import_data,$C472,F$9))</f>
        <v>Iva</v>
      </c>
      <c r="G472" s="280" t="str" cm="1">
        <f t="array" ref="G472">IF($C472="","",INDEX(import_data,$C472,G$9))</f>
        <v>Hruškar</v>
      </c>
      <c r="H472" s="280" t="str" cm="1">
        <f t="array" ref="H472">IF($C472="","",IF(INDEX(import_data,$C472,H$9)="","",INDEX(import_data,$C472,H$9)))</f>
        <v>OK Kapela</v>
      </c>
      <c r="I472" s="300" t="str" cm="1">
        <f t="array" ref="I472">IF($C472="","",IF(INDEX(import_data,$C472,I$9)="","",INDEX(import_data,$C472,I$9)))</f>
        <v>Ž21B</v>
      </c>
      <c r="K472" s="312" t="str">
        <f t="shared" si="52"/>
        <v>Iva – Hruškar – OK Kapela – Ž21B</v>
      </c>
      <c r="L472" s="92" t="s">
        <v>0</v>
      </c>
      <c r="M472" s="312" t="str">
        <f t="shared" si="53"/>
        <v>Iva – Hruškar – OK Kapela</v>
      </c>
      <c r="N472" s="92" t="s">
        <v>0</v>
      </c>
      <c r="O472" s="312" t="str">
        <f t="shared" si="54"/>
        <v>Iva – Hruškar</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487</v>
      </c>
      <c r="E473" s="282" cm="1">
        <f t="array" ref="E473">IF($C473="","",INDEX(import_data,$C473,E$9))</f>
        <v>1458</v>
      </c>
      <c r="F473" s="280" t="str" cm="1">
        <f t="array" ref="F473">IF($C473="","",INDEX(import_data,$C473,F$9))</f>
        <v>Iva</v>
      </c>
      <c r="G473" s="280" t="str" cm="1">
        <f t="array" ref="G473">IF($C473="","",INDEX(import_data,$C473,G$9))</f>
        <v>Detić</v>
      </c>
      <c r="H473" s="280" t="str" cm="1">
        <f t="array" ref="H473">IF($C473="","",IF(INDEX(import_data,$C473,H$9)="","",INDEX(import_data,$C473,H$9)))</f>
        <v>OK Varaždin</v>
      </c>
      <c r="I473" s="300" t="str" cm="1">
        <f t="array" ref="I473">IF($C473="","",IF(INDEX(import_data,$C473,I$9)="","",INDEX(import_data,$C473,I$9)))</f>
        <v>Ž14</v>
      </c>
      <c r="K473" s="312" t="str">
        <f t="shared" si="52"/>
        <v>Iva – Detić – OK Varaždin – Ž14</v>
      </c>
      <c r="L473" s="92" t="s">
        <v>0</v>
      </c>
      <c r="M473" s="312" t="str">
        <f t="shared" si="53"/>
        <v>Iva – Detić – OK Varaždin</v>
      </c>
      <c r="N473" s="92" t="s">
        <v>0</v>
      </c>
      <c r="O473" s="312" t="str">
        <f t="shared" si="54"/>
        <v>Iva – Detić</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488</v>
      </c>
      <c r="E474" s="282" cm="1">
        <f t="array" ref="E474">IF($C474="","",INDEX(import_data,$C474,E$9))</f>
        <v>1491</v>
      </c>
      <c r="F474" s="280" t="str" cm="1">
        <f t="array" ref="F474">IF($C474="","",INDEX(import_data,$C474,F$9))</f>
        <v>Iva</v>
      </c>
      <c r="G474" s="280" t="str" cm="1">
        <f t="array" ref="G474">IF($C474="","",INDEX(import_data,$C474,G$9))</f>
        <v>Derdić</v>
      </c>
      <c r="H474" s="280" t="str" cm="1">
        <f t="array" ref="H474">IF($C474="","",IF(INDEX(import_data,$C474,H$9)="","",INDEX(import_data,$C474,H$9)))</f>
        <v>OK Jelen</v>
      </c>
      <c r="I474" s="300" t="str" cm="1">
        <f t="array" ref="I474">IF($C474="","",IF(INDEX(import_data,$C474,I$9)="","",INDEX(import_data,$C474,I$9)))</f>
        <v>Ž20</v>
      </c>
      <c r="K474" s="312" t="str">
        <f t="shared" si="52"/>
        <v>Iva – Derdić – OK Jelen – Ž20</v>
      </c>
      <c r="L474" s="92" t="s">
        <v>0</v>
      </c>
      <c r="M474" s="312" t="str">
        <f t="shared" si="53"/>
        <v>Iva – Derdić – OK Jelen</v>
      </c>
      <c r="N474" s="92" t="s">
        <v>0</v>
      </c>
      <c r="O474" s="312" t="str">
        <f t="shared" si="54"/>
        <v>Iva – Derdić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489</v>
      </c>
      <c r="E475" s="282" cm="1">
        <f t="array" ref="E475">IF($C475="","",INDEX(import_data,$C475,E$9))</f>
        <v>1743</v>
      </c>
      <c r="F475" s="280" t="str" cm="1">
        <f t="array" ref="F475">IF($C475="","",INDEX(import_data,$C475,F$9))</f>
        <v>Iva</v>
      </c>
      <c r="G475" s="280" t="str" cm="1">
        <f t="array" ref="G475">IF($C475="","",INDEX(import_data,$C475,G$9))</f>
        <v>Baržić</v>
      </c>
      <c r="H475" s="280" t="str" cm="1">
        <f t="array" ref="H475">IF($C475="","",IF(INDEX(import_data,$C475,H$9)="","",INDEX(import_data,$C475,H$9)))</f>
        <v>OK Sova</v>
      </c>
      <c r="I475" s="300" t="str" cm="1">
        <f t="array" ref="I475">IF($C475="","",IF(INDEX(import_data,$C475,I$9)="","",INDEX(import_data,$C475,I$9)))</f>
        <v/>
      </c>
      <c r="K475" s="312" t="str">
        <f t="shared" si="52"/>
        <v>Iva – Baržić – OK Sova</v>
      </c>
      <c r="L475" s="92" t="s">
        <v>0</v>
      </c>
      <c r="M475" s="312" t="str">
        <f t="shared" si="53"/>
        <v>Iva – Baržić – OK Sova</v>
      </c>
      <c r="N475" s="92" t="s">
        <v>0</v>
      </c>
      <c r="O475" s="312" t="str">
        <f t="shared" si="54"/>
        <v>Iva – Baržić</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490</v>
      </c>
      <c r="E476" s="282" cm="1">
        <f t="array" ref="E476">IF($C476="","",INDEX(import_data,$C476,E$9))</f>
        <v>2265</v>
      </c>
      <c r="F476" s="280" t="str" cm="1">
        <f t="array" ref="F476">IF($C476="","",INDEX(import_data,$C476,F$9))</f>
        <v>Iva</v>
      </c>
      <c r="G476" s="280" t="str" cm="1">
        <f t="array" ref="G476">IF($C476="","",INDEX(import_data,$C476,G$9))</f>
        <v>Magdić</v>
      </c>
      <c r="H476" s="280" t="str" cm="1">
        <f t="array" ref="H476">IF($C476="","",IF(INDEX(import_data,$C476,H$9)="","",INDEX(import_data,$C476,H$9)))</f>
        <v>OK Kapela</v>
      </c>
      <c r="I476" s="300" t="str" cm="1">
        <f t="array" ref="I476">IF($C476="","",IF(INDEX(import_data,$C476,I$9)="","",INDEX(import_data,$C476,I$9)))</f>
        <v/>
      </c>
      <c r="K476" s="312" t="str">
        <f t="shared" si="52"/>
        <v>Iva – Magdić – OK Kapela</v>
      </c>
      <c r="L476" s="92" t="s">
        <v>0</v>
      </c>
      <c r="M476" s="312" t="str">
        <f t="shared" si="53"/>
        <v>Iva – Magdić – OK Kapela</v>
      </c>
      <c r="N476" s="92" t="s">
        <v>0</v>
      </c>
      <c r="O476" s="312" t="str">
        <f t="shared" si="54"/>
        <v>Iva – Magdić</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491</v>
      </c>
      <c r="E477" s="282" cm="1">
        <f t="array" ref="E477">IF($C477="","",INDEX(import_data,$C477,E$9))</f>
        <v>1412</v>
      </c>
      <c r="F477" s="280" t="str" cm="1">
        <f t="array" ref="F477">IF($C477="","",INDEX(import_data,$C477,F$9))</f>
        <v>Iva</v>
      </c>
      <c r="G477" s="280" t="str" cm="1">
        <f t="array" ref="G477">IF($C477="","",INDEX(import_data,$C477,G$9))</f>
        <v>Žulić</v>
      </c>
      <c r="H477" s="280" t="str" cm="1">
        <f t="array" ref="H477">IF($C477="","",IF(INDEX(import_data,$C477,H$9)="","",INDEX(import_data,$C477,H$9)))</f>
        <v>OK Vihor</v>
      </c>
      <c r="I477" s="300" t="str" cm="1">
        <f t="array" ref="I477">IF($C477="","",IF(INDEX(import_data,$C477,I$9)="","",INDEX(import_data,$C477,I$9)))</f>
        <v>Ž21B</v>
      </c>
      <c r="K477" s="312" t="str">
        <f t="shared" si="52"/>
        <v>Iva – Žulić – OK Vihor – Ž21B</v>
      </c>
      <c r="L477" s="92" t="s">
        <v>0</v>
      </c>
      <c r="M477" s="312" t="str">
        <f t="shared" si="53"/>
        <v>Iva – Žulić – OK Vihor</v>
      </c>
      <c r="N477" s="92" t="s">
        <v>0</v>
      </c>
      <c r="O477" s="312" t="str">
        <f t="shared" si="54"/>
        <v>Iva – Žulić</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492</v>
      </c>
      <c r="E478" s="282" cm="1">
        <f t="array" ref="E478">IF($C478="","",INDEX(import_data,$C478,E$9))</f>
        <v>1632</v>
      </c>
      <c r="F478" s="280" t="str" cm="1">
        <f t="array" ref="F478">IF($C478="","",INDEX(import_data,$C478,F$9))</f>
        <v>Iva</v>
      </c>
      <c r="G478" s="280" t="str" cm="1">
        <f t="array" ref="G478">IF($C478="","",INDEX(import_data,$C478,G$9))</f>
        <v>Balaban</v>
      </c>
      <c r="H478" s="280" t="str" cm="1">
        <f t="array" ref="H478">IF($C478="","",IF(INDEX(import_data,$C478,H$9)="","",INDEX(import_data,$C478,H$9)))</f>
        <v>OK Sova</v>
      </c>
      <c r="I478" s="300" t="str" cm="1">
        <f t="array" ref="I478">IF($C478="","",IF(INDEX(import_data,$C478,I$9)="","",INDEX(import_data,$C478,I$9)))</f>
        <v/>
      </c>
      <c r="K478" s="312" t="str">
        <f t="shared" si="52"/>
        <v>Iva – Balaban – OK Sova</v>
      </c>
      <c r="L478" s="92" t="s">
        <v>0</v>
      </c>
      <c r="M478" s="312" t="str">
        <f t="shared" si="53"/>
        <v>Iva – Balaban – OK Sova</v>
      </c>
      <c r="N478" s="92" t="s">
        <v>0</v>
      </c>
      <c r="O478" s="312" t="str">
        <f t="shared" si="54"/>
        <v>Iva – Balaban</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493</v>
      </c>
      <c r="E479" s="282" cm="1">
        <f t="array" ref="E479">IF($C479="","",INDEX(import_data,$C479,E$9))</f>
        <v>1148</v>
      </c>
      <c r="F479" s="280" t="str" cm="1">
        <f t="array" ref="F479">IF($C479="","",INDEX(import_data,$C479,F$9))</f>
        <v>Iva</v>
      </c>
      <c r="G479" s="280" t="str" cm="1">
        <f t="array" ref="G479">IF($C479="","",INDEX(import_data,$C479,G$9))</f>
        <v>Tatić</v>
      </c>
      <c r="H479" s="280" t="str" cm="1">
        <f t="array" ref="H479">IF($C479="","",IF(INDEX(import_data,$C479,H$9)="","",INDEX(import_data,$C479,H$9)))</f>
        <v>OK Vihor</v>
      </c>
      <c r="I479" s="300" t="str" cm="1">
        <f t="array" ref="I479">IF($C479="","",IF(INDEX(import_data,$C479,I$9)="","",INDEX(import_data,$C479,I$9)))</f>
        <v>Ž35</v>
      </c>
      <c r="K479" s="312" t="str">
        <f t="shared" si="52"/>
        <v>Iva – Tatić – OK Vihor – Ž35</v>
      </c>
      <c r="L479" s="92" t="s">
        <v>0</v>
      </c>
      <c r="M479" s="312" t="str">
        <f t="shared" si="53"/>
        <v>Iva – Tatić – OK Vihor</v>
      </c>
      <c r="N479" s="92" t="s">
        <v>0</v>
      </c>
      <c r="O479" s="312" t="str">
        <f t="shared" si="54"/>
        <v>Iva – Tatić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494</v>
      </c>
      <c r="E480" s="282" cm="1">
        <f t="array" ref="E480">IF($C480="","",INDEX(import_data,$C480,E$9))</f>
        <v>1158</v>
      </c>
      <c r="F480" s="280" t="str" cm="1">
        <f t="array" ref="F480">IF($C480="","",INDEX(import_data,$C480,F$9))</f>
        <v>Iva</v>
      </c>
      <c r="G480" s="280" t="str" cm="1">
        <f t="array" ref="G480">IF($C480="","",INDEX(import_data,$C480,G$9))</f>
        <v>Štambuk</v>
      </c>
      <c r="H480" s="280" t="str" cm="1">
        <f t="array" ref="H480">IF($C480="","",IF(INDEX(import_data,$C480,H$9)="","",INDEX(import_data,$C480,H$9)))</f>
        <v>OK Maksimir</v>
      </c>
      <c r="I480" s="300" t="str" cm="1">
        <f t="array" ref="I480">IF($C480="","",IF(INDEX(import_data,$C480,I$9)="","",INDEX(import_data,$C480,I$9)))</f>
        <v>Ž21A</v>
      </c>
      <c r="K480" s="312" t="str">
        <f t="shared" si="52"/>
        <v>Iva – Štambuk – OK Maksimir – Ž21A</v>
      </c>
      <c r="L480" s="92" t="s">
        <v>0</v>
      </c>
      <c r="M480" s="312" t="str">
        <f t="shared" si="53"/>
        <v>Iva – Štambuk – OK Maksimir</v>
      </c>
      <c r="N480" s="92" t="s">
        <v>0</v>
      </c>
      <c r="O480" s="312" t="str">
        <f t="shared" si="54"/>
        <v>Iva – Štambuk</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495</v>
      </c>
      <c r="E481" s="282" cm="1">
        <f t="array" ref="E481">IF($C481="","",INDEX(import_data,$C481,E$9))</f>
        <v>1905</v>
      </c>
      <c r="F481" s="280" t="str" cm="1">
        <f t="array" ref="F481">IF($C481="","",INDEX(import_data,$C481,F$9))</f>
        <v>Iva</v>
      </c>
      <c r="G481" s="280" t="str" cm="1">
        <f t="array" ref="G481">IF($C481="","",INDEX(import_data,$C481,G$9))</f>
        <v>Stipeljković</v>
      </c>
      <c r="H481" s="280" t="str" cm="1">
        <f t="array" ref="H481">IF($C481="","",IF(INDEX(import_data,$C481,H$9)="","",INDEX(import_data,$C481,H$9)))</f>
        <v>OK Vihor</v>
      </c>
      <c r="I481" s="300" t="str" cm="1">
        <f t="array" ref="I481">IF($C481="","",IF(INDEX(import_data,$C481,I$9)="","",INDEX(import_data,$C481,I$9)))</f>
        <v>Ž21B</v>
      </c>
      <c r="K481" s="312" t="str">
        <f t="shared" si="52"/>
        <v>Iva – Stipeljković – OK Vihor – Ž21B</v>
      </c>
      <c r="L481" s="92" t="s">
        <v>0</v>
      </c>
      <c r="M481" s="312" t="str">
        <f t="shared" si="53"/>
        <v>Iva – Stipeljković – OK Vihor</v>
      </c>
      <c r="N481" s="92" t="s">
        <v>0</v>
      </c>
      <c r="O481" s="312" t="str">
        <f t="shared" si="54"/>
        <v>Iva – Stipeljković</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496</v>
      </c>
      <c r="E482" s="282" cm="1">
        <f t="array" ref="E482">IF($C482="","",INDEX(import_data,$C482,E$9))</f>
        <v>1683</v>
      </c>
      <c r="F482" s="280" t="str" cm="1">
        <f t="array" ref="F482">IF($C482="","",INDEX(import_data,$C482,F$9))</f>
        <v>Iva</v>
      </c>
      <c r="G482" s="280" t="str" cm="1">
        <f t="array" ref="G482">IF($C482="","",INDEX(import_data,$C482,G$9))</f>
        <v>Renić</v>
      </c>
      <c r="H482" s="280" t="str" cm="1">
        <f t="array" ref="H482">IF($C482="","",IF(INDEX(import_data,$C482,H$9)="","",INDEX(import_data,$C482,H$9)))</f>
        <v>OK Orion</v>
      </c>
      <c r="I482" s="300" t="str" cm="1">
        <f t="array" ref="I482">IF($C482="","",IF(INDEX(import_data,$C482,I$9)="","",INDEX(import_data,$C482,I$9)))</f>
        <v>Ž21B</v>
      </c>
      <c r="K482" s="312" t="str">
        <f t="shared" si="52"/>
        <v>Iva – Renić – OK Orion – Ž21B</v>
      </c>
      <c r="L482" s="92" t="s">
        <v>0</v>
      </c>
      <c r="M482" s="312" t="str">
        <f t="shared" si="53"/>
        <v>Iva – Renić – OK Orion</v>
      </c>
      <c r="N482" s="92" t="s">
        <v>0</v>
      </c>
      <c r="O482" s="312" t="str">
        <f t="shared" si="54"/>
        <v>Iva – Renić</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497</v>
      </c>
      <c r="E483" s="282" cm="1">
        <f t="array" ref="E483">IF($C483="","",INDEX(import_data,$C483,E$9))</f>
        <v>1935</v>
      </c>
      <c r="F483" s="280" t="str" cm="1">
        <f t="array" ref="F483">IF($C483="","",INDEX(import_data,$C483,F$9))</f>
        <v>Iva</v>
      </c>
      <c r="G483" s="280" t="str" cm="1">
        <f t="array" ref="G483">IF($C483="","",INDEX(import_data,$C483,G$9))</f>
        <v>Mađarić</v>
      </c>
      <c r="H483" s="280" t="str" cm="1">
        <f t="array" ref="H483">IF($C483="","",IF(INDEX(import_data,$C483,H$9)="","",INDEX(import_data,$C483,H$9)))</f>
        <v>OK Varaždin</v>
      </c>
      <c r="I483" s="300" t="str" cm="1">
        <f t="array" ref="I483">IF($C483="","",IF(INDEX(import_data,$C483,I$9)="","",INDEX(import_data,$C483,I$9)))</f>
        <v/>
      </c>
      <c r="K483" s="312" t="str">
        <f t="shared" si="52"/>
        <v>Iva – Mađarić – OK Varaždin</v>
      </c>
      <c r="L483" s="92" t="s">
        <v>0</v>
      </c>
      <c r="M483" s="312" t="str">
        <f t="shared" si="53"/>
        <v>Iva – Mađarić – OK Varaždin</v>
      </c>
      <c r="N483" s="92" t="s">
        <v>0</v>
      </c>
      <c r="O483" s="312" t="str">
        <f t="shared" si="54"/>
        <v>Iva – Mađarić</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498</v>
      </c>
      <c r="E484" s="282" cm="1">
        <f t="array" ref="E484">IF($C484="","",INDEX(import_data,$C484,E$9))</f>
        <v>2396</v>
      </c>
      <c r="F484" s="280" t="str" cm="1">
        <f t="array" ref="F484">IF($C484="","",INDEX(import_data,$C484,F$9))</f>
        <v>Iva</v>
      </c>
      <c r="G484" s="280" t="str" cm="1">
        <f t="array" ref="G484">IF($C484="","",INDEX(import_data,$C484,G$9))</f>
        <v>Fagre</v>
      </c>
      <c r="H484" s="280" t="str" cm="1">
        <f t="array" ref="H484">IF($C484="","",IF(INDEX(import_data,$C484,H$9)="","",INDEX(import_data,$C484,H$9)))</f>
        <v>KFUM Örebro Orientering</v>
      </c>
      <c r="I484" s="300" t="str" cm="1">
        <f t="array" ref="I484">IF($C484="","",IF(INDEX(import_data,$C484,I$9)="","",INDEX(import_data,$C484,I$9)))</f>
        <v/>
      </c>
      <c r="K484" s="312" t="str">
        <f t="shared" si="52"/>
        <v>Iva – Fagre – KFUM Örebro Orientering</v>
      </c>
      <c r="L484" s="92" t="s">
        <v>0</v>
      </c>
      <c r="M484" s="312" t="str">
        <f t="shared" si="53"/>
        <v>Iva – Fagre – KFUM Örebro Orientering</v>
      </c>
      <c r="N484" s="92" t="s">
        <v>0</v>
      </c>
      <c r="O484" s="312" t="str">
        <f t="shared" si="54"/>
        <v>Iva – Fagre</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499</v>
      </c>
      <c r="E485" s="282" cm="1">
        <f t="array" ref="E485">IF($C485="","",INDEX(import_data,$C485,E$9))</f>
        <v>1198</v>
      </c>
      <c r="F485" s="280" t="str" cm="1">
        <f t="array" ref="F485">IF($C485="","",INDEX(import_data,$C485,F$9))</f>
        <v>Iva</v>
      </c>
      <c r="G485" s="280" t="str" cm="1">
        <f t="array" ref="G485">IF($C485="","",INDEX(import_data,$C485,G$9))</f>
        <v>Jakopec</v>
      </c>
      <c r="H485" s="280" t="str" cm="1">
        <f t="array" ref="H485">IF($C485="","",IF(INDEX(import_data,$C485,H$9)="","",INDEX(import_data,$C485,H$9)))</f>
        <v>OK Japetić</v>
      </c>
      <c r="I485" s="300" t="str" cm="1">
        <f t="array" ref="I485">IF($C485="","",IF(INDEX(import_data,$C485,I$9)="","",INDEX(import_data,$C485,I$9)))</f>
        <v/>
      </c>
      <c r="K485" s="312" t="str">
        <f t="shared" si="52"/>
        <v>Iva – Jakopec – OK Japetić</v>
      </c>
      <c r="L485" s="92" t="s">
        <v>0</v>
      </c>
      <c r="M485" s="312" t="str">
        <f t="shared" si="53"/>
        <v>Iva – Jakopec – OK Japetić</v>
      </c>
      <c r="N485" s="92" t="s">
        <v>0</v>
      </c>
      <c r="O485" s="312" t="str">
        <f t="shared" si="54"/>
        <v>Iva – Jakopec</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500</v>
      </c>
      <c r="E486" s="282" cm="1">
        <f t="array" ref="E486">IF($C486="","",INDEX(import_data,$C486,E$9))</f>
        <v>1881</v>
      </c>
      <c r="F486" s="280" t="str" cm="1">
        <f t="array" ref="F486">IF($C486="","",INDEX(import_data,$C486,F$9))</f>
        <v>Iva</v>
      </c>
      <c r="G486" s="280" t="str" cm="1">
        <f t="array" ref="G486">IF($C486="","",INDEX(import_data,$C486,G$9))</f>
        <v>Balaž</v>
      </c>
      <c r="H486" s="280" t="str" cm="1">
        <f t="array" ref="H486">IF($C486="","",IF(INDEX(import_data,$C486,H$9)="","",INDEX(import_data,$C486,H$9)))</f>
        <v>OK Vihor</v>
      </c>
      <c r="I486" s="300" t="str" cm="1">
        <f t="array" ref="I486">IF($C486="","",IF(INDEX(import_data,$C486,I$9)="","",INDEX(import_data,$C486,I$9)))</f>
        <v/>
      </c>
      <c r="K486" s="312" t="str">
        <f t="shared" si="52"/>
        <v>Iva – Balaž – OK Vihor</v>
      </c>
      <c r="L486" s="92" t="s">
        <v>0</v>
      </c>
      <c r="M486" s="312" t="str">
        <f t="shared" si="53"/>
        <v>Iva – Balaž – OK Vihor</v>
      </c>
      <c r="N486" s="92" t="s">
        <v>0</v>
      </c>
      <c r="O486" s="312" t="str">
        <f t="shared" si="54"/>
        <v>Iva – Balaž</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501</v>
      </c>
      <c r="E487" s="282" cm="1">
        <f t="array" ref="E487">IF($C487="","",INDEX(import_data,$C487,E$9))</f>
        <v>2042</v>
      </c>
      <c r="F487" s="280" t="str" cm="1">
        <f t="array" ref="F487">IF($C487="","",INDEX(import_data,$C487,F$9))</f>
        <v>Iva</v>
      </c>
      <c r="G487" s="280" t="str" cm="1">
        <f t="array" ref="G487">IF($C487="","",INDEX(import_data,$C487,G$9))</f>
        <v>Pintur</v>
      </c>
      <c r="H487" s="280" t="str" cm="1">
        <f t="array" ref="H487">IF($C487="","",IF(INDEX(import_data,$C487,H$9)="","",INDEX(import_data,$C487,H$9)))</f>
        <v>OK Kapela</v>
      </c>
      <c r="I487" s="300" t="str" cm="1">
        <f t="array" ref="I487">IF($C487="","",IF(INDEX(import_data,$C487,I$9)="","",INDEX(import_data,$C487,I$9)))</f>
        <v>Ž21B</v>
      </c>
      <c r="K487" s="312" t="str">
        <f t="shared" si="52"/>
        <v>Iva – Pintur – OK Kapela – Ž21B</v>
      </c>
      <c r="L487" s="92" t="s">
        <v>0</v>
      </c>
      <c r="M487" s="312" t="str">
        <f t="shared" si="53"/>
        <v>Iva – Pintur – OK Kapela</v>
      </c>
      <c r="N487" s="92" t="s">
        <v>0</v>
      </c>
      <c r="O487" s="312" t="str">
        <f t="shared" si="54"/>
        <v>Iva – Pintur</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502</v>
      </c>
      <c r="E488" s="282" cm="1">
        <f t="array" ref="E488">IF($C488="","",INDEX(import_data,$C488,E$9))</f>
        <v>1747</v>
      </c>
      <c r="F488" s="280" t="str" cm="1">
        <f t="array" ref="F488">IF($C488="","",INDEX(import_data,$C488,F$9))</f>
        <v>Iva</v>
      </c>
      <c r="G488" s="280" t="str" cm="1">
        <f t="array" ref="G488">IF($C488="","",INDEX(import_data,$C488,G$9))</f>
        <v>Drganc</v>
      </c>
      <c r="H488" s="280" t="str" cm="1">
        <f t="array" ref="H488">IF($C488="","",IF(INDEX(import_data,$C488,H$9)="","",INDEX(import_data,$C488,H$9)))</f>
        <v>OK Vihor</v>
      </c>
      <c r="I488" s="300" t="str" cm="1">
        <f t="array" ref="I488">IF($C488="","",IF(INDEX(import_data,$C488,I$9)="","",INDEX(import_data,$C488,I$9)))</f>
        <v/>
      </c>
      <c r="K488" s="312" t="str">
        <f t="shared" si="52"/>
        <v>Iva – Drganc – OK Vihor</v>
      </c>
      <c r="L488" s="92" t="s">
        <v>0</v>
      </c>
      <c r="M488" s="312" t="str">
        <f t="shared" si="53"/>
        <v>Iva – Drganc – OK Vihor</v>
      </c>
      <c r="N488" s="92" t="s">
        <v>0</v>
      </c>
      <c r="O488" s="312" t="str">
        <f t="shared" si="54"/>
        <v>Iva – Drganc</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503</v>
      </c>
      <c r="E489" s="282" cm="1">
        <f t="array" ref="E489">IF($C489="","",INDEX(import_data,$C489,E$9))</f>
        <v>2008</v>
      </c>
      <c r="F489" s="280" t="str" cm="1">
        <f t="array" ref="F489">IF($C489="","",INDEX(import_data,$C489,F$9))</f>
        <v>Iva</v>
      </c>
      <c r="G489" s="280" t="str" cm="1">
        <f t="array" ref="G489">IF($C489="","",INDEX(import_data,$C489,G$9))</f>
        <v>Marjanović</v>
      </c>
      <c r="H489" s="280" t="str" cm="1">
        <f t="array" ref="H489">IF($C489="","",IF(INDEX(import_data,$C489,H$9)="","",INDEX(import_data,$C489,H$9)))</f>
        <v>OK Kapela</v>
      </c>
      <c r="I489" s="300" t="str" cm="1">
        <f t="array" ref="I489">IF($C489="","",IF(INDEX(import_data,$C489,I$9)="","",INDEX(import_data,$C489,I$9)))</f>
        <v/>
      </c>
      <c r="K489" s="312" t="str">
        <f t="shared" si="52"/>
        <v>Iva – Marjanović – OK Kapela</v>
      </c>
      <c r="L489" s="92" t="s">
        <v>0</v>
      </c>
      <c r="M489" s="312" t="str">
        <f t="shared" si="53"/>
        <v>Iva – Marjanović – OK Kapela</v>
      </c>
      <c r="N489" s="92" t="s">
        <v>0</v>
      </c>
      <c r="O489" s="312" t="str">
        <f t="shared" si="54"/>
        <v>Iva – Marjanović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504</v>
      </c>
      <c r="E490" s="282" cm="1">
        <f t="array" ref="E490">IF($C490="","",INDEX(import_data,$C490,E$9))</f>
        <v>1360</v>
      </c>
      <c r="F490" s="280" t="str" cm="1">
        <f t="array" ref="F490">IF($C490="","",INDEX(import_data,$C490,F$9))</f>
        <v>Iva</v>
      </c>
      <c r="G490" s="280" t="str" cm="1">
        <f t="array" ref="G490">IF($C490="","",INDEX(import_data,$C490,G$9))</f>
        <v>Lovrec</v>
      </c>
      <c r="H490" s="280" t="str" cm="1">
        <f t="array" ref="H490">IF($C490="","",IF(INDEX(import_data,$C490,H$9)="","",INDEX(import_data,$C490,H$9)))</f>
        <v>OK Vihor</v>
      </c>
      <c r="I490" s="300" t="str" cm="1">
        <f t="array" ref="I490">IF($C490="","",IF(INDEX(import_data,$C490,I$9)="","",INDEX(import_data,$C490,I$9)))</f>
        <v>Ž21A</v>
      </c>
      <c r="K490" s="312" t="str">
        <f t="shared" si="52"/>
        <v>Iva – Lovrec – OK Vihor – Ž21A</v>
      </c>
      <c r="L490" s="92" t="s">
        <v>0</v>
      </c>
      <c r="M490" s="312" t="str">
        <f t="shared" si="53"/>
        <v>Iva – Lovrec – OK Vihor</v>
      </c>
      <c r="N490" s="92" t="s">
        <v>0</v>
      </c>
      <c r="O490" s="312" t="str">
        <f t="shared" si="54"/>
        <v>Iva – Lovrec</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505</v>
      </c>
      <c r="E491" s="282" cm="1">
        <f t="array" ref="E491">IF($C491="","",INDEX(import_data,$C491,E$9))</f>
        <v>1734</v>
      </c>
      <c r="F491" s="280" t="str" cm="1">
        <f t="array" ref="F491">IF($C491="","",INDEX(import_data,$C491,F$9))</f>
        <v>Ivan</v>
      </c>
      <c r="G491" s="280" t="str" cm="1">
        <f t="array" ref="G491">IF($C491="","",INDEX(import_data,$C491,G$9))</f>
        <v>Pavlović</v>
      </c>
      <c r="H491" s="280" t="str" cm="1">
        <f t="array" ref="H491">IF($C491="","",IF(INDEX(import_data,$C491,H$9)="","",INDEX(import_data,$C491,H$9)))</f>
        <v>OK Sova</v>
      </c>
      <c r="I491" s="300" t="str" cm="1">
        <f t="array" ref="I491">IF($C491="","",IF(INDEX(import_data,$C491,I$9)="","",INDEX(import_data,$C491,I$9)))</f>
        <v/>
      </c>
      <c r="K491" s="312" t="str">
        <f t="shared" si="52"/>
        <v>Ivan – Pavlović – OK Sova</v>
      </c>
      <c r="L491" s="92" t="s">
        <v>0</v>
      </c>
      <c r="M491" s="312" t="str">
        <f t="shared" si="53"/>
        <v>Ivan – Pavlović – OK Sova</v>
      </c>
      <c r="N491" s="92" t="s">
        <v>0</v>
      </c>
      <c r="O491" s="312" t="str">
        <f t="shared" si="54"/>
        <v>Ivan – Pavlović</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506</v>
      </c>
      <c r="E492" s="282" cm="1">
        <f t="array" ref="E492">IF($C492="","",INDEX(import_data,$C492,E$9))</f>
        <v>1205</v>
      </c>
      <c r="F492" s="280" t="str" cm="1">
        <f t="array" ref="F492">IF($C492="","",INDEX(import_data,$C492,F$9))</f>
        <v>Ivan</v>
      </c>
      <c r="G492" s="280" t="str" cm="1">
        <f t="array" ref="G492">IF($C492="","",INDEX(import_data,$C492,G$9))</f>
        <v>Gverić</v>
      </c>
      <c r="H492" s="280" t="str" cm="1">
        <f t="array" ref="H492">IF($C492="","",IF(INDEX(import_data,$C492,H$9)="","",INDEX(import_data,$C492,H$9)))</f>
        <v>OK Kapela</v>
      </c>
      <c r="I492" s="300" t="str" cm="1">
        <f t="array" ref="I492">IF($C492="","",IF(INDEX(import_data,$C492,I$9)="","",INDEX(import_data,$C492,I$9)))</f>
        <v>M35</v>
      </c>
      <c r="K492" s="312" t="str">
        <f t="shared" si="52"/>
        <v>Ivan – Gverić – OK Kapela – M35</v>
      </c>
      <c r="L492" s="92" t="s">
        <v>0</v>
      </c>
      <c r="M492" s="312" t="str">
        <f t="shared" si="53"/>
        <v>Ivan – Gverić – OK Kapela</v>
      </c>
      <c r="N492" s="92" t="s">
        <v>0</v>
      </c>
      <c r="O492" s="312" t="str">
        <f t="shared" si="54"/>
        <v>Ivan – Gverić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507</v>
      </c>
      <c r="E493" s="282" cm="1">
        <f t="array" ref="E493">IF($C493="","",INDEX(import_data,$C493,E$9))</f>
        <v>2222</v>
      </c>
      <c r="F493" s="280" t="str" cm="1">
        <f t="array" ref="F493">IF($C493="","",INDEX(import_data,$C493,F$9))</f>
        <v>Ivan</v>
      </c>
      <c r="G493" s="280" t="str" cm="1">
        <f t="array" ref="G493">IF($C493="","",INDEX(import_data,$C493,G$9))</f>
        <v>Bošnjak</v>
      </c>
      <c r="H493" s="280" t="str" cm="1">
        <f t="array" ref="H493">IF($C493="","",IF(INDEX(import_data,$C493,H$9)="","",INDEX(import_data,$C493,H$9)))</f>
        <v>OK Vihor</v>
      </c>
      <c r="I493" s="300" t="str" cm="1">
        <f t="array" ref="I493">IF($C493="","",IF(INDEX(import_data,$C493,I$9)="","",INDEX(import_data,$C493,I$9)))</f>
        <v>M21B</v>
      </c>
      <c r="K493" s="312" t="str">
        <f t="shared" si="52"/>
        <v>Ivan – Bošnjak – OK Vihor – M21B</v>
      </c>
      <c r="L493" s="92" t="s">
        <v>0</v>
      </c>
      <c r="M493" s="312" t="str">
        <f t="shared" si="53"/>
        <v>Ivan – Bošnjak – OK Vihor</v>
      </c>
      <c r="N493" s="92" t="s">
        <v>0</v>
      </c>
      <c r="O493" s="312" t="str">
        <f t="shared" si="54"/>
        <v>Ivan – Bošnjak</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508</v>
      </c>
      <c r="E494" s="282" cm="1">
        <f t="array" ref="E494">IF($C494="","",INDEX(import_data,$C494,E$9))</f>
        <v>2190</v>
      </c>
      <c r="F494" s="280" t="str" cm="1">
        <f t="array" ref="F494">IF($C494="","",INDEX(import_data,$C494,F$9))</f>
        <v>Ivan</v>
      </c>
      <c r="G494" s="280" t="str" cm="1">
        <f t="array" ref="G494">IF($C494="","",INDEX(import_data,$C494,G$9))</f>
        <v>Paško Džaja</v>
      </c>
      <c r="H494" s="280" t="str" cm="1">
        <f t="array" ref="H494">IF($C494="","",IF(INDEX(import_data,$C494,H$9)="","",INDEX(import_data,$C494,H$9)))</f>
        <v>Dr. inf. Zadar</v>
      </c>
      <c r="I494" s="300" t="str" cm="1">
        <f t="array" ref="I494">IF($C494="","",IF(INDEX(import_data,$C494,I$9)="","",INDEX(import_data,$C494,I$9)))</f>
        <v/>
      </c>
      <c r="K494" s="312" t="str">
        <f t="shared" si="52"/>
        <v>Ivan – Paško Džaja – Dr. inf. Zadar</v>
      </c>
      <c r="L494" s="92" t="s">
        <v>0</v>
      </c>
      <c r="M494" s="312" t="str">
        <f t="shared" si="53"/>
        <v>Ivan – Paško Džaja – Dr. inf. Zadar</v>
      </c>
      <c r="N494" s="92" t="s">
        <v>0</v>
      </c>
      <c r="O494" s="312" t="str">
        <f t="shared" si="54"/>
        <v>Ivan – Paško Džaja</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509</v>
      </c>
      <c r="E495" s="282" cm="1">
        <f t="array" ref="E495">IF($C495="","",INDEX(import_data,$C495,E$9))</f>
        <v>1808</v>
      </c>
      <c r="F495" s="280" t="str" cm="1">
        <f t="array" ref="F495">IF($C495="","",INDEX(import_data,$C495,F$9))</f>
        <v>Ivan</v>
      </c>
      <c r="G495" s="280" t="str" cm="1">
        <f t="array" ref="G495">IF($C495="","",INDEX(import_data,$C495,G$9))</f>
        <v>Žufić</v>
      </c>
      <c r="H495" s="280" t="str" cm="1">
        <f t="array" ref="H495">IF($C495="","",IF(INDEX(import_data,$C495,H$9)="","",INDEX(import_data,$C495,H$9)))</f>
        <v>OK Vihor</v>
      </c>
      <c r="I495" s="300" t="str" cm="1">
        <f t="array" ref="I495">IF($C495="","",IF(INDEX(import_data,$C495,I$9)="","",INDEX(import_data,$C495,I$9)))</f>
        <v/>
      </c>
      <c r="K495" s="312" t="str">
        <f t="shared" si="52"/>
        <v>Ivan – Žufić – OK Vihor</v>
      </c>
      <c r="L495" s="92" t="s">
        <v>0</v>
      </c>
      <c r="M495" s="312" t="str">
        <f t="shared" si="53"/>
        <v>Ivan – Žufić – OK Vihor</v>
      </c>
      <c r="N495" s="92" t="s">
        <v>0</v>
      </c>
      <c r="O495" s="312" t="str">
        <f t="shared" si="54"/>
        <v>Ivan – Žufić</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510</v>
      </c>
      <c r="E496" s="282" cm="1">
        <f t="array" ref="E496">IF($C496="","",INDEX(import_data,$C496,E$9))</f>
        <v>1149</v>
      </c>
      <c r="F496" s="280" t="str" cm="1">
        <f t="array" ref="F496">IF($C496="","",INDEX(import_data,$C496,F$9))</f>
        <v>Ivan</v>
      </c>
      <c r="G496" s="280" t="str" cm="1">
        <f t="array" ref="G496">IF($C496="","",INDEX(import_data,$C496,G$9))</f>
        <v>Šantek</v>
      </c>
      <c r="H496" s="280" t="str" cm="1">
        <f t="array" ref="H496">IF($C496="","",IF(INDEX(import_data,$C496,H$9)="","",INDEX(import_data,$C496,H$9)))</f>
        <v>OK Varaždin</v>
      </c>
      <c r="I496" s="300" t="str" cm="1">
        <f t="array" ref="I496">IF($C496="","",IF(INDEX(import_data,$C496,I$9)="","",INDEX(import_data,$C496,I$9)))</f>
        <v>M35</v>
      </c>
      <c r="K496" s="312" t="str">
        <f t="shared" si="52"/>
        <v>Ivan – Šantek – OK Varaždin – M35</v>
      </c>
      <c r="L496" s="92" t="s">
        <v>0</v>
      </c>
      <c r="M496" s="312" t="str">
        <f t="shared" si="53"/>
        <v>Ivan – Šantek – OK Varaždin</v>
      </c>
      <c r="N496" s="92" t="s">
        <v>0</v>
      </c>
      <c r="O496" s="312" t="str">
        <f t="shared" si="54"/>
        <v>Ivan – Šantek</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511</v>
      </c>
      <c r="E497" s="282" cm="1">
        <f t="array" ref="E497">IF($C497="","",INDEX(import_data,$C497,E$9))</f>
        <v>1500</v>
      </c>
      <c r="F497" s="280" t="str" cm="1">
        <f t="array" ref="F497">IF($C497="","",INDEX(import_data,$C497,F$9))</f>
        <v>Ivan</v>
      </c>
      <c r="G497" s="280" t="str" cm="1">
        <f t="array" ref="G497">IF($C497="","",INDEX(import_data,$C497,G$9))</f>
        <v>Posinjak</v>
      </c>
      <c r="H497" s="280" t="str" cm="1">
        <f t="array" ref="H497">IF($C497="","",IF(INDEX(import_data,$C497,H$9)="","",INDEX(import_data,$C497,H$9)))</f>
        <v>OK Kapela</v>
      </c>
      <c r="I497" s="300" t="str" cm="1">
        <f t="array" ref="I497">IF($C497="","",IF(INDEX(import_data,$C497,I$9)="","",INDEX(import_data,$C497,I$9)))</f>
        <v>M45</v>
      </c>
      <c r="K497" s="312" t="str">
        <f t="shared" si="52"/>
        <v>Ivan – Posinjak – OK Kapela – M45</v>
      </c>
      <c r="L497" s="92" t="s">
        <v>0</v>
      </c>
      <c r="M497" s="312" t="str">
        <f t="shared" si="53"/>
        <v>Ivan – Posinjak – OK Kapela</v>
      </c>
      <c r="N497" s="92" t="s">
        <v>0</v>
      </c>
      <c r="O497" s="312" t="str">
        <f t="shared" si="54"/>
        <v>Ivan – Posinjak</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512</v>
      </c>
      <c r="E498" s="282" cm="1">
        <f t="array" ref="E498">IF($C498="","",INDEX(import_data,$C498,E$9))</f>
        <v>2264</v>
      </c>
      <c r="F498" s="280" t="str" cm="1">
        <f t="array" ref="F498">IF($C498="","",INDEX(import_data,$C498,F$9))</f>
        <v>Ivan</v>
      </c>
      <c r="G498" s="280" t="str" cm="1">
        <f t="array" ref="G498">IF($C498="","",INDEX(import_data,$C498,G$9))</f>
        <v>Novosel</v>
      </c>
      <c r="H498" s="280" t="str" cm="1">
        <f t="array" ref="H498">IF($C498="","",IF(INDEX(import_data,$C498,H$9)="","",INDEX(import_data,$C498,H$9)))</f>
        <v>OK Japetić</v>
      </c>
      <c r="I498" s="300" t="str" cm="1">
        <f t="array" ref="I498">IF($C498="","",IF(INDEX(import_data,$C498,I$9)="","",INDEX(import_data,$C498,I$9)))</f>
        <v>M21B</v>
      </c>
      <c r="K498" s="312" t="str">
        <f t="shared" si="52"/>
        <v>Ivan – Novosel – OK Japetić – M21B</v>
      </c>
      <c r="L498" s="92" t="s">
        <v>0</v>
      </c>
      <c r="M498" s="312" t="str">
        <f t="shared" si="53"/>
        <v>Ivan – Novosel – OK Japetić</v>
      </c>
      <c r="N498" s="92" t="s">
        <v>0</v>
      </c>
      <c r="O498" s="312" t="str">
        <f t="shared" si="54"/>
        <v>Ivan – Novosel</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513</v>
      </c>
      <c r="E499" s="282" cm="1">
        <f t="array" ref="E499">IF($C499="","",INDEX(import_data,$C499,E$9))</f>
        <v>1610</v>
      </c>
      <c r="F499" s="280" t="str" cm="1">
        <f t="array" ref="F499">IF($C499="","",INDEX(import_data,$C499,F$9))</f>
        <v>Ivan</v>
      </c>
      <c r="G499" s="280" t="str" cm="1">
        <f t="array" ref="G499">IF($C499="","",INDEX(import_data,$C499,G$9))</f>
        <v>Draušnik</v>
      </c>
      <c r="H499" s="280" t="str" cm="1">
        <f t="array" ref="H499">IF($C499="","",IF(INDEX(import_data,$C499,H$9)="","",INDEX(import_data,$C499,H$9)))</f>
        <v>OK Bjelovar</v>
      </c>
      <c r="I499" s="300" t="str" cm="1">
        <f t="array" ref="I499">IF($C499="","",IF(INDEX(import_data,$C499,I$9)="","",INDEX(import_data,$C499,I$9)))</f>
        <v/>
      </c>
      <c r="K499" s="312" t="str">
        <f t="shared" si="52"/>
        <v>Ivan – Draušnik – OK Bjelovar</v>
      </c>
      <c r="L499" s="92" t="s">
        <v>0</v>
      </c>
      <c r="M499" s="312" t="str">
        <f t="shared" si="53"/>
        <v>Ivan – Draušnik – OK Bjelovar</v>
      </c>
      <c r="N499" s="92" t="s">
        <v>0</v>
      </c>
      <c r="O499" s="312" t="str">
        <f t="shared" si="54"/>
        <v>Ivan – Draušnik</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514</v>
      </c>
      <c r="E500" s="282" cm="1">
        <f t="array" ref="E500">IF($C500="","",INDEX(import_data,$C500,E$9))</f>
        <v>1125</v>
      </c>
      <c r="F500" s="280" t="str" cm="1">
        <f t="array" ref="F500">IF($C500="","",INDEX(import_data,$C500,F$9))</f>
        <v>Ivan</v>
      </c>
      <c r="G500" s="280" t="str" cm="1">
        <f t="array" ref="G500">IF($C500="","",INDEX(import_data,$C500,G$9))</f>
        <v>Bublić</v>
      </c>
      <c r="H500" s="280" t="str" cm="1">
        <f t="array" ref="H500">IF($C500="","",IF(INDEX(import_data,$C500,H$9)="","",INDEX(import_data,$C500,H$9)))</f>
        <v>OK Kapela</v>
      </c>
      <c r="I500" s="300" t="str" cm="1">
        <f t="array" ref="I500">IF($C500="","",IF(INDEX(import_data,$C500,I$9)="","",INDEX(import_data,$C500,I$9)))</f>
        <v>M35</v>
      </c>
      <c r="K500" s="312" t="str">
        <f t="shared" si="52"/>
        <v>Ivan – Bublić – OK Kapela – M35</v>
      </c>
      <c r="L500" s="92" t="s">
        <v>0</v>
      </c>
      <c r="M500" s="312" t="str">
        <f t="shared" si="53"/>
        <v>Ivan – Bublić – OK Kapela</v>
      </c>
      <c r="N500" s="92" t="s">
        <v>0</v>
      </c>
      <c r="O500" s="312" t="str">
        <f t="shared" si="54"/>
        <v>Ivan – Bublić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515</v>
      </c>
      <c r="E501" s="282" cm="1">
        <f t="array" ref="E501">IF($C501="","",INDEX(import_data,$C501,E$9))</f>
        <v>1102</v>
      </c>
      <c r="F501" s="280" t="str" cm="1">
        <f t="array" ref="F501">IF($C501="","",INDEX(import_data,$C501,F$9))</f>
        <v>Ivan</v>
      </c>
      <c r="G501" s="280" t="str" cm="1">
        <f t="array" ref="G501">IF($C501="","",INDEX(import_data,$C501,G$9))</f>
        <v>Salgado Vinter</v>
      </c>
      <c r="H501" s="280" t="str" cm="1">
        <f t="array" ref="H501">IF($C501="","",IF(INDEX(import_data,$C501,H$9)="","",INDEX(import_data,$C501,H$9)))</f>
        <v>OK Vihor</v>
      </c>
      <c r="I501" s="300" t="str" cm="1">
        <f t="array" ref="I501">IF($C501="","",IF(INDEX(import_data,$C501,I$9)="","",INDEX(import_data,$C501,I$9)))</f>
        <v/>
      </c>
      <c r="K501" s="312" t="str">
        <f t="shared" si="52"/>
        <v>Ivan – Salgado Vinter – OK Vihor</v>
      </c>
      <c r="L501" s="92" t="s">
        <v>0</v>
      </c>
      <c r="M501" s="312" t="str">
        <f t="shared" si="53"/>
        <v>Ivan – Salgado Vinter – OK Vihor</v>
      </c>
      <c r="N501" s="92" t="s">
        <v>0</v>
      </c>
      <c r="O501" s="312" t="str">
        <f t="shared" si="54"/>
        <v>Ivan – Salgado Vinter</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516</v>
      </c>
      <c r="E502" s="282" cm="1">
        <f t="array" ref="E502">IF($C502="","",INDEX(import_data,$C502,E$9))</f>
        <v>1805</v>
      </c>
      <c r="F502" s="280" t="str" cm="1">
        <f t="array" ref="F502">IF($C502="","",INDEX(import_data,$C502,F$9))</f>
        <v>Ivan</v>
      </c>
      <c r="G502" s="280" t="str" cm="1">
        <f t="array" ref="G502">IF($C502="","",INDEX(import_data,$C502,G$9))</f>
        <v>Papak</v>
      </c>
      <c r="H502" s="280" t="str" cm="1">
        <f t="array" ref="H502">IF($C502="","",IF(INDEX(import_data,$C502,H$9)="","",INDEX(import_data,$C502,H$9)))</f>
        <v>OK Vihor</v>
      </c>
      <c r="I502" s="300" t="str" cm="1">
        <f t="array" ref="I502">IF($C502="","",IF(INDEX(import_data,$C502,I$9)="","",INDEX(import_data,$C502,I$9)))</f>
        <v/>
      </c>
      <c r="K502" s="312" t="str">
        <f t="shared" si="52"/>
        <v>Ivan – Papak – OK Vihor</v>
      </c>
      <c r="L502" s="92" t="s">
        <v>0</v>
      </c>
      <c r="M502" s="312" t="str">
        <f t="shared" si="53"/>
        <v>Ivan – Papak – OK Vihor</v>
      </c>
      <c r="N502" s="92" t="s">
        <v>0</v>
      </c>
      <c r="O502" s="312" t="str">
        <f t="shared" si="54"/>
        <v>Ivan – Papak</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517</v>
      </c>
      <c r="E503" s="282" cm="1">
        <f t="array" ref="E503">IF($C503="","",INDEX(import_data,$C503,E$9))</f>
        <v>1588</v>
      </c>
      <c r="F503" s="280" t="str" cm="1">
        <f t="array" ref="F503">IF($C503="","",INDEX(import_data,$C503,F$9))</f>
        <v>Ivan</v>
      </c>
      <c r="G503" s="280" t="str" cm="1">
        <f t="array" ref="G503">IF($C503="","",INDEX(import_data,$C503,G$9))</f>
        <v>Čurić</v>
      </c>
      <c r="H503" s="280" t="str" cm="1">
        <f t="array" ref="H503">IF($C503="","",IF(INDEX(import_data,$C503,H$9)="","",INDEX(import_data,$C503,H$9)))</f>
        <v>OK Sova</v>
      </c>
      <c r="I503" s="300" t="str" cm="1">
        <f t="array" ref="I503">IF($C503="","",IF(INDEX(import_data,$C503,I$9)="","",INDEX(import_data,$C503,I$9)))</f>
        <v/>
      </c>
      <c r="K503" s="312" t="str">
        <f t="shared" si="52"/>
        <v>Ivan – Čurić – OK Sova</v>
      </c>
      <c r="L503" s="92" t="s">
        <v>0</v>
      </c>
      <c r="M503" s="312" t="str">
        <f t="shared" si="53"/>
        <v>Ivan – Čurić – OK Sova</v>
      </c>
      <c r="N503" s="92" t="s">
        <v>0</v>
      </c>
      <c r="O503" s="312" t="str">
        <f t="shared" si="54"/>
        <v>Ivan – Čurić</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518</v>
      </c>
      <c r="E504" s="282" cm="1">
        <f t="array" ref="E504">IF($C504="","",INDEX(import_data,$C504,E$9))</f>
        <v>1948</v>
      </c>
      <c r="F504" s="280" t="str" cm="1">
        <f t="array" ref="F504">IF($C504="","",INDEX(import_data,$C504,F$9))</f>
        <v>Ivan</v>
      </c>
      <c r="G504" s="280" t="str" cm="1">
        <f t="array" ref="G504">IF($C504="","",INDEX(import_data,$C504,G$9))</f>
        <v>Malović</v>
      </c>
      <c r="H504" s="280" t="str" cm="1">
        <f t="array" ref="H504">IF($C504="","",IF(INDEX(import_data,$C504,H$9)="","",INDEX(import_data,$C504,H$9)))</f>
        <v>OK Kapela</v>
      </c>
      <c r="I504" s="300" t="str" cm="1">
        <f t="array" ref="I504">IF($C504="","",IF(INDEX(import_data,$C504,I$9)="","",INDEX(import_data,$C504,I$9)))</f>
        <v>M21B</v>
      </c>
      <c r="K504" s="312" t="str">
        <f t="shared" si="52"/>
        <v>Ivan – Malović – OK Kapela – M21B</v>
      </c>
      <c r="L504" s="92" t="s">
        <v>0</v>
      </c>
      <c r="M504" s="312" t="str">
        <f t="shared" si="53"/>
        <v>Ivan – Malović – OK Kapela</v>
      </c>
      <c r="N504" s="92" t="s">
        <v>0</v>
      </c>
      <c r="O504" s="312" t="str">
        <f t="shared" si="54"/>
        <v>Ivan – Malović</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519</v>
      </c>
      <c r="E505" s="282" cm="1">
        <f t="array" ref="E505">IF($C505="","",INDEX(import_data,$C505,E$9))</f>
        <v>1079</v>
      </c>
      <c r="F505" s="280" t="str" cm="1">
        <f t="array" ref="F505">IF($C505="","",INDEX(import_data,$C505,F$9))</f>
        <v>Ivan</v>
      </c>
      <c r="G505" s="280" t="str" cm="1">
        <f t="array" ref="G505">IF($C505="","",INDEX(import_data,$C505,G$9))</f>
        <v>Pasquino</v>
      </c>
      <c r="H505" s="280" t="str" cm="1">
        <f t="array" ref="H505">IF($C505="","",IF(INDEX(import_data,$C505,H$9)="","",INDEX(import_data,$C505,H$9)))</f>
        <v>OK Varaždin</v>
      </c>
      <c r="I505" s="300" t="str" cm="1">
        <f t="array" ref="I505">IF($C505="","",IF(INDEX(import_data,$C505,I$9)="","",INDEX(import_data,$C505,I$9)))</f>
        <v/>
      </c>
      <c r="K505" s="312" t="str">
        <f t="shared" si="52"/>
        <v>Ivan – Pasquino – OK Varaždin</v>
      </c>
      <c r="L505" s="92" t="s">
        <v>0</v>
      </c>
      <c r="M505" s="312" t="str">
        <f t="shared" si="53"/>
        <v>Ivan – Pasquino – OK Varaždin</v>
      </c>
      <c r="N505" s="92" t="s">
        <v>0</v>
      </c>
      <c r="O505" s="312" t="str">
        <f t="shared" si="54"/>
        <v>Ivan – Pasquino</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520</v>
      </c>
      <c r="E506" s="282" cm="1">
        <f t="array" ref="E506">IF($C506="","",INDEX(import_data,$C506,E$9))</f>
        <v>1672</v>
      </c>
      <c r="F506" s="280" t="str" cm="1">
        <f t="array" ref="F506">IF($C506="","",INDEX(import_data,$C506,F$9))</f>
        <v>Ivan</v>
      </c>
      <c r="G506" s="280" t="str" cm="1">
        <f t="array" ref="G506">IF($C506="","",INDEX(import_data,$C506,G$9))</f>
        <v>Đanić</v>
      </c>
      <c r="H506" s="280" t="str" cm="1">
        <f t="array" ref="H506">IF($C506="","",IF(INDEX(import_data,$C506,H$9)="","",INDEX(import_data,$C506,H$9)))</f>
        <v>OK Jelen</v>
      </c>
      <c r="I506" s="300" t="str" cm="1">
        <f t="array" ref="I506">IF($C506="","",IF(INDEX(import_data,$C506,I$9)="","",INDEX(import_data,$C506,I$9)))</f>
        <v>M55</v>
      </c>
      <c r="K506" s="312" t="str">
        <f t="shared" si="52"/>
        <v>Ivan – Đanić – OK Jelen – M55</v>
      </c>
      <c r="L506" s="92" t="s">
        <v>0</v>
      </c>
      <c r="M506" s="312" t="str">
        <f t="shared" si="53"/>
        <v>Ivan – Đanić – OK Jelen</v>
      </c>
      <c r="N506" s="92" t="s">
        <v>0</v>
      </c>
      <c r="O506" s="312" t="str">
        <f t="shared" si="54"/>
        <v>Ivan – Đanić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521</v>
      </c>
      <c r="E507" s="282" cm="1">
        <f t="array" ref="E507">IF($C507="","",INDEX(import_data,$C507,E$9))</f>
        <v>1111</v>
      </c>
      <c r="F507" s="280" t="str" cm="1">
        <f t="array" ref="F507">IF($C507="","",INDEX(import_data,$C507,F$9))</f>
        <v>Ivan</v>
      </c>
      <c r="G507" s="280" t="str" cm="1">
        <f t="array" ref="G507">IF($C507="","",INDEX(import_data,$C507,G$9))</f>
        <v>Šeperić-Grdiša</v>
      </c>
      <c r="H507" s="280" t="str" cm="1">
        <f t="array" ref="H507">IF($C507="","",IF(INDEX(import_data,$C507,H$9)="","",INDEX(import_data,$C507,H$9)))</f>
        <v>OK Jelen</v>
      </c>
      <c r="I507" s="300" t="str" cm="1">
        <f t="array" ref="I507">IF($C507="","",IF(INDEX(import_data,$C507,I$9)="","",INDEX(import_data,$C507,I$9)))</f>
        <v>M35</v>
      </c>
      <c r="K507" s="312" t="str">
        <f t="shared" si="52"/>
        <v>Ivan – Šeperić-Grdiša – OK Jelen – M35</v>
      </c>
      <c r="L507" s="92" t="s">
        <v>0</v>
      </c>
      <c r="M507" s="312" t="str">
        <f t="shared" si="53"/>
        <v>Ivan – Šeperić-Grdiša – OK Jelen</v>
      </c>
      <c r="N507" s="92" t="s">
        <v>0</v>
      </c>
      <c r="O507" s="312" t="str">
        <f t="shared" si="54"/>
        <v>Ivan – Šeperić-Grdiša</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522</v>
      </c>
      <c r="E508" s="282" cm="1">
        <f t="array" ref="E508">IF($C508="","",INDEX(import_data,$C508,E$9))</f>
        <v>2000</v>
      </c>
      <c r="F508" s="280" t="str" cm="1">
        <f t="array" ref="F508">IF($C508="","",INDEX(import_data,$C508,F$9))</f>
        <v>Ivan</v>
      </c>
      <c r="G508" s="280" t="str" cm="1">
        <f t="array" ref="G508">IF($C508="","",INDEX(import_data,$C508,G$9))</f>
        <v>Pavić</v>
      </c>
      <c r="H508" s="280" t="str" cm="1">
        <f t="array" ref="H508">IF($C508="","",IF(INDEX(import_data,$C508,H$9)="","",INDEX(import_data,$C508,H$9)))</f>
        <v>OK Maksimir</v>
      </c>
      <c r="I508" s="300" t="str" cm="1">
        <f t="array" ref="I508">IF($C508="","",IF(INDEX(import_data,$C508,I$9)="","",INDEX(import_data,$C508,I$9)))</f>
        <v/>
      </c>
      <c r="K508" s="312" t="str">
        <f t="shared" si="52"/>
        <v>Ivan – Pavić – OK Maksimir</v>
      </c>
      <c r="L508" s="92" t="s">
        <v>0</v>
      </c>
      <c r="M508" s="312" t="str">
        <f t="shared" si="53"/>
        <v>Ivan – Pavić – OK Maksimir</v>
      </c>
      <c r="N508" s="92" t="s">
        <v>0</v>
      </c>
      <c r="O508" s="312" t="str">
        <f t="shared" si="54"/>
        <v>Ivan – Pavić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523</v>
      </c>
      <c r="E509" s="282" cm="1">
        <f t="array" ref="E509">IF($C509="","",INDEX(import_data,$C509,E$9))</f>
        <v>1496</v>
      </c>
      <c r="F509" s="280" t="str" cm="1">
        <f t="array" ref="F509">IF($C509="","",INDEX(import_data,$C509,F$9))</f>
        <v>Ivan</v>
      </c>
      <c r="G509" s="280" t="str" cm="1">
        <f t="array" ref="G509">IF($C509="","",INDEX(import_data,$C509,G$9))</f>
        <v>Habuš</v>
      </c>
      <c r="H509" s="280" t="str" cm="1">
        <f t="array" ref="H509">IF($C509="","",IF(INDEX(import_data,$C509,H$9)="","",INDEX(import_data,$C509,H$9)))</f>
        <v>OK Vihor</v>
      </c>
      <c r="I509" s="300" t="str" cm="1">
        <f t="array" ref="I509">IF($C509="","",IF(INDEX(import_data,$C509,I$9)="","",INDEX(import_data,$C509,I$9)))</f>
        <v>M45</v>
      </c>
      <c r="K509" s="312" t="str">
        <f t="shared" si="52"/>
        <v>Ivan – Habuš – OK Vihor – M45</v>
      </c>
      <c r="L509" s="92" t="s">
        <v>0</v>
      </c>
      <c r="M509" s="312" t="str">
        <f t="shared" si="53"/>
        <v>Ivan – Habuš – OK Vihor</v>
      </c>
      <c r="N509" s="92" t="s">
        <v>0</v>
      </c>
      <c r="O509" s="312" t="str">
        <f t="shared" si="54"/>
        <v>Ivan – Habuš</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524</v>
      </c>
      <c r="E510" s="282" cm="1">
        <f t="array" ref="E510">IF($C510="","",INDEX(import_data,$C510,E$9))</f>
        <v>1585</v>
      </c>
      <c r="F510" s="280" t="str" cm="1">
        <f t="array" ref="F510">IF($C510="","",INDEX(import_data,$C510,F$9))</f>
        <v>Ivan</v>
      </c>
      <c r="G510" s="280" t="str" cm="1">
        <f t="array" ref="G510">IF($C510="","",INDEX(import_data,$C510,G$9))</f>
        <v>Maršić</v>
      </c>
      <c r="H510" s="280" t="str" cm="1">
        <f t="array" ref="H510">IF($C510="","",IF(INDEX(import_data,$C510,H$9)="","",INDEX(import_data,$C510,H$9)))</f>
        <v>OK Sova</v>
      </c>
      <c r="I510" s="300" t="str" cm="1">
        <f t="array" ref="I510">IF($C510="","",IF(INDEX(import_data,$C510,I$9)="","",INDEX(import_data,$C510,I$9)))</f>
        <v/>
      </c>
      <c r="K510" s="312" t="str">
        <f t="shared" si="52"/>
        <v>Ivan – Maršić – OK Sova</v>
      </c>
      <c r="L510" s="92" t="s">
        <v>0</v>
      </c>
      <c r="M510" s="312" t="str">
        <f t="shared" si="53"/>
        <v>Ivan – Maršić – OK Sova</v>
      </c>
      <c r="N510" s="92" t="s">
        <v>0</v>
      </c>
      <c r="O510" s="312" t="str">
        <f t="shared" si="54"/>
        <v>Ivan – Maršić</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525</v>
      </c>
      <c r="E511" s="282" cm="1">
        <f t="array" ref="E511">IF($C511="","",INDEX(import_data,$C511,E$9))</f>
        <v>1144</v>
      </c>
      <c r="F511" s="280" t="str" cm="1">
        <f t="array" ref="F511">IF($C511="","",INDEX(import_data,$C511,F$9))</f>
        <v>Ivan</v>
      </c>
      <c r="G511" s="280" t="str" cm="1">
        <f t="array" ref="G511">IF($C511="","",INDEX(import_data,$C511,G$9))</f>
        <v>Bilić</v>
      </c>
      <c r="H511" s="280" t="str" cm="1">
        <f t="array" ref="H511">IF($C511="","",IF(INDEX(import_data,$C511,H$9)="","",INDEX(import_data,$C511,H$9)))</f>
        <v>OK Ivan Merz</v>
      </c>
      <c r="I511" s="300" t="str" cm="1">
        <f t="array" ref="I511">IF($C511="","",IF(INDEX(import_data,$C511,I$9)="","",INDEX(import_data,$C511,I$9)))</f>
        <v>M21B</v>
      </c>
      <c r="K511" s="312" t="str">
        <f t="shared" si="52"/>
        <v>Ivan – Bilić – OK Ivan Merz – M21B</v>
      </c>
      <c r="L511" s="92" t="s">
        <v>0</v>
      </c>
      <c r="M511" s="312" t="str">
        <f t="shared" si="53"/>
        <v>Ivan – Bilić – OK Ivan Merz</v>
      </c>
      <c r="N511" s="92" t="s">
        <v>0</v>
      </c>
      <c r="O511" s="312" t="str">
        <f t="shared" si="54"/>
        <v>Ivan – Bilić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526</v>
      </c>
      <c r="E512" s="282" cm="1">
        <f t="array" ref="E512">IF($C512="","",INDEX(import_data,$C512,E$9))</f>
        <v>1985</v>
      </c>
      <c r="F512" s="280" t="str" cm="1">
        <f t="array" ref="F512">IF($C512="","",INDEX(import_data,$C512,F$9))</f>
        <v>Ivan</v>
      </c>
      <c r="G512" s="280" t="str" cm="1">
        <f t="array" ref="G512">IF($C512="","",INDEX(import_data,$C512,G$9))</f>
        <v>Marchiotti</v>
      </c>
      <c r="H512" s="280" t="str" cm="1">
        <f t="array" ref="H512">IF($C512="","",IF(INDEX(import_data,$C512,H$9)="","",INDEX(import_data,$C512,H$9)))</f>
        <v>OK Maksimir</v>
      </c>
      <c r="I512" s="300" t="str" cm="1">
        <f t="array" ref="I512">IF($C512="","",IF(INDEX(import_data,$C512,I$9)="","",INDEX(import_data,$C512,I$9)))</f>
        <v>M70</v>
      </c>
      <c r="K512" s="312" t="str">
        <f t="shared" si="52"/>
        <v>Ivan – Marchiotti – OK Maksimir – M70</v>
      </c>
      <c r="L512" s="92" t="s">
        <v>0</v>
      </c>
      <c r="M512" s="312" t="str">
        <f t="shared" si="53"/>
        <v>Ivan – Marchiotti – OK Maksimir</v>
      </c>
      <c r="N512" s="92" t="s">
        <v>0</v>
      </c>
      <c r="O512" s="312" t="str">
        <f t="shared" si="54"/>
        <v>Ivan – Marchiotti</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527</v>
      </c>
      <c r="E513" s="282" cm="1">
        <f t="array" ref="E513">IF($C513="","",INDEX(import_data,$C513,E$9))</f>
        <v>1999</v>
      </c>
      <c r="F513" s="280" t="str" cm="1">
        <f t="array" ref="F513">IF($C513="","",INDEX(import_data,$C513,F$9))</f>
        <v>Ivan</v>
      </c>
      <c r="G513" s="280" t="str" cm="1">
        <f t="array" ref="G513">IF($C513="","",INDEX(import_data,$C513,G$9))</f>
        <v>Škoko Gavranović</v>
      </c>
      <c r="H513" s="280" t="str" cm="1">
        <f t="array" ref="H513">IF($C513="","",IF(INDEX(import_data,$C513,H$9)="","",INDEX(import_data,$C513,H$9)))</f>
        <v>OK Maksimir</v>
      </c>
      <c r="I513" s="300" t="str" cm="1">
        <f t="array" ref="I513">IF($C513="","",IF(INDEX(import_data,$C513,I$9)="","",INDEX(import_data,$C513,I$9)))</f>
        <v/>
      </c>
      <c r="K513" s="312" t="str">
        <f t="shared" si="52"/>
        <v>Ivan – Škoko Gavranović – OK Maksimir</v>
      </c>
      <c r="L513" s="92" t="s">
        <v>0</v>
      </c>
      <c r="M513" s="312" t="str">
        <f t="shared" si="53"/>
        <v>Ivan – Škoko Gavranović – OK Maksimir</v>
      </c>
      <c r="N513" s="92" t="s">
        <v>0</v>
      </c>
      <c r="O513" s="312" t="str">
        <f t="shared" si="54"/>
        <v>Ivan – Škoko Gavranović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528</v>
      </c>
      <c r="E514" s="282" cm="1">
        <f t="array" ref="E514">IF($C514="","",INDEX(import_data,$C514,E$9))</f>
        <v>1484</v>
      </c>
      <c r="F514" s="280" t="str" cm="1">
        <f t="array" ref="F514">IF($C514="","",INDEX(import_data,$C514,F$9))</f>
        <v>Ivan</v>
      </c>
      <c r="G514" s="280" t="str" cm="1">
        <f t="array" ref="G514">IF($C514="","",INDEX(import_data,$C514,G$9))</f>
        <v>Pongrac</v>
      </c>
      <c r="H514" s="280" t="str" cm="1">
        <f t="array" ref="H514">IF($C514="","",IF(INDEX(import_data,$C514,H$9)="","",INDEX(import_data,$C514,H$9)))</f>
        <v>OK Japetić</v>
      </c>
      <c r="I514" s="300" t="str" cm="1">
        <f t="array" ref="I514">IF($C514="","",IF(INDEX(import_data,$C514,I$9)="","",INDEX(import_data,$C514,I$9)))</f>
        <v>M70</v>
      </c>
      <c r="K514" s="312" t="str">
        <f t="shared" si="52"/>
        <v>Ivan – Pongrac – OK Japetić – M70</v>
      </c>
      <c r="L514" s="92" t="s">
        <v>0</v>
      </c>
      <c r="M514" s="312" t="str">
        <f t="shared" si="53"/>
        <v>Ivan – Pongrac – OK Japetić</v>
      </c>
      <c r="N514" s="92" t="s">
        <v>0</v>
      </c>
      <c r="O514" s="312" t="str">
        <f t="shared" si="54"/>
        <v>Ivan – Pongrac</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529</v>
      </c>
      <c r="E515" s="282" cm="1">
        <f t="array" ref="E515">IF($C515="","",INDEX(import_data,$C515,E$9))</f>
        <v>1616</v>
      </c>
      <c r="F515" s="280" t="str" cm="1">
        <f t="array" ref="F515">IF($C515="","",INDEX(import_data,$C515,F$9))</f>
        <v>Ivan</v>
      </c>
      <c r="G515" s="280" t="str" cm="1">
        <f t="array" ref="G515">IF($C515="","",INDEX(import_data,$C515,G$9))</f>
        <v>Jukić</v>
      </c>
      <c r="H515" s="280" t="str" cm="1">
        <f t="array" ref="H515">IF($C515="","",IF(INDEX(import_data,$C515,H$9)="","",INDEX(import_data,$C515,H$9)))</f>
        <v>OK Sova</v>
      </c>
      <c r="I515" s="300" t="str" cm="1">
        <f t="array" ref="I515">IF($C515="","",IF(INDEX(import_data,$C515,I$9)="","",INDEX(import_data,$C515,I$9)))</f>
        <v/>
      </c>
      <c r="K515" s="312" t="str">
        <f t="shared" si="52"/>
        <v>Ivan – Jukić – OK Sova</v>
      </c>
      <c r="L515" s="92" t="s">
        <v>0</v>
      </c>
      <c r="M515" s="312" t="str">
        <f t="shared" si="53"/>
        <v>Ivan – Jukić – OK Sova</v>
      </c>
      <c r="N515" s="92" t="s">
        <v>0</v>
      </c>
      <c r="O515" s="312" t="str">
        <f t="shared" si="54"/>
        <v>Ivan – Jukić</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530</v>
      </c>
      <c r="E516" s="282" cm="1">
        <f t="array" ref="E516">IF($C516="","",INDEX(import_data,$C516,E$9))</f>
        <v>1855</v>
      </c>
      <c r="F516" s="280" t="str" cm="1">
        <f t="array" ref="F516">IF($C516="","",INDEX(import_data,$C516,F$9))</f>
        <v>Ivan</v>
      </c>
      <c r="G516" s="280" t="str" cm="1">
        <f t="array" ref="G516">IF($C516="","",INDEX(import_data,$C516,G$9))</f>
        <v>Petravić</v>
      </c>
      <c r="H516" s="280" t="str" cm="1">
        <f t="array" ref="H516">IF($C516="","",IF(INDEX(import_data,$C516,H$9)="","",INDEX(import_data,$C516,H$9)))</f>
        <v>OK Japetić</v>
      </c>
      <c r="I516" s="300" t="str" cm="1">
        <f t="array" ref="I516">IF($C516="","",IF(INDEX(import_data,$C516,I$9)="","",INDEX(import_data,$C516,I$9)))</f>
        <v>M12</v>
      </c>
      <c r="K516" s="312" t="str">
        <f t="shared" si="52"/>
        <v>Ivan – Petravić – OK Japetić – M12</v>
      </c>
      <c r="L516" s="92" t="s">
        <v>0</v>
      </c>
      <c r="M516" s="312" t="str">
        <f t="shared" si="53"/>
        <v>Ivan – Petravić – OK Japetić</v>
      </c>
      <c r="N516" s="92" t="s">
        <v>0</v>
      </c>
      <c r="O516" s="312" t="str">
        <f t="shared" si="54"/>
        <v>Ivan – Petravić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531</v>
      </c>
      <c r="E517" s="282" cm="1">
        <f t="array" ref="E517">IF($C517="","",INDEX(import_data,$C517,E$9))</f>
        <v>1955</v>
      </c>
      <c r="F517" s="280" t="str" cm="1">
        <f t="array" ref="F517">IF($C517="","",INDEX(import_data,$C517,F$9))</f>
        <v>Ivan</v>
      </c>
      <c r="G517" s="280" t="str" cm="1">
        <f t="array" ref="G517">IF($C517="","",INDEX(import_data,$C517,G$9))</f>
        <v>Juričić</v>
      </c>
      <c r="H517" s="280" t="str" cm="1">
        <f t="array" ref="H517">IF($C517="","",IF(INDEX(import_data,$C517,H$9)="","",INDEX(import_data,$C517,H$9)))</f>
        <v>OK Kapela</v>
      </c>
      <c r="I517" s="300" t="str" cm="1">
        <f t="array" ref="I517">IF($C517="","",IF(INDEX(import_data,$C517,I$9)="","",INDEX(import_data,$C517,I$9)))</f>
        <v>M21B</v>
      </c>
      <c r="K517" s="312" t="str">
        <f t="shared" si="52"/>
        <v>Ivan – Juričić – OK Kapela – M21B</v>
      </c>
      <c r="L517" s="92" t="s">
        <v>0</v>
      </c>
      <c r="M517" s="312" t="str">
        <f t="shared" si="53"/>
        <v>Ivan – Juričić – OK Kapela</v>
      </c>
      <c r="N517" s="92" t="s">
        <v>0</v>
      </c>
      <c r="O517" s="312" t="str">
        <f t="shared" si="54"/>
        <v>Ivan – Juričić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532</v>
      </c>
      <c r="E518" s="282" cm="1">
        <f t="array" ref="E518">IF($C518="","",INDEX(import_data,$C518,E$9))</f>
        <v>1899</v>
      </c>
      <c r="F518" s="280" t="str" cm="1">
        <f t="array" ref="F518">IF($C518="","",INDEX(import_data,$C518,F$9))</f>
        <v>Ivan</v>
      </c>
      <c r="G518" s="280" t="str" cm="1">
        <f t="array" ref="G518">IF($C518="","",INDEX(import_data,$C518,G$9))</f>
        <v>Majnarić</v>
      </c>
      <c r="H518" s="280" t="str" cm="1">
        <f t="array" ref="H518">IF($C518="","",IF(INDEX(import_data,$C518,H$9)="","",INDEX(import_data,$C518,H$9)))</f>
        <v>OK Vihor</v>
      </c>
      <c r="I518" s="300" t="str" cm="1">
        <f t="array" ref="I518">IF($C518="","",IF(INDEX(import_data,$C518,I$9)="","",INDEX(import_data,$C518,I$9)))</f>
        <v/>
      </c>
      <c r="K518" s="312" t="str">
        <f t="shared" si="52"/>
        <v>Ivan – Majnarić – OK Vihor</v>
      </c>
      <c r="L518" s="92" t="s">
        <v>0</v>
      </c>
      <c r="M518" s="312" t="str">
        <f t="shared" si="53"/>
        <v>Ivan – Majnarić – OK Vihor</v>
      </c>
      <c r="N518" s="92" t="s">
        <v>0</v>
      </c>
      <c r="O518" s="312" t="str">
        <f t="shared" si="54"/>
        <v>Ivan – Majnarić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533</v>
      </c>
      <c r="E519" s="282" cm="1">
        <f t="array" ref="E519">IF($C519="","",INDEX(import_data,$C519,E$9))</f>
        <v>1211</v>
      </c>
      <c r="F519" s="280" t="str" cm="1">
        <f t="array" ref="F519">IF($C519="","",INDEX(import_data,$C519,F$9))</f>
        <v>Ivan Ivo</v>
      </c>
      <c r="G519" s="280" t="str" cm="1">
        <f t="array" ref="G519">IF($C519="","",INDEX(import_data,$C519,G$9))</f>
        <v>Penić</v>
      </c>
      <c r="H519" s="280" t="str" cm="1">
        <f t="array" ref="H519">IF($C519="","",IF(INDEX(import_data,$C519,H$9)="","",INDEX(import_data,$C519,H$9)))</f>
        <v>OK Kapela</v>
      </c>
      <c r="I519" s="300" t="str" cm="1">
        <f t="array" ref="I519">IF($C519="","",IF(INDEX(import_data,$C519,I$9)="","",INDEX(import_data,$C519,I$9)))</f>
        <v>M35</v>
      </c>
      <c r="K519" s="312" t="str">
        <f t="shared" si="52"/>
        <v>Ivan Ivo – Penić – OK Kapela – M35</v>
      </c>
      <c r="L519" s="92" t="s">
        <v>0</v>
      </c>
      <c r="M519" s="312" t="str">
        <f t="shared" si="53"/>
        <v>Ivan Ivo – Penić – OK Kapela</v>
      </c>
      <c r="N519" s="92" t="s">
        <v>0</v>
      </c>
      <c r="O519" s="312" t="str">
        <f t="shared" si="54"/>
        <v>Ivan Ivo – Penić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534</v>
      </c>
      <c r="E520" s="282" cm="1">
        <f t="array" ref="E520">IF($C520="","",INDEX(import_data,$C520,E$9))</f>
        <v>1436</v>
      </c>
      <c r="F520" s="280" t="str" cm="1">
        <f t="array" ref="F520">IF($C520="","",INDEX(import_data,$C520,F$9))</f>
        <v>Ivana</v>
      </c>
      <c r="G520" s="280" t="str" cm="1">
        <f t="array" ref="G520">IF($C520="","",INDEX(import_data,$C520,G$9))</f>
        <v>Težak</v>
      </c>
      <c r="H520" s="280" t="str" cm="1">
        <f t="array" ref="H520">IF($C520="","",IF(INDEX(import_data,$C520,H$9)="","",INDEX(import_data,$C520,H$9)))</f>
        <v>OK Vihor</v>
      </c>
      <c r="I520" s="300" t="str" cm="1">
        <f t="array" ref="I520">IF($C520="","",IF(INDEX(import_data,$C520,I$9)="","",INDEX(import_data,$C520,I$9)))</f>
        <v>Ž21B</v>
      </c>
      <c r="K520" s="312" t="str">
        <f t="shared" si="52"/>
        <v>Ivana – Težak – OK Vihor – Ž21B</v>
      </c>
      <c r="L520" s="92" t="s">
        <v>0</v>
      </c>
      <c r="M520" s="312" t="str">
        <f t="shared" si="53"/>
        <v>Ivana – Težak – OK Vihor</v>
      </c>
      <c r="N520" s="92" t="s">
        <v>0</v>
      </c>
      <c r="O520" s="312" t="str">
        <f t="shared" si="54"/>
        <v>Ivana – Težak</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535</v>
      </c>
      <c r="E521" s="282" cm="1">
        <f t="array" ref="E521">IF($C521="","",INDEX(import_data,$C521,E$9))</f>
        <v>1523</v>
      </c>
      <c r="F521" s="280" t="str" cm="1">
        <f t="array" ref="F521">IF($C521="","",INDEX(import_data,$C521,F$9))</f>
        <v>Ivana</v>
      </c>
      <c r="G521" s="280" t="str" cm="1">
        <f t="array" ref="G521">IF($C521="","",INDEX(import_data,$C521,G$9))</f>
        <v>Horbec</v>
      </c>
      <c r="H521" s="280" t="str" cm="1">
        <f t="array" ref="H521">IF($C521="","",IF(INDEX(import_data,$C521,H$9)="","",INDEX(import_data,$C521,H$9)))</f>
        <v>OK Vihor</v>
      </c>
      <c r="I521" s="300" t="str" cm="1">
        <f t="array" ref="I521">IF($C521="","",IF(INDEX(import_data,$C521,I$9)="","",INDEX(import_data,$C521,I$9)))</f>
        <v>Ž45</v>
      </c>
      <c r="K521" s="312" t="str">
        <f t="shared" si="52"/>
        <v>Ivana – Horbec – OK Vihor – Ž45</v>
      </c>
      <c r="L521" s="92" t="s">
        <v>0</v>
      </c>
      <c r="M521" s="312" t="str">
        <f t="shared" si="53"/>
        <v>Ivana – Horbec – OK Vihor</v>
      </c>
      <c r="N521" s="92" t="s">
        <v>0</v>
      </c>
      <c r="O521" s="312" t="str">
        <f t="shared" si="54"/>
        <v>Ivana – Horbec</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536</v>
      </c>
      <c r="E522" s="282" cm="1">
        <f t="array" ref="E522">IF($C522="","",INDEX(import_data,$C522,E$9))</f>
        <v>1777</v>
      </c>
      <c r="F522" s="280" t="str" cm="1">
        <f t="array" ref="F522">IF($C522="","",INDEX(import_data,$C522,F$9))</f>
        <v>Ivana</v>
      </c>
      <c r="G522" s="280" t="str" cm="1">
        <f t="array" ref="G522">IF($C522="","",INDEX(import_data,$C522,G$9))</f>
        <v>Tkalčić Suban</v>
      </c>
      <c r="H522" s="280" t="str" cm="1">
        <f t="array" ref="H522">IF($C522="","",IF(INDEX(import_data,$C522,H$9)="","",INDEX(import_data,$C522,H$9)))</f>
        <v>OK Japetić</v>
      </c>
      <c r="I522" s="300" t="str" cm="1">
        <f t="array" ref="I522">IF($C522="","",IF(INDEX(import_data,$C522,I$9)="","",INDEX(import_data,$C522,I$9)))</f>
        <v/>
      </c>
      <c r="K522" s="312" t="str">
        <f t="shared" si="52"/>
        <v>Ivana – Tkalčić Suban – OK Japetić</v>
      </c>
      <c r="L522" s="92" t="s">
        <v>0</v>
      </c>
      <c r="M522" s="312" t="str">
        <f t="shared" si="53"/>
        <v>Ivana – Tkalčić Suban – OK Japetić</v>
      </c>
      <c r="N522" s="92" t="s">
        <v>0</v>
      </c>
      <c r="O522" s="312" t="str">
        <f t="shared" si="54"/>
        <v>Ivana – Tkalčić Suban</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537</v>
      </c>
      <c r="E523" s="282" cm="1">
        <f t="array" ref="E523">IF($C523="","",INDEX(import_data,$C523,E$9))</f>
        <v>1547</v>
      </c>
      <c r="F523" s="280" t="str" cm="1">
        <f t="array" ref="F523">IF($C523="","",INDEX(import_data,$C523,F$9))</f>
        <v>Ivana</v>
      </c>
      <c r="G523" s="280" t="str" cm="1">
        <f t="array" ref="G523">IF($C523="","",INDEX(import_data,$C523,G$9))</f>
        <v>Radoš</v>
      </c>
      <c r="H523" s="280" t="str" cm="1">
        <f t="array" ref="H523">IF($C523="","",IF(INDEX(import_data,$C523,H$9)="","",INDEX(import_data,$C523,H$9)))</f>
        <v>OK Vihor</v>
      </c>
      <c r="I523" s="300" t="str" cm="1">
        <f t="array" ref="I523">IF($C523="","",IF(INDEX(import_data,$C523,I$9)="","",INDEX(import_data,$C523,I$9)))</f>
        <v>Ž20</v>
      </c>
      <c r="K523" s="312" t="str">
        <f t="shared" si="52"/>
        <v>Ivana – Radoš – OK Vihor – Ž20</v>
      </c>
      <c r="L523" s="92" t="s">
        <v>0</v>
      </c>
      <c r="M523" s="312" t="str">
        <f t="shared" si="53"/>
        <v>Ivana – Radoš – OK Vihor</v>
      </c>
      <c r="N523" s="92" t="s">
        <v>0</v>
      </c>
      <c r="O523" s="312" t="str">
        <f t="shared" si="54"/>
        <v>Ivana – Radoš</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538</v>
      </c>
      <c r="E524" s="282" cm="1">
        <f t="array" ref="E524">IF($C524="","",INDEX(import_data,$C524,E$9))</f>
        <v>1798</v>
      </c>
      <c r="F524" s="280" t="str" cm="1">
        <f t="array" ref="F524">IF($C524="","",INDEX(import_data,$C524,F$9))</f>
        <v>Ivana</v>
      </c>
      <c r="G524" s="280" t="str" cm="1">
        <f t="array" ref="G524">IF($C524="","",INDEX(import_data,$C524,G$9))</f>
        <v>Gojević</v>
      </c>
      <c r="H524" s="280" t="str" cm="1">
        <f t="array" ref="H524">IF($C524="","",IF(INDEX(import_data,$C524,H$9)="","",INDEX(import_data,$C524,H$9)))</f>
        <v>OK Vihor</v>
      </c>
      <c r="I524" s="300" t="str" cm="1">
        <f t="array" ref="I524">IF($C524="","",IF(INDEX(import_data,$C524,I$9)="","",INDEX(import_data,$C524,I$9)))</f>
        <v/>
      </c>
      <c r="K524" s="312" t="str">
        <f t="shared" si="52"/>
        <v>Ivana – Gojević – OK Vihor</v>
      </c>
      <c r="L524" s="92" t="s">
        <v>0</v>
      </c>
      <c r="M524" s="312" t="str">
        <f t="shared" si="53"/>
        <v>Ivana – Gojević – OK Vihor</v>
      </c>
      <c r="N524" s="92" t="s">
        <v>0</v>
      </c>
      <c r="O524" s="312" t="str">
        <f t="shared" si="54"/>
        <v>Ivana – Gojević</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539</v>
      </c>
      <c r="E525" s="282" cm="1">
        <f t="array" ref="E525">IF($C525="","",INDEX(import_data,$C525,E$9))</f>
        <v>1786</v>
      </c>
      <c r="F525" s="280" t="str" cm="1">
        <f t="array" ref="F525">IF($C525="","",INDEX(import_data,$C525,F$9))</f>
        <v>Ivana</v>
      </c>
      <c r="G525" s="280" t="str" cm="1">
        <f t="array" ref="G525">IF($C525="","",INDEX(import_data,$C525,G$9))</f>
        <v>Mikulinjak</v>
      </c>
      <c r="H525" s="280" t="str" cm="1">
        <f t="array" ref="H525">IF($C525="","",IF(INDEX(import_data,$C525,H$9)="","",INDEX(import_data,$C525,H$9)))</f>
        <v>OK Kapela</v>
      </c>
      <c r="I525" s="300" t="str" cm="1">
        <f t="array" ref="I525">IF($C525="","",IF(INDEX(import_data,$C525,I$9)="","",INDEX(import_data,$C525,I$9)))</f>
        <v>Ž21B</v>
      </c>
      <c r="K525" s="312" t="str">
        <f t="shared" si="52"/>
        <v>Ivana – Mikulinjak – OK Kapela – Ž21B</v>
      </c>
      <c r="L525" s="92" t="s">
        <v>0</v>
      </c>
      <c r="M525" s="312" t="str">
        <f t="shared" si="53"/>
        <v>Ivana – Mikulinjak – OK Kapela</v>
      </c>
      <c r="N525" s="92" t="s">
        <v>0</v>
      </c>
      <c r="O525" s="312" t="str">
        <f t="shared" si="54"/>
        <v>Ivana – Mikulinjak</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540</v>
      </c>
      <c r="E526" s="282" cm="1">
        <f t="array" ref="E526">IF($C526="","",INDEX(import_data,$C526,E$9))</f>
        <v>1346</v>
      </c>
      <c r="F526" s="280" t="str" cm="1">
        <f t="array" ref="F526">IF($C526="","",INDEX(import_data,$C526,F$9))</f>
        <v>Ivana</v>
      </c>
      <c r="G526" s="280" t="str" cm="1">
        <f t="array" ref="G526">IF($C526="","",INDEX(import_data,$C526,G$9))</f>
        <v>Dolenac</v>
      </c>
      <c r="H526" s="280" t="str" cm="1">
        <f t="array" ref="H526">IF($C526="","",IF(INDEX(import_data,$C526,H$9)="","",INDEX(import_data,$C526,H$9)))</f>
        <v>OK Vihor</v>
      </c>
      <c r="I526" s="300" t="str" cm="1">
        <f t="array" ref="I526">IF($C526="","",IF(INDEX(import_data,$C526,I$9)="","",INDEX(import_data,$C526,I$9)))</f>
        <v/>
      </c>
      <c r="K526" s="312" t="str">
        <f t="shared" ref="K526:K589" si="59">IF(F526="","",F526) &amp; IF(G526="",""," – " &amp; G526) &amp; IF(H526="",""," – " &amp; H526) &amp; IF(I526="",""," – " &amp; I526)</f>
        <v>Ivana – Dolenac – OK Vihor</v>
      </c>
      <c r="L526" s="92" t="s">
        <v>0</v>
      </c>
      <c r="M526" s="312" t="str">
        <f t="shared" ref="M526:M589" si="60">IF(F526="","",F526) &amp; IF(G526="",""," – " &amp; G526) &amp; IF(H526="",""," – " &amp; H526)</f>
        <v>Ivana – Dolenac – OK Vihor</v>
      </c>
      <c r="N526" s="92" t="s">
        <v>0</v>
      </c>
      <c r="O526" s="312" t="str">
        <f t="shared" ref="O526:O589" si="61">IF(F526="","",F526) &amp; IF(G526="",""," – " &amp; G526)</f>
        <v>Ivana – Dolenac</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541</v>
      </c>
      <c r="E527" s="282" cm="1">
        <f t="array" ref="E527">IF($C527="","",INDEX(import_data,$C527,E$9))</f>
        <v>1478</v>
      </c>
      <c r="F527" s="280" t="str" cm="1">
        <f t="array" ref="F527">IF($C527="","",INDEX(import_data,$C527,F$9))</f>
        <v>Ivana</v>
      </c>
      <c r="G527" s="280" t="str" cm="1">
        <f t="array" ref="G527">IF($C527="","",INDEX(import_data,$C527,G$9))</f>
        <v>Kuzmanić</v>
      </c>
      <c r="H527" s="280" t="str" cm="1">
        <f t="array" ref="H527">IF($C527="","",IF(INDEX(import_data,$C527,H$9)="","",INDEX(import_data,$C527,H$9)))</f>
        <v>OK Japetić</v>
      </c>
      <c r="I527" s="300" t="str" cm="1">
        <f t="array" ref="I527">IF($C527="","",IF(INDEX(import_data,$C527,I$9)="","",INDEX(import_data,$C527,I$9)))</f>
        <v>Ž45</v>
      </c>
      <c r="K527" s="312" t="str">
        <f t="shared" si="59"/>
        <v>Ivana – Kuzmanić – OK Japetić – Ž45</v>
      </c>
      <c r="L527" s="92" t="s">
        <v>0</v>
      </c>
      <c r="M527" s="312" t="str">
        <f t="shared" si="60"/>
        <v>Ivana – Kuzmanić – OK Japetić</v>
      </c>
      <c r="N527" s="92" t="s">
        <v>0</v>
      </c>
      <c r="O527" s="312" t="str">
        <f t="shared" si="61"/>
        <v>Ivana – Kuzmanić</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542</v>
      </c>
      <c r="E528" s="282" cm="1">
        <f t="array" ref="E528">IF($C528="","",INDEX(import_data,$C528,E$9))</f>
        <v>1950</v>
      </c>
      <c r="F528" s="280" t="str" cm="1">
        <f t="array" ref="F528">IF($C528="","",INDEX(import_data,$C528,F$9))</f>
        <v>Ivana</v>
      </c>
      <c r="G528" s="280" t="str" cm="1">
        <f t="array" ref="G528">IF($C528="","",INDEX(import_data,$C528,G$9))</f>
        <v>Žitnik</v>
      </c>
      <c r="H528" s="280" t="str" cm="1">
        <f t="array" ref="H528">IF($C528="","",IF(INDEX(import_data,$C528,H$9)="","",INDEX(import_data,$C528,H$9)))</f>
        <v>OK Kapela</v>
      </c>
      <c r="I528" s="300" t="str" cm="1">
        <f t="array" ref="I528">IF($C528="","",IF(INDEX(import_data,$C528,I$9)="","",INDEX(import_data,$C528,I$9)))</f>
        <v>Ž21B</v>
      </c>
      <c r="K528" s="312" t="str">
        <f t="shared" si="59"/>
        <v>Ivana – Žitnik – OK Kapela – Ž21B</v>
      </c>
      <c r="L528" s="92" t="s">
        <v>0</v>
      </c>
      <c r="M528" s="312" t="str">
        <f t="shared" si="60"/>
        <v>Ivana – Žitnik – OK Kapela</v>
      </c>
      <c r="N528" s="92" t="s">
        <v>0</v>
      </c>
      <c r="O528" s="312" t="str">
        <f t="shared" si="61"/>
        <v>Ivana – Žitnik</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543</v>
      </c>
      <c r="E529" s="282" cm="1">
        <f t="array" ref="E529">IF($C529="","",INDEX(import_data,$C529,E$9))</f>
        <v>1828</v>
      </c>
      <c r="F529" s="280" t="str" cm="1">
        <f t="array" ref="F529">IF($C529="","",INDEX(import_data,$C529,F$9))</f>
        <v>Ivana</v>
      </c>
      <c r="G529" s="280" t="str" cm="1">
        <f t="array" ref="G529">IF($C529="","",INDEX(import_data,$C529,G$9))</f>
        <v>Herceg</v>
      </c>
      <c r="H529" s="280" t="str" cm="1">
        <f t="array" ref="H529">IF($C529="","",IF(INDEX(import_data,$C529,H$9)="","",INDEX(import_data,$C529,H$9)))</f>
        <v>OK Jelen</v>
      </c>
      <c r="I529" s="300" t="str" cm="1">
        <f t="array" ref="I529">IF($C529="","",IF(INDEX(import_data,$C529,I$9)="","",INDEX(import_data,$C529,I$9)))</f>
        <v>Ž35</v>
      </c>
      <c r="K529" s="312" t="str">
        <f t="shared" si="59"/>
        <v>Ivana – Herceg – OK Jelen – Ž35</v>
      </c>
      <c r="L529" s="92" t="s">
        <v>0</v>
      </c>
      <c r="M529" s="312" t="str">
        <f t="shared" si="60"/>
        <v>Ivana – Herceg – OK Jelen</v>
      </c>
      <c r="N529" s="92" t="s">
        <v>0</v>
      </c>
      <c r="O529" s="312" t="str">
        <f t="shared" si="61"/>
        <v>Ivana – Herceg</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544</v>
      </c>
      <c r="E530" s="282" cm="1">
        <f t="array" ref="E530">IF($C530="","",INDEX(import_data,$C530,E$9))</f>
        <v>1872</v>
      </c>
      <c r="F530" s="280" t="str" cm="1">
        <f t="array" ref="F530">IF($C530="","",INDEX(import_data,$C530,F$9))</f>
        <v>Ivana</v>
      </c>
      <c r="G530" s="280" t="str" cm="1">
        <f t="array" ref="G530">IF($C530="","",INDEX(import_data,$C530,G$9))</f>
        <v>Stankovski</v>
      </c>
      <c r="H530" s="280" t="str" cm="1">
        <f t="array" ref="H530">IF($C530="","",IF(INDEX(import_data,$C530,H$9)="","",INDEX(import_data,$C530,H$9)))</f>
        <v>OK Kapela</v>
      </c>
      <c r="I530" s="300" t="str" cm="1">
        <f t="array" ref="I530">IF($C530="","",IF(INDEX(import_data,$C530,I$9)="","",INDEX(import_data,$C530,I$9)))</f>
        <v>Ž21B</v>
      </c>
      <c r="K530" s="312" t="str">
        <f t="shared" si="59"/>
        <v>Ivana – Stankovski – OK Kapela – Ž21B</v>
      </c>
      <c r="L530" s="92" t="s">
        <v>0</v>
      </c>
      <c r="M530" s="312" t="str">
        <f t="shared" si="60"/>
        <v>Ivana – Stankovski – OK Kapela</v>
      </c>
      <c r="N530" s="92" t="s">
        <v>0</v>
      </c>
      <c r="O530" s="312" t="str">
        <f t="shared" si="61"/>
        <v>Ivana – Stankovski</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545</v>
      </c>
      <c r="E531" s="282" cm="1">
        <f t="array" ref="E531">IF($C531="","",INDEX(import_data,$C531,E$9))</f>
        <v>1309</v>
      </c>
      <c r="F531" s="280" t="str" cm="1">
        <f t="array" ref="F531">IF($C531="","",INDEX(import_data,$C531,F$9))</f>
        <v>Ivana</v>
      </c>
      <c r="G531" s="280" t="str" cm="1">
        <f t="array" ref="G531">IF($C531="","",INDEX(import_data,$C531,G$9))</f>
        <v>Gobec</v>
      </c>
      <c r="H531" s="280" t="str" cm="1">
        <f t="array" ref="H531">IF($C531="","",IF(INDEX(import_data,$C531,H$9)="","",INDEX(import_data,$C531,H$9)))</f>
        <v>OK Vihor</v>
      </c>
      <c r="I531" s="300" t="str" cm="1">
        <f t="array" ref="I531">IF($C531="","",IF(INDEX(import_data,$C531,I$9)="","",INDEX(import_data,$C531,I$9)))</f>
        <v>Ž45</v>
      </c>
      <c r="K531" s="312" t="str">
        <f t="shared" si="59"/>
        <v>Ivana – Gobec – OK Vihor – Ž45</v>
      </c>
      <c r="L531" s="92" t="s">
        <v>0</v>
      </c>
      <c r="M531" s="312" t="str">
        <f t="shared" si="60"/>
        <v>Ivana – Gobec – OK Vihor</v>
      </c>
      <c r="N531" s="92" t="s">
        <v>0</v>
      </c>
      <c r="O531" s="312" t="str">
        <f t="shared" si="61"/>
        <v>Ivana – Gobec</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546</v>
      </c>
      <c r="E532" s="282" cm="1">
        <f t="array" ref="E532">IF($C532="","",INDEX(import_data,$C532,E$9))</f>
        <v>1287</v>
      </c>
      <c r="F532" s="280" t="str" cm="1">
        <f t="array" ref="F532">IF($C532="","",INDEX(import_data,$C532,F$9))</f>
        <v>Ivana</v>
      </c>
      <c r="G532" s="280" t="str" cm="1">
        <f t="array" ref="G532">IF($C532="","",INDEX(import_data,$C532,G$9))</f>
        <v>Šestan Krajnović</v>
      </c>
      <c r="H532" s="280" t="str" cm="1">
        <f t="array" ref="H532">IF($C532="","",IF(INDEX(import_data,$C532,H$9)="","",INDEX(import_data,$C532,H$9)))</f>
        <v>OK Vihor</v>
      </c>
      <c r="I532" s="300" t="str" cm="1">
        <f t="array" ref="I532">IF($C532="","",IF(INDEX(import_data,$C532,I$9)="","",INDEX(import_data,$C532,I$9)))</f>
        <v>Ž45</v>
      </c>
      <c r="K532" s="312" t="str">
        <f t="shared" si="59"/>
        <v>Ivana – Šestan Krajnović – OK Vihor – Ž45</v>
      </c>
      <c r="L532" s="92" t="s">
        <v>0</v>
      </c>
      <c r="M532" s="312" t="str">
        <f t="shared" si="60"/>
        <v>Ivana – Šestan Krajnović – OK Vihor</v>
      </c>
      <c r="N532" s="92" t="s">
        <v>0</v>
      </c>
      <c r="O532" s="312" t="str">
        <f t="shared" si="61"/>
        <v>Ivana – Šestan Krajnović</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547</v>
      </c>
      <c r="E533" s="282" cm="1">
        <f t="array" ref="E533">IF($C533="","",INDEX(import_data,$C533,E$9))</f>
        <v>1319</v>
      </c>
      <c r="F533" s="280" t="str" cm="1">
        <f t="array" ref="F533">IF($C533="","",INDEX(import_data,$C533,F$9))</f>
        <v>Ivana</v>
      </c>
      <c r="G533" s="280" t="str" cm="1">
        <f t="array" ref="G533">IF($C533="","",INDEX(import_data,$C533,G$9))</f>
        <v>Ulrich Cvenić</v>
      </c>
      <c r="H533" s="280" t="str" cm="1">
        <f t="array" ref="H533">IF($C533="","",IF(INDEX(import_data,$C533,H$9)="","",INDEX(import_data,$C533,H$9)))</f>
        <v>OK Kapela</v>
      </c>
      <c r="I533" s="300" t="str" cm="1">
        <f t="array" ref="I533">IF($C533="","",IF(INDEX(import_data,$C533,I$9)="","",INDEX(import_data,$C533,I$9)))</f>
        <v/>
      </c>
      <c r="K533" s="312" t="str">
        <f t="shared" si="59"/>
        <v>Ivana – Ulrich Cvenić – OK Kapela</v>
      </c>
      <c r="L533" s="92" t="s">
        <v>0</v>
      </c>
      <c r="M533" s="312" t="str">
        <f t="shared" si="60"/>
        <v>Ivana – Ulrich Cvenić – OK Kapela</v>
      </c>
      <c r="N533" s="92" t="s">
        <v>0</v>
      </c>
      <c r="O533" s="312" t="str">
        <f t="shared" si="61"/>
        <v>Ivana – Ulrich Cvenić</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548</v>
      </c>
      <c r="E534" s="282" cm="1">
        <f t="array" ref="E534">IF($C534="","",INDEX(import_data,$C534,E$9))</f>
        <v>1565</v>
      </c>
      <c r="F534" s="280" t="str" cm="1">
        <f t="array" ref="F534">IF($C534="","",INDEX(import_data,$C534,F$9))</f>
        <v>Ivana</v>
      </c>
      <c r="G534" s="280" t="str" cm="1">
        <f t="array" ref="G534">IF($C534="","",INDEX(import_data,$C534,G$9))</f>
        <v>Sertić</v>
      </c>
      <c r="H534" s="280" t="str" cm="1">
        <f t="array" ref="H534">IF($C534="","",IF(INDEX(import_data,$C534,H$9)="","",INDEX(import_data,$C534,H$9)))</f>
        <v>OK Kapela</v>
      </c>
      <c r="I534" s="300" t="str" cm="1">
        <f t="array" ref="I534">IF($C534="","",IF(INDEX(import_data,$C534,I$9)="","",INDEX(import_data,$C534,I$9)))</f>
        <v>Ž35</v>
      </c>
      <c r="K534" s="312" t="str">
        <f t="shared" si="59"/>
        <v>Ivana – Sertić – OK Kapela – Ž35</v>
      </c>
      <c r="L534" s="92" t="s">
        <v>0</v>
      </c>
      <c r="M534" s="312" t="str">
        <f t="shared" si="60"/>
        <v>Ivana – Sertić – OK Kapela</v>
      </c>
      <c r="N534" s="92" t="s">
        <v>0</v>
      </c>
      <c r="O534" s="312" t="str">
        <f t="shared" si="61"/>
        <v>Ivana – Sertić</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549</v>
      </c>
      <c r="E535" s="282" cm="1">
        <f t="array" ref="E535">IF($C535="","",INDEX(import_data,$C535,E$9))</f>
        <v>2022</v>
      </c>
      <c r="F535" s="280" t="str" cm="1">
        <f t="array" ref="F535">IF($C535="","",INDEX(import_data,$C535,F$9))</f>
        <v>Ivana</v>
      </c>
      <c r="G535" s="280" t="str" cm="1">
        <f t="array" ref="G535">IF($C535="","",INDEX(import_data,$C535,G$9))</f>
        <v>Janković</v>
      </c>
      <c r="H535" s="280" t="str" cm="1">
        <f t="array" ref="H535">IF($C535="","",IF(INDEX(import_data,$C535,H$9)="","",INDEX(import_data,$C535,H$9)))</f>
        <v/>
      </c>
      <c r="I535" s="300" t="str" cm="1">
        <f t="array" ref="I535">IF($C535="","",IF(INDEX(import_data,$C535,I$9)="","",INDEX(import_data,$C535,I$9)))</f>
        <v/>
      </c>
      <c r="K535" s="312" t="str">
        <f t="shared" si="59"/>
        <v>Ivana – Janković</v>
      </c>
      <c r="L535" s="92" t="s">
        <v>0</v>
      </c>
      <c r="M535" s="312" t="str">
        <f t="shared" si="60"/>
        <v>Ivana – Janković</v>
      </c>
      <c r="N535" s="92" t="s">
        <v>0</v>
      </c>
      <c r="O535" s="312" t="str">
        <f t="shared" si="61"/>
        <v>Ivana – Janković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550</v>
      </c>
      <c r="E536" s="282" cm="1">
        <f t="array" ref="E536">IF($C536="","",INDEX(import_data,$C536,E$9))</f>
        <v>1452</v>
      </c>
      <c r="F536" s="280" t="str" cm="1">
        <f t="array" ref="F536">IF($C536="","",INDEX(import_data,$C536,F$9))</f>
        <v>Ivana</v>
      </c>
      <c r="G536" s="280" t="str" cm="1">
        <f t="array" ref="G536">IF($C536="","",INDEX(import_data,$C536,G$9))</f>
        <v>Tkalec</v>
      </c>
      <c r="H536" s="280" t="str" cm="1">
        <f t="array" ref="H536">IF($C536="","",IF(INDEX(import_data,$C536,H$9)="","",INDEX(import_data,$C536,H$9)))</f>
        <v>OK Međimurje</v>
      </c>
      <c r="I536" s="300" t="str" cm="1">
        <f t="array" ref="I536">IF($C536="","",IF(INDEX(import_data,$C536,I$9)="","",INDEX(import_data,$C536,I$9)))</f>
        <v>Ž21B</v>
      </c>
      <c r="K536" s="312" t="str">
        <f t="shared" si="59"/>
        <v>Ivana – Tkalec – OK Međimurje – Ž21B</v>
      </c>
      <c r="L536" s="92" t="s">
        <v>0</v>
      </c>
      <c r="M536" s="312" t="str">
        <f t="shared" si="60"/>
        <v>Ivana – Tkalec – OK Međimurje</v>
      </c>
      <c r="N536" s="92" t="s">
        <v>0</v>
      </c>
      <c r="O536" s="312" t="str">
        <f t="shared" si="61"/>
        <v>Ivana – Tkalec</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551</v>
      </c>
      <c r="E537" s="282" cm="1">
        <f t="array" ref="E537">IF($C537="","",INDEX(import_data,$C537,E$9))</f>
        <v>2033</v>
      </c>
      <c r="F537" s="280" t="str" cm="1">
        <f t="array" ref="F537">IF($C537="","",INDEX(import_data,$C537,F$9))</f>
        <v>Ivana</v>
      </c>
      <c r="G537" s="280" t="str" cm="1">
        <f t="array" ref="G537">IF($C537="","",INDEX(import_data,$C537,G$9))</f>
        <v>Flanak</v>
      </c>
      <c r="H537" s="280" t="str" cm="1">
        <f t="array" ref="H537">IF($C537="","",IF(INDEX(import_data,$C537,H$9)="","",INDEX(import_data,$C537,H$9)))</f>
        <v>OK Međimurje</v>
      </c>
      <c r="I537" s="300" t="str" cm="1">
        <f t="array" ref="I537">IF($C537="","",IF(INDEX(import_data,$C537,I$9)="","",INDEX(import_data,$C537,I$9)))</f>
        <v/>
      </c>
      <c r="K537" s="312" t="str">
        <f t="shared" si="59"/>
        <v>Ivana – Flanak – OK Međimurje</v>
      </c>
      <c r="L537" s="92" t="s">
        <v>0</v>
      </c>
      <c r="M537" s="312" t="str">
        <f t="shared" si="60"/>
        <v>Ivana – Flanak – OK Međimurje</v>
      </c>
      <c r="N537" s="92" t="s">
        <v>0</v>
      </c>
      <c r="O537" s="312" t="str">
        <f t="shared" si="61"/>
        <v>Ivana – Flanak</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552</v>
      </c>
      <c r="E538" s="282" cm="1">
        <f t="array" ref="E538">IF($C538="","",INDEX(import_data,$C538,E$9))</f>
        <v>1197</v>
      </c>
      <c r="F538" s="280" t="str" cm="1">
        <f t="array" ref="F538">IF($C538="","",INDEX(import_data,$C538,F$9))</f>
        <v>Ivana</v>
      </c>
      <c r="G538" s="280" t="str" cm="1">
        <f t="array" ref="G538">IF($C538="","",INDEX(import_data,$C538,G$9))</f>
        <v>Zagrajski</v>
      </c>
      <c r="H538" s="280" t="str" cm="1">
        <f t="array" ref="H538">IF($C538="","",IF(INDEX(import_data,$C538,H$9)="","",INDEX(import_data,$C538,H$9)))</f>
        <v>OK Varaždin</v>
      </c>
      <c r="I538" s="300" t="str" cm="1">
        <f t="array" ref="I538">IF($C538="","",IF(INDEX(import_data,$C538,I$9)="","",INDEX(import_data,$C538,I$9)))</f>
        <v>Ž35</v>
      </c>
      <c r="K538" s="312" t="str">
        <f t="shared" si="59"/>
        <v>Ivana – Zagrajski – OK Varaždin – Ž35</v>
      </c>
      <c r="L538" s="92" t="s">
        <v>0</v>
      </c>
      <c r="M538" s="312" t="str">
        <f t="shared" si="60"/>
        <v>Ivana – Zagrajski – OK Varaždin</v>
      </c>
      <c r="N538" s="92" t="s">
        <v>0</v>
      </c>
      <c r="O538" s="312" t="str">
        <f t="shared" si="61"/>
        <v>Ivana – Zagrajski</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553</v>
      </c>
      <c r="E539" s="282" cm="1">
        <f t="array" ref="E539">IF($C539="","",INDEX(import_data,$C539,E$9))</f>
        <v>1529</v>
      </c>
      <c r="F539" s="280" t="str" cm="1">
        <f t="array" ref="F539">IF($C539="","",INDEX(import_data,$C539,F$9))</f>
        <v>Ivana</v>
      </c>
      <c r="G539" s="280" t="str" cm="1">
        <f t="array" ref="G539">IF($C539="","",INDEX(import_data,$C539,G$9))</f>
        <v>Varga Horjan</v>
      </c>
      <c r="H539" s="280" t="str" cm="1">
        <f t="array" ref="H539">IF($C539="","",IF(INDEX(import_data,$C539,H$9)="","",INDEX(import_data,$C539,H$9)))</f>
        <v>OK Vihor</v>
      </c>
      <c r="I539" s="300" t="str" cm="1">
        <f t="array" ref="I539">IF($C539="","",IF(INDEX(import_data,$C539,I$9)="","",INDEX(import_data,$C539,I$9)))</f>
        <v>Ž45</v>
      </c>
      <c r="K539" s="312" t="str">
        <f t="shared" si="59"/>
        <v>Ivana – Varga Horjan – OK Vihor – Ž45</v>
      </c>
      <c r="L539" s="92" t="s">
        <v>0</v>
      </c>
      <c r="M539" s="312" t="str">
        <f t="shared" si="60"/>
        <v>Ivana – Varga Horjan – OK Vihor</v>
      </c>
      <c r="N539" s="92" t="s">
        <v>0</v>
      </c>
      <c r="O539" s="312" t="str">
        <f t="shared" si="61"/>
        <v>Ivana – Varga Horjan</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554</v>
      </c>
      <c r="E540" s="282" cm="1">
        <f t="array" ref="E540">IF($C540="","",INDEX(import_data,$C540,E$9))</f>
        <v>1406</v>
      </c>
      <c r="F540" s="280" t="str" cm="1">
        <f t="array" ref="F540">IF($C540="","",INDEX(import_data,$C540,F$9))</f>
        <v>Ivana</v>
      </c>
      <c r="G540" s="280" t="str" cm="1">
        <f t="array" ref="G540">IF($C540="","",INDEX(import_data,$C540,G$9))</f>
        <v>Zeljko</v>
      </c>
      <c r="H540" s="280" t="str" cm="1">
        <f t="array" ref="H540">IF($C540="","",IF(INDEX(import_data,$C540,H$9)="","",INDEX(import_data,$C540,H$9)))</f>
        <v>OK Međimurje</v>
      </c>
      <c r="I540" s="300" t="str" cm="1">
        <f t="array" ref="I540">IF($C540="","",IF(INDEX(import_data,$C540,I$9)="","",INDEX(import_data,$C540,I$9)))</f>
        <v>Ž21A</v>
      </c>
      <c r="K540" s="312" t="str">
        <f t="shared" si="59"/>
        <v>Ivana – Zeljko – OK Međimurje – Ž21A</v>
      </c>
      <c r="L540" s="92" t="s">
        <v>0</v>
      </c>
      <c r="M540" s="312" t="str">
        <f t="shared" si="60"/>
        <v>Ivana – Zeljko – OK Međimurje</v>
      </c>
      <c r="N540" s="92" t="s">
        <v>0</v>
      </c>
      <c r="O540" s="312" t="str">
        <f t="shared" si="61"/>
        <v>Ivana – Zeljko</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555</v>
      </c>
      <c r="E541" s="282" cm="1">
        <f t="array" ref="E541">IF($C541="","",INDEX(import_data,$C541,E$9))</f>
        <v>1901</v>
      </c>
      <c r="F541" s="280" t="str" cm="1">
        <f t="array" ref="F541">IF($C541="","",INDEX(import_data,$C541,F$9))</f>
        <v>Ivana</v>
      </c>
      <c r="G541" s="280" t="str" cm="1">
        <f t="array" ref="G541">IF($C541="","",INDEX(import_data,$C541,G$9))</f>
        <v>Marković</v>
      </c>
      <c r="H541" s="280" t="str" cm="1">
        <f t="array" ref="H541">IF($C541="","",IF(INDEX(import_data,$C541,H$9)="","",INDEX(import_data,$C541,H$9)))</f>
        <v>OK Vihor</v>
      </c>
      <c r="I541" s="300" t="str" cm="1">
        <f t="array" ref="I541">IF($C541="","",IF(INDEX(import_data,$C541,I$9)="","",INDEX(import_data,$C541,I$9)))</f>
        <v/>
      </c>
      <c r="K541" s="312" t="str">
        <f t="shared" si="59"/>
        <v>Ivana – Marković – OK Vihor</v>
      </c>
      <c r="L541" s="92" t="s">
        <v>0</v>
      </c>
      <c r="M541" s="312" t="str">
        <f t="shared" si="60"/>
        <v>Ivana – Marković – OK Vihor</v>
      </c>
      <c r="N541" s="92" t="s">
        <v>0</v>
      </c>
      <c r="O541" s="312" t="str">
        <f t="shared" si="61"/>
        <v>Ivana – Marković</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556</v>
      </c>
      <c r="E542" s="282" cm="1">
        <f t="array" ref="E542">IF($C542="","",INDEX(import_data,$C542,E$9))</f>
        <v>1877</v>
      </c>
      <c r="F542" s="280" t="str" cm="1">
        <f t="array" ref="F542">IF($C542="","",INDEX(import_data,$C542,F$9))</f>
        <v>Ivana</v>
      </c>
      <c r="G542" s="280" t="str" cm="1">
        <f t="array" ref="G542">IF($C542="","",INDEX(import_data,$C542,G$9))</f>
        <v>Mirković</v>
      </c>
      <c r="H542" s="280" t="str" cm="1">
        <f t="array" ref="H542">IF($C542="","",IF(INDEX(import_data,$C542,H$9)="","",INDEX(import_data,$C542,H$9)))</f>
        <v>OK Vihor</v>
      </c>
      <c r="I542" s="300" t="str" cm="1">
        <f t="array" ref="I542">IF($C542="","",IF(INDEX(import_data,$C542,I$9)="","",INDEX(import_data,$C542,I$9)))</f>
        <v>Ž21B</v>
      </c>
      <c r="K542" s="312" t="str">
        <f t="shared" si="59"/>
        <v>Ivana – Mirković – OK Vihor – Ž21B</v>
      </c>
      <c r="L542" s="92" t="s">
        <v>0</v>
      </c>
      <c r="M542" s="312" t="str">
        <f t="shared" si="60"/>
        <v>Ivana – Mirković – OK Vihor</v>
      </c>
      <c r="N542" s="92" t="s">
        <v>0</v>
      </c>
      <c r="O542" s="312" t="str">
        <f t="shared" si="61"/>
        <v>Ivana – Mirković</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557</v>
      </c>
      <c r="E543" s="282" cm="1">
        <f t="array" ref="E543">IF($C543="","",INDEX(import_data,$C543,E$9))</f>
        <v>1481</v>
      </c>
      <c r="F543" s="280" t="str" cm="1">
        <f t="array" ref="F543">IF($C543="","",INDEX(import_data,$C543,F$9))</f>
        <v>Ivano</v>
      </c>
      <c r="G543" s="280" t="str" cm="1">
        <f t="array" ref="G543">IF($C543="","",INDEX(import_data,$C543,G$9))</f>
        <v>Črep</v>
      </c>
      <c r="H543" s="280" t="str" cm="1">
        <f t="array" ref="H543">IF($C543="","",IF(INDEX(import_data,$C543,H$9)="","",INDEX(import_data,$C543,H$9)))</f>
        <v>OK Japetić</v>
      </c>
      <c r="I543" s="300" t="str" cm="1">
        <f t="array" ref="I543">IF($C543="","",IF(INDEX(import_data,$C543,I$9)="","",INDEX(import_data,$C543,I$9)))</f>
        <v/>
      </c>
      <c r="K543" s="312" t="str">
        <f t="shared" si="59"/>
        <v>Ivano – Črep – OK Japetić</v>
      </c>
      <c r="L543" s="92" t="s">
        <v>0</v>
      </c>
      <c r="M543" s="312" t="str">
        <f t="shared" si="60"/>
        <v>Ivano – Črep – OK Japetić</v>
      </c>
      <c r="N543" s="92" t="s">
        <v>0</v>
      </c>
      <c r="O543" s="312" t="str">
        <f t="shared" si="61"/>
        <v>Ivano – Črep</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558</v>
      </c>
      <c r="E544" s="282" cm="1">
        <f t="array" ref="E544">IF($C544="","",INDEX(import_data,$C544,E$9))</f>
        <v>2250</v>
      </c>
      <c r="F544" s="280" t="str" cm="1">
        <f t="array" ref="F544">IF($C544="","",INDEX(import_data,$C544,F$9))</f>
        <v>Ivano</v>
      </c>
      <c r="G544" s="280" t="str" cm="1">
        <f t="array" ref="G544">IF($C544="","",INDEX(import_data,$C544,G$9))</f>
        <v>Šagi</v>
      </c>
      <c r="H544" s="280" t="str" cm="1">
        <f t="array" ref="H544">IF($C544="","",IF(INDEX(import_data,$C544,H$9)="","",INDEX(import_data,$C544,H$9)))</f>
        <v>OK Varaždin</v>
      </c>
      <c r="I544" s="300" t="str" cm="1">
        <f t="array" ref="I544">IF($C544="","",IF(INDEX(import_data,$C544,I$9)="","",INDEX(import_data,$C544,I$9)))</f>
        <v/>
      </c>
      <c r="K544" s="312" t="str">
        <f t="shared" si="59"/>
        <v>Ivano – Šagi – OK Varaždin</v>
      </c>
      <c r="L544" s="92" t="s">
        <v>0</v>
      </c>
      <c r="M544" s="312" t="str">
        <f t="shared" si="60"/>
        <v>Ivano – Šagi – OK Varaždin</v>
      </c>
      <c r="N544" s="92" t="s">
        <v>0</v>
      </c>
      <c r="O544" s="312" t="str">
        <f t="shared" si="61"/>
        <v>Ivano – Šagi</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559</v>
      </c>
      <c r="E545" s="282" cm="1">
        <f t="array" ref="E545">IF($C545="","",INDEX(import_data,$C545,E$9))</f>
        <v>1548</v>
      </c>
      <c r="F545" s="280" t="str" cm="1">
        <f t="array" ref="F545">IF($C545="","",INDEX(import_data,$C545,F$9))</f>
        <v>Ivica</v>
      </c>
      <c r="G545" s="280" t="str" cm="1">
        <f t="array" ref="G545">IF($C545="","",INDEX(import_data,$C545,G$9))</f>
        <v>Mesić</v>
      </c>
      <c r="H545" s="280" t="str" cm="1">
        <f t="array" ref="H545">IF($C545="","",IF(INDEX(import_data,$C545,H$9)="","",INDEX(import_data,$C545,H$9)))</f>
        <v>OK Vihor</v>
      </c>
      <c r="I545" s="300" t="str" cm="1">
        <f t="array" ref="I545">IF($C545="","",IF(INDEX(import_data,$C545,I$9)="","",INDEX(import_data,$C545,I$9)))</f>
        <v>M65</v>
      </c>
      <c r="K545" s="312" t="str">
        <f t="shared" si="59"/>
        <v>Ivica – Mesić – OK Vihor – M65</v>
      </c>
      <c r="L545" s="92" t="s">
        <v>0</v>
      </c>
      <c r="M545" s="312" t="str">
        <f t="shared" si="60"/>
        <v>Ivica – Mesić – OK Vihor</v>
      </c>
      <c r="N545" s="92" t="s">
        <v>0</v>
      </c>
      <c r="O545" s="312" t="str">
        <f t="shared" si="61"/>
        <v>Ivica – Mesić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560</v>
      </c>
      <c r="E546" s="282" cm="1">
        <f t="array" ref="E546">IF($C546="","",INDEX(import_data,$C546,E$9))</f>
        <v>1333</v>
      </c>
      <c r="F546" s="280" t="str" cm="1">
        <f t="array" ref="F546">IF($C546="","",INDEX(import_data,$C546,F$9))</f>
        <v>Ivica</v>
      </c>
      <c r="G546" s="280" t="str" cm="1">
        <f t="array" ref="G546">IF($C546="","",INDEX(import_data,$C546,G$9))</f>
        <v>Bertol</v>
      </c>
      <c r="H546" s="280" t="str" cm="1">
        <f t="array" ref="H546">IF($C546="","",IF(INDEX(import_data,$C546,H$9)="","",INDEX(import_data,$C546,H$9)))</f>
        <v>OK Vihor</v>
      </c>
      <c r="I546" s="300" t="str" cm="1">
        <f t="array" ref="I546">IF($C546="","",IF(INDEX(import_data,$C546,I$9)="","",INDEX(import_data,$C546,I$9)))</f>
        <v>M35</v>
      </c>
      <c r="K546" s="312" t="str">
        <f t="shared" si="59"/>
        <v>Ivica – Bertol – OK Vihor – M35</v>
      </c>
      <c r="L546" s="92" t="s">
        <v>0</v>
      </c>
      <c r="M546" s="312" t="str">
        <f t="shared" si="60"/>
        <v>Ivica – Bertol – OK Vihor</v>
      </c>
      <c r="N546" s="92" t="s">
        <v>0</v>
      </c>
      <c r="O546" s="312" t="str">
        <f t="shared" si="61"/>
        <v>Ivica – Bertol</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561</v>
      </c>
      <c r="E547" s="282" cm="1">
        <f t="array" ref="E547">IF($C547="","",INDEX(import_data,$C547,E$9))</f>
        <v>2291</v>
      </c>
      <c r="F547" s="280" t="str" cm="1">
        <f t="array" ref="F547">IF($C547="","",INDEX(import_data,$C547,F$9))</f>
        <v>Ivica</v>
      </c>
      <c r="G547" s="280" t="str" cm="1">
        <f t="array" ref="G547">IF($C547="","",INDEX(import_data,$C547,G$9))</f>
        <v>Urbanc</v>
      </c>
      <c r="H547" s="280" t="str" cm="1">
        <f t="array" ref="H547">IF($C547="","",IF(INDEX(import_data,$C547,H$9)="","",INDEX(import_data,$C547,H$9)))</f>
        <v>OK Ris</v>
      </c>
      <c r="I547" s="300" t="str" cm="1">
        <f t="array" ref="I547">IF($C547="","",IF(INDEX(import_data,$C547,I$9)="","",INDEX(import_data,$C547,I$9)))</f>
        <v>M21B</v>
      </c>
      <c r="K547" s="312" t="str">
        <f t="shared" si="59"/>
        <v>Ivica – Urbanc – OK Ris – M21B</v>
      </c>
      <c r="L547" s="92" t="s">
        <v>0</v>
      </c>
      <c r="M547" s="312" t="str">
        <f t="shared" si="60"/>
        <v>Ivica – Urbanc – OK Ris</v>
      </c>
      <c r="N547" s="92" t="s">
        <v>0</v>
      </c>
      <c r="O547" s="312" t="str">
        <f t="shared" si="61"/>
        <v>Ivica – Urbanc</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562</v>
      </c>
      <c r="E548" s="282" cm="1">
        <f t="array" ref="E548">IF($C548="","",INDEX(import_data,$C548,E$9))</f>
        <v>2196</v>
      </c>
      <c r="F548" s="280" t="str" cm="1">
        <f t="array" ref="F548">IF($C548="","",INDEX(import_data,$C548,F$9))</f>
        <v>Ivica</v>
      </c>
      <c r="G548" s="280" t="str" cm="1">
        <f t="array" ref="G548">IF($C548="","",INDEX(import_data,$C548,G$9))</f>
        <v>Arbanas</v>
      </c>
      <c r="H548" s="280" t="str" cm="1">
        <f t="array" ref="H548">IF($C548="","",IF(INDEX(import_data,$C548,H$9)="","",INDEX(import_data,$C548,H$9)))</f>
        <v/>
      </c>
      <c r="I548" s="300" t="str" cm="1">
        <f t="array" ref="I548">IF($C548="","",IF(INDEX(import_data,$C548,I$9)="","",INDEX(import_data,$C548,I$9)))</f>
        <v/>
      </c>
      <c r="K548" s="312" t="str">
        <f t="shared" si="59"/>
        <v>Ivica – Arbanas</v>
      </c>
      <c r="L548" s="92" t="s">
        <v>0</v>
      </c>
      <c r="M548" s="312" t="str">
        <f t="shared" si="60"/>
        <v>Ivica – Arbanas</v>
      </c>
      <c r="N548" s="92" t="s">
        <v>0</v>
      </c>
      <c r="O548" s="312" t="str">
        <f t="shared" si="61"/>
        <v>Ivica – Arbanas</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563</v>
      </c>
      <c r="E549" s="282" cm="1">
        <f t="array" ref="E549">IF($C549="","",INDEX(import_data,$C549,E$9))</f>
        <v>1952</v>
      </c>
      <c r="F549" s="280" t="str" cm="1">
        <f t="array" ref="F549">IF($C549="","",INDEX(import_data,$C549,F$9))</f>
        <v>Ivo</v>
      </c>
      <c r="G549" s="280" t="str" cm="1">
        <f t="array" ref="G549">IF($C549="","",INDEX(import_data,$C549,G$9))</f>
        <v>Lukačić</v>
      </c>
      <c r="H549" s="280" t="str" cm="1">
        <f t="array" ref="H549">IF($C549="","",IF(INDEX(import_data,$C549,H$9)="","",INDEX(import_data,$C549,H$9)))</f>
        <v/>
      </c>
      <c r="I549" s="300" t="str" cm="1">
        <f t="array" ref="I549">IF($C549="","",IF(INDEX(import_data,$C549,I$9)="","",INDEX(import_data,$C549,I$9)))</f>
        <v/>
      </c>
      <c r="K549" s="312" t="str">
        <f t="shared" si="59"/>
        <v>Ivo – Lukačić</v>
      </c>
      <c r="L549" s="92" t="s">
        <v>0</v>
      </c>
      <c r="M549" s="312" t="str">
        <f t="shared" si="60"/>
        <v>Ivo – Lukačić</v>
      </c>
      <c r="N549" s="92" t="s">
        <v>0</v>
      </c>
      <c r="O549" s="312" t="str">
        <f t="shared" si="61"/>
        <v>Ivo – Lukačić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564</v>
      </c>
      <c r="E550" s="282" cm="1">
        <f t="array" ref="E550">IF($C550="","",INDEX(import_data,$C550,E$9))</f>
        <v>1295</v>
      </c>
      <c r="F550" s="280" t="str" cm="1">
        <f t="array" ref="F550">IF($C550="","",INDEX(import_data,$C550,F$9))</f>
        <v>Ivo</v>
      </c>
      <c r="G550" s="280" t="str" cm="1">
        <f t="array" ref="G550">IF($C550="","",INDEX(import_data,$C550,G$9))</f>
        <v>Krajnović</v>
      </c>
      <c r="H550" s="280" t="str" cm="1">
        <f t="array" ref="H550">IF($C550="","",IF(INDEX(import_data,$C550,H$9)="","",INDEX(import_data,$C550,H$9)))</f>
        <v>OK Vihor</v>
      </c>
      <c r="I550" s="300" t="str" cm="1">
        <f t="array" ref="I550">IF($C550="","",IF(INDEX(import_data,$C550,I$9)="","",INDEX(import_data,$C550,I$9)))</f>
        <v>M45</v>
      </c>
      <c r="K550" s="312" t="str">
        <f t="shared" si="59"/>
        <v>Ivo – Krajnović – OK Vihor – M45</v>
      </c>
      <c r="L550" s="92" t="s">
        <v>0</v>
      </c>
      <c r="M550" s="312" t="str">
        <f t="shared" si="60"/>
        <v>Ivo – Krajnović – OK Vihor</v>
      </c>
      <c r="N550" s="92" t="s">
        <v>0</v>
      </c>
      <c r="O550" s="312" t="str">
        <f t="shared" si="61"/>
        <v>Ivo – Krajnović</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565</v>
      </c>
      <c r="E551" s="282" cm="1">
        <f t="array" ref="E551">IF($C551="","",INDEX(import_data,$C551,E$9))</f>
        <v>2259</v>
      </c>
      <c r="F551" s="280" t="str" cm="1">
        <f t="array" ref="F551">IF($C551="","",INDEX(import_data,$C551,F$9))</f>
        <v>Ivo</v>
      </c>
      <c r="G551" s="280" t="str" cm="1">
        <f t="array" ref="G551">IF($C551="","",INDEX(import_data,$C551,G$9))</f>
        <v>Jurić</v>
      </c>
      <c r="H551" s="280" t="str" cm="1">
        <f t="array" ref="H551">IF($C551="","",IF(INDEX(import_data,$C551,H$9)="","",INDEX(import_data,$C551,H$9)))</f>
        <v>OK Vihor</v>
      </c>
      <c r="I551" s="300" t="str" cm="1">
        <f t="array" ref="I551">IF($C551="","",IF(INDEX(import_data,$C551,I$9)="","",INDEX(import_data,$C551,I$9)))</f>
        <v/>
      </c>
      <c r="K551" s="312" t="str">
        <f t="shared" si="59"/>
        <v>Ivo – Jurić – OK Vihor</v>
      </c>
      <c r="L551" s="92" t="s">
        <v>0</v>
      </c>
      <c r="M551" s="312" t="str">
        <f t="shared" si="60"/>
        <v>Ivo – Jurić – OK Vihor</v>
      </c>
      <c r="N551" s="92" t="s">
        <v>0</v>
      </c>
      <c r="O551" s="312" t="str">
        <f t="shared" si="61"/>
        <v>Ivo – Jurić</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566</v>
      </c>
      <c r="E552" s="282" cm="1">
        <f t="array" ref="E552">IF($C552="","",INDEX(import_data,$C552,E$9))</f>
        <v>1249</v>
      </c>
      <c r="F552" s="280" t="str" cm="1">
        <f t="array" ref="F552">IF($C552="","",INDEX(import_data,$C552,F$9))</f>
        <v>Ivo</v>
      </c>
      <c r="G552" s="280" t="str" cm="1">
        <f t="array" ref="G552">IF($C552="","",INDEX(import_data,$C552,G$9))</f>
        <v>Tišljar</v>
      </c>
      <c r="H552" s="280" t="str" cm="1">
        <f t="array" ref="H552">IF($C552="","",IF(INDEX(import_data,$C552,H$9)="","",INDEX(import_data,$C552,H$9)))</f>
        <v>OK Orion</v>
      </c>
      <c r="I552" s="300" t="str" cm="1">
        <f t="array" ref="I552">IF($C552="","",IF(INDEX(import_data,$C552,I$9)="","",INDEX(import_data,$C552,I$9)))</f>
        <v>M45</v>
      </c>
      <c r="K552" s="312" t="str">
        <f t="shared" si="59"/>
        <v>Ivo – Tišljar – OK Orion – M45</v>
      </c>
      <c r="L552" s="92" t="s">
        <v>0</v>
      </c>
      <c r="M552" s="312" t="str">
        <f t="shared" si="60"/>
        <v>Ivo – Tišljar – OK Orion</v>
      </c>
      <c r="N552" s="92" t="s">
        <v>0</v>
      </c>
      <c r="O552" s="312" t="str">
        <f t="shared" si="61"/>
        <v>Ivo – Tišljar</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567</v>
      </c>
      <c r="E553" s="282" cm="1">
        <f t="array" ref="E553">IF($C553="","",INDEX(import_data,$C553,E$9))</f>
        <v>1468</v>
      </c>
      <c r="F553" s="280" t="str" cm="1">
        <f t="array" ref="F553">IF($C553="","",INDEX(import_data,$C553,F$9))</f>
        <v>Ivor</v>
      </c>
      <c r="G553" s="280" t="str" cm="1">
        <f t="array" ref="G553">IF($C553="","",INDEX(import_data,$C553,G$9))</f>
        <v>Novosel</v>
      </c>
      <c r="H553" s="280" t="str" cm="1">
        <f t="array" ref="H553">IF($C553="","",IF(INDEX(import_data,$C553,H$9)="","",INDEX(import_data,$C553,H$9)))</f>
        <v>OK Vihor</v>
      </c>
      <c r="I553" s="300" t="str" cm="1">
        <f t="array" ref="I553">IF($C553="","",IF(INDEX(import_data,$C553,I$9)="","",INDEX(import_data,$C553,I$9)))</f>
        <v/>
      </c>
      <c r="K553" s="312" t="str">
        <f t="shared" si="59"/>
        <v>Ivor – Novosel – OK Vihor</v>
      </c>
      <c r="L553" s="92" t="s">
        <v>0</v>
      </c>
      <c r="M553" s="312" t="str">
        <f t="shared" si="60"/>
        <v>Ivor – Novosel – OK Vihor</v>
      </c>
      <c r="N553" s="92" t="s">
        <v>0</v>
      </c>
      <c r="O553" s="312" t="str">
        <f t="shared" si="61"/>
        <v>Ivor – Novosel</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568</v>
      </c>
      <c r="E554" s="282" cm="1">
        <f t="array" ref="E554">IF($C554="","",INDEX(import_data,$C554,E$9))</f>
        <v>1514</v>
      </c>
      <c r="F554" s="280" t="str" cm="1">
        <f t="array" ref="F554">IF($C554="","",INDEX(import_data,$C554,F$9))</f>
        <v>Ivor</v>
      </c>
      <c r="G554" s="280" t="str" cm="1">
        <f t="array" ref="G554">IF($C554="","",INDEX(import_data,$C554,G$9))</f>
        <v>Jelić</v>
      </c>
      <c r="H554" s="280" t="str" cm="1">
        <f t="array" ref="H554">IF($C554="","",IF(INDEX(import_data,$C554,H$9)="","",INDEX(import_data,$C554,H$9)))</f>
        <v>OK Kapela</v>
      </c>
      <c r="I554" s="300" t="str" cm="1">
        <f t="array" ref="I554">IF($C554="","",IF(INDEX(import_data,$C554,I$9)="","",INDEX(import_data,$C554,I$9)))</f>
        <v>M21B</v>
      </c>
      <c r="K554" s="312" t="str">
        <f t="shared" si="59"/>
        <v>Ivor – Jelić – OK Kapela – M21B</v>
      </c>
      <c r="L554" s="92" t="s">
        <v>0</v>
      </c>
      <c r="M554" s="312" t="str">
        <f t="shared" si="60"/>
        <v>Ivor – Jelić – OK Kapela</v>
      </c>
      <c r="N554" s="92" t="s">
        <v>0</v>
      </c>
      <c r="O554" s="312" t="str">
        <f t="shared" si="61"/>
        <v>Ivor – Jelić</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569</v>
      </c>
      <c r="E555" s="282" cm="1">
        <f t="array" ref="E555">IF($C555="","",INDEX(import_data,$C555,E$9))</f>
        <v>2040</v>
      </c>
      <c r="F555" s="280" t="str" cm="1">
        <f t="array" ref="F555">IF($C555="","",INDEX(import_data,$C555,F$9))</f>
        <v>Ivor</v>
      </c>
      <c r="G555" s="280" t="str" cm="1">
        <f t="array" ref="G555">IF($C555="","",INDEX(import_data,$C555,G$9))</f>
        <v>Majnarić</v>
      </c>
      <c r="H555" s="280" t="str" cm="1">
        <f t="array" ref="H555">IF($C555="","",IF(INDEX(import_data,$C555,H$9)="","",INDEX(import_data,$C555,H$9)))</f>
        <v>OK Japetić</v>
      </c>
      <c r="I555" s="300" t="str" cm="1">
        <f t="array" ref="I555">IF($C555="","",IF(INDEX(import_data,$C555,I$9)="","",INDEX(import_data,$C555,I$9)))</f>
        <v>M21A</v>
      </c>
      <c r="K555" s="312" t="str">
        <f t="shared" si="59"/>
        <v>Ivor – Majnarić – OK Japetić – M21A</v>
      </c>
      <c r="L555" s="92" t="s">
        <v>0</v>
      </c>
      <c r="M555" s="312" t="str">
        <f t="shared" si="60"/>
        <v>Ivor – Majnarić – OK Japetić</v>
      </c>
      <c r="N555" s="92" t="s">
        <v>0</v>
      </c>
      <c r="O555" s="312" t="str">
        <f t="shared" si="61"/>
        <v>Ivor – Majnarić</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570</v>
      </c>
      <c r="E556" s="282" cm="1">
        <f t="array" ref="E556">IF($C556="","",INDEX(import_data,$C556,E$9))</f>
        <v>2226</v>
      </c>
      <c r="F556" s="280" t="str" cm="1">
        <f t="array" ref="F556">IF($C556="","",INDEX(import_data,$C556,F$9))</f>
        <v>Izabel</v>
      </c>
      <c r="G556" s="280" t="str" cm="1">
        <f t="array" ref="G556">IF($C556="","",INDEX(import_data,$C556,G$9))</f>
        <v>Majetić</v>
      </c>
      <c r="H556" s="280" t="str" cm="1">
        <f t="array" ref="H556">IF($C556="","",IF(INDEX(import_data,$C556,H$9)="","",INDEX(import_data,$C556,H$9)))</f>
        <v>OK Vihor</v>
      </c>
      <c r="I556" s="300" t="str" cm="1">
        <f t="array" ref="I556">IF($C556="","",IF(INDEX(import_data,$C556,I$9)="","",INDEX(import_data,$C556,I$9)))</f>
        <v>Ž21B</v>
      </c>
      <c r="K556" s="312" t="str">
        <f t="shared" si="59"/>
        <v>Izabel – Majetić – OK Vihor – Ž21B</v>
      </c>
      <c r="L556" s="92" t="s">
        <v>0</v>
      </c>
      <c r="M556" s="312" t="str">
        <f t="shared" si="60"/>
        <v>Izabel – Majetić – OK Vihor</v>
      </c>
      <c r="N556" s="92" t="s">
        <v>0</v>
      </c>
      <c r="O556" s="312" t="str">
        <f t="shared" si="61"/>
        <v>Izabel – Majetić</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571</v>
      </c>
      <c r="E557" s="282" cm="1">
        <f t="array" ref="E557">IF($C557="","",INDEX(import_data,$C557,E$9))</f>
        <v>2299</v>
      </c>
      <c r="F557" s="280" t="str" cm="1">
        <f t="array" ref="F557">IF($C557="","",INDEX(import_data,$C557,F$9))</f>
        <v>Izabela</v>
      </c>
      <c r="G557" s="280" t="str" cm="1">
        <f t="array" ref="G557">IF($C557="","",INDEX(import_data,$C557,G$9))</f>
        <v>Eržen</v>
      </c>
      <c r="H557" s="280" t="str" cm="1">
        <f t="array" ref="H557">IF($C557="","",IF(INDEX(import_data,$C557,H$9)="","",INDEX(import_data,$C557,H$9)))</f>
        <v>Škofjeloški OK</v>
      </c>
      <c r="I557" s="300" t="str" cm="1">
        <f t="array" ref="I557">IF($C557="","",IF(INDEX(import_data,$C557,I$9)="","",INDEX(import_data,$C557,I$9)))</f>
        <v/>
      </c>
      <c r="K557" s="312" t="str">
        <f t="shared" si="59"/>
        <v>Izabela – Eržen – Škofjeloški OK</v>
      </c>
      <c r="L557" s="92" t="s">
        <v>0</v>
      </c>
      <c r="M557" s="312" t="str">
        <f t="shared" si="60"/>
        <v>Izabela – Eržen – Škofjeloški OK</v>
      </c>
      <c r="N557" s="92" t="s">
        <v>0</v>
      </c>
      <c r="O557" s="312" t="str">
        <f t="shared" si="61"/>
        <v>Izabela – Eržen</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572</v>
      </c>
      <c r="E558" s="282" cm="1">
        <f t="array" ref="E558">IF($C558="","",INDEX(import_data,$C558,E$9))</f>
        <v>2074</v>
      </c>
      <c r="F558" s="280" t="str" cm="1">
        <f t="array" ref="F558">IF($C558="","",INDEX(import_data,$C558,F$9))</f>
        <v>Jaka</v>
      </c>
      <c r="G558" s="280" t="str" cm="1">
        <f t="array" ref="G558">IF($C558="","",INDEX(import_data,$C558,G$9))</f>
        <v>Piltaver</v>
      </c>
      <c r="H558" s="280" t="str" cm="1">
        <f t="array" ref="H558">IF($C558="","",IF(INDEX(import_data,$C558,H$9)="","",INDEX(import_data,$C558,H$9)))</f>
        <v>OK Brežice</v>
      </c>
      <c r="I558" s="300" t="str" cm="1">
        <f t="array" ref="I558">IF($C558="","",IF(INDEX(import_data,$C558,I$9)="","",INDEX(import_data,$C558,I$9)))</f>
        <v/>
      </c>
      <c r="K558" s="312" t="str">
        <f t="shared" si="59"/>
        <v>Jaka – Piltaver – OK Brežice</v>
      </c>
      <c r="L558" s="92" t="s">
        <v>0</v>
      </c>
      <c r="M558" s="312" t="str">
        <f t="shared" si="60"/>
        <v>Jaka – Piltaver – OK Brežice</v>
      </c>
      <c r="N558" s="92" t="s">
        <v>0</v>
      </c>
      <c r="O558" s="312" t="str">
        <f t="shared" si="61"/>
        <v>Jaka – Piltaver</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573</v>
      </c>
      <c r="E559" s="282" cm="1">
        <f t="array" ref="E559">IF($C559="","",INDEX(import_data,$C559,E$9))</f>
        <v>1511</v>
      </c>
      <c r="F559" s="280" t="str" cm="1">
        <f t="array" ref="F559">IF($C559="","",INDEX(import_data,$C559,F$9))</f>
        <v>Jakov</v>
      </c>
      <c r="G559" s="280" t="str" cm="1">
        <f t="array" ref="G559">IF($C559="","",INDEX(import_data,$C559,G$9))</f>
        <v>Grabar</v>
      </c>
      <c r="H559" s="280" t="str" cm="1">
        <f t="array" ref="H559">IF($C559="","",IF(INDEX(import_data,$C559,H$9)="","",INDEX(import_data,$C559,H$9)))</f>
        <v>OK Varaždin</v>
      </c>
      <c r="I559" s="300" t="str" cm="1">
        <f t="array" ref="I559">IF($C559="","",IF(INDEX(import_data,$C559,I$9)="","",INDEX(import_data,$C559,I$9)))</f>
        <v/>
      </c>
      <c r="K559" s="312" t="str">
        <f t="shared" si="59"/>
        <v>Jakov – Grabar – OK Varaždin</v>
      </c>
      <c r="L559" s="92" t="s">
        <v>0</v>
      </c>
      <c r="M559" s="312" t="str">
        <f t="shared" si="60"/>
        <v>Jakov – Grabar – OK Varaždin</v>
      </c>
      <c r="N559" s="92" t="s">
        <v>0</v>
      </c>
      <c r="O559" s="312" t="str">
        <f t="shared" si="61"/>
        <v>Jakov – Grabar</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574</v>
      </c>
      <c r="E560" s="282" cm="1">
        <f t="array" ref="E560">IF($C560="","",INDEX(import_data,$C560,E$9))</f>
        <v>1434</v>
      </c>
      <c r="F560" s="280" t="str" cm="1">
        <f t="array" ref="F560">IF($C560="","",INDEX(import_data,$C560,F$9))</f>
        <v>Jakov</v>
      </c>
      <c r="G560" s="280" t="str" cm="1">
        <f t="array" ref="G560">IF($C560="","",INDEX(import_data,$C560,G$9))</f>
        <v>Lesjak</v>
      </c>
      <c r="H560" s="280" t="str" cm="1">
        <f t="array" ref="H560">IF($C560="","",IF(INDEX(import_data,$C560,H$9)="","",INDEX(import_data,$C560,H$9)))</f>
        <v>OK Japetić</v>
      </c>
      <c r="I560" s="300" t="str" cm="1">
        <f t="array" ref="I560">IF($C560="","",IF(INDEX(import_data,$C560,I$9)="","",INDEX(import_data,$C560,I$9)))</f>
        <v>M20</v>
      </c>
      <c r="K560" s="312" t="str">
        <f t="shared" si="59"/>
        <v>Jakov – Lesjak – OK Japetić – M20</v>
      </c>
      <c r="L560" s="92" t="s">
        <v>0</v>
      </c>
      <c r="M560" s="312" t="str">
        <f t="shared" si="60"/>
        <v>Jakov – Lesjak – OK Japetić</v>
      </c>
      <c r="N560" s="92" t="s">
        <v>0</v>
      </c>
      <c r="O560" s="312" t="str">
        <f t="shared" si="61"/>
        <v>Jakov – Lesjak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575</v>
      </c>
      <c r="E561" s="282" cm="1">
        <f t="array" ref="E561">IF($C561="","",INDEX(import_data,$C561,E$9))</f>
        <v>1620</v>
      </c>
      <c r="F561" s="280" t="str" cm="1">
        <f t="array" ref="F561">IF($C561="","",INDEX(import_data,$C561,F$9))</f>
        <v>Jakov</v>
      </c>
      <c r="G561" s="280" t="str" cm="1">
        <f t="array" ref="G561">IF($C561="","",INDEX(import_data,$C561,G$9))</f>
        <v>Kamenicki</v>
      </c>
      <c r="H561" s="280" t="str" cm="1">
        <f t="array" ref="H561">IF($C561="","",IF(INDEX(import_data,$C561,H$9)="","",INDEX(import_data,$C561,H$9)))</f>
        <v>OK Sova</v>
      </c>
      <c r="I561" s="300" t="str" cm="1">
        <f t="array" ref="I561">IF($C561="","",IF(INDEX(import_data,$C561,I$9)="","",INDEX(import_data,$C561,I$9)))</f>
        <v/>
      </c>
      <c r="K561" s="312" t="str">
        <f t="shared" si="59"/>
        <v>Jakov – Kamenicki – OK Sova</v>
      </c>
      <c r="L561" s="92" t="s">
        <v>0</v>
      </c>
      <c r="M561" s="312" t="str">
        <f t="shared" si="60"/>
        <v>Jakov – Kamenicki – OK Sova</v>
      </c>
      <c r="N561" s="92" t="s">
        <v>0</v>
      </c>
      <c r="O561" s="312" t="str">
        <f t="shared" si="61"/>
        <v>Jakov – Kamenicki</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576</v>
      </c>
      <c r="E562" s="282" cm="1">
        <f t="array" ref="E562">IF($C562="","",INDEX(import_data,$C562,E$9))</f>
        <v>2218</v>
      </c>
      <c r="F562" s="280" t="str" cm="1">
        <f t="array" ref="F562">IF($C562="","",INDEX(import_data,$C562,F$9))</f>
        <v>Jakov</v>
      </c>
      <c r="G562" s="280" t="str" cm="1">
        <f t="array" ref="G562">IF($C562="","",INDEX(import_data,$C562,G$9))</f>
        <v>Bijelić</v>
      </c>
      <c r="H562" s="280" t="str" cm="1">
        <f t="array" ref="H562">IF($C562="","",IF(INDEX(import_data,$C562,H$9)="","",INDEX(import_data,$C562,H$9)))</f>
        <v>OK Bjelovar</v>
      </c>
      <c r="I562" s="300" t="str" cm="1">
        <f t="array" ref="I562">IF($C562="","",IF(INDEX(import_data,$C562,I$9)="","",INDEX(import_data,$C562,I$9)))</f>
        <v>M12</v>
      </c>
      <c r="K562" s="312" t="str">
        <f t="shared" si="59"/>
        <v>Jakov – Bijelić – OK Bjelovar – M12</v>
      </c>
      <c r="L562" s="92" t="s">
        <v>0</v>
      </c>
      <c r="M562" s="312" t="str">
        <f t="shared" si="60"/>
        <v>Jakov – Bijelić – OK Bjelovar</v>
      </c>
      <c r="N562" s="92" t="s">
        <v>0</v>
      </c>
      <c r="O562" s="312" t="str">
        <f t="shared" si="61"/>
        <v>Jakov – Bijelić</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577</v>
      </c>
      <c r="E563" s="282" cm="1">
        <f t="array" ref="E563">IF($C563="","",INDEX(import_data,$C563,E$9))</f>
        <v>1947</v>
      </c>
      <c r="F563" s="280" t="str" cm="1">
        <f t="array" ref="F563">IF($C563="","",INDEX(import_data,$C563,F$9))</f>
        <v>Jakov</v>
      </c>
      <c r="G563" s="280" t="str" cm="1">
        <f t="array" ref="G563">IF($C563="","",INDEX(import_data,$C563,G$9))</f>
        <v>Tkalec</v>
      </c>
      <c r="H563" s="280" t="str" cm="1">
        <f t="array" ref="H563">IF($C563="","",IF(INDEX(import_data,$C563,H$9)="","",INDEX(import_data,$C563,H$9)))</f>
        <v>OK Međimurje</v>
      </c>
      <c r="I563" s="300" t="str" cm="1">
        <f t="array" ref="I563">IF($C563="","",IF(INDEX(import_data,$C563,I$9)="","",INDEX(import_data,$C563,I$9)))</f>
        <v/>
      </c>
      <c r="K563" s="312" t="str">
        <f t="shared" si="59"/>
        <v>Jakov – Tkalec – OK Međimurje</v>
      </c>
      <c r="L563" s="92" t="s">
        <v>0</v>
      </c>
      <c r="M563" s="312" t="str">
        <f t="shared" si="60"/>
        <v>Jakov – Tkalec – OK Međimurje</v>
      </c>
      <c r="N563" s="92" t="s">
        <v>0</v>
      </c>
      <c r="O563" s="312" t="str">
        <f t="shared" si="61"/>
        <v>Jakov – Tkalec</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578</v>
      </c>
      <c r="E564" s="282" cm="1">
        <f t="array" ref="E564">IF($C564="","",INDEX(import_data,$C564,E$9))</f>
        <v>1342</v>
      </c>
      <c r="F564" s="280" t="str" cm="1">
        <f t="array" ref="F564">IF($C564="","",INDEX(import_data,$C564,F$9))</f>
        <v>Jakov</v>
      </c>
      <c r="G564" s="280" t="str" cm="1">
        <f t="array" ref="G564">IF($C564="","",INDEX(import_data,$C564,G$9))</f>
        <v>Boban</v>
      </c>
      <c r="H564" s="280" t="str" cm="1">
        <f t="array" ref="H564">IF($C564="","",IF(INDEX(import_data,$C564,H$9)="","",INDEX(import_data,$C564,H$9)))</f>
        <v>OK Ivan Merz</v>
      </c>
      <c r="I564" s="300" t="str" cm="1">
        <f t="array" ref="I564">IF($C564="","",IF(INDEX(import_data,$C564,I$9)="","",INDEX(import_data,$C564,I$9)))</f>
        <v>M14</v>
      </c>
      <c r="K564" s="312" t="str">
        <f t="shared" si="59"/>
        <v>Jakov – Boban – OK Ivan Merz – M14</v>
      </c>
      <c r="L564" s="92" t="s">
        <v>0</v>
      </c>
      <c r="M564" s="312" t="str">
        <f t="shared" si="60"/>
        <v>Jakov – Boban – OK Ivan Merz</v>
      </c>
      <c r="N564" s="92" t="s">
        <v>0</v>
      </c>
      <c r="O564" s="312" t="str">
        <f t="shared" si="61"/>
        <v>Jakov – Boban</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579</v>
      </c>
      <c r="E565" s="282" cm="1">
        <f t="array" ref="E565">IF($C565="","",INDEX(import_data,$C565,E$9))</f>
        <v>1637</v>
      </c>
      <c r="F565" s="280" t="str" cm="1">
        <f t="array" ref="F565">IF($C565="","",INDEX(import_data,$C565,F$9))</f>
        <v>Jakov</v>
      </c>
      <c r="G565" s="280" t="str" cm="1">
        <f t="array" ref="G565">IF($C565="","",INDEX(import_data,$C565,G$9))</f>
        <v>Pravica</v>
      </c>
      <c r="H565" s="280" t="str" cm="1">
        <f t="array" ref="H565">IF($C565="","",IF(INDEX(import_data,$C565,H$9)="","",INDEX(import_data,$C565,H$9)))</f>
        <v>OK Varaždin</v>
      </c>
      <c r="I565" s="300" t="str" cm="1">
        <f t="array" ref="I565">IF($C565="","",IF(INDEX(import_data,$C565,I$9)="","",INDEX(import_data,$C565,I$9)))</f>
        <v/>
      </c>
      <c r="K565" s="312" t="str">
        <f t="shared" si="59"/>
        <v>Jakov – Pravica – OK Varaždin</v>
      </c>
      <c r="L565" s="92" t="s">
        <v>0</v>
      </c>
      <c r="M565" s="312" t="str">
        <f t="shared" si="60"/>
        <v>Jakov – Pravica – OK Varaždin</v>
      </c>
      <c r="N565" s="92" t="s">
        <v>0</v>
      </c>
      <c r="O565" s="312" t="str">
        <f t="shared" si="61"/>
        <v>Jakov – Pravica</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580</v>
      </c>
      <c r="E566" s="282" cm="1">
        <f t="array" ref="E566">IF($C566="","",INDEX(import_data,$C566,E$9))</f>
        <v>1712</v>
      </c>
      <c r="F566" s="280" t="str" cm="1">
        <f t="array" ref="F566">IF($C566="","",INDEX(import_data,$C566,F$9))</f>
        <v>Jakov</v>
      </c>
      <c r="G566" s="280" t="str" cm="1">
        <f t="array" ref="G566">IF($C566="","",INDEX(import_data,$C566,G$9))</f>
        <v>Odak</v>
      </c>
      <c r="H566" s="280" t="str" cm="1">
        <f t="array" ref="H566">IF($C566="","",IF(INDEX(import_data,$C566,H$9)="","",INDEX(import_data,$C566,H$9)))</f>
        <v>OK Vihor</v>
      </c>
      <c r="I566" s="300" t="str" cm="1">
        <f t="array" ref="I566">IF($C566="","",IF(INDEX(import_data,$C566,I$9)="","",INDEX(import_data,$C566,I$9)))</f>
        <v/>
      </c>
      <c r="K566" s="312" t="str">
        <f t="shared" si="59"/>
        <v>Jakov – Odak – OK Vihor</v>
      </c>
      <c r="L566" s="92" t="s">
        <v>0</v>
      </c>
      <c r="M566" s="312" t="str">
        <f t="shared" si="60"/>
        <v>Jakov – Odak – OK Vihor</v>
      </c>
      <c r="N566" s="92" t="s">
        <v>0</v>
      </c>
      <c r="O566" s="312" t="str">
        <f t="shared" si="61"/>
        <v>Jakov – Odak</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581</v>
      </c>
      <c r="E567" s="282" cm="1">
        <f t="array" ref="E567">IF($C567="","",INDEX(import_data,$C567,E$9))</f>
        <v>1522</v>
      </c>
      <c r="F567" s="280" t="str" cm="1">
        <f t="array" ref="F567">IF($C567="","",INDEX(import_data,$C567,F$9))</f>
        <v>Jan</v>
      </c>
      <c r="G567" s="280" t="str" cm="1">
        <f t="array" ref="G567">IF($C567="","",INDEX(import_data,$C567,G$9))</f>
        <v>Gobec</v>
      </c>
      <c r="H567" s="280" t="str" cm="1">
        <f t="array" ref="H567">IF($C567="","",IF(INDEX(import_data,$C567,H$9)="","",INDEX(import_data,$C567,H$9)))</f>
        <v>OK Vihor</v>
      </c>
      <c r="I567" s="300" t="str" cm="1">
        <f t="array" ref="I567">IF($C567="","",IF(INDEX(import_data,$C567,I$9)="","",INDEX(import_data,$C567,I$9)))</f>
        <v>M21A</v>
      </c>
      <c r="K567" s="312" t="str">
        <f t="shared" si="59"/>
        <v>Jan – Gobec – OK Vihor – M21A</v>
      </c>
      <c r="L567" s="92" t="s">
        <v>0</v>
      </c>
      <c r="M567" s="312" t="str">
        <f t="shared" si="60"/>
        <v>Jan – Gobec – OK Vihor</v>
      </c>
      <c r="N567" s="92" t="s">
        <v>0</v>
      </c>
      <c r="O567" s="312" t="str">
        <f t="shared" si="61"/>
        <v>Jan – Gobec</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582</v>
      </c>
      <c r="E568" s="282" cm="1">
        <f t="array" ref="E568">IF($C568="","",INDEX(import_data,$C568,E$9))</f>
        <v>2210</v>
      </c>
      <c r="F568" s="280" t="str" cm="1">
        <f t="array" ref="F568">IF($C568="","",INDEX(import_data,$C568,F$9))</f>
        <v>Jan</v>
      </c>
      <c r="G568" s="280" t="str" cm="1">
        <f t="array" ref="G568">IF($C568="","",INDEX(import_data,$C568,G$9))</f>
        <v>Erben</v>
      </c>
      <c r="H568" s="280" t="str" cm="1">
        <f t="array" ref="H568">IF($C568="","",IF(INDEX(import_data,$C568,H$9)="","",INDEX(import_data,$C568,H$9)))</f>
        <v>OK Jelen</v>
      </c>
      <c r="I568" s="300" t="str" cm="1">
        <f t="array" ref="I568">IF($C568="","",IF(INDEX(import_data,$C568,I$9)="","",INDEX(import_data,$C568,I$9)))</f>
        <v>M16</v>
      </c>
      <c r="K568" s="312" t="str">
        <f t="shared" si="59"/>
        <v>Jan – Erben – OK Jelen – M16</v>
      </c>
      <c r="L568" s="92" t="s">
        <v>0</v>
      </c>
      <c r="M568" s="312" t="str">
        <f t="shared" si="60"/>
        <v>Jan – Erben – OK Jelen</v>
      </c>
      <c r="N568" s="92" t="s">
        <v>0</v>
      </c>
      <c r="O568" s="312" t="str">
        <f t="shared" si="61"/>
        <v>Jan – Erben</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583</v>
      </c>
      <c r="E569" s="282" cm="1">
        <f t="array" ref="E569">IF($C569="","",INDEX(import_data,$C569,E$9))</f>
        <v>1180</v>
      </c>
      <c r="F569" s="280" t="str" cm="1">
        <f t="array" ref="F569">IF($C569="","",INDEX(import_data,$C569,F$9))</f>
        <v>Jan</v>
      </c>
      <c r="G569" s="280" t="str" cm="1">
        <f t="array" ref="G569">IF($C569="","",INDEX(import_data,$C569,G$9))</f>
        <v>Turković</v>
      </c>
      <c r="H569" s="280" t="str" cm="1">
        <f t="array" ref="H569">IF($C569="","",IF(INDEX(import_data,$C569,H$9)="","",INDEX(import_data,$C569,H$9)))</f>
        <v>OK Varaždin</v>
      </c>
      <c r="I569" s="300" t="str" cm="1">
        <f t="array" ref="I569">IF($C569="","",IF(INDEX(import_data,$C569,I$9)="","",INDEX(import_data,$C569,I$9)))</f>
        <v/>
      </c>
      <c r="K569" s="312" t="str">
        <f t="shared" si="59"/>
        <v>Jan – Turković – OK Varaždin</v>
      </c>
      <c r="L569" s="92" t="s">
        <v>0</v>
      </c>
      <c r="M569" s="312" t="str">
        <f t="shared" si="60"/>
        <v>Jan – Turković – OK Varaždin</v>
      </c>
      <c r="N569" s="92" t="s">
        <v>0</v>
      </c>
      <c r="O569" s="312" t="str">
        <f t="shared" si="61"/>
        <v>Jan – Turković</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584</v>
      </c>
      <c r="E570" s="282" cm="1">
        <f t="array" ref="E570">IF($C570="","",INDEX(import_data,$C570,E$9))</f>
        <v>2075</v>
      </c>
      <c r="F570" s="280" t="str" cm="1">
        <f t="array" ref="F570">IF($C570="","",INDEX(import_data,$C570,F$9))</f>
        <v>Jan</v>
      </c>
      <c r="G570" s="280" t="str" cm="1">
        <f t="array" ref="G570">IF($C570="","",INDEX(import_data,$C570,G$9))</f>
        <v>Karlik</v>
      </c>
      <c r="H570" s="280" t="str" cm="1">
        <f t="array" ref="H570">IF($C570="","",IF(INDEX(import_data,$C570,H$9)="","",INDEX(import_data,$C570,H$9)))</f>
        <v>KOS Tesla Brno</v>
      </c>
      <c r="I570" s="300" t="str" cm="1">
        <f t="array" ref="I570">IF($C570="","",IF(INDEX(import_data,$C570,I$9)="","",INDEX(import_data,$C570,I$9)))</f>
        <v/>
      </c>
      <c r="K570" s="312" t="str">
        <f t="shared" si="59"/>
        <v>Jan – Karlik – KOS Tesla Brno</v>
      </c>
      <c r="L570" s="92" t="s">
        <v>0</v>
      </c>
      <c r="M570" s="312" t="str">
        <f t="shared" si="60"/>
        <v>Jan – Karlik – KOS Tesla Brno</v>
      </c>
      <c r="N570" s="92" t="s">
        <v>0</v>
      </c>
      <c r="O570" s="312" t="str">
        <f t="shared" si="61"/>
        <v>Jan – Karlik</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585</v>
      </c>
      <c r="E571" s="282" cm="1">
        <f t="array" ref="E571">IF($C571="","",INDEX(import_data,$C571,E$9))</f>
        <v>2249</v>
      </c>
      <c r="F571" s="280" t="str" cm="1">
        <f t="array" ref="F571">IF($C571="","",INDEX(import_data,$C571,F$9))</f>
        <v>Jan</v>
      </c>
      <c r="G571" s="280" t="str" cm="1">
        <f t="array" ref="G571">IF($C571="","",INDEX(import_data,$C571,G$9))</f>
        <v>Grgić</v>
      </c>
      <c r="H571" s="280" t="str" cm="1">
        <f t="array" ref="H571">IF($C571="","",IF(INDEX(import_data,$C571,H$9)="","",INDEX(import_data,$C571,H$9)))</f>
        <v/>
      </c>
      <c r="I571" s="300" t="str" cm="1">
        <f t="array" ref="I571">IF($C571="","",IF(INDEX(import_data,$C571,I$9)="","",INDEX(import_data,$C571,I$9)))</f>
        <v/>
      </c>
      <c r="K571" s="312" t="str">
        <f t="shared" si="59"/>
        <v>Jan – Grgić</v>
      </c>
      <c r="L571" s="92" t="s">
        <v>0</v>
      </c>
      <c r="M571" s="312" t="str">
        <f t="shared" si="60"/>
        <v>Jan – Grgić</v>
      </c>
      <c r="N571" s="92" t="s">
        <v>0</v>
      </c>
      <c r="O571" s="312" t="str">
        <f t="shared" si="61"/>
        <v>Jan – Grgić</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586</v>
      </c>
      <c r="E572" s="282" cm="1">
        <f t="array" ref="E572">IF($C572="","",INDEX(import_data,$C572,E$9))</f>
        <v>2340</v>
      </c>
      <c r="F572" s="280" t="str" cm="1">
        <f t="array" ref="F572">IF($C572="","",INDEX(import_data,$C572,F$9))</f>
        <v>Jan</v>
      </c>
      <c r="G572" s="280" t="str" cm="1">
        <f t="array" ref="G572">IF($C572="","",INDEX(import_data,$C572,G$9))</f>
        <v>Nemecek</v>
      </c>
      <c r="H572" s="280" t="str" cm="1">
        <f t="array" ref="H572">IF($C572="","",IF(INDEX(import_data,$C572,H$9)="","",INDEX(import_data,$C572,H$9)))</f>
        <v>USK Praha</v>
      </c>
      <c r="I572" s="300" t="str" cm="1">
        <f t="array" ref="I572">IF($C572="","",IF(INDEX(import_data,$C572,I$9)="","",INDEX(import_data,$C572,I$9)))</f>
        <v/>
      </c>
      <c r="K572" s="312" t="str">
        <f t="shared" si="59"/>
        <v>Jan – Nemecek – USK Praha</v>
      </c>
      <c r="L572" s="92" t="s">
        <v>0</v>
      </c>
      <c r="M572" s="312" t="str">
        <f t="shared" si="60"/>
        <v>Jan – Nemecek – USK Praha</v>
      </c>
      <c r="N572" s="92" t="s">
        <v>0</v>
      </c>
      <c r="O572" s="312" t="str">
        <f t="shared" si="61"/>
        <v>Jan – Nemecek</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587</v>
      </c>
      <c r="E573" s="282" cm="1">
        <f t="array" ref="E573">IF($C573="","",INDEX(import_data,$C573,E$9))</f>
        <v>1864</v>
      </c>
      <c r="F573" s="280" t="str" cm="1">
        <f t="array" ref="F573">IF($C573="","",INDEX(import_data,$C573,F$9))</f>
        <v>Jana</v>
      </c>
      <c r="G573" s="280" t="str" cm="1">
        <f t="array" ref="G573">IF($C573="","",INDEX(import_data,$C573,G$9))</f>
        <v>Cvjetko</v>
      </c>
      <c r="H573" s="280" t="str" cm="1">
        <f t="array" ref="H573">IF($C573="","",IF(INDEX(import_data,$C573,H$9)="","",INDEX(import_data,$C573,H$9)))</f>
        <v>OK Japetić</v>
      </c>
      <c r="I573" s="300" t="str" cm="1">
        <f t="array" ref="I573">IF($C573="","",IF(INDEX(import_data,$C573,I$9)="","",INDEX(import_data,$C573,I$9)))</f>
        <v>Ž16</v>
      </c>
      <c r="K573" s="312" t="str">
        <f t="shared" si="59"/>
        <v>Jana – Cvjetko – OK Japetić – Ž16</v>
      </c>
      <c r="L573" s="92" t="s">
        <v>0</v>
      </c>
      <c r="M573" s="312" t="str">
        <f t="shared" si="60"/>
        <v>Jana – Cvjetko – OK Japetić</v>
      </c>
      <c r="N573" s="92" t="s">
        <v>0</v>
      </c>
      <c r="O573" s="312" t="str">
        <f t="shared" si="61"/>
        <v>Jana – Cvjetko</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588</v>
      </c>
      <c r="E574" s="282" cm="1">
        <f t="array" ref="E574">IF($C574="","",INDEX(import_data,$C574,E$9))</f>
        <v>1290</v>
      </c>
      <c r="F574" s="280" t="str" cm="1">
        <f t="array" ref="F574">IF($C574="","",INDEX(import_data,$C574,F$9))</f>
        <v>Jana</v>
      </c>
      <c r="G574" s="280" t="str" cm="1">
        <f t="array" ref="G574">IF($C574="","",INDEX(import_data,$C574,G$9))</f>
        <v>Markulinčić</v>
      </c>
      <c r="H574" s="280" t="str" cm="1">
        <f t="array" ref="H574">IF($C574="","",IF(INDEX(import_data,$C574,H$9)="","",INDEX(import_data,$C574,H$9)))</f>
        <v>OK Međimurje</v>
      </c>
      <c r="I574" s="300" t="str" cm="1">
        <f t="array" ref="I574">IF($C574="","",IF(INDEX(import_data,$C574,I$9)="","",INDEX(import_data,$C574,I$9)))</f>
        <v/>
      </c>
      <c r="K574" s="312" t="str">
        <f t="shared" si="59"/>
        <v>Jana – Markulinčić – OK Međimurje</v>
      </c>
      <c r="L574" s="92" t="s">
        <v>0</v>
      </c>
      <c r="M574" s="312" t="str">
        <f t="shared" si="60"/>
        <v>Jana – Markulinčić – OK Međimurje</v>
      </c>
      <c r="N574" s="92" t="s">
        <v>0</v>
      </c>
      <c r="O574" s="312" t="str">
        <f t="shared" si="61"/>
        <v>Jana – Markulinčić</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589</v>
      </c>
      <c r="E575" s="282" cm="1">
        <f t="array" ref="E575">IF($C575="","",INDEX(import_data,$C575,E$9))</f>
        <v>1649</v>
      </c>
      <c r="F575" s="280" t="str" cm="1">
        <f t="array" ref="F575">IF($C575="","",INDEX(import_data,$C575,F$9))</f>
        <v>Jana</v>
      </c>
      <c r="G575" s="280" t="str" cm="1">
        <f t="array" ref="G575">IF($C575="","",INDEX(import_data,$C575,G$9))</f>
        <v>Kovačić</v>
      </c>
      <c r="H575" s="280" t="str" cm="1">
        <f t="array" ref="H575">IF($C575="","",IF(INDEX(import_data,$C575,H$9)="","",INDEX(import_data,$C575,H$9)))</f>
        <v>OK Varaždin</v>
      </c>
      <c r="I575" s="300" t="str" cm="1">
        <f t="array" ref="I575">IF($C575="","",IF(INDEX(import_data,$C575,I$9)="","",INDEX(import_data,$C575,I$9)))</f>
        <v/>
      </c>
      <c r="K575" s="312" t="str">
        <f t="shared" si="59"/>
        <v>Jana – Kovačić – OK Varaždin</v>
      </c>
      <c r="L575" s="92" t="s">
        <v>0</v>
      </c>
      <c r="M575" s="312" t="str">
        <f t="shared" si="60"/>
        <v>Jana – Kovačić – OK Varaždin</v>
      </c>
      <c r="N575" s="92" t="s">
        <v>0</v>
      </c>
      <c r="O575" s="312" t="str">
        <f t="shared" si="61"/>
        <v>Jana – Kovačić</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590</v>
      </c>
      <c r="E576" s="282" cm="1">
        <f t="array" ref="E576">IF($C576="","",INDEX(import_data,$C576,E$9))</f>
        <v>2405</v>
      </c>
      <c r="F576" s="280" t="str" cm="1">
        <f t="array" ref="F576">IF($C576="","",INDEX(import_data,$C576,F$9))</f>
        <v>Jana</v>
      </c>
      <c r="G576" s="280" t="str" cm="1">
        <f t="array" ref="G576">IF($C576="","",INDEX(import_data,$C576,G$9))</f>
        <v>Škorpilová</v>
      </c>
      <c r="H576" s="280" t="str" cm="1">
        <f t="array" ref="H576">IF($C576="","",IF(INDEX(import_data,$C576,H$9)="","",INDEX(import_data,$C576,H$9)))</f>
        <v>Sportcentrum Jicin</v>
      </c>
      <c r="I576" s="300" t="str" cm="1">
        <f t="array" ref="I576">IF($C576="","",IF(INDEX(import_data,$C576,I$9)="","",INDEX(import_data,$C576,I$9)))</f>
        <v/>
      </c>
      <c r="K576" s="312" t="str">
        <f t="shared" si="59"/>
        <v>Jana – Škorpilová – Sportcentrum Jicin</v>
      </c>
      <c r="L576" s="92" t="s">
        <v>0</v>
      </c>
      <c r="M576" s="312" t="str">
        <f t="shared" si="60"/>
        <v>Jana – Škorpilová – Sportcentrum Jicin</v>
      </c>
      <c r="N576" s="92" t="s">
        <v>0</v>
      </c>
      <c r="O576" s="312" t="str">
        <f t="shared" si="61"/>
        <v>Jana – Škorpilová</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591</v>
      </c>
      <c r="E577" s="282" cm="1">
        <f t="array" ref="E577">IF($C577="","",INDEX(import_data,$C577,E$9))</f>
        <v>2341</v>
      </c>
      <c r="F577" s="280" t="str" cm="1">
        <f t="array" ref="F577">IF($C577="","",INDEX(import_data,$C577,F$9))</f>
        <v>Janez</v>
      </c>
      <c r="G577" s="280" t="str" cm="1">
        <f t="array" ref="G577">IF($C577="","",INDEX(import_data,$C577,G$9))</f>
        <v>Pretnar</v>
      </c>
      <c r="H577" s="280" t="str" cm="1">
        <f t="array" ref="H577">IF($C577="","",IF(INDEX(import_data,$C577,H$9)="","",INDEX(import_data,$C577,H$9)))</f>
        <v>Kamniški OK</v>
      </c>
      <c r="I577" s="300" t="str" cm="1">
        <f t="array" ref="I577">IF($C577="","",IF(INDEX(import_data,$C577,I$9)="","",INDEX(import_data,$C577,I$9)))</f>
        <v/>
      </c>
      <c r="K577" s="312" t="str">
        <f t="shared" si="59"/>
        <v>Janez – Pretnar – Kamniški OK</v>
      </c>
      <c r="L577" s="92" t="s">
        <v>0</v>
      </c>
      <c r="M577" s="312" t="str">
        <f t="shared" si="60"/>
        <v>Janez – Pretnar – Kamniški OK</v>
      </c>
      <c r="N577" s="92" t="s">
        <v>0</v>
      </c>
      <c r="O577" s="312" t="str">
        <f t="shared" si="61"/>
        <v>Janez – Pretnar</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592</v>
      </c>
      <c r="E578" s="282" cm="1">
        <f t="array" ref="E578">IF($C578="","",INDEX(import_data,$C578,E$9))</f>
        <v>1597</v>
      </c>
      <c r="F578" s="280" t="str" cm="1">
        <f t="array" ref="F578">IF($C578="","",INDEX(import_data,$C578,F$9))</f>
        <v>Janik</v>
      </c>
      <c r="G578" s="280" t="str" cm="1">
        <f t="array" ref="G578">IF($C578="","",INDEX(import_data,$C578,G$9))</f>
        <v>Martinčević</v>
      </c>
      <c r="H578" s="280" t="str" cm="1">
        <f t="array" ref="H578">IF($C578="","",IF(INDEX(import_data,$C578,H$9)="","",INDEX(import_data,$C578,H$9)))</f>
        <v>OK Varaždin</v>
      </c>
      <c r="I578" s="300" t="str" cm="1">
        <f t="array" ref="I578">IF($C578="","",IF(INDEX(import_data,$C578,I$9)="","",INDEX(import_data,$C578,I$9)))</f>
        <v/>
      </c>
      <c r="K578" s="312" t="str">
        <f t="shared" si="59"/>
        <v>Janik – Martinčević – OK Varaždin</v>
      </c>
      <c r="L578" s="92" t="s">
        <v>0</v>
      </c>
      <c r="M578" s="312" t="str">
        <f t="shared" si="60"/>
        <v>Janik – Martinčević – OK Varaždin</v>
      </c>
      <c r="N578" s="92" t="s">
        <v>0</v>
      </c>
      <c r="O578" s="312" t="str">
        <f t="shared" si="61"/>
        <v>Janik – Martinčević</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593</v>
      </c>
      <c r="E579" s="282" cm="1">
        <f t="array" ref="E579">IF($C579="","",INDEX(import_data,$C579,E$9))</f>
        <v>1557</v>
      </c>
      <c r="F579" s="280" t="str" cm="1">
        <f t="array" ref="F579">IF($C579="","",INDEX(import_data,$C579,F$9))</f>
        <v>Janko</v>
      </c>
      <c r="G579" s="280" t="str" cm="1">
        <f t="array" ref="G579">IF($C579="","",INDEX(import_data,$C579,G$9))</f>
        <v>Hodak</v>
      </c>
      <c r="H579" s="280" t="str" cm="1">
        <f t="array" ref="H579">IF($C579="","",IF(INDEX(import_data,$C579,H$9)="","",INDEX(import_data,$C579,H$9)))</f>
        <v>OK Vihor</v>
      </c>
      <c r="I579" s="300" t="str" cm="1">
        <f t="array" ref="I579">IF($C579="","",IF(INDEX(import_data,$C579,I$9)="","",INDEX(import_data,$C579,I$9)))</f>
        <v>M14</v>
      </c>
      <c r="K579" s="312" t="str">
        <f t="shared" si="59"/>
        <v>Janko – Hodak – OK Vihor – M14</v>
      </c>
      <c r="L579" s="92" t="s">
        <v>0</v>
      </c>
      <c r="M579" s="312" t="str">
        <f t="shared" si="60"/>
        <v>Janko – Hodak – OK Vihor</v>
      </c>
      <c r="N579" s="92" t="s">
        <v>0</v>
      </c>
      <c r="O579" s="312" t="str">
        <f t="shared" si="61"/>
        <v>Janko – Hodak</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594</v>
      </c>
      <c r="E580" s="282" cm="1">
        <f t="array" ref="E580">IF($C580="","",INDEX(import_data,$C580,E$9))</f>
        <v>2411</v>
      </c>
      <c r="F580" s="280" t="str" cm="1">
        <f t="array" ref="F580">IF($C580="","",INDEX(import_data,$C580,F$9))</f>
        <v>Jarmila</v>
      </c>
      <c r="G580" s="280" t="str" cm="1">
        <f t="array" ref="G580">IF($C580="","",INDEX(import_data,$C580,G$9))</f>
        <v>Nemeckova</v>
      </c>
      <c r="H580" s="280" t="str" cm="1">
        <f t="array" ref="H580">IF($C580="","",IF(INDEX(import_data,$C580,H$9)="","",INDEX(import_data,$C580,H$9)))</f>
        <v>USK Praha</v>
      </c>
      <c r="I580" s="300" t="str" cm="1">
        <f t="array" ref="I580">IF($C580="","",IF(INDEX(import_data,$C580,I$9)="","",INDEX(import_data,$C580,I$9)))</f>
        <v/>
      </c>
      <c r="K580" s="312" t="str">
        <f t="shared" si="59"/>
        <v>Jarmila – Nemeckova – USK Praha</v>
      </c>
      <c r="L580" s="92" t="s">
        <v>0</v>
      </c>
      <c r="M580" s="312" t="str">
        <f t="shared" si="60"/>
        <v>Jarmila – Nemeckova – USK Praha</v>
      </c>
      <c r="N580" s="92" t="s">
        <v>0</v>
      </c>
      <c r="O580" s="312" t="str">
        <f t="shared" si="61"/>
        <v>Jarmila – Nemeckova</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595</v>
      </c>
      <c r="E581" s="282" cm="1">
        <f t="array" ref="E581">IF($C581="","",INDEX(import_data,$C581,E$9))</f>
        <v>2185</v>
      </c>
      <c r="F581" s="280" t="str" cm="1">
        <f t="array" ref="F581">IF($C581="","",INDEX(import_data,$C581,F$9))</f>
        <v>Jasmin</v>
      </c>
      <c r="G581" s="280" t="str" cm="1">
        <f t="array" ref="G581">IF($C581="","",INDEX(import_data,$C581,G$9))</f>
        <v>Agić</v>
      </c>
      <c r="H581" s="280" t="str" cm="1">
        <f t="array" ref="H581">IF($C581="","",IF(INDEX(import_data,$C581,H$9)="","",INDEX(import_data,$C581,H$9)))</f>
        <v>Dr. inf. Zadar</v>
      </c>
      <c r="I581" s="300" t="str" cm="1">
        <f t="array" ref="I581">IF($C581="","",IF(INDEX(import_data,$C581,I$9)="","",INDEX(import_data,$C581,I$9)))</f>
        <v/>
      </c>
      <c r="K581" s="312" t="str">
        <f t="shared" si="59"/>
        <v>Jasmin – Agić – Dr. inf. Zadar</v>
      </c>
      <c r="L581" s="92" t="s">
        <v>0</v>
      </c>
      <c r="M581" s="312" t="str">
        <f t="shared" si="60"/>
        <v>Jasmin – Agić – Dr. inf. Zadar</v>
      </c>
      <c r="N581" s="92" t="s">
        <v>0</v>
      </c>
      <c r="O581" s="312" t="str">
        <f t="shared" si="61"/>
        <v>Jasmin – Agić</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596</v>
      </c>
      <c r="E582" s="282" cm="1">
        <f t="array" ref="E582">IF($C582="","",INDEX(import_data,$C582,E$9))</f>
        <v>1267</v>
      </c>
      <c r="F582" s="280" t="str" cm="1">
        <f t="array" ref="F582">IF($C582="","",INDEX(import_data,$C582,F$9))</f>
        <v>Jasminka</v>
      </c>
      <c r="G582" s="280" t="str" cm="1">
        <f t="array" ref="G582">IF($C582="","",INDEX(import_data,$C582,G$9))</f>
        <v>Cindrić Perković</v>
      </c>
      <c r="H582" s="280" t="str" cm="1">
        <f t="array" ref="H582">IF($C582="","",IF(INDEX(import_data,$C582,H$9)="","",INDEX(import_data,$C582,H$9)))</f>
        <v>OK Međimurje</v>
      </c>
      <c r="I582" s="300" t="str" cm="1">
        <f t="array" ref="I582">IF($C582="","",IF(INDEX(import_data,$C582,I$9)="","",INDEX(import_data,$C582,I$9)))</f>
        <v>Ž45</v>
      </c>
      <c r="K582" s="312" t="str">
        <f t="shared" si="59"/>
        <v>Jasminka – Cindrić Perković – OK Međimurje – Ž45</v>
      </c>
      <c r="L582" s="92" t="s">
        <v>0</v>
      </c>
      <c r="M582" s="312" t="str">
        <f t="shared" si="60"/>
        <v>Jasminka – Cindrić Perković – OK Međimurje</v>
      </c>
      <c r="N582" s="92" t="s">
        <v>0</v>
      </c>
      <c r="O582" s="312" t="str">
        <f t="shared" si="61"/>
        <v>Jasminka – Cindrić Perković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597</v>
      </c>
      <c r="E583" s="282" cm="1">
        <f t="array" ref="E583">IF($C583="","",INDEX(import_data,$C583,E$9))</f>
        <v>1240</v>
      </c>
      <c r="F583" s="280" t="str" cm="1">
        <f t="array" ref="F583">IF($C583="","",INDEX(import_data,$C583,F$9))</f>
        <v>Jasminka</v>
      </c>
      <c r="G583" s="280" t="str" cm="1">
        <f t="array" ref="G583">IF($C583="","",INDEX(import_data,$C583,G$9))</f>
        <v>Vlahović</v>
      </c>
      <c r="H583" s="280" t="str" cm="1">
        <f t="array" ref="H583">IF($C583="","",IF(INDEX(import_data,$C583,H$9)="","",INDEX(import_data,$C583,H$9)))</f>
        <v>OK Vihor</v>
      </c>
      <c r="I583" s="300" t="str" cm="1">
        <f t="array" ref="I583">IF($C583="","",IF(INDEX(import_data,$C583,I$9)="","",INDEX(import_data,$C583,I$9)))</f>
        <v>Ž45</v>
      </c>
      <c r="K583" s="312" t="str">
        <f t="shared" si="59"/>
        <v>Jasminka – Vlahović – OK Vihor – Ž45</v>
      </c>
      <c r="L583" s="92" t="s">
        <v>0</v>
      </c>
      <c r="M583" s="312" t="str">
        <f t="shared" si="60"/>
        <v>Jasminka – Vlahović – OK Vihor</v>
      </c>
      <c r="N583" s="92" t="s">
        <v>0</v>
      </c>
      <c r="O583" s="312" t="str">
        <f t="shared" si="61"/>
        <v>Jasminka – Vlahović</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598</v>
      </c>
      <c r="E584" s="282" cm="1">
        <f t="array" ref="E584">IF($C584="","",INDEX(import_data,$C584,E$9))</f>
        <v>1152</v>
      </c>
      <c r="F584" s="280" t="str" cm="1">
        <f t="array" ref="F584">IF($C584="","",INDEX(import_data,$C584,F$9))</f>
        <v>Jasna</v>
      </c>
      <c r="G584" s="280" t="str" cm="1">
        <f t="array" ref="G584">IF($C584="","",INDEX(import_data,$C584,G$9))</f>
        <v>Mandac</v>
      </c>
      <c r="H584" s="280" t="str" cm="1">
        <f t="array" ref="H584">IF($C584="","",IF(INDEX(import_data,$C584,H$9)="","",INDEX(import_data,$C584,H$9)))</f>
        <v>OK Vihor</v>
      </c>
      <c r="I584" s="300" t="str" cm="1">
        <f t="array" ref="I584">IF($C584="","",IF(INDEX(import_data,$C584,I$9)="","",INDEX(import_data,$C584,I$9)))</f>
        <v/>
      </c>
      <c r="K584" s="312" t="str">
        <f t="shared" si="59"/>
        <v>Jasna – Mandac – OK Vihor</v>
      </c>
      <c r="L584" s="92" t="s">
        <v>0</v>
      </c>
      <c r="M584" s="312" t="str">
        <f t="shared" si="60"/>
        <v>Jasna – Mandac – OK Vihor</v>
      </c>
      <c r="N584" s="92" t="s">
        <v>0</v>
      </c>
      <c r="O584" s="312" t="str">
        <f t="shared" si="61"/>
        <v>Jasna – Mandac</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599</v>
      </c>
      <c r="E585" s="282" cm="1">
        <f t="array" ref="E585">IF($C585="","",INDEX(import_data,$C585,E$9))</f>
        <v>1469</v>
      </c>
      <c r="F585" s="280" t="str" cm="1">
        <f t="array" ref="F585">IF($C585="","",INDEX(import_data,$C585,F$9))</f>
        <v>Jelena</v>
      </c>
      <c r="G585" s="280" t="str" cm="1">
        <f t="array" ref="G585">IF($C585="","",INDEX(import_data,$C585,G$9))</f>
        <v>Lesjak</v>
      </c>
      <c r="H585" s="280" t="str" cm="1">
        <f t="array" ref="H585">IF($C585="","",IF(INDEX(import_data,$C585,H$9)="","",INDEX(import_data,$C585,H$9)))</f>
        <v>OK Japetić</v>
      </c>
      <c r="I585" s="300" t="str" cm="1">
        <f t="array" ref="I585">IF($C585="","",IF(INDEX(import_data,$C585,I$9)="","",INDEX(import_data,$C585,I$9)))</f>
        <v>Ž21B</v>
      </c>
      <c r="K585" s="312" t="str">
        <f t="shared" si="59"/>
        <v>Jelena – Lesjak – OK Japetić – Ž21B</v>
      </c>
      <c r="L585" s="92" t="s">
        <v>0</v>
      </c>
      <c r="M585" s="312" t="str">
        <f t="shared" si="60"/>
        <v>Jelena – Lesjak – OK Japetić</v>
      </c>
      <c r="N585" s="92" t="s">
        <v>0</v>
      </c>
      <c r="O585" s="312" t="str">
        <f t="shared" si="61"/>
        <v>Jelena – Lesjak</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600</v>
      </c>
      <c r="E586" s="282" cm="1">
        <f t="array" ref="E586">IF($C586="","",INDEX(import_data,$C586,E$9))</f>
        <v>1435</v>
      </c>
      <c r="F586" s="280" t="str" cm="1">
        <f t="array" ref="F586">IF($C586="","",INDEX(import_data,$C586,F$9))</f>
        <v>Jelena</v>
      </c>
      <c r="G586" s="280" t="str" cm="1">
        <f t="array" ref="G586">IF($C586="","",INDEX(import_data,$C586,G$9))</f>
        <v>Gojmerac</v>
      </c>
      <c r="H586" s="280" t="str" cm="1">
        <f t="array" ref="H586">IF($C586="","",IF(INDEX(import_data,$C586,H$9)="","",INDEX(import_data,$C586,H$9)))</f>
        <v>OK Ivan Merz</v>
      </c>
      <c r="I586" s="300" t="str" cm="1">
        <f t="array" ref="I586">IF($C586="","",IF(INDEX(import_data,$C586,I$9)="","",INDEX(import_data,$C586,I$9)))</f>
        <v/>
      </c>
      <c r="K586" s="312" t="str">
        <f t="shared" si="59"/>
        <v>Jelena – Gojmerac – OK Ivan Merz</v>
      </c>
      <c r="L586" s="92" t="s">
        <v>0</v>
      </c>
      <c r="M586" s="312" t="str">
        <f t="shared" si="60"/>
        <v>Jelena – Gojmerac – OK Ivan Merz</v>
      </c>
      <c r="N586" s="92" t="s">
        <v>0</v>
      </c>
      <c r="O586" s="312" t="str">
        <f t="shared" si="61"/>
        <v>Jelena – Gojmerac</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601</v>
      </c>
      <c r="E587" s="282" cm="1">
        <f t="array" ref="E587">IF($C587="","",INDEX(import_data,$C587,E$9))</f>
        <v>1049</v>
      </c>
      <c r="F587" s="280" t="str" cm="1">
        <f t="array" ref="F587">IF($C587="","",INDEX(import_data,$C587,F$9))</f>
        <v>Jelena</v>
      </c>
      <c r="G587" s="280" t="str" cm="1">
        <f t="array" ref="G587">IF($C587="","",INDEX(import_data,$C587,G$9))</f>
        <v>Slijepčević</v>
      </c>
      <c r="H587" s="280" t="str" cm="1">
        <f t="array" ref="H587">IF($C587="","",IF(INDEX(import_data,$C587,H$9)="","",INDEX(import_data,$C587,H$9)))</f>
        <v>OK Vihor</v>
      </c>
      <c r="I587" s="300" t="str" cm="1">
        <f t="array" ref="I587">IF($C587="","",IF(INDEX(import_data,$C587,I$9)="","",INDEX(import_data,$C587,I$9)))</f>
        <v/>
      </c>
      <c r="K587" s="312" t="str">
        <f t="shared" si="59"/>
        <v>Jelena – Slijepčević – OK Vihor</v>
      </c>
      <c r="L587" s="92" t="s">
        <v>0</v>
      </c>
      <c r="M587" s="312" t="str">
        <f t="shared" si="60"/>
        <v>Jelena – Slijepčević – OK Vihor</v>
      </c>
      <c r="N587" s="92" t="s">
        <v>0</v>
      </c>
      <c r="O587" s="312" t="str">
        <f t="shared" si="61"/>
        <v>Jelena – Slijepčević</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602</v>
      </c>
      <c r="E588" s="282" cm="1">
        <f t="array" ref="E588">IF($C588="","",INDEX(import_data,$C588,E$9))</f>
        <v>1376</v>
      </c>
      <c r="F588" s="280" t="str" cm="1">
        <f t="array" ref="F588">IF($C588="","",INDEX(import_data,$C588,F$9))</f>
        <v>Jelena</v>
      </c>
      <c r="G588" s="280" t="str" cm="1">
        <f t="array" ref="G588">IF($C588="","",INDEX(import_data,$C588,G$9))</f>
        <v>Brezak</v>
      </c>
      <c r="H588" s="280" t="str" cm="1">
        <f t="array" ref="H588">IF($C588="","",IF(INDEX(import_data,$C588,H$9)="","",INDEX(import_data,$C588,H$9)))</f>
        <v>OK Kapela</v>
      </c>
      <c r="I588" s="300" t="str" cm="1">
        <f t="array" ref="I588">IF($C588="","",IF(INDEX(import_data,$C588,I$9)="","",INDEX(import_data,$C588,I$9)))</f>
        <v>Ž35</v>
      </c>
      <c r="K588" s="312" t="str">
        <f t="shared" si="59"/>
        <v>Jelena – Brezak – OK Kapela – Ž35</v>
      </c>
      <c r="L588" s="92" t="s">
        <v>0</v>
      </c>
      <c r="M588" s="312" t="str">
        <f t="shared" si="60"/>
        <v>Jelena – Brezak – OK Kapela</v>
      </c>
      <c r="N588" s="92" t="s">
        <v>0</v>
      </c>
      <c r="O588" s="312" t="str">
        <f t="shared" si="61"/>
        <v>Jelena – Brezak</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603</v>
      </c>
      <c r="E589" s="282" cm="1">
        <f t="array" ref="E589">IF($C589="","",INDEX(import_data,$C589,E$9))</f>
        <v>1019</v>
      </c>
      <c r="F589" s="280" t="str" cm="1">
        <f t="array" ref="F589">IF($C589="","",INDEX(import_data,$C589,F$9))</f>
        <v>Jelena</v>
      </c>
      <c r="G589" s="280" t="str" cm="1">
        <f t="array" ref="G589">IF($C589="","",INDEX(import_data,$C589,G$9))</f>
        <v>Perić</v>
      </c>
      <c r="H589" s="280" t="str" cm="1">
        <f t="array" ref="H589">IF($C589="","",IF(INDEX(import_data,$C589,H$9)="","",INDEX(import_data,$C589,H$9)))</f>
        <v>OK Kapela</v>
      </c>
      <c r="I589" s="300" t="str" cm="1">
        <f t="array" ref="I589">IF($C589="","",IF(INDEX(import_data,$C589,I$9)="","",INDEX(import_data,$C589,I$9)))</f>
        <v>Ž55</v>
      </c>
      <c r="K589" s="312" t="str">
        <f t="shared" si="59"/>
        <v>Jelena – Perić – OK Kapela – Ž55</v>
      </c>
      <c r="L589" s="92" t="s">
        <v>0</v>
      </c>
      <c r="M589" s="312" t="str">
        <f t="shared" si="60"/>
        <v>Jelena – Perić – OK Kapela</v>
      </c>
      <c r="N589" s="92" t="s">
        <v>0</v>
      </c>
      <c r="O589" s="312" t="str">
        <f t="shared" si="61"/>
        <v>Jelena – Perić</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604</v>
      </c>
      <c r="E590" s="282" cm="1">
        <f t="array" ref="E590">IF($C590="","",INDEX(import_data,$C590,E$9))</f>
        <v>1018</v>
      </c>
      <c r="F590" s="280" t="str" cm="1">
        <f t="array" ref="F590">IF($C590="","",INDEX(import_data,$C590,F$9))</f>
        <v>Jelena</v>
      </c>
      <c r="G590" s="280" t="str" cm="1">
        <f t="array" ref="G590">IF($C590="","",INDEX(import_data,$C590,G$9))</f>
        <v>Manzin Ištvanović</v>
      </c>
      <c r="H590" s="280" t="str" cm="1">
        <f t="array" ref="H590">IF($C590="","",IF(INDEX(import_data,$C590,H$9)="","",INDEX(import_data,$C590,H$9)))</f>
        <v>OK Vihor</v>
      </c>
      <c r="I590" s="300" t="str" cm="1">
        <f t="array" ref="I590">IF($C590="","",IF(INDEX(import_data,$C590,I$9)="","",INDEX(import_data,$C590,I$9)))</f>
        <v/>
      </c>
      <c r="K590" s="312" t="str">
        <f t="shared" ref="K590:K653" si="66">IF(F590="","",F590) &amp; IF(G590="",""," – " &amp; G590) &amp; IF(H590="",""," – " &amp; H590) &amp; IF(I590="",""," – " &amp; I590)</f>
        <v>Jelena – Manzin Ištvanović – OK Vihor</v>
      </c>
      <c r="L590" s="92" t="s">
        <v>0</v>
      </c>
      <c r="M590" s="312" t="str">
        <f t="shared" ref="M590:M653" si="67">IF(F590="","",F590) &amp; IF(G590="",""," – " &amp; G590) &amp; IF(H590="",""," – " &amp; H590)</f>
        <v>Jelena – Manzin Ištvanović – OK Vihor</v>
      </c>
      <c r="N590" s="92" t="s">
        <v>0</v>
      </c>
      <c r="O590" s="312" t="str">
        <f t="shared" ref="O590:O653" si="68">IF(F590="","",F590) &amp; IF(G590="",""," – " &amp; G590)</f>
        <v>Jelena – Manzin Ištvanović</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605</v>
      </c>
      <c r="E591" s="282" cm="1">
        <f t="array" ref="E591">IF($C591="","",INDEX(import_data,$C591,E$9))</f>
        <v>2193</v>
      </c>
      <c r="F591" s="280" t="str" cm="1">
        <f t="array" ref="F591">IF($C591="","",INDEX(import_data,$C591,F$9))</f>
        <v>Jelena</v>
      </c>
      <c r="G591" s="280" t="str" cm="1">
        <f t="array" ref="G591">IF($C591="","",INDEX(import_data,$C591,G$9))</f>
        <v>Tuksar</v>
      </c>
      <c r="H591" s="280" t="str" cm="1">
        <f t="array" ref="H591">IF($C591="","",IF(INDEX(import_data,$C591,H$9)="","",INDEX(import_data,$C591,H$9)))</f>
        <v>OK Međimurje</v>
      </c>
      <c r="I591" s="300" t="str" cm="1">
        <f t="array" ref="I591">IF($C591="","",IF(INDEX(import_data,$C591,I$9)="","",INDEX(import_data,$C591,I$9)))</f>
        <v/>
      </c>
      <c r="K591" s="312" t="str">
        <f t="shared" si="66"/>
        <v>Jelena – Tuksar – OK Međimurje</v>
      </c>
      <c r="L591" s="92" t="s">
        <v>0</v>
      </c>
      <c r="M591" s="312" t="str">
        <f t="shared" si="67"/>
        <v>Jelena – Tuksar – OK Međimurje</v>
      </c>
      <c r="N591" s="92" t="s">
        <v>0</v>
      </c>
      <c r="O591" s="312" t="str">
        <f t="shared" si="68"/>
        <v>Jelena – Tuksar</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606</v>
      </c>
      <c r="E592" s="282" cm="1">
        <f t="array" ref="E592">IF($C592="","",INDEX(import_data,$C592,E$9))</f>
        <v>1248</v>
      </c>
      <c r="F592" s="280" t="str" cm="1">
        <f t="array" ref="F592">IF($C592="","",INDEX(import_data,$C592,F$9))</f>
        <v>Jelka</v>
      </c>
      <c r="G592" s="280" t="str" cm="1">
        <f t="array" ref="G592">IF($C592="","",INDEX(import_data,$C592,G$9))</f>
        <v>Penić</v>
      </c>
      <c r="H592" s="280" t="str" cm="1">
        <f t="array" ref="H592">IF($C592="","",IF(INDEX(import_data,$C592,H$9)="","",INDEX(import_data,$C592,H$9)))</f>
        <v>OK Vihor</v>
      </c>
      <c r="I592" s="300" t="str" cm="1">
        <f t="array" ref="I592">IF($C592="","",IF(INDEX(import_data,$C592,I$9)="","",INDEX(import_data,$C592,I$9)))</f>
        <v>Ž21B</v>
      </c>
      <c r="K592" s="312" t="str">
        <f t="shared" si="66"/>
        <v>Jelka – Penić – OK Vihor – Ž21B</v>
      </c>
      <c r="L592" s="92" t="s">
        <v>0</v>
      </c>
      <c r="M592" s="312" t="str">
        <f t="shared" si="67"/>
        <v>Jelka – Penić – OK Vihor</v>
      </c>
      <c r="N592" s="92" t="s">
        <v>0</v>
      </c>
      <c r="O592" s="312" t="str">
        <f t="shared" si="68"/>
        <v>Jelka – Penić</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607</v>
      </c>
      <c r="E593" s="282" cm="1">
        <f t="array" ref="E593">IF($C593="","",INDEX(import_data,$C593,E$9))</f>
        <v>2368</v>
      </c>
      <c r="F593" s="280" t="str" cm="1">
        <f t="array" ref="F593">IF($C593="","",INDEX(import_data,$C593,F$9))</f>
        <v>Jenő</v>
      </c>
      <c r="G593" s="280" t="str" cm="1">
        <f t="array" ref="G593">IF($C593="","",INDEX(import_data,$C593,G$9))</f>
        <v>Tóth</v>
      </c>
      <c r="H593" s="280" t="str" cm="1">
        <f t="array" ref="H593">IF($C593="","",IF(INDEX(import_data,$C593,H$9)="","",INDEX(import_data,$C593,H$9)))</f>
        <v>PVM Pécs</v>
      </c>
      <c r="I593" s="300" t="str" cm="1">
        <f t="array" ref="I593">IF($C593="","",IF(INDEX(import_data,$C593,I$9)="","",INDEX(import_data,$C593,I$9)))</f>
        <v/>
      </c>
      <c r="K593" s="312" t="str">
        <f t="shared" si="66"/>
        <v>Jenő – Tóth – PVM Pécs</v>
      </c>
      <c r="L593" s="92" t="s">
        <v>0</v>
      </c>
      <c r="M593" s="312" t="str">
        <f t="shared" si="67"/>
        <v>Jenő – Tóth – PVM Pécs</v>
      </c>
      <c r="N593" s="92" t="s">
        <v>0</v>
      </c>
      <c r="O593" s="312" t="str">
        <f t="shared" si="68"/>
        <v>Jenő – Tóth</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608</v>
      </c>
      <c r="E594" s="282" cm="1">
        <f t="array" ref="E594">IF($C594="","",INDEX(import_data,$C594,E$9))</f>
        <v>1277</v>
      </c>
      <c r="F594" s="280" t="str" cm="1">
        <f t="array" ref="F594">IF($C594="","",INDEX(import_data,$C594,F$9))</f>
        <v>Jerko</v>
      </c>
      <c r="G594" s="280" t="str" cm="1">
        <f t="array" ref="G594">IF($C594="","",INDEX(import_data,$C594,G$9))</f>
        <v>Penić</v>
      </c>
      <c r="H594" s="280" t="str" cm="1">
        <f t="array" ref="H594">IF($C594="","",IF(INDEX(import_data,$C594,H$9)="","",INDEX(import_data,$C594,H$9)))</f>
        <v>OK Vihor</v>
      </c>
      <c r="I594" s="300" t="str" cm="1">
        <f t="array" ref="I594">IF($C594="","",IF(INDEX(import_data,$C594,I$9)="","",INDEX(import_data,$C594,I$9)))</f>
        <v>M21B</v>
      </c>
      <c r="K594" s="312" t="str">
        <f t="shared" si="66"/>
        <v>Jerko – Penić – OK Vihor – M21B</v>
      </c>
      <c r="L594" s="92" t="s">
        <v>0</v>
      </c>
      <c r="M594" s="312" t="str">
        <f t="shared" si="67"/>
        <v>Jerko – Penić – OK Vihor</v>
      </c>
      <c r="N594" s="92" t="s">
        <v>0</v>
      </c>
      <c r="O594" s="312" t="str">
        <f t="shared" si="68"/>
        <v>Jerko – Penić</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609</v>
      </c>
      <c r="E595" s="282" cm="1">
        <f t="array" ref="E595">IF($C595="","",INDEX(import_data,$C595,E$9))</f>
        <v>2093</v>
      </c>
      <c r="F595" s="280" t="str" cm="1">
        <f t="array" ref="F595">IF($C595="","",INDEX(import_data,$C595,F$9))</f>
        <v>Jerzy</v>
      </c>
      <c r="G595" s="280" t="str" cm="1">
        <f t="array" ref="G595">IF($C595="","",INDEX(import_data,$C595,G$9))</f>
        <v>Deptuła</v>
      </c>
      <c r="H595" s="280" t="str" cm="1">
        <f t="array" ref="H595">IF($C595="","",IF(INDEX(import_data,$C595,H$9)="","",INDEX(import_data,$C595,H$9)))</f>
        <v>Energetyk Dych.</v>
      </c>
      <c r="I595" s="300" t="str" cm="1">
        <f t="array" ref="I595">IF($C595="","",IF(INDEX(import_data,$C595,I$9)="","",INDEX(import_data,$C595,I$9)))</f>
        <v/>
      </c>
      <c r="K595" s="312" t="str">
        <f t="shared" si="66"/>
        <v>Jerzy – Deptuła – Energetyk Dych.</v>
      </c>
      <c r="L595" s="92" t="s">
        <v>0</v>
      </c>
      <c r="M595" s="312" t="str">
        <f t="shared" si="67"/>
        <v>Jerzy – Deptuła – Energetyk Dych.</v>
      </c>
      <c r="N595" s="92" t="s">
        <v>0</v>
      </c>
      <c r="O595" s="312" t="str">
        <f t="shared" si="68"/>
        <v>Jerzy – Deptuła</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610</v>
      </c>
      <c r="E596" s="282" cm="1">
        <f t="array" ref="E596">IF($C596="","",INDEX(import_data,$C596,E$9))</f>
        <v>2390</v>
      </c>
      <c r="F596" s="280" t="str" cm="1">
        <f t="array" ref="F596">IF($C596="","",INDEX(import_data,$C596,F$9))</f>
        <v>Jil</v>
      </c>
      <c r="G596" s="280" t="str" cm="1">
        <f t="array" ref="G596">IF($C596="","",INDEX(import_data,$C596,G$9))</f>
        <v>Rosewick</v>
      </c>
      <c r="H596" s="280" t="str" cm="1">
        <f t="array" ref="H596">IF($C596="","",IF(INDEX(import_data,$C596,H$9)="","",INDEX(import_data,$C596,H$9)))</f>
        <v>OLV Eifel</v>
      </c>
      <c r="I596" s="300" t="str" cm="1">
        <f t="array" ref="I596">IF($C596="","",IF(INDEX(import_data,$C596,I$9)="","",INDEX(import_data,$C596,I$9)))</f>
        <v/>
      </c>
      <c r="K596" s="312" t="str">
        <f t="shared" si="66"/>
        <v>Jil – Rosewick – OLV Eifel</v>
      </c>
      <c r="L596" s="92" t="s">
        <v>0</v>
      </c>
      <c r="M596" s="312" t="str">
        <f t="shared" si="67"/>
        <v>Jil – Rosewick – OLV Eifel</v>
      </c>
      <c r="N596" s="92" t="s">
        <v>0</v>
      </c>
      <c r="O596" s="312" t="str">
        <f t="shared" si="68"/>
        <v>Jil – Rosewick</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611</v>
      </c>
      <c r="E597" s="282" cm="1">
        <f t="array" ref="E597">IF($C597="","",INDEX(import_data,$C597,E$9))</f>
        <v>2104</v>
      </c>
      <c r="F597" s="280" t="str" cm="1">
        <f t="array" ref="F597">IF($C597="","",INDEX(import_data,$C597,F$9))</f>
        <v>Jiri</v>
      </c>
      <c r="G597" s="280" t="str" cm="1">
        <f t="array" ref="G597">IF($C597="","",INDEX(import_data,$C597,G$9))</f>
        <v>Gawel</v>
      </c>
      <c r="H597" s="280" t="str" cm="1">
        <f t="array" ref="H597">IF($C597="","",IF(INDEX(import_data,$C597,H$9)="","",INDEX(import_data,$C597,H$9)))</f>
        <v>Expres Czech T.</v>
      </c>
      <c r="I597" s="300" t="str" cm="1">
        <f t="array" ref="I597">IF($C597="","",IF(INDEX(import_data,$C597,I$9)="","",INDEX(import_data,$C597,I$9)))</f>
        <v/>
      </c>
      <c r="K597" s="312" t="str">
        <f t="shared" si="66"/>
        <v>Jiri – Gawel – Expres Czech T.</v>
      </c>
      <c r="L597" s="92" t="s">
        <v>0</v>
      </c>
      <c r="M597" s="312" t="str">
        <f t="shared" si="67"/>
        <v>Jiri – Gawel – Expres Czech T.</v>
      </c>
      <c r="N597" s="92" t="s">
        <v>0</v>
      </c>
      <c r="O597" s="312" t="str">
        <f t="shared" si="68"/>
        <v>Jiri – Gawel</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612</v>
      </c>
      <c r="E598" s="282" cm="1">
        <f t="array" ref="E598">IF($C598="","",INDEX(import_data,$C598,E$9))</f>
        <v>2398</v>
      </c>
      <c r="F598" s="280" t="str" cm="1">
        <f t="array" ref="F598">IF($C598="","",INDEX(import_data,$C598,F$9))</f>
        <v>Johanna</v>
      </c>
      <c r="G598" s="280" t="str" cm="1">
        <f t="array" ref="G598">IF($C598="","",INDEX(import_data,$C598,G$9))</f>
        <v>Nordström</v>
      </c>
      <c r="H598" s="280" t="str" cm="1">
        <f t="array" ref="H598">IF($C598="","",IF(INDEX(import_data,$C598,H$9)="","",INDEX(import_data,$C598,H$9)))</f>
        <v>KFUM Örebro Orientering</v>
      </c>
      <c r="I598" s="300" t="str" cm="1">
        <f t="array" ref="I598">IF($C598="","",IF(INDEX(import_data,$C598,I$9)="","",INDEX(import_data,$C598,I$9)))</f>
        <v/>
      </c>
      <c r="K598" s="312" t="str">
        <f t="shared" si="66"/>
        <v>Johanna – Nordström – KFUM Örebro Orientering</v>
      </c>
      <c r="L598" s="92" t="s">
        <v>0</v>
      </c>
      <c r="M598" s="312" t="str">
        <f t="shared" si="67"/>
        <v>Johanna – Nordström – KFUM Örebro Orientering</v>
      </c>
      <c r="N598" s="92" t="s">
        <v>0</v>
      </c>
      <c r="O598" s="312" t="str">
        <f t="shared" si="68"/>
        <v>Johanna – Nordström</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613</v>
      </c>
      <c r="E599" s="282" cm="1">
        <f t="array" ref="E599">IF($C599="","",INDEX(import_data,$C599,E$9))</f>
        <v>1020</v>
      </c>
      <c r="F599" s="280" t="str" cm="1">
        <f t="array" ref="F599">IF($C599="","",INDEX(import_data,$C599,F$9))</f>
        <v>Jorge</v>
      </c>
      <c r="G599" s="280" t="str" cm="1">
        <f t="array" ref="G599">IF($C599="","",INDEX(import_data,$C599,G$9))</f>
        <v>Salgado</v>
      </c>
      <c r="H599" s="280" t="str" cm="1">
        <f t="array" ref="H599">IF($C599="","",IF(INDEX(import_data,$C599,H$9)="","",INDEX(import_data,$C599,H$9)))</f>
        <v>OK Vihor</v>
      </c>
      <c r="I599" s="300" t="str" cm="1">
        <f t="array" ref="I599">IF($C599="","",IF(INDEX(import_data,$C599,I$9)="","",INDEX(import_data,$C599,I$9)))</f>
        <v/>
      </c>
      <c r="K599" s="312" t="str">
        <f t="shared" si="66"/>
        <v>Jorge – Salgado – OK Vihor</v>
      </c>
      <c r="L599" s="92" t="s">
        <v>0</v>
      </c>
      <c r="M599" s="312" t="str">
        <f t="shared" si="67"/>
        <v>Jorge – Salgado – OK Vihor</v>
      </c>
      <c r="N599" s="92" t="s">
        <v>0</v>
      </c>
      <c r="O599" s="312" t="str">
        <f t="shared" si="68"/>
        <v>Jorge – Salgado</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614</v>
      </c>
      <c r="E600" s="282" cm="1">
        <f t="array" ref="E600">IF($C600="","",INDEX(import_data,$C600,E$9))</f>
        <v>2270</v>
      </c>
      <c r="F600" s="280" t="str" cm="1">
        <f t="array" ref="F600">IF($C600="","",INDEX(import_data,$C600,F$9))</f>
        <v>Jose</v>
      </c>
      <c r="G600" s="280" t="str" cm="1">
        <f t="array" ref="G600">IF($C600="","",INDEX(import_data,$C600,G$9))</f>
        <v>Pires</v>
      </c>
      <c r="H600" s="280" t="str" cm="1">
        <f t="array" ref="H600">IF($C600="","",IF(INDEX(import_data,$C600,H$9)="","",INDEX(import_data,$C600,H$9)))</f>
        <v>Clube Portugues</v>
      </c>
      <c r="I600" s="300" t="str" cm="1">
        <f t="array" ref="I600">IF($C600="","",IF(INDEX(import_data,$C600,I$9)="","",INDEX(import_data,$C600,I$9)))</f>
        <v/>
      </c>
      <c r="K600" s="312" t="str">
        <f t="shared" si="66"/>
        <v>Jose – Pires – Clube Portugues</v>
      </c>
      <c r="L600" s="92" t="s">
        <v>0</v>
      </c>
      <c r="M600" s="312" t="str">
        <f t="shared" si="67"/>
        <v>Jose – Pires – Clube Portugues</v>
      </c>
      <c r="N600" s="92" t="s">
        <v>0</v>
      </c>
      <c r="O600" s="312" t="str">
        <f t="shared" si="68"/>
        <v>Jose – Pires</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615</v>
      </c>
      <c r="E601" s="282" cm="1">
        <f t="array" ref="E601">IF($C601="","",INDEX(import_data,$C601,E$9))</f>
        <v>1611</v>
      </c>
      <c r="F601" s="280" t="str" cm="1">
        <f t="array" ref="F601">IF($C601="","",INDEX(import_data,$C601,F$9))</f>
        <v>Josip</v>
      </c>
      <c r="G601" s="280" t="str" cm="1">
        <f t="array" ref="G601">IF($C601="","",INDEX(import_data,$C601,G$9))</f>
        <v>Župarić</v>
      </c>
      <c r="H601" s="280" t="str" cm="1">
        <f t="array" ref="H601">IF($C601="","",IF(INDEX(import_data,$C601,H$9)="","",INDEX(import_data,$C601,H$9)))</f>
        <v>OK Sova</v>
      </c>
      <c r="I601" s="300" t="str" cm="1">
        <f t="array" ref="I601">IF($C601="","",IF(INDEX(import_data,$C601,I$9)="","",INDEX(import_data,$C601,I$9)))</f>
        <v/>
      </c>
      <c r="K601" s="312" t="str">
        <f t="shared" si="66"/>
        <v>Josip – Župarić – OK Sova</v>
      </c>
      <c r="L601" s="92" t="s">
        <v>0</v>
      </c>
      <c r="M601" s="312" t="str">
        <f t="shared" si="67"/>
        <v>Josip – Župarić – OK Sova</v>
      </c>
      <c r="N601" s="92" t="s">
        <v>0</v>
      </c>
      <c r="O601" s="312" t="str">
        <f t="shared" si="68"/>
        <v>Josip – Župarić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616</v>
      </c>
      <c r="E602" s="282" cm="1">
        <f t="array" ref="E602">IF($C602="","",INDEX(import_data,$C602,E$9))</f>
        <v>1643</v>
      </c>
      <c r="F602" s="280" t="str" cm="1">
        <f t="array" ref="F602">IF($C602="","",INDEX(import_data,$C602,F$9))</f>
        <v>Josip</v>
      </c>
      <c r="G602" s="280" t="str" cm="1">
        <f t="array" ref="G602">IF($C602="","",INDEX(import_data,$C602,G$9))</f>
        <v>Leovac</v>
      </c>
      <c r="H602" s="280" t="str" cm="1">
        <f t="array" ref="H602">IF($C602="","",IF(INDEX(import_data,$C602,H$9)="","",INDEX(import_data,$C602,H$9)))</f>
        <v>OK Japetić</v>
      </c>
      <c r="I602" s="300" t="str" cm="1">
        <f t="array" ref="I602">IF($C602="","",IF(INDEX(import_data,$C602,I$9)="","",INDEX(import_data,$C602,I$9)))</f>
        <v/>
      </c>
      <c r="K602" s="312" t="str">
        <f t="shared" si="66"/>
        <v>Josip – Leovac – OK Japetić</v>
      </c>
      <c r="L602" s="92" t="s">
        <v>0</v>
      </c>
      <c r="M602" s="312" t="str">
        <f t="shared" si="67"/>
        <v>Josip – Leovac – OK Japetić</v>
      </c>
      <c r="N602" s="92" t="s">
        <v>0</v>
      </c>
      <c r="O602" s="312" t="str">
        <f t="shared" si="68"/>
        <v>Josip – Leovac</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617</v>
      </c>
      <c r="E603" s="282" cm="1">
        <f t="array" ref="E603">IF($C603="","",INDEX(import_data,$C603,E$9))</f>
        <v>1696</v>
      </c>
      <c r="F603" s="280" t="str" cm="1">
        <f t="array" ref="F603">IF($C603="","",INDEX(import_data,$C603,F$9))</f>
        <v>Josip</v>
      </c>
      <c r="G603" s="280" t="str" cm="1">
        <f t="array" ref="G603">IF($C603="","",INDEX(import_data,$C603,G$9))</f>
        <v>Gojević</v>
      </c>
      <c r="H603" s="280" t="str" cm="1">
        <f t="array" ref="H603">IF($C603="","",IF(INDEX(import_data,$C603,H$9)="","",INDEX(import_data,$C603,H$9)))</f>
        <v>OK Vihor</v>
      </c>
      <c r="I603" s="300" t="str" cm="1">
        <f t="array" ref="I603">IF($C603="","",IF(INDEX(import_data,$C603,I$9)="","",INDEX(import_data,$C603,I$9)))</f>
        <v/>
      </c>
      <c r="K603" s="312" t="str">
        <f t="shared" si="66"/>
        <v>Josip – Gojević – OK Vihor</v>
      </c>
      <c r="L603" s="92" t="s">
        <v>0</v>
      </c>
      <c r="M603" s="312" t="str">
        <f t="shared" si="67"/>
        <v>Josip – Gojević – OK Vihor</v>
      </c>
      <c r="N603" s="92" t="s">
        <v>0</v>
      </c>
      <c r="O603" s="312" t="str">
        <f t="shared" si="68"/>
        <v>Josip – Gojević</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618</v>
      </c>
      <c r="E604" s="282" cm="1">
        <f t="array" ref="E604">IF($C604="","",INDEX(import_data,$C604,E$9))</f>
        <v>1906</v>
      </c>
      <c r="F604" s="280" t="str" cm="1">
        <f t="array" ref="F604">IF($C604="","",INDEX(import_data,$C604,F$9))</f>
        <v>Josip</v>
      </c>
      <c r="G604" s="280" t="str" cm="1">
        <f t="array" ref="G604">IF($C604="","",INDEX(import_data,$C604,G$9))</f>
        <v>Stipeljković</v>
      </c>
      <c r="H604" s="280" t="str" cm="1">
        <f t="array" ref="H604">IF($C604="","",IF(INDEX(import_data,$C604,H$9)="","",INDEX(import_data,$C604,H$9)))</f>
        <v>OK Vihor</v>
      </c>
      <c r="I604" s="300" t="str" cm="1">
        <f t="array" ref="I604">IF($C604="","",IF(INDEX(import_data,$C604,I$9)="","",INDEX(import_data,$C604,I$9)))</f>
        <v>M21B</v>
      </c>
      <c r="K604" s="312" t="str">
        <f t="shared" si="66"/>
        <v>Josip – Stipeljković – OK Vihor – M21B</v>
      </c>
      <c r="L604" s="92" t="s">
        <v>0</v>
      </c>
      <c r="M604" s="312" t="str">
        <f t="shared" si="67"/>
        <v>Josip – Stipeljković – OK Vihor</v>
      </c>
      <c r="N604" s="92" t="s">
        <v>0</v>
      </c>
      <c r="O604" s="312" t="str">
        <f t="shared" si="68"/>
        <v>Josip – Stipeljković</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619</v>
      </c>
      <c r="E605" s="282" cm="1">
        <f t="array" ref="E605">IF($C605="","",INDEX(import_data,$C605,E$9))</f>
        <v>1519</v>
      </c>
      <c r="F605" s="280" t="str" cm="1">
        <f t="array" ref="F605">IF($C605="","",INDEX(import_data,$C605,F$9))</f>
        <v>Josip</v>
      </c>
      <c r="G605" s="280" t="str" cm="1">
        <f t="array" ref="G605">IF($C605="","",INDEX(import_data,$C605,G$9))</f>
        <v>Odžić</v>
      </c>
      <c r="H605" s="280" t="str" cm="1">
        <f t="array" ref="H605">IF($C605="","",IF(INDEX(import_data,$C605,H$9)="","",INDEX(import_data,$C605,H$9)))</f>
        <v>OK Jelen</v>
      </c>
      <c r="I605" s="300" t="str" cm="1">
        <f t="array" ref="I605">IF($C605="","",IF(INDEX(import_data,$C605,I$9)="","",INDEX(import_data,$C605,I$9)))</f>
        <v>M35</v>
      </c>
      <c r="K605" s="312" t="str">
        <f t="shared" si="66"/>
        <v>Josip – Odžić – OK Jelen – M35</v>
      </c>
      <c r="L605" s="92" t="s">
        <v>0</v>
      </c>
      <c r="M605" s="312" t="str">
        <f t="shared" si="67"/>
        <v>Josip – Odžić – OK Jelen</v>
      </c>
      <c r="N605" s="92" t="s">
        <v>0</v>
      </c>
      <c r="O605" s="312" t="str">
        <f t="shared" si="68"/>
        <v>Josip – Odžić</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620</v>
      </c>
      <c r="E606" s="282" cm="1">
        <f t="array" ref="E606">IF($C606="","",INDEX(import_data,$C606,E$9))</f>
        <v>1859</v>
      </c>
      <c r="F606" s="280" t="str" cm="1">
        <f t="array" ref="F606">IF($C606="","",INDEX(import_data,$C606,F$9))</f>
        <v>Josip</v>
      </c>
      <c r="G606" s="280" t="str" cm="1">
        <f t="array" ref="G606">IF($C606="","",INDEX(import_data,$C606,G$9))</f>
        <v>Vujanić</v>
      </c>
      <c r="H606" s="280" t="str" cm="1">
        <f t="array" ref="H606">IF($C606="","",IF(INDEX(import_data,$C606,H$9)="","",INDEX(import_data,$C606,H$9)))</f>
        <v>OK Japetić</v>
      </c>
      <c r="I606" s="300" t="str" cm="1">
        <f t="array" ref="I606">IF($C606="","",IF(INDEX(import_data,$C606,I$9)="","",INDEX(import_data,$C606,I$9)))</f>
        <v>M21A</v>
      </c>
      <c r="K606" s="312" t="str">
        <f t="shared" si="66"/>
        <v>Josip – Vujanić – OK Japetić – M21A</v>
      </c>
      <c r="L606" s="92" t="s">
        <v>0</v>
      </c>
      <c r="M606" s="312" t="str">
        <f t="shared" si="67"/>
        <v>Josip – Vujanić – OK Japetić</v>
      </c>
      <c r="N606" s="92" t="s">
        <v>0</v>
      </c>
      <c r="O606" s="312" t="str">
        <f t="shared" si="68"/>
        <v>Josip – Vujanić</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621</v>
      </c>
      <c r="E607" s="282" cm="1">
        <f t="array" ref="E607">IF($C607="","",INDEX(import_data,$C607,E$9))</f>
        <v>2032</v>
      </c>
      <c r="F607" s="280" t="str" cm="1">
        <f t="array" ref="F607">IF($C607="","",INDEX(import_data,$C607,F$9))</f>
        <v>Josip</v>
      </c>
      <c r="G607" s="280" t="str" cm="1">
        <f t="array" ref="G607">IF($C607="","",INDEX(import_data,$C607,G$9))</f>
        <v>Friščić</v>
      </c>
      <c r="H607" s="280" t="str" cm="1">
        <f t="array" ref="H607">IF($C607="","",IF(INDEX(import_data,$C607,H$9)="","",INDEX(import_data,$C607,H$9)))</f>
        <v>OK Međimurje</v>
      </c>
      <c r="I607" s="300" t="str" cm="1">
        <f t="array" ref="I607">IF($C607="","",IF(INDEX(import_data,$C607,I$9)="","",INDEX(import_data,$C607,I$9)))</f>
        <v/>
      </c>
      <c r="K607" s="312" t="str">
        <f t="shared" si="66"/>
        <v>Josip – Friščić – OK Međimurje</v>
      </c>
      <c r="L607" s="92" t="s">
        <v>0</v>
      </c>
      <c r="M607" s="312" t="str">
        <f t="shared" si="67"/>
        <v>Josip – Friščić – OK Međimurje</v>
      </c>
      <c r="N607" s="92" t="s">
        <v>0</v>
      </c>
      <c r="O607" s="312" t="str">
        <f t="shared" si="68"/>
        <v>Josip – Friščić</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622</v>
      </c>
      <c r="E608" s="282" cm="1">
        <f t="array" ref="E608">IF($C608="","",INDEX(import_data,$C608,E$9))</f>
        <v>1271</v>
      </c>
      <c r="F608" s="280" t="str" cm="1">
        <f t="array" ref="F608">IF($C608="","",INDEX(import_data,$C608,F$9))</f>
        <v>Josip</v>
      </c>
      <c r="G608" s="280" t="str" cm="1">
        <f t="array" ref="G608">IF($C608="","",INDEX(import_data,$C608,G$9))</f>
        <v>Matijašić</v>
      </c>
      <c r="H608" s="280" t="str" cm="1">
        <f t="array" ref="H608">IF($C608="","",IF(INDEX(import_data,$C608,H$9)="","",INDEX(import_data,$C608,H$9)))</f>
        <v>OK Vihor</v>
      </c>
      <c r="I608" s="300" t="str" cm="1">
        <f t="array" ref="I608">IF($C608="","",IF(INDEX(import_data,$C608,I$9)="","",INDEX(import_data,$C608,I$9)))</f>
        <v>M55</v>
      </c>
      <c r="K608" s="312" t="str">
        <f t="shared" si="66"/>
        <v>Josip – Matijašić – OK Vihor – M55</v>
      </c>
      <c r="L608" s="92" t="s">
        <v>0</v>
      </c>
      <c r="M608" s="312" t="str">
        <f t="shared" si="67"/>
        <v>Josip – Matijašić – OK Vihor</v>
      </c>
      <c r="N608" s="92" t="s">
        <v>0</v>
      </c>
      <c r="O608" s="312" t="str">
        <f t="shared" si="68"/>
        <v>Josip – Matijašić</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623</v>
      </c>
      <c r="E609" s="282" cm="1">
        <f t="array" ref="E609">IF($C609="","",INDEX(import_data,$C609,E$9))</f>
        <v>2324</v>
      </c>
      <c r="F609" s="280" t="str" cm="1">
        <f t="array" ref="F609">IF($C609="","",INDEX(import_data,$C609,F$9))</f>
        <v>Joss</v>
      </c>
      <c r="G609" s="280" t="str" cm="1">
        <f t="array" ref="G609">IF($C609="","",INDEX(import_data,$C609,G$9))</f>
        <v>Davey</v>
      </c>
      <c r="H609" s="280" t="str" cm="1">
        <f t="array" ref="H609">IF($C609="","",IF(INDEX(import_data,$C609,H$9)="","",INDEX(import_data,$C609,H$9)))</f>
        <v>DST O</v>
      </c>
      <c r="I609" s="300" t="str" cm="1">
        <f t="array" ref="I609">IF($C609="","",IF(INDEX(import_data,$C609,I$9)="","",INDEX(import_data,$C609,I$9)))</f>
        <v/>
      </c>
      <c r="K609" s="312" t="str">
        <f t="shared" si="66"/>
        <v>Joss – Davey – DST O</v>
      </c>
      <c r="L609" s="92" t="s">
        <v>0</v>
      </c>
      <c r="M609" s="312" t="str">
        <f t="shared" si="67"/>
        <v>Joss – Davey – DST O</v>
      </c>
      <c r="N609" s="92" t="s">
        <v>0</v>
      </c>
      <c r="O609" s="312" t="str">
        <f t="shared" si="68"/>
        <v>Joss – Davey</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624</v>
      </c>
      <c r="E610" s="282" cm="1">
        <f t="array" ref="E610">IF($C610="","",INDEX(import_data,$C610,E$9))</f>
        <v>2078</v>
      </c>
      <c r="F610" s="280" t="str" cm="1">
        <f t="array" ref="F610">IF($C610="","",INDEX(import_data,$C610,F$9))</f>
        <v>Juha</v>
      </c>
      <c r="G610" s="280" t="str" cm="1">
        <f t="array" ref="G610">IF($C610="","",INDEX(import_data,$C610,G$9))</f>
        <v>Suntila</v>
      </c>
      <c r="H610" s="280" t="str" cm="1">
        <f t="array" ref="H610">IF($C610="","",IF(INDEX(import_data,$C610,H$9)="","",INDEX(import_data,$C610,H$9)))</f>
        <v>Turun Metsän.</v>
      </c>
      <c r="I610" s="300" t="str" cm="1">
        <f t="array" ref="I610">IF($C610="","",IF(INDEX(import_data,$C610,I$9)="","",INDEX(import_data,$C610,I$9)))</f>
        <v/>
      </c>
      <c r="K610" s="312" t="str">
        <f t="shared" si="66"/>
        <v>Juha – Suntila – Turun Metsän.</v>
      </c>
      <c r="L610" s="92" t="s">
        <v>0</v>
      </c>
      <c r="M610" s="312" t="str">
        <f t="shared" si="67"/>
        <v>Juha – Suntila – Turun Metsän.</v>
      </c>
      <c r="N610" s="92" t="s">
        <v>0</v>
      </c>
      <c r="O610" s="312" t="str">
        <f t="shared" si="68"/>
        <v>Juha – Suntila</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625</v>
      </c>
      <c r="E611" s="282" cm="1">
        <f t="array" ref="E611">IF($C611="","",INDEX(import_data,$C611,E$9))</f>
        <v>2339</v>
      </c>
      <c r="F611" s="280" t="str" cm="1">
        <f t="array" ref="F611">IF($C611="","",INDEX(import_data,$C611,F$9))</f>
        <v>Juha</v>
      </c>
      <c r="G611" s="280" t="str" cm="1">
        <f t="array" ref="G611">IF($C611="","",INDEX(import_data,$C611,G$9))</f>
        <v>Partanen</v>
      </c>
      <c r="H611" s="280" t="str" cm="1">
        <f t="array" ref="H611">IF($C611="","",IF(INDEX(import_data,$C611,H$9)="","",INDEX(import_data,$C611,H$9)))</f>
        <v>Rasti-Hyry</v>
      </c>
      <c r="I611" s="300" t="str" cm="1">
        <f t="array" ref="I611">IF($C611="","",IF(INDEX(import_data,$C611,I$9)="","",INDEX(import_data,$C611,I$9)))</f>
        <v/>
      </c>
      <c r="K611" s="312" t="str">
        <f t="shared" si="66"/>
        <v>Juha – Partanen – Rasti-Hyry</v>
      </c>
      <c r="L611" s="92" t="s">
        <v>0</v>
      </c>
      <c r="M611" s="312" t="str">
        <f t="shared" si="67"/>
        <v>Juha – Partanen – Rasti-Hyry</v>
      </c>
      <c r="N611" s="92" t="s">
        <v>0</v>
      </c>
      <c r="O611" s="312" t="str">
        <f t="shared" si="68"/>
        <v>Juha – Partanen</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626</v>
      </c>
      <c r="E612" s="282" cm="1">
        <f t="array" ref="E612">IF($C612="","",INDEX(import_data,$C612,E$9))</f>
        <v>1795</v>
      </c>
      <c r="F612" s="280" t="str" cm="1">
        <f t="array" ref="F612">IF($C612="","",INDEX(import_data,$C612,F$9))</f>
        <v>Julia</v>
      </c>
      <c r="G612" s="280" t="str" cm="1">
        <f t="array" ref="G612">IF($C612="","",INDEX(import_data,$C612,G$9))</f>
        <v>Artyushenko</v>
      </c>
      <c r="H612" s="280" t="str" cm="1">
        <f t="array" ref="H612">IF($C612="","",IF(INDEX(import_data,$C612,H$9)="","",INDEX(import_data,$C612,H$9)))</f>
        <v>OK Vihor</v>
      </c>
      <c r="I612" s="300" t="str" cm="1">
        <f t="array" ref="I612">IF($C612="","",IF(INDEX(import_data,$C612,I$9)="","",INDEX(import_data,$C612,I$9)))</f>
        <v/>
      </c>
      <c r="K612" s="312" t="str">
        <f t="shared" si="66"/>
        <v>Julia – Artyushenko – OK Vihor</v>
      </c>
      <c r="L612" s="92" t="s">
        <v>0</v>
      </c>
      <c r="M612" s="312" t="str">
        <f t="shared" si="67"/>
        <v>Julia – Artyushenko – OK Vihor</v>
      </c>
      <c r="N612" s="92" t="s">
        <v>0</v>
      </c>
      <c r="O612" s="312" t="str">
        <f t="shared" si="68"/>
        <v>Julia – Artyushenko</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627</v>
      </c>
      <c r="E613" s="282" cm="1">
        <f t="array" ref="E613">IF($C613="","",INDEX(import_data,$C613,E$9))</f>
        <v>2118</v>
      </c>
      <c r="F613" s="280" t="str" cm="1">
        <f t="array" ref="F613">IF($C613="","",INDEX(import_data,$C613,F$9))</f>
        <v>Júlia</v>
      </c>
      <c r="G613" s="280" t="str" cm="1">
        <f t="array" ref="G613">IF($C613="","",INDEX(import_data,$C613,G$9))</f>
        <v>Müller</v>
      </c>
      <c r="H613" s="280" t="str" cm="1">
        <f t="array" ref="H613">IF($C613="","",IF(INDEX(import_data,$C613,H$9)="","",INDEX(import_data,$C613,H$9)))</f>
        <v>Zselici Tájfutók</v>
      </c>
      <c r="I613" s="300" t="str" cm="1">
        <f t="array" ref="I613">IF($C613="","",IF(INDEX(import_data,$C613,I$9)="","",INDEX(import_data,$C613,I$9)))</f>
        <v/>
      </c>
      <c r="K613" s="312" t="str">
        <f t="shared" si="66"/>
        <v>Júlia – Müller – Zselici Tájfutók</v>
      </c>
      <c r="L613" s="92" t="s">
        <v>0</v>
      </c>
      <c r="M613" s="312" t="str">
        <f t="shared" si="67"/>
        <v>Júlia – Müller – Zselici Tájfutók</v>
      </c>
      <c r="N613" s="92" t="s">
        <v>0</v>
      </c>
      <c r="O613" s="312" t="str">
        <f t="shared" si="68"/>
        <v>Júlia – Müller</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628</v>
      </c>
      <c r="E614" s="282" cm="1">
        <f t="array" ref="E614">IF($C614="","",INDEX(import_data,$C614,E$9))</f>
        <v>2036</v>
      </c>
      <c r="F614" s="280" t="str" cm="1">
        <f t="array" ref="F614">IF($C614="","",INDEX(import_data,$C614,F$9))</f>
        <v>Julija</v>
      </c>
      <c r="G614" s="280" t="str" cm="1">
        <f t="array" ref="G614">IF($C614="","",INDEX(import_data,$C614,G$9))</f>
        <v>Tkalec</v>
      </c>
      <c r="H614" s="280" t="str" cm="1">
        <f t="array" ref="H614">IF($C614="","",IF(INDEX(import_data,$C614,H$9)="","",INDEX(import_data,$C614,H$9)))</f>
        <v>OK Međimurje</v>
      </c>
      <c r="I614" s="300" t="str" cm="1">
        <f t="array" ref="I614">IF($C614="","",IF(INDEX(import_data,$C614,I$9)="","",INDEX(import_data,$C614,I$9)))</f>
        <v/>
      </c>
      <c r="K614" s="312" t="str">
        <f t="shared" si="66"/>
        <v>Julija – Tkalec – OK Međimurje</v>
      </c>
      <c r="L614" s="92" t="s">
        <v>0</v>
      </c>
      <c r="M614" s="312" t="str">
        <f t="shared" si="67"/>
        <v>Julija – Tkalec – OK Međimurje</v>
      </c>
      <c r="N614" s="92" t="s">
        <v>0</v>
      </c>
      <c r="O614" s="312" t="str">
        <f t="shared" si="68"/>
        <v>Julija – Tkalec</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629</v>
      </c>
      <c r="E615" s="282" cm="1">
        <f t="array" ref="E615">IF($C615="","",INDEX(import_data,$C615,E$9))</f>
        <v>1235</v>
      </c>
      <c r="F615" s="280" t="str" cm="1">
        <f t="array" ref="F615">IF($C615="","",INDEX(import_data,$C615,F$9))</f>
        <v>Julijana</v>
      </c>
      <c r="G615" s="280" t="str" cm="1">
        <f t="array" ref="G615">IF($C615="","",INDEX(import_data,$C615,G$9))</f>
        <v>Dolenc</v>
      </c>
      <c r="H615" s="280" t="str" cm="1">
        <f t="array" ref="H615">IF($C615="","",IF(INDEX(import_data,$C615,H$9)="","",INDEX(import_data,$C615,H$9)))</f>
        <v>OK Varaždin</v>
      </c>
      <c r="I615" s="300" t="str" cm="1">
        <f t="array" ref="I615">IF($C615="","",IF(INDEX(import_data,$C615,I$9)="","",INDEX(import_data,$C615,I$9)))</f>
        <v>Ž16</v>
      </c>
      <c r="K615" s="312" t="str">
        <f t="shared" si="66"/>
        <v>Julijana – Dolenc – OK Varaždin – Ž16</v>
      </c>
      <c r="L615" s="92" t="s">
        <v>0</v>
      </c>
      <c r="M615" s="312" t="str">
        <f t="shared" si="67"/>
        <v>Julijana – Dolenc – OK Varaždin</v>
      </c>
      <c r="N615" s="92" t="s">
        <v>0</v>
      </c>
      <c r="O615" s="312" t="str">
        <f t="shared" si="68"/>
        <v>Julijana – Dolenc</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630</v>
      </c>
      <c r="E616" s="282" cm="1">
        <f t="array" ref="E616">IF($C616="","",INDEX(import_data,$C616,E$9))</f>
        <v>1105</v>
      </c>
      <c r="F616" s="280" t="str" cm="1">
        <f t="array" ref="F616">IF($C616="","",INDEX(import_data,$C616,F$9))</f>
        <v>Jura</v>
      </c>
      <c r="G616" s="280" t="str" cm="1">
        <f t="array" ref="G616">IF($C616="","",INDEX(import_data,$C616,G$9))</f>
        <v>Kukec</v>
      </c>
      <c r="H616" s="280" t="str" cm="1">
        <f t="array" ref="H616">IF($C616="","",IF(INDEX(import_data,$C616,H$9)="","",INDEX(import_data,$C616,H$9)))</f>
        <v>OK Vihor</v>
      </c>
      <c r="I616" s="300" t="str" cm="1">
        <f t="array" ref="I616">IF($C616="","",IF(INDEX(import_data,$C616,I$9)="","",INDEX(import_data,$C616,I$9)))</f>
        <v>M21A</v>
      </c>
      <c r="K616" s="312" t="str">
        <f t="shared" si="66"/>
        <v>Jura – Kukec – OK Vihor – M21A</v>
      </c>
      <c r="L616" s="92" t="s">
        <v>0</v>
      </c>
      <c r="M616" s="312" t="str">
        <f t="shared" si="67"/>
        <v>Jura – Kukec – OK Vihor</v>
      </c>
      <c r="N616" s="92" t="s">
        <v>0</v>
      </c>
      <c r="O616" s="312" t="str">
        <f t="shared" si="68"/>
        <v>Jura – Kukec</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631</v>
      </c>
      <c r="E617" s="282" cm="1">
        <f t="array" ref="E617">IF($C617="","",INDEX(import_data,$C617,E$9))</f>
        <v>1170</v>
      </c>
      <c r="F617" s="280" t="str" cm="1">
        <f t="array" ref="F617">IF($C617="","",INDEX(import_data,$C617,F$9))</f>
        <v>Juraj</v>
      </c>
      <c r="G617" s="280" t="str" cm="1">
        <f t="array" ref="G617">IF($C617="","",INDEX(import_data,$C617,G$9))</f>
        <v>Vukelić</v>
      </c>
      <c r="H617" s="280" t="str" cm="1">
        <f t="array" ref="H617">IF($C617="","",IF(INDEX(import_data,$C617,H$9)="","",INDEX(import_data,$C617,H$9)))</f>
        <v>OK Maksimir</v>
      </c>
      <c r="I617" s="300" t="str" cm="1">
        <f t="array" ref="I617">IF($C617="","",IF(INDEX(import_data,$C617,I$9)="","",INDEX(import_data,$C617,I$9)))</f>
        <v>M16</v>
      </c>
      <c r="K617" s="312" t="str">
        <f t="shared" si="66"/>
        <v>Juraj – Vukelić – OK Maksimir – M16</v>
      </c>
      <c r="L617" s="92" t="s">
        <v>0</v>
      </c>
      <c r="M617" s="312" t="str">
        <f t="shared" si="67"/>
        <v>Juraj – Vukelić – OK Maksimir</v>
      </c>
      <c r="N617" s="92" t="s">
        <v>0</v>
      </c>
      <c r="O617" s="312" t="str">
        <f t="shared" si="68"/>
        <v>Juraj – Vukelić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632</v>
      </c>
      <c r="E618" s="282" cm="1">
        <f t="array" ref="E618">IF($C618="","",INDEX(import_data,$C618,E$9))</f>
        <v>2044</v>
      </c>
      <c r="F618" s="280" t="str" cm="1">
        <f t="array" ref="F618">IF($C618="","",INDEX(import_data,$C618,F$9))</f>
        <v>Juraj</v>
      </c>
      <c r="G618" s="280" t="str" cm="1">
        <f t="array" ref="G618">IF($C618="","",INDEX(import_data,$C618,G$9))</f>
        <v>Otmačić</v>
      </c>
      <c r="H618" s="280" t="str" cm="1">
        <f t="array" ref="H618">IF($C618="","",IF(INDEX(import_data,$C618,H$9)="","",INDEX(import_data,$C618,H$9)))</f>
        <v>OK Japetić</v>
      </c>
      <c r="I618" s="300" t="str" cm="1">
        <f t="array" ref="I618">IF($C618="","",IF(INDEX(import_data,$C618,I$9)="","",INDEX(import_data,$C618,I$9)))</f>
        <v>M12</v>
      </c>
      <c r="K618" s="312" t="str">
        <f t="shared" si="66"/>
        <v>Juraj – Otmačić – OK Japetić – M12</v>
      </c>
      <c r="L618" s="92" t="s">
        <v>0</v>
      </c>
      <c r="M618" s="312" t="str">
        <f t="shared" si="67"/>
        <v>Juraj – Otmačić – OK Japetić</v>
      </c>
      <c r="N618" s="92" t="s">
        <v>0</v>
      </c>
      <c r="O618" s="312" t="str">
        <f t="shared" si="68"/>
        <v>Juraj – Otmačić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633</v>
      </c>
      <c r="E619" s="282" cm="1">
        <f t="array" ref="E619">IF($C619="","",INDEX(import_data,$C619,E$9))</f>
        <v>1098</v>
      </c>
      <c r="F619" s="280" t="str" cm="1">
        <f t="array" ref="F619">IF($C619="","",INDEX(import_data,$C619,F$9))</f>
        <v>Jure</v>
      </c>
      <c r="G619" s="280" t="str" cm="1">
        <f t="array" ref="G619">IF($C619="","",INDEX(import_data,$C619,G$9))</f>
        <v>Rako</v>
      </c>
      <c r="H619" s="280" t="str" cm="1">
        <f t="array" ref="H619">IF($C619="","",IF(INDEX(import_data,$C619,H$9)="","",INDEX(import_data,$C619,H$9)))</f>
        <v>OK Vihor</v>
      </c>
      <c r="I619" s="300" t="str" cm="1">
        <f t="array" ref="I619">IF($C619="","",IF(INDEX(import_data,$C619,I$9)="","",INDEX(import_data,$C619,I$9)))</f>
        <v>M12</v>
      </c>
      <c r="K619" s="312" t="str">
        <f t="shared" si="66"/>
        <v>Jure – Rako – OK Vihor – M12</v>
      </c>
      <c r="L619" s="92" t="s">
        <v>0</v>
      </c>
      <c r="M619" s="312" t="str">
        <f t="shared" si="67"/>
        <v>Jure – Rako – OK Vihor</v>
      </c>
      <c r="N619" s="92" t="s">
        <v>0</v>
      </c>
      <c r="O619" s="312" t="str">
        <f t="shared" si="68"/>
        <v>Jure – Rako</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634</v>
      </c>
      <c r="E620" s="282" cm="1">
        <f t="array" ref="E620">IF($C620="","",INDEX(import_data,$C620,E$9))</f>
        <v>1970</v>
      </c>
      <c r="F620" s="280" t="str" cm="1">
        <f t="array" ref="F620">IF($C620="","",INDEX(import_data,$C620,F$9))</f>
        <v>Jure</v>
      </c>
      <c r="G620" s="280" t="str" cm="1">
        <f t="array" ref="G620">IF($C620="","",INDEX(import_data,$C620,G$9))</f>
        <v>Janković</v>
      </c>
      <c r="H620" s="280" t="str" cm="1">
        <f t="array" ref="H620">IF($C620="","",IF(INDEX(import_data,$C620,H$9)="","",INDEX(import_data,$C620,H$9)))</f>
        <v/>
      </c>
      <c r="I620" s="300" t="str" cm="1">
        <f t="array" ref="I620">IF($C620="","",IF(INDEX(import_data,$C620,I$9)="","",INDEX(import_data,$C620,I$9)))</f>
        <v/>
      </c>
      <c r="K620" s="312" t="str">
        <f t="shared" si="66"/>
        <v>Jure – Janković</v>
      </c>
      <c r="L620" s="92" t="s">
        <v>0</v>
      </c>
      <c r="M620" s="312" t="str">
        <f t="shared" si="67"/>
        <v>Jure – Janković</v>
      </c>
      <c r="N620" s="92" t="s">
        <v>0</v>
      </c>
      <c r="O620" s="312" t="str">
        <f t="shared" si="68"/>
        <v>Jure – Janković</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635</v>
      </c>
      <c r="E621" s="282" cm="1">
        <f t="array" ref="E621">IF($C621="","",INDEX(import_data,$C621,E$9))</f>
        <v>2284</v>
      </c>
      <c r="F621" s="280" t="str" cm="1">
        <f t="array" ref="F621">IF($C621="","",INDEX(import_data,$C621,F$9))</f>
        <v>Jurica</v>
      </c>
      <c r="G621" s="280" t="str" cm="1">
        <f t="array" ref="G621">IF($C621="","",INDEX(import_data,$C621,G$9))</f>
        <v>Sugnetić</v>
      </c>
      <c r="H621" s="280" t="str" cm="1">
        <f t="array" ref="H621">IF($C621="","",IF(INDEX(import_data,$C621,H$9)="","",INDEX(import_data,$C621,H$9)))</f>
        <v/>
      </c>
      <c r="I621" s="300" t="str" cm="1">
        <f t="array" ref="I621">IF($C621="","",IF(INDEX(import_data,$C621,I$9)="","",INDEX(import_data,$C621,I$9)))</f>
        <v/>
      </c>
      <c r="K621" s="312" t="str">
        <f t="shared" si="66"/>
        <v>Jurica – Sugnetić</v>
      </c>
      <c r="L621" s="92" t="s">
        <v>0</v>
      </c>
      <c r="M621" s="312" t="str">
        <f t="shared" si="67"/>
        <v>Jurica – Sugnetić</v>
      </c>
      <c r="N621" s="92" t="s">
        <v>0</v>
      </c>
      <c r="O621" s="312" t="str">
        <f t="shared" si="68"/>
        <v>Jurica – Sugnetić</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636</v>
      </c>
      <c r="E622" s="282" cm="1">
        <f t="array" ref="E622">IF($C622="","",INDEX(import_data,$C622,E$9))</f>
        <v>1915</v>
      </c>
      <c r="F622" s="280" t="str" cm="1">
        <f t="array" ref="F622">IF($C622="","",INDEX(import_data,$C622,F$9))</f>
        <v>Jurica</v>
      </c>
      <c r="G622" s="280" t="str" cm="1">
        <f t="array" ref="G622">IF($C622="","",INDEX(import_data,$C622,G$9))</f>
        <v>Cimperšak Žigrović</v>
      </c>
      <c r="H622" s="280" t="str" cm="1">
        <f t="array" ref="H622">IF($C622="","",IF(INDEX(import_data,$C622,H$9)="","",INDEX(import_data,$C622,H$9)))</f>
        <v>OK Vihor</v>
      </c>
      <c r="I622" s="300" t="str" cm="1">
        <f t="array" ref="I622">IF($C622="","",IF(INDEX(import_data,$C622,I$9)="","",INDEX(import_data,$C622,I$9)))</f>
        <v/>
      </c>
      <c r="K622" s="312" t="str">
        <f t="shared" si="66"/>
        <v>Jurica – Cimperšak Žigrović – OK Vihor</v>
      </c>
      <c r="L622" s="92" t="s">
        <v>0</v>
      </c>
      <c r="M622" s="312" t="str">
        <f t="shared" si="67"/>
        <v>Jurica – Cimperšak Žigrović – OK Vihor</v>
      </c>
      <c r="N622" s="92" t="s">
        <v>0</v>
      </c>
      <c r="O622" s="312" t="str">
        <f t="shared" si="68"/>
        <v>Jurica – Cimperšak Žigrović</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637</v>
      </c>
      <c r="E623" s="282" cm="1">
        <f t="array" ref="E623">IF($C623="","",INDEX(import_data,$C623,E$9))</f>
        <v>1911</v>
      </c>
      <c r="F623" s="280" t="str" cm="1">
        <f t="array" ref="F623">IF($C623="","",INDEX(import_data,$C623,F$9))</f>
        <v>Kaan</v>
      </c>
      <c r="G623" s="280" t="str" cm="1">
        <f t="array" ref="G623">IF($C623="","",INDEX(import_data,$C623,G$9))</f>
        <v>Yelen</v>
      </c>
      <c r="H623" s="280" t="str" cm="1">
        <f t="array" ref="H623">IF($C623="","",IF(INDEX(import_data,$C623,H$9)="","",INDEX(import_data,$C623,H$9)))</f>
        <v>OK Vihor</v>
      </c>
      <c r="I623" s="300" t="str" cm="1">
        <f t="array" ref="I623">IF($C623="","",IF(INDEX(import_data,$C623,I$9)="","",INDEX(import_data,$C623,I$9)))</f>
        <v>M16</v>
      </c>
      <c r="K623" s="312" t="str">
        <f t="shared" si="66"/>
        <v>Kaan – Yelen – OK Vihor – M16</v>
      </c>
      <c r="L623" s="92" t="s">
        <v>0</v>
      </c>
      <c r="M623" s="312" t="str">
        <f t="shared" si="67"/>
        <v>Kaan – Yelen – OK Vihor</v>
      </c>
      <c r="N623" s="92" t="s">
        <v>0</v>
      </c>
      <c r="O623" s="312" t="str">
        <f t="shared" si="68"/>
        <v>Kaan – Yelen</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638</v>
      </c>
      <c r="E624" s="282" cm="1">
        <f t="array" ref="E624">IF($C624="","",INDEX(import_data,$C624,E$9))</f>
        <v>2307</v>
      </c>
      <c r="F624" s="280" t="str" cm="1">
        <f t="array" ref="F624">IF($C624="","",INDEX(import_data,$C624,F$9))</f>
        <v>Kaja</v>
      </c>
      <c r="G624" s="280" t="str" cm="1">
        <f t="array" ref="G624">IF($C624="","",INDEX(import_data,$C624,G$9))</f>
        <v>Tot</v>
      </c>
      <c r="H624" s="280" t="str" cm="1">
        <f t="array" ref="H624">IF($C624="","",IF(INDEX(import_data,$C624,H$9)="","",INDEX(import_data,$C624,H$9)))</f>
        <v>OK Japetić</v>
      </c>
      <c r="I624" s="300" t="str" cm="1">
        <f t="array" ref="I624">IF($C624="","",IF(INDEX(import_data,$C624,I$9)="","",INDEX(import_data,$C624,I$9)))</f>
        <v/>
      </c>
      <c r="K624" s="312" t="str">
        <f t="shared" si="66"/>
        <v>Kaja – Tot – OK Japetić</v>
      </c>
      <c r="L624" s="92" t="s">
        <v>0</v>
      </c>
      <c r="M624" s="312" t="str">
        <f t="shared" si="67"/>
        <v>Kaja – Tot – OK Japetić</v>
      </c>
      <c r="N624" s="92" t="s">
        <v>0</v>
      </c>
      <c r="O624" s="312" t="str">
        <f t="shared" si="68"/>
        <v>Kaja – Tot</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639</v>
      </c>
      <c r="E625" s="282" cm="1">
        <f t="array" ref="E625">IF($C625="","",INDEX(import_data,$C625,E$9))</f>
        <v>2126</v>
      </c>
      <c r="F625" s="280" t="str" cm="1">
        <f t="array" ref="F625">IF($C625="","",INDEX(import_data,$C625,F$9))</f>
        <v>Kamila</v>
      </c>
      <c r="G625" s="280" t="str" cm="1">
        <f t="array" ref="G625">IF($C625="","",INDEX(import_data,$C625,G$9))</f>
        <v>Mesiarkinova</v>
      </c>
      <c r="H625" s="280" t="str" cm="1">
        <f t="array" ref="H625">IF($C625="","",IF(INDEX(import_data,$C625,H$9)="","",INDEX(import_data,$C625,H$9)))</f>
        <v>SK Zabovresky B.</v>
      </c>
      <c r="I625" s="300" t="str" cm="1">
        <f t="array" ref="I625">IF($C625="","",IF(INDEX(import_data,$C625,I$9)="","",INDEX(import_data,$C625,I$9)))</f>
        <v/>
      </c>
      <c r="K625" s="312" t="str">
        <f t="shared" si="66"/>
        <v>Kamila – Mesiarkinova – SK Zabovresky B.</v>
      </c>
      <c r="L625" s="92" t="s">
        <v>0</v>
      </c>
      <c r="M625" s="312" t="str">
        <f t="shared" si="67"/>
        <v>Kamila – Mesiarkinova – SK Zabovresky B.</v>
      </c>
      <c r="N625" s="92" t="s">
        <v>0</v>
      </c>
      <c r="O625" s="312" t="str">
        <f t="shared" si="68"/>
        <v>Kamila – Mesiarkinova</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640</v>
      </c>
      <c r="E626" s="282" cm="1">
        <f t="array" ref="E626">IF($C626="","",INDEX(import_data,$C626,E$9))</f>
        <v>2135</v>
      </c>
      <c r="F626" s="280" t="str" cm="1">
        <f t="array" ref="F626">IF($C626="","",INDEX(import_data,$C626,F$9))</f>
        <v>Karen</v>
      </c>
      <c r="G626" s="280" t="str" cm="1">
        <f t="array" ref="G626">IF($C626="","",INDEX(import_data,$C626,G$9))</f>
        <v>OHara-Styles</v>
      </c>
      <c r="H626" s="280" t="str" cm="1">
        <f t="array" ref="H626">IF($C626="","",IF(INDEX(import_data,$C626,H$9)="","",INDEX(import_data,$C626,H$9)))</f>
        <v>BAOC Bandits</v>
      </c>
      <c r="I626" s="300" t="str" cm="1">
        <f t="array" ref="I626">IF($C626="","",IF(INDEX(import_data,$C626,I$9)="","",INDEX(import_data,$C626,I$9)))</f>
        <v/>
      </c>
      <c r="K626" s="312" t="str">
        <f t="shared" si="66"/>
        <v>Karen – OHara-Styles – BAOC Bandits</v>
      </c>
      <c r="L626" s="92" t="s">
        <v>0</v>
      </c>
      <c r="M626" s="312" t="str">
        <f t="shared" si="67"/>
        <v>Karen – OHara-Styles – BAOC Bandits</v>
      </c>
      <c r="N626" s="92" t="s">
        <v>0</v>
      </c>
      <c r="O626" s="312" t="str">
        <f t="shared" si="68"/>
        <v>Karen – OHara-Styles</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641</v>
      </c>
      <c r="E627" s="282" cm="1">
        <f t="array" ref="E627">IF($C627="","",INDEX(import_data,$C627,E$9))</f>
        <v>2092</v>
      </c>
      <c r="F627" s="280" t="str" cm="1">
        <f t="array" ref="F627">IF($C627="","",INDEX(import_data,$C627,F$9))</f>
        <v>Kari</v>
      </c>
      <c r="G627" s="280" t="str" cm="1">
        <f t="array" ref="G627">IF($C627="","",INDEX(import_data,$C627,G$9))</f>
        <v>Lehto</v>
      </c>
      <c r="H627" s="280" t="str" cm="1">
        <f t="array" ref="H627">IF($C627="","",IF(INDEX(import_data,$C627,H$9)="","",INDEX(import_data,$C627,H$9)))</f>
        <v>Turun Metsän.</v>
      </c>
      <c r="I627" s="300" t="str" cm="1">
        <f t="array" ref="I627">IF($C627="","",IF(INDEX(import_data,$C627,I$9)="","",INDEX(import_data,$C627,I$9)))</f>
        <v/>
      </c>
      <c r="K627" s="312" t="str">
        <f t="shared" si="66"/>
        <v>Kari – Lehto – Turun Metsän.</v>
      </c>
      <c r="L627" s="92" t="s">
        <v>0</v>
      </c>
      <c r="M627" s="312" t="str">
        <f t="shared" si="67"/>
        <v>Kari – Lehto – Turun Metsän.</v>
      </c>
      <c r="N627" s="92" t="s">
        <v>0</v>
      </c>
      <c r="O627" s="312" t="str">
        <f t="shared" si="68"/>
        <v>Kari – Lehto</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642</v>
      </c>
      <c r="E628" s="282" cm="1">
        <f t="array" ref="E628">IF($C628="","",INDEX(import_data,$C628,E$9))</f>
        <v>2098</v>
      </c>
      <c r="F628" s="280" t="str" cm="1">
        <f t="array" ref="F628">IF($C628="","",INDEX(import_data,$C628,F$9))</f>
        <v>Karl</v>
      </c>
      <c r="G628" s="280" t="str" cm="1">
        <f t="array" ref="G628">IF($C628="","",INDEX(import_data,$C628,G$9))</f>
        <v>Vervoort</v>
      </c>
      <c r="H628" s="280" t="str" cm="1">
        <f t="array" ref="H628">IF($C628="","",IF(INDEX(import_data,$C628,H$9)="","",INDEX(import_data,$C628,H$9)))</f>
        <v>TROL Belgium</v>
      </c>
      <c r="I628" s="300" t="str" cm="1">
        <f t="array" ref="I628">IF($C628="","",IF(INDEX(import_data,$C628,I$9)="","",INDEX(import_data,$C628,I$9)))</f>
        <v/>
      </c>
      <c r="K628" s="312" t="str">
        <f t="shared" si="66"/>
        <v>Karl – Vervoort – TROL Belgium</v>
      </c>
      <c r="L628" s="92" t="s">
        <v>0</v>
      </c>
      <c r="M628" s="312" t="str">
        <f t="shared" si="67"/>
        <v>Karl – Vervoort – TROL Belgium</v>
      </c>
      <c r="N628" s="92" t="s">
        <v>0</v>
      </c>
      <c r="O628" s="312" t="str">
        <f t="shared" si="68"/>
        <v>Karl – Vervoort</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643</v>
      </c>
      <c r="E629" s="282" cm="1">
        <f t="array" ref="E629">IF($C629="","",INDEX(import_data,$C629,E$9))</f>
        <v>1847</v>
      </c>
      <c r="F629" s="280" t="str" cm="1">
        <f t="array" ref="F629">IF($C629="","",INDEX(import_data,$C629,F$9))</f>
        <v>Karla</v>
      </c>
      <c r="G629" s="280" t="str" cm="1">
        <f t="array" ref="G629">IF($C629="","",INDEX(import_data,$C629,G$9))</f>
        <v>Paulić</v>
      </c>
      <c r="H629" s="280" t="str" cm="1">
        <f t="array" ref="H629">IF($C629="","",IF(INDEX(import_data,$C629,H$9)="","",INDEX(import_data,$C629,H$9)))</f>
        <v>OK Japetić</v>
      </c>
      <c r="I629" s="300" t="str" cm="1">
        <f t="array" ref="I629">IF($C629="","",IF(INDEX(import_data,$C629,I$9)="","",INDEX(import_data,$C629,I$9)))</f>
        <v>Ž16</v>
      </c>
      <c r="K629" s="312" t="str">
        <f t="shared" si="66"/>
        <v>Karla – Paulić – OK Japetić – Ž16</v>
      </c>
      <c r="L629" s="92" t="s">
        <v>0</v>
      </c>
      <c r="M629" s="312" t="str">
        <f t="shared" si="67"/>
        <v>Karla – Paulić – OK Japetić</v>
      </c>
      <c r="N629" s="92" t="s">
        <v>0</v>
      </c>
      <c r="O629" s="312" t="str">
        <f t="shared" si="68"/>
        <v>Karla – Paulić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644</v>
      </c>
      <c r="E630" s="282" cm="1">
        <f t="array" ref="E630">IF($C630="","",INDEX(import_data,$C630,E$9))</f>
        <v>1705</v>
      </c>
      <c r="F630" s="280" t="str" cm="1">
        <f t="array" ref="F630">IF($C630="","",INDEX(import_data,$C630,F$9))</f>
        <v>Karla</v>
      </c>
      <c r="G630" s="280" t="str" cm="1">
        <f t="array" ref="G630">IF($C630="","",INDEX(import_data,$C630,G$9))</f>
        <v>Kiš Kamenjarin</v>
      </c>
      <c r="H630" s="280" t="str" cm="1">
        <f t="array" ref="H630">IF($C630="","",IF(INDEX(import_data,$C630,H$9)="","",INDEX(import_data,$C630,H$9)))</f>
        <v>OK Vihor</v>
      </c>
      <c r="I630" s="300" t="str" cm="1">
        <f t="array" ref="I630">IF($C630="","",IF(INDEX(import_data,$C630,I$9)="","",INDEX(import_data,$C630,I$9)))</f>
        <v/>
      </c>
      <c r="K630" s="312" t="str">
        <f t="shared" si="66"/>
        <v>Karla – Kiš Kamenjarin – OK Vihor</v>
      </c>
      <c r="L630" s="92" t="s">
        <v>0</v>
      </c>
      <c r="M630" s="312" t="str">
        <f t="shared" si="67"/>
        <v>Karla – Kiš Kamenjarin – OK Vihor</v>
      </c>
      <c r="N630" s="92" t="s">
        <v>0</v>
      </c>
      <c r="O630" s="312" t="str">
        <f t="shared" si="68"/>
        <v>Karla – Kiš Kamenjarin</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645</v>
      </c>
      <c r="E631" s="282" cm="1">
        <f t="array" ref="E631">IF($C631="","",INDEX(import_data,$C631,E$9))</f>
        <v>2017</v>
      </c>
      <c r="F631" s="280" t="str" cm="1">
        <f t="array" ref="F631">IF($C631="","",INDEX(import_data,$C631,F$9))</f>
        <v>Karlo</v>
      </c>
      <c r="G631" s="280" t="str" cm="1">
        <f t="array" ref="G631">IF($C631="","",INDEX(import_data,$C631,G$9))</f>
        <v>Ivanković</v>
      </c>
      <c r="H631" s="280" t="str" cm="1">
        <f t="array" ref="H631">IF($C631="","",IF(INDEX(import_data,$C631,H$9)="","",INDEX(import_data,$C631,H$9)))</f>
        <v/>
      </c>
      <c r="I631" s="300" t="str" cm="1">
        <f t="array" ref="I631">IF($C631="","",IF(INDEX(import_data,$C631,I$9)="","",INDEX(import_data,$C631,I$9)))</f>
        <v/>
      </c>
      <c r="K631" s="312" t="str">
        <f t="shared" si="66"/>
        <v>Karlo – Ivanković</v>
      </c>
      <c r="L631" s="92" t="s">
        <v>0</v>
      </c>
      <c r="M631" s="312" t="str">
        <f t="shared" si="67"/>
        <v>Karlo – Ivanković</v>
      </c>
      <c r="N631" s="92" t="s">
        <v>0</v>
      </c>
      <c r="O631" s="312" t="str">
        <f t="shared" si="68"/>
        <v>Karlo – Ivanković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646</v>
      </c>
      <c r="E632" s="282" cm="1">
        <f t="array" ref="E632">IF($C632="","",INDEX(import_data,$C632,E$9))</f>
        <v>1602</v>
      </c>
      <c r="F632" s="280" t="str" cm="1">
        <f t="array" ref="F632">IF($C632="","",INDEX(import_data,$C632,F$9))</f>
        <v>Karlo</v>
      </c>
      <c r="G632" s="280" t="str" cm="1">
        <f t="array" ref="G632">IF($C632="","",INDEX(import_data,$C632,G$9))</f>
        <v>Kobijak</v>
      </c>
      <c r="H632" s="280" t="str" cm="1">
        <f t="array" ref="H632">IF($C632="","",IF(INDEX(import_data,$C632,H$9)="","",INDEX(import_data,$C632,H$9)))</f>
        <v>OK Sova</v>
      </c>
      <c r="I632" s="300" t="str" cm="1">
        <f t="array" ref="I632">IF($C632="","",IF(INDEX(import_data,$C632,I$9)="","",INDEX(import_data,$C632,I$9)))</f>
        <v/>
      </c>
      <c r="K632" s="312" t="str">
        <f t="shared" si="66"/>
        <v>Karlo – Kobijak – OK Sova</v>
      </c>
      <c r="L632" s="92" t="s">
        <v>0</v>
      </c>
      <c r="M632" s="312" t="str">
        <f t="shared" si="67"/>
        <v>Karlo – Kobijak – OK Sova</v>
      </c>
      <c r="N632" s="92" t="s">
        <v>0</v>
      </c>
      <c r="O632" s="312" t="str">
        <f t="shared" si="68"/>
        <v>Karlo – Kobijak</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647</v>
      </c>
      <c r="E633" s="282" cm="1">
        <f t="array" ref="E633">IF($C633="","",INDEX(import_data,$C633,E$9))</f>
        <v>1172</v>
      </c>
      <c r="F633" s="280" t="str" cm="1">
        <f t="array" ref="F633">IF($C633="","",INDEX(import_data,$C633,F$9))</f>
        <v>Karlo</v>
      </c>
      <c r="G633" s="280" t="str" cm="1">
        <f t="array" ref="G633">IF($C633="","",INDEX(import_data,$C633,G$9))</f>
        <v>Požgaj</v>
      </c>
      <c r="H633" s="280" t="str" cm="1">
        <f t="array" ref="H633">IF($C633="","",IF(INDEX(import_data,$C633,H$9)="","",INDEX(import_data,$C633,H$9)))</f>
        <v>OK Vihor</v>
      </c>
      <c r="I633" s="300" t="str" cm="1">
        <f t="array" ref="I633">IF($C633="","",IF(INDEX(import_data,$C633,I$9)="","",INDEX(import_data,$C633,I$9)))</f>
        <v/>
      </c>
      <c r="K633" s="312" t="str">
        <f t="shared" si="66"/>
        <v>Karlo – Požgaj – OK Vihor</v>
      </c>
      <c r="L633" s="92" t="s">
        <v>0</v>
      </c>
      <c r="M633" s="312" t="str">
        <f t="shared" si="67"/>
        <v>Karlo – Požgaj – OK Vihor</v>
      </c>
      <c r="N633" s="92" t="s">
        <v>0</v>
      </c>
      <c r="O633" s="312" t="str">
        <f t="shared" si="68"/>
        <v>Karlo – Požgaj</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648</v>
      </c>
      <c r="E634" s="282" cm="1">
        <f t="array" ref="E634">IF($C634="","",INDEX(import_data,$C634,E$9))</f>
        <v>1981</v>
      </c>
      <c r="F634" s="280" t="str" cm="1">
        <f t="array" ref="F634">IF($C634="","",INDEX(import_data,$C634,F$9))</f>
        <v>Karlo</v>
      </c>
      <c r="G634" s="280" t="str" cm="1">
        <f t="array" ref="G634">IF($C634="","",INDEX(import_data,$C634,G$9))</f>
        <v>Smontara</v>
      </c>
      <c r="H634" s="280" t="str" cm="1">
        <f t="array" ref="H634">IF($C634="","",IF(INDEX(import_data,$C634,H$9)="","",INDEX(import_data,$C634,H$9)))</f>
        <v>OK Međimurje</v>
      </c>
      <c r="I634" s="300" t="str" cm="1">
        <f t="array" ref="I634">IF($C634="","",IF(INDEX(import_data,$C634,I$9)="","",INDEX(import_data,$C634,I$9)))</f>
        <v/>
      </c>
      <c r="K634" s="312" t="str">
        <f t="shared" si="66"/>
        <v>Karlo – Smontara – OK Međimurje</v>
      </c>
      <c r="L634" s="92" t="s">
        <v>0</v>
      </c>
      <c r="M634" s="312" t="str">
        <f t="shared" si="67"/>
        <v>Karlo – Smontara – OK Međimurje</v>
      </c>
      <c r="N634" s="92" t="s">
        <v>0</v>
      </c>
      <c r="O634" s="312" t="str">
        <f t="shared" si="68"/>
        <v>Karlo – Smontara</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649</v>
      </c>
      <c r="E635" s="282" cm="1">
        <f t="array" ref="E635">IF($C635="","",INDEX(import_data,$C635,E$9))</f>
        <v>1633</v>
      </c>
      <c r="F635" s="280" t="str" cm="1">
        <f t="array" ref="F635">IF($C635="","",INDEX(import_data,$C635,F$9))</f>
        <v>Karlo</v>
      </c>
      <c r="G635" s="280" t="str" cm="1">
        <f t="array" ref="G635">IF($C635="","",INDEX(import_data,$C635,G$9))</f>
        <v>Bartolić</v>
      </c>
      <c r="H635" s="280" t="str" cm="1">
        <f t="array" ref="H635">IF($C635="","",IF(INDEX(import_data,$C635,H$9)="","",INDEX(import_data,$C635,H$9)))</f>
        <v>OK Varaždin</v>
      </c>
      <c r="I635" s="300" t="str" cm="1">
        <f t="array" ref="I635">IF($C635="","",IF(INDEX(import_data,$C635,I$9)="","",INDEX(import_data,$C635,I$9)))</f>
        <v/>
      </c>
      <c r="K635" s="312" t="str">
        <f t="shared" si="66"/>
        <v>Karlo – Bartolić – OK Varaždin</v>
      </c>
      <c r="L635" s="92" t="s">
        <v>0</v>
      </c>
      <c r="M635" s="312" t="str">
        <f t="shared" si="67"/>
        <v>Karlo – Bartolić – OK Varaždin</v>
      </c>
      <c r="N635" s="92" t="s">
        <v>0</v>
      </c>
      <c r="O635" s="312" t="str">
        <f t="shared" si="68"/>
        <v>Karlo – Bartolić</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650</v>
      </c>
      <c r="E636" s="282" cm="1">
        <f t="array" ref="E636">IF($C636="","",INDEX(import_data,$C636,E$9))</f>
        <v>1114</v>
      </c>
      <c r="F636" s="280" t="str" cm="1">
        <f t="array" ref="F636">IF($C636="","",INDEX(import_data,$C636,F$9))</f>
        <v>Karlo</v>
      </c>
      <c r="G636" s="280" t="str" cm="1">
        <f t="array" ref="G636">IF($C636="","",INDEX(import_data,$C636,G$9))</f>
        <v>Težak</v>
      </c>
      <c r="H636" s="280" t="str" cm="1">
        <f t="array" ref="H636">IF($C636="","",IF(INDEX(import_data,$C636,H$9)="","",INDEX(import_data,$C636,H$9)))</f>
        <v>OK Vihor</v>
      </c>
      <c r="I636" s="300" t="str" cm="1">
        <f t="array" ref="I636">IF($C636="","",IF(INDEX(import_data,$C636,I$9)="","",INDEX(import_data,$C636,I$9)))</f>
        <v>M21B</v>
      </c>
      <c r="K636" s="312" t="str">
        <f t="shared" si="66"/>
        <v>Karlo – Težak – OK Vihor – M21B</v>
      </c>
      <c r="L636" s="92" t="s">
        <v>0</v>
      </c>
      <c r="M636" s="312" t="str">
        <f t="shared" si="67"/>
        <v>Karlo – Težak – OK Vihor</v>
      </c>
      <c r="N636" s="92" t="s">
        <v>0</v>
      </c>
      <c r="O636" s="312" t="str">
        <f t="shared" si="68"/>
        <v>Karlo – Težak</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651</v>
      </c>
      <c r="E637" s="282" cm="1">
        <f t="array" ref="E637">IF($C637="","",INDEX(import_data,$C637,E$9))</f>
        <v>1976</v>
      </c>
      <c r="F637" s="280" t="str" cm="1">
        <f t="array" ref="F637">IF($C637="","",INDEX(import_data,$C637,F$9))</f>
        <v>Karlo</v>
      </c>
      <c r="G637" s="280" t="str" cm="1">
        <f t="array" ref="G637">IF($C637="","",INDEX(import_data,$C637,G$9))</f>
        <v>Vojtić</v>
      </c>
      <c r="H637" s="280" t="str" cm="1">
        <f t="array" ref="H637">IF($C637="","",IF(INDEX(import_data,$C637,H$9)="","",INDEX(import_data,$C637,H$9)))</f>
        <v>OK Vihor</v>
      </c>
      <c r="I637" s="300" t="str" cm="1">
        <f t="array" ref="I637">IF($C637="","",IF(INDEX(import_data,$C637,I$9)="","",INDEX(import_data,$C637,I$9)))</f>
        <v/>
      </c>
      <c r="K637" s="312" t="str">
        <f t="shared" si="66"/>
        <v>Karlo – Vojtić – OK Vihor</v>
      </c>
      <c r="L637" s="92" t="s">
        <v>0</v>
      </c>
      <c r="M637" s="312" t="str">
        <f t="shared" si="67"/>
        <v>Karlo – Vojtić – OK Vihor</v>
      </c>
      <c r="N637" s="92" t="s">
        <v>0</v>
      </c>
      <c r="O637" s="312" t="str">
        <f t="shared" si="68"/>
        <v>Karlo – Vojtić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652</v>
      </c>
      <c r="E638" s="282" cm="1">
        <f t="array" ref="E638">IF($C638="","",INDEX(import_data,$C638,E$9))</f>
        <v>2056</v>
      </c>
      <c r="F638" s="280" t="str" cm="1">
        <f t="array" ref="F638">IF($C638="","",INDEX(import_data,$C638,F$9))</f>
        <v>Karlo</v>
      </c>
      <c r="G638" s="280" t="str" cm="1">
        <f t="array" ref="G638">IF($C638="","",INDEX(import_data,$C638,G$9))</f>
        <v>Srbinović</v>
      </c>
      <c r="H638" s="280" t="str" cm="1">
        <f t="array" ref="H638">IF($C638="","",IF(INDEX(import_data,$C638,H$9)="","",INDEX(import_data,$C638,H$9)))</f>
        <v>OK Međimurje</v>
      </c>
      <c r="I638" s="300" t="str" cm="1">
        <f t="array" ref="I638">IF($C638="","",IF(INDEX(import_data,$C638,I$9)="","",INDEX(import_data,$C638,I$9)))</f>
        <v/>
      </c>
      <c r="K638" s="312" t="str">
        <f t="shared" si="66"/>
        <v>Karlo – Srbinović – OK Međimurje</v>
      </c>
      <c r="L638" s="92" t="s">
        <v>0</v>
      </c>
      <c r="M638" s="312" t="str">
        <f t="shared" si="67"/>
        <v>Karlo – Srbinović – OK Međimurje</v>
      </c>
      <c r="N638" s="92" t="s">
        <v>0</v>
      </c>
      <c r="O638" s="312" t="str">
        <f t="shared" si="68"/>
        <v>Karlo – Srbinović</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653</v>
      </c>
      <c r="E639" s="282" cm="1">
        <f t="array" ref="E639">IF($C639="","",INDEX(import_data,$C639,E$9))</f>
        <v>1157</v>
      </c>
      <c r="F639" s="280" t="str" cm="1">
        <f t="array" ref="F639">IF($C639="","",INDEX(import_data,$C639,F$9))</f>
        <v>Karlo</v>
      </c>
      <c r="G639" s="280" t="str" cm="1">
        <f t="array" ref="G639">IF($C639="","",INDEX(import_data,$C639,G$9))</f>
        <v>Filek</v>
      </c>
      <c r="H639" s="280" t="str" cm="1">
        <f t="array" ref="H639">IF($C639="","",IF(INDEX(import_data,$C639,H$9)="","",INDEX(import_data,$C639,H$9)))</f>
        <v>OK Vihor</v>
      </c>
      <c r="I639" s="300" t="str" cm="1">
        <f t="array" ref="I639">IF($C639="","",IF(INDEX(import_data,$C639,I$9)="","",INDEX(import_data,$C639,I$9)))</f>
        <v/>
      </c>
      <c r="K639" s="312" t="str">
        <f t="shared" si="66"/>
        <v>Karlo – Filek – OK Vihor</v>
      </c>
      <c r="L639" s="92" t="s">
        <v>0</v>
      </c>
      <c r="M639" s="312" t="str">
        <f t="shared" si="67"/>
        <v>Karlo – Filek – OK Vihor</v>
      </c>
      <c r="N639" s="92" t="s">
        <v>0</v>
      </c>
      <c r="O639" s="312" t="str">
        <f t="shared" si="68"/>
        <v>Karlo – Filek</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654</v>
      </c>
      <c r="E640" s="282" cm="1">
        <f t="array" ref="E640">IF($C640="","",INDEX(import_data,$C640,E$9))</f>
        <v>1553</v>
      </c>
      <c r="F640" s="280" t="str" cm="1">
        <f t="array" ref="F640">IF($C640="","",INDEX(import_data,$C640,F$9))</f>
        <v>Karlo</v>
      </c>
      <c r="G640" s="280" t="str" cm="1">
        <f t="array" ref="G640">IF($C640="","",INDEX(import_data,$C640,G$9))</f>
        <v>Lesjak</v>
      </c>
      <c r="H640" s="280" t="str" cm="1">
        <f t="array" ref="H640">IF($C640="","",IF(INDEX(import_data,$C640,H$9)="","",INDEX(import_data,$C640,H$9)))</f>
        <v>OK Japetić</v>
      </c>
      <c r="I640" s="300" t="str" cm="1">
        <f t="array" ref="I640">IF($C640="","",IF(INDEX(import_data,$C640,I$9)="","",INDEX(import_data,$C640,I$9)))</f>
        <v>M14</v>
      </c>
      <c r="K640" s="312" t="str">
        <f t="shared" si="66"/>
        <v>Karlo – Lesjak – OK Japetić – M14</v>
      </c>
      <c r="L640" s="92" t="s">
        <v>0</v>
      </c>
      <c r="M640" s="312" t="str">
        <f t="shared" si="67"/>
        <v>Karlo – Lesjak – OK Japetić</v>
      </c>
      <c r="N640" s="92" t="s">
        <v>0</v>
      </c>
      <c r="O640" s="312" t="str">
        <f t="shared" si="68"/>
        <v>Karlo – Lesjak</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655</v>
      </c>
      <c r="E641" s="282" cm="1">
        <f t="array" ref="E641">IF($C641="","",INDEX(import_data,$C641,E$9))</f>
        <v>1474</v>
      </c>
      <c r="F641" s="280" t="str" cm="1">
        <f t="array" ref="F641">IF($C641="","",INDEX(import_data,$C641,F$9))</f>
        <v>Karlo</v>
      </c>
      <c r="G641" s="280" t="str" cm="1">
        <f t="array" ref="G641">IF($C641="","",INDEX(import_data,$C641,G$9))</f>
        <v>Borisavljević</v>
      </c>
      <c r="H641" s="280" t="str" cm="1">
        <f t="array" ref="H641">IF($C641="","",IF(INDEX(import_data,$C641,H$9)="","",INDEX(import_data,$C641,H$9)))</f>
        <v>OK Vihor</v>
      </c>
      <c r="I641" s="300" t="str" cm="1">
        <f t="array" ref="I641">IF($C641="","",IF(INDEX(import_data,$C641,I$9)="","",INDEX(import_data,$C641,I$9)))</f>
        <v>M21B</v>
      </c>
      <c r="K641" s="312" t="str">
        <f t="shared" si="66"/>
        <v>Karlo – Borisavljević – OK Vihor – M21B</v>
      </c>
      <c r="L641" s="92" t="s">
        <v>0</v>
      </c>
      <c r="M641" s="312" t="str">
        <f t="shared" si="67"/>
        <v>Karlo – Borisavljević – OK Vihor</v>
      </c>
      <c r="N641" s="92" t="s">
        <v>0</v>
      </c>
      <c r="O641" s="312" t="str">
        <f t="shared" si="68"/>
        <v>Karlo – Borisavljević</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656</v>
      </c>
      <c r="E642" s="282" cm="1">
        <f t="array" ref="E642">IF($C642="","",INDEX(import_data,$C642,E$9))</f>
        <v>1573</v>
      </c>
      <c r="F642" s="280" t="str" cm="1">
        <f t="array" ref="F642">IF($C642="","",INDEX(import_data,$C642,F$9))</f>
        <v>Karlo</v>
      </c>
      <c r="G642" s="280" t="str" cm="1">
        <f t="array" ref="G642">IF($C642="","",INDEX(import_data,$C642,G$9))</f>
        <v>Kadović</v>
      </c>
      <c r="H642" s="280" t="str" cm="1">
        <f t="array" ref="H642">IF($C642="","",IF(INDEX(import_data,$C642,H$9)="","",INDEX(import_data,$C642,H$9)))</f>
        <v>OK Varaždin</v>
      </c>
      <c r="I642" s="300" t="str" cm="1">
        <f t="array" ref="I642">IF($C642="","",IF(INDEX(import_data,$C642,I$9)="","",INDEX(import_data,$C642,I$9)))</f>
        <v/>
      </c>
      <c r="K642" s="312" t="str">
        <f t="shared" si="66"/>
        <v>Karlo – Kadović – OK Varaždin</v>
      </c>
      <c r="L642" s="92" t="s">
        <v>0</v>
      </c>
      <c r="M642" s="312" t="str">
        <f t="shared" si="67"/>
        <v>Karlo – Kadović – OK Varaždin</v>
      </c>
      <c r="N642" s="92" t="s">
        <v>0</v>
      </c>
      <c r="O642" s="312" t="str">
        <f t="shared" si="68"/>
        <v>Karlo – Kadović</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657</v>
      </c>
      <c r="E643" s="282" cm="1">
        <f t="array" ref="E643">IF($C643="","",INDEX(import_data,$C643,E$9))</f>
        <v>1494</v>
      </c>
      <c r="F643" s="280" t="str" cm="1">
        <f t="array" ref="F643">IF($C643="","",INDEX(import_data,$C643,F$9))</f>
        <v>Karlo</v>
      </c>
      <c r="G643" s="280" t="str" cm="1">
        <f t="array" ref="G643">IF($C643="","",INDEX(import_data,$C643,G$9))</f>
        <v>Gobec</v>
      </c>
      <c r="H643" s="280" t="str" cm="1">
        <f t="array" ref="H643">IF($C643="","",IF(INDEX(import_data,$C643,H$9)="","",INDEX(import_data,$C643,H$9)))</f>
        <v>OK Vihor</v>
      </c>
      <c r="I643" s="300" t="str" cm="1">
        <f t="array" ref="I643">IF($C643="","",IF(INDEX(import_data,$C643,I$9)="","",INDEX(import_data,$C643,I$9)))</f>
        <v>M55</v>
      </c>
      <c r="K643" s="312" t="str">
        <f t="shared" si="66"/>
        <v>Karlo – Gobec – OK Vihor – M55</v>
      </c>
      <c r="L643" s="92" t="s">
        <v>0</v>
      </c>
      <c r="M643" s="312" t="str">
        <f t="shared" si="67"/>
        <v>Karlo – Gobec – OK Vihor</v>
      </c>
      <c r="N643" s="92" t="s">
        <v>0</v>
      </c>
      <c r="O643" s="312" t="str">
        <f t="shared" si="68"/>
        <v>Karlo – Gobec</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658</v>
      </c>
      <c r="E644" s="282" cm="1">
        <f t="array" ref="E644">IF($C644="","",INDEX(import_data,$C644,E$9))</f>
        <v>1870</v>
      </c>
      <c r="F644" s="280" t="str" cm="1">
        <f t="array" ref="F644">IF($C644="","",INDEX(import_data,$C644,F$9))</f>
        <v>Karmela</v>
      </c>
      <c r="G644" s="280" t="str" cm="1">
        <f t="array" ref="G644">IF($C644="","",INDEX(import_data,$C644,G$9))</f>
        <v>Crvenković</v>
      </c>
      <c r="H644" s="280" t="str" cm="1">
        <f t="array" ref="H644">IF($C644="","",IF(INDEX(import_data,$C644,H$9)="","",INDEX(import_data,$C644,H$9)))</f>
        <v>OK Kapela</v>
      </c>
      <c r="I644" s="300" t="str" cm="1">
        <f t="array" ref="I644">IF($C644="","",IF(INDEX(import_data,$C644,I$9)="","",INDEX(import_data,$C644,I$9)))</f>
        <v>Ž21B</v>
      </c>
      <c r="K644" s="312" t="str">
        <f t="shared" si="66"/>
        <v>Karmela – Crvenković – OK Kapela – Ž21B</v>
      </c>
      <c r="L644" s="92" t="s">
        <v>0</v>
      </c>
      <c r="M644" s="312" t="str">
        <f t="shared" si="67"/>
        <v>Karmela – Crvenković – OK Kapela</v>
      </c>
      <c r="N644" s="92" t="s">
        <v>0</v>
      </c>
      <c r="O644" s="312" t="str">
        <f t="shared" si="68"/>
        <v>Karmela – Crvenković</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659</v>
      </c>
      <c r="E645" s="282" cm="1">
        <f t="array" ref="E645">IF($C645="","",INDEX(import_data,$C645,E$9))</f>
        <v>1403</v>
      </c>
      <c r="F645" s="280" t="str" cm="1">
        <f t="array" ref="F645">IF($C645="","",INDEX(import_data,$C645,F$9))</f>
        <v>Karmen</v>
      </c>
      <c r="G645" s="280" t="str" cm="1">
        <f t="array" ref="G645">IF($C645="","",INDEX(import_data,$C645,G$9))</f>
        <v>Holenda</v>
      </c>
      <c r="H645" s="280" t="str" cm="1">
        <f t="array" ref="H645">IF($C645="","",IF(INDEX(import_data,$C645,H$9)="","",INDEX(import_data,$C645,H$9)))</f>
        <v>OK Varaždin</v>
      </c>
      <c r="I645" s="300" t="str" cm="1">
        <f t="array" ref="I645">IF($C645="","",IF(INDEX(import_data,$C645,I$9)="","",INDEX(import_data,$C645,I$9)))</f>
        <v>Ž55</v>
      </c>
      <c r="K645" s="312" t="str">
        <f t="shared" si="66"/>
        <v>Karmen – Holenda – OK Varaždin – Ž55</v>
      </c>
      <c r="L645" s="92" t="s">
        <v>0</v>
      </c>
      <c r="M645" s="312" t="str">
        <f t="shared" si="67"/>
        <v>Karmen – Holenda – OK Varaždin</v>
      </c>
      <c r="N645" s="92" t="s">
        <v>0</v>
      </c>
      <c r="O645" s="312" t="str">
        <f t="shared" si="68"/>
        <v>Karmen – Holenda</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660</v>
      </c>
      <c r="E646" s="282" cm="1">
        <f t="array" ref="E646">IF($C646="","",INDEX(import_data,$C646,E$9))</f>
        <v>1397</v>
      </c>
      <c r="F646" s="280" t="str" cm="1">
        <f t="array" ref="F646">IF($C646="","",INDEX(import_data,$C646,F$9))</f>
        <v>Karolina</v>
      </c>
      <c r="G646" s="280" t="str" cm="1">
        <f t="array" ref="G646">IF($C646="","",INDEX(import_data,$C646,G$9))</f>
        <v>Kukec</v>
      </c>
      <c r="H646" s="280" t="str" cm="1">
        <f t="array" ref="H646">IF($C646="","",IF(INDEX(import_data,$C646,H$9)="","",INDEX(import_data,$C646,H$9)))</f>
        <v>OK Vihor</v>
      </c>
      <c r="I646" s="300" t="str" cm="1">
        <f t="array" ref="I646">IF($C646="","",IF(INDEX(import_data,$C646,I$9)="","",INDEX(import_data,$C646,I$9)))</f>
        <v>Ž45</v>
      </c>
      <c r="K646" s="312" t="str">
        <f t="shared" si="66"/>
        <v>Karolina – Kukec – OK Vihor – Ž45</v>
      </c>
      <c r="L646" s="92" t="s">
        <v>0</v>
      </c>
      <c r="M646" s="312" t="str">
        <f t="shared" si="67"/>
        <v>Karolina – Kukec – OK Vihor</v>
      </c>
      <c r="N646" s="92" t="s">
        <v>0</v>
      </c>
      <c r="O646" s="312" t="str">
        <f t="shared" si="68"/>
        <v>Karolina – Kukec</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661</v>
      </c>
      <c r="E647" s="282" cm="1">
        <f t="array" ref="E647">IF($C647="","",INDEX(import_data,$C647,E$9))</f>
        <v>1842</v>
      </c>
      <c r="F647" s="280" t="str" cm="1">
        <f t="array" ref="F647">IF($C647="","",INDEX(import_data,$C647,F$9))</f>
        <v>Katja</v>
      </c>
      <c r="G647" s="280" t="str" cm="1">
        <f t="array" ref="G647">IF($C647="","",INDEX(import_data,$C647,G$9))</f>
        <v>Fatzek</v>
      </c>
      <c r="H647" s="280" t="str" cm="1">
        <f t="array" ref="H647">IF($C647="","",IF(INDEX(import_data,$C647,H$9)="","",INDEX(import_data,$C647,H$9)))</f>
        <v>OK Japetić</v>
      </c>
      <c r="I647" s="300" t="str" cm="1">
        <f t="array" ref="I647">IF($C647="","",IF(INDEX(import_data,$C647,I$9)="","",INDEX(import_data,$C647,I$9)))</f>
        <v/>
      </c>
      <c r="K647" s="312" t="str">
        <f t="shared" si="66"/>
        <v>Katja – Fatzek – OK Japetić</v>
      </c>
      <c r="L647" s="92" t="s">
        <v>0</v>
      </c>
      <c r="M647" s="312" t="str">
        <f t="shared" si="67"/>
        <v>Katja – Fatzek – OK Japetić</v>
      </c>
      <c r="N647" s="92" t="s">
        <v>0</v>
      </c>
      <c r="O647" s="312" t="str">
        <f t="shared" si="68"/>
        <v>Katja – Fatzek</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662</v>
      </c>
      <c r="E648" s="282" cm="1">
        <f t="array" ref="E648">IF($C648="","",INDEX(import_data,$C648,E$9))</f>
        <v>2328</v>
      </c>
      <c r="F648" s="280" t="str" cm="1">
        <f t="array" ref="F648">IF($C648="","",INDEX(import_data,$C648,F$9))</f>
        <v>Kevin</v>
      </c>
      <c r="G648" s="280" t="str" cm="1">
        <f t="array" ref="G648">IF($C648="","",INDEX(import_data,$C648,G$9))</f>
        <v>Menard</v>
      </c>
      <c r="H648" s="280" t="str" cm="1">
        <f t="array" ref="H648">IF($C648="","",IF(INDEX(import_data,$C648,H$9)="","",INDEX(import_data,$C648,H$9)))</f>
        <v>Raid Orient. Paris</v>
      </c>
      <c r="I648" s="300" t="str" cm="1">
        <f t="array" ref="I648">IF($C648="","",IF(INDEX(import_data,$C648,I$9)="","",INDEX(import_data,$C648,I$9)))</f>
        <v/>
      </c>
      <c r="K648" s="312" t="str">
        <f t="shared" si="66"/>
        <v>Kevin – Menard – Raid Orient. Paris</v>
      </c>
      <c r="L648" s="92" t="s">
        <v>0</v>
      </c>
      <c r="M648" s="312" t="str">
        <f t="shared" si="67"/>
        <v>Kevin – Menard – Raid Orient. Paris</v>
      </c>
      <c r="N648" s="92" t="s">
        <v>0</v>
      </c>
      <c r="O648" s="312" t="str">
        <f t="shared" si="68"/>
        <v>Kevin – Menard</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663</v>
      </c>
      <c r="E649" s="282" cm="1">
        <f t="array" ref="E649">IF($C649="","",INDEX(import_data,$C649,E$9))</f>
        <v>2191</v>
      </c>
      <c r="F649" s="280" t="str" cm="1">
        <f t="array" ref="F649">IF($C649="","",INDEX(import_data,$C649,F$9))</f>
        <v>Kiara</v>
      </c>
      <c r="G649" s="280" t="str" cm="1">
        <f t="array" ref="G649">IF($C649="","",INDEX(import_data,$C649,G$9))</f>
        <v>Kuhta</v>
      </c>
      <c r="H649" s="280" t="str" cm="1">
        <f t="array" ref="H649">IF($C649="","",IF(INDEX(import_data,$C649,H$9)="","",INDEX(import_data,$C649,H$9)))</f>
        <v>OK Međimurje</v>
      </c>
      <c r="I649" s="300" t="str" cm="1">
        <f t="array" ref="I649">IF($C649="","",IF(INDEX(import_data,$C649,I$9)="","",INDEX(import_data,$C649,I$9)))</f>
        <v/>
      </c>
      <c r="K649" s="312" t="str">
        <f t="shared" si="66"/>
        <v>Kiara – Kuhta – OK Međimurje</v>
      </c>
      <c r="L649" s="92" t="s">
        <v>0</v>
      </c>
      <c r="M649" s="312" t="str">
        <f t="shared" si="67"/>
        <v>Kiara – Kuhta – OK Međimurje</v>
      </c>
      <c r="N649" s="92" t="s">
        <v>0</v>
      </c>
      <c r="O649" s="312" t="str">
        <f t="shared" si="68"/>
        <v>Kiara – Kuhta</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664</v>
      </c>
      <c r="E650" s="282" cm="1">
        <f t="array" ref="E650">IF($C650="","",INDEX(import_data,$C650,E$9))</f>
        <v>2244</v>
      </c>
      <c r="F650" s="280" t="str" cm="1">
        <f t="array" ref="F650">IF($C650="","",INDEX(import_data,$C650,F$9))</f>
        <v>Kiara</v>
      </c>
      <c r="G650" s="280" t="str" cm="1">
        <f t="array" ref="G650">IF($C650="","",INDEX(import_data,$C650,G$9))</f>
        <v>Vuk</v>
      </c>
      <c r="H650" s="280" t="str" cm="1">
        <f t="array" ref="H650">IF($C650="","",IF(INDEX(import_data,$C650,H$9)="","",INDEX(import_data,$C650,H$9)))</f>
        <v>OK Varaždin</v>
      </c>
      <c r="I650" s="300" t="str" cm="1">
        <f t="array" ref="I650">IF($C650="","",IF(INDEX(import_data,$C650,I$9)="","",INDEX(import_data,$C650,I$9)))</f>
        <v/>
      </c>
      <c r="K650" s="312" t="str">
        <f t="shared" si="66"/>
        <v>Kiara – Vuk – OK Varaždin</v>
      </c>
      <c r="L650" s="92" t="s">
        <v>0</v>
      </c>
      <c r="M650" s="312" t="str">
        <f t="shared" si="67"/>
        <v>Kiara – Vuk – OK Varaždin</v>
      </c>
      <c r="N650" s="92" t="s">
        <v>0</v>
      </c>
      <c r="O650" s="312" t="str">
        <f t="shared" si="68"/>
        <v>Kiara – Vuk</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665</v>
      </c>
      <c r="E651" s="282" cm="1">
        <f t="array" ref="E651">IF($C651="","",INDEX(import_data,$C651,E$9))</f>
        <v>1301</v>
      </c>
      <c r="F651" s="280" t="str" cm="1">
        <f t="array" ref="F651">IF($C651="","",INDEX(import_data,$C651,F$9))</f>
        <v>Kimi Maria</v>
      </c>
      <c r="G651" s="280" t="str" cm="1">
        <f t="array" ref="G651">IF($C651="","",INDEX(import_data,$C651,G$9))</f>
        <v>Gobec</v>
      </c>
      <c r="H651" s="280" t="str" cm="1">
        <f t="array" ref="H651">IF($C651="","",IF(INDEX(import_data,$C651,H$9)="","",INDEX(import_data,$C651,H$9)))</f>
        <v>OK Vihor</v>
      </c>
      <c r="I651" s="300" t="str" cm="1">
        <f t="array" ref="I651">IF($C651="","",IF(INDEX(import_data,$C651,I$9)="","",INDEX(import_data,$C651,I$9)))</f>
        <v>Ž20</v>
      </c>
      <c r="K651" s="312" t="str">
        <f t="shared" si="66"/>
        <v>Kimi Maria – Gobec – OK Vihor – Ž20</v>
      </c>
      <c r="L651" s="92" t="s">
        <v>0</v>
      </c>
      <c r="M651" s="312" t="str">
        <f t="shared" si="67"/>
        <v>Kimi Maria – Gobec – OK Vihor</v>
      </c>
      <c r="N651" s="92" t="s">
        <v>0</v>
      </c>
      <c r="O651" s="312" t="str">
        <f t="shared" si="68"/>
        <v>Kimi Maria – Gobec</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666</v>
      </c>
      <c r="E652" s="282" cm="1">
        <f t="array" ref="E652">IF($C652="","",INDEX(import_data,$C652,E$9))</f>
        <v>2404</v>
      </c>
      <c r="F652" s="280" t="str" cm="1">
        <f t="array" ref="F652">IF($C652="","",INDEX(import_data,$C652,F$9))</f>
        <v>Kinga</v>
      </c>
      <c r="G652" s="280" t="str" cm="1">
        <f t="array" ref="G652">IF($C652="","",INDEX(import_data,$C652,G$9))</f>
        <v>Schmal</v>
      </c>
      <c r="H652" s="280" t="str" cm="1">
        <f t="array" ref="H652">IF($C652="","",IF(INDEX(import_data,$C652,H$9)="","",INDEX(import_data,$C652,H$9)))</f>
        <v>Zselici Tájfutók</v>
      </c>
      <c r="I652" s="300" t="str" cm="1">
        <f t="array" ref="I652">IF($C652="","",IF(INDEX(import_data,$C652,I$9)="","",INDEX(import_data,$C652,I$9)))</f>
        <v/>
      </c>
      <c r="K652" s="312" t="str">
        <f t="shared" si="66"/>
        <v>Kinga – Schmal – Zselici Tájfutók</v>
      </c>
      <c r="L652" s="92" t="s">
        <v>0</v>
      </c>
      <c r="M652" s="312" t="str">
        <f t="shared" si="67"/>
        <v>Kinga – Schmal – Zselici Tájfutók</v>
      </c>
      <c r="N652" s="92" t="s">
        <v>0</v>
      </c>
      <c r="O652" s="312" t="str">
        <f t="shared" si="68"/>
        <v>Kinga – Schmal</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667</v>
      </c>
      <c r="E653" s="282" cm="1">
        <f t="array" ref="E653">IF($C653="","",INDEX(import_data,$C653,E$9))</f>
        <v>1187</v>
      </c>
      <c r="F653" s="280" t="str" cm="1">
        <f t="array" ref="F653">IF($C653="","",INDEX(import_data,$C653,F$9))</f>
        <v>Kira</v>
      </c>
      <c r="G653" s="280" t="str" cm="1">
        <f t="array" ref="G653">IF($C653="","",INDEX(import_data,$C653,G$9))</f>
        <v>Sršen Delgado</v>
      </c>
      <c r="H653" s="280" t="str" cm="1">
        <f t="array" ref="H653">IF($C653="","",IF(INDEX(import_data,$C653,H$9)="","",INDEX(import_data,$C653,H$9)))</f>
        <v>OK Vihor</v>
      </c>
      <c r="I653" s="300" t="str" cm="1">
        <f t="array" ref="I653">IF($C653="","",IF(INDEX(import_data,$C653,I$9)="","",INDEX(import_data,$C653,I$9)))</f>
        <v>Ž20</v>
      </c>
      <c r="K653" s="312" t="str">
        <f t="shared" si="66"/>
        <v>Kira – Sršen Delgado – OK Vihor – Ž20</v>
      </c>
      <c r="L653" s="92" t="s">
        <v>0</v>
      </c>
      <c r="M653" s="312" t="str">
        <f t="shared" si="67"/>
        <v>Kira – Sršen Delgado – OK Vihor</v>
      </c>
      <c r="N653" s="92" t="s">
        <v>0</v>
      </c>
      <c r="O653" s="312" t="str">
        <f t="shared" si="68"/>
        <v>Kira – Sršen Delgado</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668</v>
      </c>
      <c r="E654" s="282" cm="1">
        <f t="array" ref="E654">IF($C654="","",INDEX(import_data,$C654,E$9))</f>
        <v>2382</v>
      </c>
      <c r="F654" s="280" t="str" cm="1">
        <f t="array" ref="F654">IF($C654="","",INDEX(import_data,$C654,F$9))</f>
        <v>Kitti</v>
      </c>
      <c r="G654" s="280" t="str" cm="1">
        <f t="array" ref="G654">IF($C654="","",INDEX(import_data,$C654,G$9))</f>
        <v>Schmal</v>
      </c>
      <c r="H654" s="280" t="str" cm="1">
        <f t="array" ref="H654">IF($C654="","",IF(INDEX(import_data,$C654,H$9)="","",INDEX(import_data,$C654,H$9)))</f>
        <v>Zselici Tájfutók</v>
      </c>
      <c r="I654" s="300" t="str" cm="1">
        <f t="array" ref="I654">IF($C654="","",IF(INDEX(import_data,$C654,I$9)="","",INDEX(import_data,$C654,I$9)))</f>
        <v/>
      </c>
      <c r="K654" s="312" t="str">
        <f t="shared" ref="K654:K717" si="73">IF(F654="","",F654) &amp; IF(G654="",""," – " &amp; G654) &amp; IF(H654="",""," – " &amp; H654) &amp; IF(I654="",""," – " &amp; I654)</f>
        <v>Kitti – Schmal – Zselici Tájfutók</v>
      </c>
      <c r="L654" s="92" t="s">
        <v>0</v>
      </c>
      <c r="M654" s="312" t="str">
        <f t="shared" ref="M654:M717" si="74">IF(F654="","",F654) &amp; IF(G654="",""," – " &amp; G654) &amp; IF(H654="",""," – " &amp; H654)</f>
        <v>Kitti – Schmal – Zselici Tájfutók</v>
      </c>
      <c r="N654" s="92" t="s">
        <v>0</v>
      </c>
      <c r="O654" s="312" t="str">
        <f t="shared" ref="O654:O717" si="75">IF(F654="","",F654) &amp; IF(G654="",""," – " &amp; G654)</f>
        <v>Kitti – Schmal</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669</v>
      </c>
      <c r="E655" s="282" cm="1">
        <f t="array" ref="E655">IF($C655="","",INDEX(import_data,$C655,E$9))</f>
        <v>1987</v>
      </c>
      <c r="F655" s="280" t="str" cm="1">
        <f t="array" ref="F655">IF($C655="","",INDEX(import_data,$C655,F$9))</f>
        <v>Krešimir</v>
      </c>
      <c r="G655" s="280" t="str" cm="1">
        <f t="array" ref="G655">IF($C655="","",INDEX(import_data,$C655,G$9))</f>
        <v>Hodak</v>
      </c>
      <c r="H655" s="280" t="str" cm="1">
        <f t="array" ref="H655">IF($C655="","",IF(INDEX(import_data,$C655,H$9)="","",INDEX(import_data,$C655,H$9)))</f>
        <v>OK Vihor</v>
      </c>
      <c r="I655" s="300" t="str" cm="1">
        <f t="array" ref="I655">IF($C655="","",IF(INDEX(import_data,$C655,I$9)="","",INDEX(import_data,$C655,I$9)))</f>
        <v/>
      </c>
      <c r="K655" s="312" t="str">
        <f t="shared" si="73"/>
        <v>Krešimir – Hodak – OK Vihor</v>
      </c>
      <c r="L655" s="92" t="s">
        <v>0</v>
      </c>
      <c r="M655" s="312" t="str">
        <f t="shared" si="74"/>
        <v>Krešimir – Hodak – OK Vihor</v>
      </c>
      <c r="N655" s="92" t="s">
        <v>0</v>
      </c>
      <c r="O655" s="312" t="str">
        <f t="shared" si="75"/>
        <v>Krešimir – Hodak</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670</v>
      </c>
      <c r="E656" s="282" cm="1">
        <f t="array" ref="E656">IF($C656="","",INDEX(import_data,$C656,E$9))</f>
        <v>1486</v>
      </c>
      <c r="F656" s="280" t="str" cm="1">
        <f t="array" ref="F656">IF($C656="","",INDEX(import_data,$C656,F$9))</f>
        <v>Krešimir</v>
      </c>
      <c r="G656" s="280" t="str" cm="1">
        <f t="array" ref="G656">IF($C656="","",INDEX(import_data,$C656,G$9))</f>
        <v>Tušek</v>
      </c>
      <c r="H656" s="280" t="str" cm="1">
        <f t="array" ref="H656">IF($C656="","",IF(INDEX(import_data,$C656,H$9)="","",INDEX(import_data,$C656,H$9)))</f>
        <v>OK Vihor</v>
      </c>
      <c r="I656" s="300" t="str" cm="1">
        <f t="array" ref="I656">IF($C656="","",IF(INDEX(import_data,$C656,I$9)="","",INDEX(import_data,$C656,I$9)))</f>
        <v/>
      </c>
      <c r="K656" s="312" t="str">
        <f t="shared" si="73"/>
        <v>Krešimir – Tušek – OK Vihor</v>
      </c>
      <c r="L656" s="92" t="s">
        <v>0</v>
      </c>
      <c r="M656" s="312" t="str">
        <f t="shared" si="74"/>
        <v>Krešimir – Tušek – OK Vihor</v>
      </c>
      <c r="N656" s="92" t="s">
        <v>0</v>
      </c>
      <c r="O656" s="312" t="str">
        <f t="shared" si="75"/>
        <v>Krešimir – Tušek</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671</v>
      </c>
      <c r="E657" s="282" cm="1">
        <f t="array" ref="E657">IF($C657="","",INDEX(import_data,$C657,E$9))</f>
        <v>1358</v>
      </c>
      <c r="F657" s="280" t="str" cm="1">
        <f t="array" ref="F657">IF($C657="","",INDEX(import_data,$C657,F$9))</f>
        <v>Krešo</v>
      </c>
      <c r="G657" s="280" t="str" cm="1">
        <f t="array" ref="G657">IF($C657="","",INDEX(import_data,$C657,G$9))</f>
        <v>Špoljar</v>
      </c>
      <c r="H657" s="280" t="str" cm="1">
        <f t="array" ref="H657">IF($C657="","",IF(INDEX(import_data,$C657,H$9)="","",INDEX(import_data,$C657,H$9)))</f>
        <v>OK Kapela</v>
      </c>
      <c r="I657" s="300" t="str" cm="1">
        <f t="array" ref="I657">IF($C657="","",IF(INDEX(import_data,$C657,I$9)="","",INDEX(import_data,$C657,I$9)))</f>
        <v>M55</v>
      </c>
      <c r="K657" s="312" t="str">
        <f t="shared" si="73"/>
        <v>Krešo – Špoljar – OK Kapela – M55</v>
      </c>
      <c r="L657" s="92" t="s">
        <v>0</v>
      </c>
      <c r="M657" s="312" t="str">
        <f t="shared" si="74"/>
        <v>Krešo – Špoljar – OK Kapela</v>
      </c>
      <c r="N657" s="92" t="s">
        <v>0</v>
      </c>
      <c r="O657" s="312" t="str">
        <f t="shared" si="75"/>
        <v>Krešo – Špoljar</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672</v>
      </c>
      <c r="E658" s="282" cm="1">
        <f t="array" ref="E658">IF($C658="","",INDEX(import_data,$C658,E$9))</f>
        <v>1566</v>
      </c>
      <c r="F658" s="280" t="str" cm="1">
        <f t="array" ref="F658">IF($C658="","",INDEX(import_data,$C658,F$9))</f>
        <v>Kristijan</v>
      </c>
      <c r="G658" s="280" t="str" cm="1">
        <f t="array" ref="G658">IF($C658="","",INDEX(import_data,$C658,G$9))</f>
        <v>Verović</v>
      </c>
      <c r="H658" s="280" t="str" cm="1">
        <f t="array" ref="H658">IF($C658="","",IF(INDEX(import_data,$C658,H$9)="","",INDEX(import_data,$C658,H$9)))</f>
        <v>OK Japetić</v>
      </c>
      <c r="I658" s="300" t="str" cm="1">
        <f t="array" ref="I658">IF($C658="","",IF(INDEX(import_data,$C658,I$9)="","",INDEX(import_data,$C658,I$9)))</f>
        <v>M21B</v>
      </c>
      <c r="K658" s="312" t="str">
        <f t="shared" si="73"/>
        <v>Kristijan – Verović – OK Japetić – M21B</v>
      </c>
      <c r="L658" s="92" t="s">
        <v>0</v>
      </c>
      <c r="M658" s="312" t="str">
        <f t="shared" si="74"/>
        <v>Kristijan – Verović – OK Japetić</v>
      </c>
      <c r="N658" s="92" t="s">
        <v>0</v>
      </c>
      <c r="O658" s="312" t="str">
        <f t="shared" si="75"/>
        <v>Kristijan – Verović</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673</v>
      </c>
      <c r="E659" s="282" cm="1">
        <f t="array" ref="E659">IF($C659="","",INDEX(import_data,$C659,E$9))</f>
        <v>1630</v>
      </c>
      <c r="F659" s="280" t="str" cm="1">
        <f t="array" ref="F659">IF($C659="","",INDEX(import_data,$C659,F$9))</f>
        <v>Kristijan</v>
      </c>
      <c r="G659" s="280" t="str" cm="1">
        <f t="array" ref="G659">IF($C659="","",INDEX(import_data,$C659,G$9))</f>
        <v>Grivić</v>
      </c>
      <c r="H659" s="280" t="str" cm="1">
        <f t="array" ref="H659">IF($C659="","",IF(INDEX(import_data,$C659,H$9)="","",INDEX(import_data,$C659,H$9)))</f>
        <v>OK Varaždin</v>
      </c>
      <c r="I659" s="300" t="str" cm="1">
        <f t="array" ref="I659">IF($C659="","",IF(INDEX(import_data,$C659,I$9)="","",INDEX(import_data,$C659,I$9)))</f>
        <v/>
      </c>
      <c r="K659" s="312" t="str">
        <f t="shared" si="73"/>
        <v>Kristijan – Grivić – OK Varaždin</v>
      </c>
      <c r="L659" s="92" t="s">
        <v>0</v>
      </c>
      <c r="M659" s="312" t="str">
        <f t="shared" si="74"/>
        <v>Kristijan – Grivić – OK Varaždin</v>
      </c>
      <c r="N659" s="92" t="s">
        <v>0</v>
      </c>
      <c r="O659" s="312" t="str">
        <f t="shared" si="75"/>
        <v>Kristijan – Grivić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674</v>
      </c>
      <c r="E660" s="282" cm="1">
        <f t="array" ref="E660">IF($C660="","",INDEX(import_data,$C660,E$9))</f>
        <v>1882</v>
      </c>
      <c r="F660" s="280" t="str" cm="1">
        <f t="array" ref="F660">IF($C660="","",INDEX(import_data,$C660,F$9))</f>
        <v>Kristijan</v>
      </c>
      <c r="G660" s="280" t="str" cm="1">
        <f t="array" ref="G660">IF($C660="","",INDEX(import_data,$C660,G$9))</f>
        <v>Barišić</v>
      </c>
      <c r="H660" s="280" t="str" cm="1">
        <f t="array" ref="H660">IF($C660="","",IF(INDEX(import_data,$C660,H$9)="","",INDEX(import_data,$C660,H$9)))</f>
        <v>OK Vihor</v>
      </c>
      <c r="I660" s="300" t="str" cm="1">
        <f t="array" ref="I660">IF($C660="","",IF(INDEX(import_data,$C660,I$9)="","",INDEX(import_data,$C660,I$9)))</f>
        <v/>
      </c>
      <c r="K660" s="312" t="str">
        <f t="shared" si="73"/>
        <v>Kristijan – Barišić – OK Vihor</v>
      </c>
      <c r="L660" s="92" t="s">
        <v>0</v>
      </c>
      <c r="M660" s="312" t="str">
        <f t="shared" si="74"/>
        <v>Kristijan – Barišić – OK Vihor</v>
      </c>
      <c r="N660" s="92" t="s">
        <v>0</v>
      </c>
      <c r="O660" s="312" t="str">
        <f t="shared" si="75"/>
        <v>Kristijan – Barišić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675</v>
      </c>
      <c r="E661" s="282" cm="1">
        <f t="array" ref="E661">IF($C661="","",INDEX(import_data,$C661,E$9))</f>
        <v>1492</v>
      </c>
      <c r="F661" s="280" t="str" cm="1">
        <f t="array" ref="F661">IF($C661="","",INDEX(import_data,$C661,F$9))</f>
        <v>Kristijan</v>
      </c>
      <c r="G661" s="280" t="str" cm="1">
        <f t="array" ref="G661">IF($C661="","",INDEX(import_data,$C661,G$9))</f>
        <v>Šivak</v>
      </c>
      <c r="H661" s="280" t="str" cm="1">
        <f t="array" ref="H661">IF($C661="","",IF(INDEX(import_data,$C661,H$9)="","",INDEX(import_data,$C661,H$9)))</f>
        <v>OK Vihor</v>
      </c>
      <c r="I661" s="300" t="str" cm="1">
        <f t="array" ref="I661">IF($C661="","",IF(INDEX(import_data,$C661,I$9)="","",INDEX(import_data,$C661,I$9)))</f>
        <v>M45</v>
      </c>
      <c r="K661" s="312" t="str">
        <f t="shared" si="73"/>
        <v>Kristijan – Šivak – OK Vihor – M45</v>
      </c>
      <c r="L661" s="92" t="s">
        <v>0</v>
      </c>
      <c r="M661" s="312" t="str">
        <f t="shared" si="74"/>
        <v>Kristijan – Šivak – OK Vihor</v>
      </c>
      <c r="N661" s="92" t="s">
        <v>0</v>
      </c>
      <c r="O661" s="312" t="str">
        <f t="shared" si="75"/>
        <v>Kristijan – Šivak</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676</v>
      </c>
      <c r="E662" s="282" cm="1">
        <f t="array" ref="E662">IF($C662="","",INDEX(import_data,$C662,E$9))</f>
        <v>1048</v>
      </c>
      <c r="F662" s="280" t="str" cm="1">
        <f t="array" ref="F662">IF($C662="","",INDEX(import_data,$C662,F$9))</f>
        <v>Kristina</v>
      </c>
      <c r="G662" s="280" t="str" cm="1">
        <f t="array" ref="G662">IF($C662="","",INDEX(import_data,$C662,G$9))</f>
        <v>Beljan</v>
      </c>
      <c r="H662" s="280" t="str" cm="1">
        <f t="array" ref="H662">IF($C662="","",IF(INDEX(import_data,$C662,H$9)="","",INDEX(import_data,$C662,H$9)))</f>
        <v>OK Vihor</v>
      </c>
      <c r="I662" s="300" t="str" cm="1">
        <f t="array" ref="I662">IF($C662="","",IF(INDEX(import_data,$C662,I$9)="","",INDEX(import_data,$C662,I$9)))</f>
        <v/>
      </c>
      <c r="K662" s="312" t="str">
        <f t="shared" si="73"/>
        <v>Kristina – Beljan – OK Vihor</v>
      </c>
      <c r="L662" s="92" t="s">
        <v>0</v>
      </c>
      <c r="M662" s="312" t="str">
        <f t="shared" si="74"/>
        <v>Kristina – Beljan – OK Vihor</v>
      </c>
      <c r="N662" s="92" t="s">
        <v>0</v>
      </c>
      <c r="O662" s="312" t="str">
        <f t="shared" si="75"/>
        <v>Kristina – Beljan</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677</v>
      </c>
      <c r="E663" s="282" cm="1">
        <f t="array" ref="E663">IF($C663="","",INDEX(import_data,$C663,E$9))</f>
        <v>1454</v>
      </c>
      <c r="F663" s="280" t="str" cm="1">
        <f t="array" ref="F663">IF($C663="","",INDEX(import_data,$C663,F$9))</f>
        <v>Kristina</v>
      </c>
      <c r="G663" s="280" t="str" cm="1">
        <f t="array" ref="G663">IF($C663="","",INDEX(import_data,$C663,G$9))</f>
        <v>Zubin</v>
      </c>
      <c r="H663" s="280" t="str" cm="1">
        <f t="array" ref="H663">IF($C663="","",IF(INDEX(import_data,$C663,H$9)="","",INDEX(import_data,$C663,H$9)))</f>
        <v>OK Vihor</v>
      </c>
      <c r="I663" s="300" t="str" cm="1">
        <f t="array" ref="I663">IF($C663="","",IF(INDEX(import_data,$C663,I$9)="","",INDEX(import_data,$C663,I$9)))</f>
        <v/>
      </c>
      <c r="K663" s="312" t="str">
        <f t="shared" si="73"/>
        <v>Kristina – Zubin – OK Vihor</v>
      </c>
      <c r="L663" s="92" t="s">
        <v>0</v>
      </c>
      <c r="M663" s="312" t="str">
        <f t="shared" si="74"/>
        <v>Kristina – Zubin – OK Vihor</v>
      </c>
      <c r="N663" s="92" t="s">
        <v>0</v>
      </c>
      <c r="O663" s="312" t="str">
        <f t="shared" si="75"/>
        <v>Kristina – Zubin</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678</v>
      </c>
      <c r="E664" s="282" cm="1">
        <f t="array" ref="E664">IF($C664="","",INDEX(import_data,$C664,E$9))</f>
        <v>2046</v>
      </c>
      <c r="F664" s="280" t="str" cm="1">
        <f t="array" ref="F664">IF($C664="","",INDEX(import_data,$C664,F$9))</f>
        <v>Kristina</v>
      </c>
      <c r="G664" s="280" t="str" cm="1">
        <f t="array" ref="G664">IF($C664="","",INDEX(import_data,$C664,G$9))</f>
        <v>Marković</v>
      </c>
      <c r="H664" s="280" t="str" cm="1">
        <f t="array" ref="H664">IF($C664="","",IF(INDEX(import_data,$C664,H$9)="","",INDEX(import_data,$C664,H$9)))</f>
        <v>OK Japetić</v>
      </c>
      <c r="I664" s="300" t="str" cm="1">
        <f t="array" ref="I664">IF($C664="","",IF(INDEX(import_data,$C664,I$9)="","",INDEX(import_data,$C664,I$9)))</f>
        <v>Ž35</v>
      </c>
      <c r="K664" s="312" t="str">
        <f t="shared" si="73"/>
        <v>Kristina – Marković – OK Japetić – Ž35</v>
      </c>
      <c r="L664" s="92" t="s">
        <v>0</v>
      </c>
      <c r="M664" s="312" t="str">
        <f t="shared" si="74"/>
        <v>Kristina – Marković – OK Japetić</v>
      </c>
      <c r="N664" s="92" t="s">
        <v>0</v>
      </c>
      <c r="O664" s="312" t="str">
        <f t="shared" si="75"/>
        <v>Kristina – Marković</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679</v>
      </c>
      <c r="E665" s="282" cm="1">
        <f t="array" ref="E665">IF($C665="","",INDEX(import_data,$C665,E$9))</f>
        <v>1728</v>
      </c>
      <c r="F665" s="280" t="str" cm="1">
        <f t="array" ref="F665">IF($C665="","",INDEX(import_data,$C665,F$9))</f>
        <v>Kristina</v>
      </c>
      <c r="G665" s="280" t="str" cm="1">
        <f t="array" ref="G665">IF($C665="","",INDEX(import_data,$C665,G$9))</f>
        <v>Martinčević</v>
      </c>
      <c r="H665" s="280" t="str" cm="1">
        <f t="array" ref="H665">IF($C665="","",IF(INDEX(import_data,$C665,H$9)="","",INDEX(import_data,$C665,H$9)))</f>
        <v>OK Sova</v>
      </c>
      <c r="I665" s="300" t="str" cm="1">
        <f t="array" ref="I665">IF($C665="","",IF(INDEX(import_data,$C665,I$9)="","",INDEX(import_data,$C665,I$9)))</f>
        <v/>
      </c>
      <c r="K665" s="312" t="str">
        <f t="shared" si="73"/>
        <v>Kristina – Martinčević – OK Sova</v>
      </c>
      <c r="L665" s="92" t="s">
        <v>0</v>
      </c>
      <c r="M665" s="312" t="str">
        <f t="shared" si="74"/>
        <v>Kristina – Martinčević – OK Sova</v>
      </c>
      <c r="N665" s="92" t="s">
        <v>0</v>
      </c>
      <c r="O665" s="312" t="str">
        <f t="shared" si="75"/>
        <v>Kristina – Martinčević</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680</v>
      </c>
      <c r="E666" s="282" cm="1">
        <f t="array" ref="E666">IF($C666="","",INDEX(import_data,$C666,E$9))</f>
        <v>2235</v>
      </c>
      <c r="F666" s="280" t="str" cm="1">
        <f t="array" ref="F666">IF($C666="","",INDEX(import_data,$C666,F$9))</f>
        <v>Kristina</v>
      </c>
      <c r="G666" s="280" t="str" cm="1">
        <f t="array" ref="G666">IF($C666="","",INDEX(import_data,$C666,G$9))</f>
        <v>Kostić</v>
      </c>
      <c r="H666" s="280" t="str" cm="1">
        <f t="array" ref="H666">IF($C666="","",IF(INDEX(import_data,$C666,H$9)="","",INDEX(import_data,$C666,H$9)))</f>
        <v>OK Vihor</v>
      </c>
      <c r="I666" s="300" t="str" cm="1">
        <f t="array" ref="I666">IF($C666="","",IF(INDEX(import_data,$C666,I$9)="","",INDEX(import_data,$C666,I$9)))</f>
        <v>Ž21B</v>
      </c>
      <c r="K666" s="312" t="str">
        <f t="shared" si="73"/>
        <v>Kristina – Kostić – OK Vihor – Ž21B</v>
      </c>
      <c r="L666" s="92" t="s">
        <v>0</v>
      </c>
      <c r="M666" s="312" t="str">
        <f t="shared" si="74"/>
        <v>Kristina – Kostić – OK Vihor</v>
      </c>
      <c r="N666" s="92" t="s">
        <v>0</v>
      </c>
      <c r="O666" s="312" t="str">
        <f t="shared" si="75"/>
        <v>Kristina – Kostić</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681</v>
      </c>
      <c r="E667" s="282" cm="1">
        <f t="array" ref="E667">IF($C667="","",INDEX(import_data,$C667,E$9))</f>
        <v>1690</v>
      </c>
      <c r="F667" s="280" t="str" cm="1">
        <f t="array" ref="F667">IF($C667="","",INDEX(import_data,$C667,F$9))</f>
        <v>Kristina</v>
      </c>
      <c r="G667" s="280" t="str" cm="1">
        <f t="array" ref="G667">IF($C667="","",INDEX(import_data,$C667,G$9))</f>
        <v>Babić</v>
      </c>
      <c r="H667" s="280" t="str" cm="1">
        <f t="array" ref="H667">IF($C667="","",IF(INDEX(import_data,$C667,H$9)="","",INDEX(import_data,$C667,H$9)))</f>
        <v>OK Vihor</v>
      </c>
      <c r="I667" s="300" t="str" cm="1">
        <f t="array" ref="I667">IF($C667="","",IF(INDEX(import_data,$C667,I$9)="","",INDEX(import_data,$C667,I$9)))</f>
        <v/>
      </c>
      <c r="K667" s="312" t="str">
        <f t="shared" si="73"/>
        <v>Kristina – Babić – OK Vihor</v>
      </c>
      <c r="L667" s="92" t="s">
        <v>0</v>
      </c>
      <c r="M667" s="312" t="str">
        <f t="shared" si="74"/>
        <v>Kristina – Babić – OK Vihor</v>
      </c>
      <c r="N667" s="92" t="s">
        <v>0</v>
      </c>
      <c r="O667" s="312" t="str">
        <f t="shared" si="75"/>
        <v>Kristina – Babić</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682</v>
      </c>
      <c r="E668" s="282" cm="1">
        <f t="array" ref="E668">IF($C668="","",INDEX(import_data,$C668,E$9))</f>
        <v>2007</v>
      </c>
      <c r="F668" s="280" t="str" cm="1">
        <f t="array" ref="F668">IF($C668="","",INDEX(import_data,$C668,F$9))</f>
        <v>Kristina</v>
      </c>
      <c r="G668" s="280" t="str" cm="1">
        <f t="array" ref="G668">IF($C668="","",INDEX(import_data,$C668,G$9))</f>
        <v>Draušnik</v>
      </c>
      <c r="H668" s="280" t="str" cm="1">
        <f t="array" ref="H668">IF($C668="","",IF(INDEX(import_data,$C668,H$9)="","",INDEX(import_data,$C668,H$9)))</f>
        <v>OK Bjelovar</v>
      </c>
      <c r="I668" s="300" t="str" cm="1">
        <f t="array" ref="I668">IF($C668="","",IF(INDEX(import_data,$C668,I$9)="","",INDEX(import_data,$C668,I$9)))</f>
        <v/>
      </c>
      <c r="K668" s="312" t="str">
        <f t="shared" si="73"/>
        <v>Kristina – Draušnik – OK Bjelovar</v>
      </c>
      <c r="L668" s="92" t="s">
        <v>0</v>
      </c>
      <c r="M668" s="312" t="str">
        <f t="shared" si="74"/>
        <v>Kristina – Draušnik – OK Bjelovar</v>
      </c>
      <c r="N668" s="92" t="s">
        <v>0</v>
      </c>
      <c r="O668" s="312" t="str">
        <f t="shared" si="75"/>
        <v>Kristina – Draušnik</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683</v>
      </c>
      <c r="E669" s="282" cm="1">
        <f t="array" ref="E669">IF($C669="","",INDEX(import_data,$C669,E$9))</f>
        <v>1099</v>
      </c>
      <c r="F669" s="280" t="str" cm="1">
        <f t="array" ref="F669">IF($C669="","",INDEX(import_data,$C669,F$9))</f>
        <v>Krunoslav</v>
      </c>
      <c r="G669" s="280" t="str" cm="1">
        <f t="array" ref="G669">IF($C669="","",INDEX(import_data,$C669,G$9))</f>
        <v>Canjuga</v>
      </c>
      <c r="H669" s="280" t="str" cm="1">
        <f t="array" ref="H669">IF($C669="","",IF(INDEX(import_data,$C669,H$9)="","",INDEX(import_data,$C669,H$9)))</f>
        <v>OK Varaždin</v>
      </c>
      <c r="I669" s="300" t="str" cm="1">
        <f t="array" ref="I669">IF($C669="","",IF(INDEX(import_data,$C669,I$9)="","",INDEX(import_data,$C669,I$9)))</f>
        <v>M35</v>
      </c>
      <c r="K669" s="312" t="str">
        <f t="shared" si="73"/>
        <v>Krunoslav – Canjuga – OK Varaždin – M35</v>
      </c>
      <c r="L669" s="92" t="s">
        <v>0</v>
      </c>
      <c r="M669" s="312" t="str">
        <f t="shared" si="74"/>
        <v>Krunoslav – Canjuga – OK Varaždin</v>
      </c>
      <c r="N669" s="92" t="s">
        <v>0</v>
      </c>
      <c r="O669" s="312" t="str">
        <f t="shared" si="75"/>
        <v>Krunoslav – Canjuga</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684</v>
      </c>
      <c r="E670" s="282" cm="1">
        <f t="array" ref="E670">IF($C670="","",INDEX(import_data,$C670,E$9))</f>
        <v>1294</v>
      </c>
      <c r="F670" s="280" t="str" cm="1">
        <f t="array" ref="F670">IF($C670="","",INDEX(import_data,$C670,F$9))</f>
        <v>Krunoslav</v>
      </c>
      <c r="G670" s="280" t="str" cm="1">
        <f t="array" ref="G670">IF($C670="","",INDEX(import_data,$C670,G$9))</f>
        <v>Peh</v>
      </c>
      <c r="H670" s="280" t="str" cm="1">
        <f t="array" ref="H670">IF($C670="","",IF(INDEX(import_data,$C670,H$9)="","",INDEX(import_data,$C670,H$9)))</f>
        <v>OK Kapela</v>
      </c>
      <c r="I670" s="300" t="str" cm="1">
        <f t="array" ref="I670">IF($C670="","",IF(INDEX(import_data,$C670,I$9)="","",INDEX(import_data,$C670,I$9)))</f>
        <v>M21A</v>
      </c>
      <c r="K670" s="312" t="str">
        <f t="shared" si="73"/>
        <v>Krunoslav – Peh – OK Kapela – M21A</v>
      </c>
      <c r="L670" s="92" t="s">
        <v>0</v>
      </c>
      <c r="M670" s="312" t="str">
        <f t="shared" si="74"/>
        <v>Krunoslav – Peh – OK Kapela</v>
      </c>
      <c r="N670" s="92" t="s">
        <v>0</v>
      </c>
      <c r="O670" s="312" t="str">
        <f t="shared" si="75"/>
        <v>Krunoslav – Peh</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685</v>
      </c>
      <c r="E671" s="282" cm="1">
        <f t="array" ref="E671">IF($C671="","",INDEX(import_data,$C671,E$9))</f>
        <v>1647</v>
      </c>
      <c r="F671" s="280" t="str" cm="1">
        <f t="array" ref="F671">IF($C671="","",INDEX(import_data,$C671,F$9))</f>
        <v>Krunoslav</v>
      </c>
      <c r="G671" s="280" t="str" cm="1">
        <f t="array" ref="G671">IF($C671="","",INDEX(import_data,$C671,G$9))</f>
        <v>Kokoš</v>
      </c>
      <c r="H671" s="280" t="str" cm="1">
        <f t="array" ref="H671">IF($C671="","",IF(INDEX(import_data,$C671,H$9)="","",INDEX(import_data,$C671,H$9)))</f>
        <v>OK Sova</v>
      </c>
      <c r="I671" s="300" t="str" cm="1">
        <f t="array" ref="I671">IF($C671="","",IF(INDEX(import_data,$C671,I$9)="","",INDEX(import_data,$C671,I$9)))</f>
        <v/>
      </c>
      <c r="K671" s="312" t="str">
        <f t="shared" si="73"/>
        <v>Krunoslav – Kokoš – OK Sova</v>
      </c>
      <c r="L671" s="92" t="s">
        <v>0</v>
      </c>
      <c r="M671" s="312" t="str">
        <f t="shared" si="74"/>
        <v>Krunoslav – Kokoš – OK Sova</v>
      </c>
      <c r="N671" s="92" t="s">
        <v>0</v>
      </c>
      <c r="O671" s="312" t="str">
        <f t="shared" si="75"/>
        <v>Krunoslav – Kokoš</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686</v>
      </c>
      <c r="E672" s="282" cm="1">
        <f t="array" ref="E672">IF($C672="","",INDEX(import_data,$C672,E$9))</f>
        <v>1986</v>
      </c>
      <c r="F672" s="280" t="str" cm="1">
        <f t="array" ref="F672">IF($C672="","",INDEX(import_data,$C672,F$9))</f>
        <v>Ksenija</v>
      </c>
      <c r="G672" s="280" t="str" cm="1">
        <f t="array" ref="G672">IF($C672="","",INDEX(import_data,$C672,G$9))</f>
        <v>Mađarić</v>
      </c>
      <c r="H672" s="280" t="str" cm="1">
        <f t="array" ref="H672">IF($C672="","",IF(INDEX(import_data,$C672,H$9)="","",INDEX(import_data,$C672,H$9)))</f>
        <v/>
      </c>
      <c r="I672" s="300" t="str" cm="1">
        <f t="array" ref="I672">IF($C672="","",IF(INDEX(import_data,$C672,I$9)="","",INDEX(import_data,$C672,I$9)))</f>
        <v/>
      </c>
      <c r="K672" s="312" t="str">
        <f t="shared" si="73"/>
        <v>Ksenija – Mađarić</v>
      </c>
      <c r="L672" s="92" t="s">
        <v>0</v>
      </c>
      <c r="M672" s="312" t="str">
        <f t="shared" si="74"/>
        <v>Ksenija – Mađarić</v>
      </c>
      <c r="N672" s="92" t="s">
        <v>0</v>
      </c>
      <c r="O672" s="312" t="str">
        <f t="shared" si="75"/>
        <v>Ksenija – Mađarić</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687</v>
      </c>
      <c r="E673" s="282" cm="1">
        <f t="array" ref="E673">IF($C673="","",INDEX(import_data,$C673,E$9))</f>
        <v>1337</v>
      </c>
      <c r="F673" s="280" t="str" cm="1">
        <f t="array" ref="F673">IF($C673="","",INDEX(import_data,$C673,F$9))</f>
        <v>Kyra</v>
      </c>
      <c r="G673" s="280" t="str" cm="1">
        <f t="array" ref="G673">IF($C673="","",INDEX(import_data,$C673,G$9))</f>
        <v>Krahenbuhl</v>
      </c>
      <c r="H673" s="280" t="str" cm="1">
        <f t="array" ref="H673">IF($C673="","",IF(INDEX(import_data,$C673,H$9)="","",INDEX(import_data,$C673,H$9)))</f>
        <v>OK Maksimir</v>
      </c>
      <c r="I673" s="300" t="str" cm="1">
        <f t="array" ref="I673">IF($C673="","",IF(INDEX(import_data,$C673,I$9)="","",INDEX(import_data,$C673,I$9)))</f>
        <v>Ž21B</v>
      </c>
      <c r="K673" s="312" t="str">
        <f t="shared" si="73"/>
        <v>Kyra – Krahenbuhl – OK Maksimir – Ž21B</v>
      </c>
      <c r="L673" s="92" t="s">
        <v>0</v>
      </c>
      <c r="M673" s="312" t="str">
        <f t="shared" si="74"/>
        <v>Kyra – Krahenbuhl – OK Maksimir</v>
      </c>
      <c r="N673" s="92" t="s">
        <v>0</v>
      </c>
      <c r="O673" s="312" t="str">
        <f t="shared" si="75"/>
        <v>Kyra – Krahenbuhl</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688</v>
      </c>
      <c r="E674" s="282" cm="1">
        <f t="array" ref="E674">IF($C674="","",INDEX(import_data,$C674,E$9))</f>
        <v>1278</v>
      </c>
      <c r="F674" s="280" t="str" cm="1">
        <f t="array" ref="F674">IF($C674="","",INDEX(import_data,$C674,F$9))</f>
        <v>Lana</v>
      </c>
      <c r="G674" s="280" t="str" cm="1">
        <f t="array" ref="G674">IF($C674="","",INDEX(import_data,$C674,G$9))</f>
        <v>Žnidarić</v>
      </c>
      <c r="H674" s="280" t="str" cm="1">
        <f t="array" ref="H674">IF($C674="","",IF(INDEX(import_data,$C674,H$9)="","",INDEX(import_data,$C674,H$9)))</f>
        <v>OK Međimurje</v>
      </c>
      <c r="I674" s="300" t="str" cm="1">
        <f t="array" ref="I674">IF($C674="","",IF(INDEX(import_data,$C674,I$9)="","",INDEX(import_data,$C674,I$9)))</f>
        <v/>
      </c>
      <c r="K674" s="312" t="str">
        <f t="shared" si="73"/>
        <v>Lana – Žnidarić – OK Međimurje</v>
      </c>
      <c r="L674" s="92" t="s">
        <v>0</v>
      </c>
      <c r="M674" s="312" t="str">
        <f t="shared" si="74"/>
        <v>Lana – Žnidarić – OK Međimurje</v>
      </c>
      <c r="N674" s="92" t="s">
        <v>0</v>
      </c>
      <c r="O674" s="312" t="str">
        <f t="shared" si="75"/>
        <v>Lana – Žnidarić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689</v>
      </c>
      <c r="E675" s="282" cm="1">
        <f t="array" ref="E675">IF($C675="","",INDEX(import_data,$C675,E$9))</f>
        <v>1606</v>
      </c>
      <c r="F675" s="280" t="str" cm="1">
        <f t="array" ref="F675">IF($C675="","",INDEX(import_data,$C675,F$9))</f>
        <v>Lana</v>
      </c>
      <c r="G675" s="280" t="str" cm="1">
        <f t="array" ref="G675">IF($C675="","",INDEX(import_data,$C675,G$9))</f>
        <v>Pajčin</v>
      </c>
      <c r="H675" s="280" t="str" cm="1">
        <f t="array" ref="H675">IF($C675="","",IF(INDEX(import_data,$C675,H$9)="","",INDEX(import_data,$C675,H$9)))</f>
        <v>OK Sova</v>
      </c>
      <c r="I675" s="300" t="str" cm="1">
        <f t="array" ref="I675">IF($C675="","",IF(INDEX(import_data,$C675,I$9)="","",INDEX(import_data,$C675,I$9)))</f>
        <v/>
      </c>
      <c r="K675" s="312" t="str">
        <f t="shared" si="73"/>
        <v>Lana – Pajčin – OK Sova</v>
      </c>
      <c r="L675" s="92" t="s">
        <v>0</v>
      </c>
      <c r="M675" s="312" t="str">
        <f t="shared" si="74"/>
        <v>Lana – Pajčin – OK Sova</v>
      </c>
      <c r="N675" s="92" t="s">
        <v>0</v>
      </c>
      <c r="O675" s="312" t="str">
        <f t="shared" si="75"/>
        <v>Lana – Pajčin</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690</v>
      </c>
      <c r="E676" s="282" cm="1">
        <f t="array" ref="E676">IF($C676="","",INDEX(import_data,$C676,E$9))</f>
        <v>1261</v>
      </c>
      <c r="F676" s="280" t="str" cm="1">
        <f t="array" ref="F676">IF($C676="","",INDEX(import_data,$C676,F$9))</f>
        <v>Lana</v>
      </c>
      <c r="G676" s="280" t="str" cm="1">
        <f t="array" ref="G676">IF($C676="","",INDEX(import_data,$C676,G$9))</f>
        <v>Gerjević</v>
      </c>
      <c r="H676" s="280" t="str" cm="1">
        <f t="array" ref="H676">IF($C676="","",IF(INDEX(import_data,$C676,H$9)="","",INDEX(import_data,$C676,H$9)))</f>
        <v>OK Kapela</v>
      </c>
      <c r="I676" s="300" t="str" cm="1">
        <f t="array" ref="I676">IF($C676="","",IF(INDEX(import_data,$C676,I$9)="","",INDEX(import_data,$C676,I$9)))</f>
        <v>Ž35</v>
      </c>
      <c r="K676" s="312" t="str">
        <f t="shared" si="73"/>
        <v>Lana – Gerjević – OK Kapela – Ž35</v>
      </c>
      <c r="L676" s="92" t="s">
        <v>0</v>
      </c>
      <c r="M676" s="312" t="str">
        <f t="shared" si="74"/>
        <v>Lana – Gerjević – OK Kapela</v>
      </c>
      <c r="N676" s="92" t="s">
        <v>0</v>
      </c>
      <c r="O676" s="312" t="str">
        <f t="shared" si="75"/>
        <v>Lana – Gerjević</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691</v>
      </c>
      <c r="E677" s="282" cm="1">
        <f t="array" ref="E677">IF($C677="","",INDEX(import_data,$C677,E$9))</f>
        <v>1862</v>
      </c>
      <c r="F677" s="280" t="str" cm="1">
        <f t="array" ref="F677">IF($C677="","",INDEX(import_data,$C677,F$9))</f>
        <v>Lara</v>
      </c>
      <c r="G677" s="280" t="str" cm="1">
        <f t="array" ref="G677">IF($C677="","",INDEX(import_data,$C677,G$9))</f>
        <v>Cvjetko</v>
      </c>
      <c r="H677" s="280" t="str" cm="1">
        <f t="array" ref="H677">IF($C677="","",IF(INDEX(import_data,$C677,H$9)="","",INDEX(import_data,$C677,H$9)))</f>
        <v>OK Japetić</v>
      </c>
      <c r="I677" s="300" t="str" cm="1">
        <f t="array" ref="I677">IF($C677="","",IF(INDEX(import_data,$C677,I$9)="","",INDEX(import_data,$C677,I$9)))</f>
        <v/>
      </c>
      <c r="K677" s="312" t="str">
        <f t="shared" si="73"/>
        <v>Lara – Cvjetko – OK Japetić</v>
      </c>
      <c r="L677" s="92" t="s">
        <v>0</v>
      </c>
      <c r="M677" s="312" t="str">
        <f t="shared" si="74"/>
        <v>Lara – Cvjetko – OK Japetić</v>
      </c>
      <c r="N677" s="92" t="s">
        <v>0</v>
      </c>
      <c r="O677" s="312" t="str">
        <f t="shared" si="75"/>
        <v>Lara – Cvjetko</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692</v>
      </c>
      <c r="E678" s="282" cm="1">
        <f t="array" ref="E678">IF($C678="","",INDEX(import_data,$C678,E$9))</f>
        <v>1578</v>
      </c>
      <c r="F678" s="280" t="str" cm="1">
        <f t="array" ref="F678">IF($C678="","",INDEX(import_data,$C678,F$9))</f>
        <v>Lara</v>
      </c>
      <c r="G678" s="280" t="str" cm="1">
        <f t="array" ref="G678">IF($C678="","",INDEX(import_data,$C678,G$9))</f>
        <v>Možanić</v>
      </c>
      <c r="H678" s="280" t="str" cm="1">
        <f t="array" ref="H678">IF($C678="","",IF(INDEX(import_data,$C678,H$9)="","",INDEX(import_data,$C678,H$9)))</f>
        <v>OK Varaždin</v>
      </c>
      <c r="I678" s="300" t="str" cm="1">
        <f t="array" ref="I678">IF($C678="","",IF(INDEX(import_data,$C678,I$9)="","",INDEX(import_data,$C678,I$9)))</f>
        <v/>
      </c>
      <c r="K678" s="312" t="str">
        <f t="shared" si="73"/>
        <v>Lara – Možanić – OK Varaždin</v>
      </c>
      <c r="L678" s="92" t="s">
        <v>0</v>
      </c>
      <c r="M678" s="312" t="str">
        <f t="shared" si="74"/>
        <v>Lara – Možanić – OK Varaždin</v>
      </c>
      <c r="N678" s="92" t="s">
        <v>0</v>
      </c>
      <c r="O678" s="312" t="str">
        <f t="shared" si="75"/>
        <v>Lara – Možanić</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693</v>
      </c>
      <c r="E679" s="282" cm="1">
        <f t="array" ref="E679">IF($C679="","",INDEX(import_data,$C679,E$9))</f>
        <v>2120</v>
      </c>
      <c r="F679" s="280" t="str" cm="1">
        <f t="array" ref="F679">IF($C679="","",INDEX(import_data,$C679,F$9))</f>
        <v>Lara</v>
      </c>
      <c r="G679" s="280" t="str" cm="1">
        <f t="array" ref="G679">IF($C679="","",INDEX(import_data,$C679,G$9))</f>
        <v>Gantar</v>
      </c>
      <c r="H679" s="280" t="str" cm="1">
        <f t="array" ref="H679">IF($C679="","",IF(INDEX(import_data,$C679,H$9)="","",INDEX(import_data,$C679,H$9)))</f>
        <v>OK Azimut</v>
      </c>
      <c r="I679" s="300" t="str" cm="1">
        <f t="array" ref="I679">IF($C679="","",IF(INDEX(import_data,$C679,I$9)="","",INDEX(import_data,$C679,I$9)))</f>
        <v/>
      </c>
      <c r="K679" s="312" t="str">
        <f t="shared" si="73"/>
        <v>Lara – Gantar – OK Azimut</v>
      </c>
      <c r="L679" s="92" t="s">
        <v>0</v>
      </c>
      <c r="M679" s="312" t="str">
        <f t="shared" si="74"/>
        <v>Lara – Gantar – OK Azimut</v>
      </c>
      <c r="N679" s="92" t="s">
        <v>0</v>
      </c>
      <c r="O679" s="312" t="str">
        <f t="shared" si="75"/>
        <v>Lara – Gantar</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694</v>
      </c>
      <c r="E680" s="282" cm="1">
        <f t="array" ref="E680">IF($C680="","",INDEX(import_data,$C680,E$9))</f>
        <v>2367</v>
      </c>
      <c r="F680" s="280" t="str" cm="1">
        <f t="array" ref="F680">IF($C680="","",INDEX(import_data,$C680,F$9))</f>
        <v>Lars-ake</v>
      </c>
      <c r="G680" s="280" t="str" cm="1">
        <f t="array" ref="G680">IF($C680="","",INDEX(import_data,$C680,G$9))</f>
        <v>Wall</v>
      </c>
      <c r="H680" s="280" t="str" cm="1">
        <f t="array" ref="H680">IF($C680="","",IF(INDEX(import_data,$C680,H$9)="","",INDEX(import_data,$C680,H$9)))</f>
        <v>OK Tisaren</v>
      </c>
      <c r="I680" s="300" t="str" cm="1">
        <f t="array" ref="I680">IF($C680="","",IF(INDEX(import_data,$C680,I$9)="","",INDEX(import_data,$C680,I$9)))</f>
        <v/>
      </c>
      <c r="K680" s="312" t="str">
        <f t="shared" si="73"/>
        <v>Lars-ake – Wall – OK Tisaren</v>
      </c>
      <c r="L680" s="92" t="s">
        <v>0</v>
      </c>
      <c r="M680" s="312" t="str">
        <f t="shared" si="74"/>
        <v>Lars-ake – Wall – OK Tisaren</v>
      </c>
      <c r="N680" s="92" t="s">
        <v>0</v>
      </c>
      <c r="O680" s="312" t="str">
        <f t="shared" si="75"/>
        <v>Lars-ake – Wall</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695</v>
      </c>
      <c r="E681" s="282" cm="1">
        <f t="array" ref="E681">IF($C681="","",INDEX(import_data,$C681,E$9))</f>
        <v>1439</v>
      </c>
      <c r="F681" s="280" t="str" cm="1">
        <f t="array" ref="F681">IF($C681="","",INDEX(import_data,$C681,F$9))</f>
        <v>Laura</v>
      </c>
      <c r="G681" s="280" t="str" cm="1">
        <f t="array" ref="G681">IF($C681="","",INDEX(import_data,$C681,G$9))</f>
        <v>Kaniški</v>
      </c>
      <c r="H681" s="280" t="str" cm="1">
        <f t="array" ref="H681">IF($C681="","",IF(INDEX(import_data,$C681,H$9)="","",INDEX(import_data,$C681,H$9)))</f>
        <v>OK Maksimir</v>
      </c>
      <c r="I681" s="300" t="str" cm="1">
        <f t="array" ref="I681">IF($C681="","",IF(INDEX(import_data,$C681,I$9)="","",INDEX(import_data,$C681,I$9)))</f>
        <v>Ž20</v>
      </c>
      <c r="K681" s="312" t="str">
        <f t="shared" si="73"/>
        <v>Laura – Kaniški – OK Maksimir – Ž20</v>
      </c>
      <c r="L681" s="92" t="s">
        <v>0</v>
      </c>
      <c r="M681" s="312" t="str">
        <f t="shared" si="74"/>
        <v>Laura – Kaniški – OK Maksimir</v>
      </c>
      <c r="N681" s="92" t="s">
        <v>0</v>
      </c>
      <c r="O681" s="312" t="str">
        <f t="shared" si="75"/>
        <v>Laura – Kaniški</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696</v>
      </c>
      <c r="E682" s="282" cm="1">
        <f t="array" ref="E682">IF($C682="","",INDEX(import_data,$C682,E$9))</f>
        <v>2101</v>
      </c>
      <c r="F682" s="280" t="str" cm="1">
        <f t="array" ref="F682">IF($C682="","",INDEX(import_data,$C682,F$9))</f>
        <v>Laurent</v>
      </c>
      <c r="G682" s="280" t="str" cm="1">
        <f t="array" ref="G682">IF($C682="","",INDEX(import_data,$C682,G$9))</f>
        <v>Compere</v>
      </c>
      <c r="H682" s="280" t="str" cm="1">
        <f t="array" ref="H682">IF($C682="","",IF(INDEX(import_data,$C682,H$9)="","",INDEX(import_data,$C682,H$9)))</f>
        <v>O. Caennaise</v>
      </c>
      <c r="I682" s="300" t="str" cm="1">
        <f t="array" ref="I682">IF($C682="","",IF(INDEX(import_data,$C682,I$9)="","",INDEX(import_data,$C682,I$9)))</f>
        <v/>
      </c>
      <c r="K682" s="312" t="str">
        <f t="shared" si="73"/>
        <v>Laurent – Compere – O. Caennaise</v>
      </c>
      <c r="L682" s="92" t="s">
        <v>0</v>
      </c>
      <c r="M682" s="312" t="str">
        <f t="shared" si="74"/>
        <v>Laurent – Compere – O. Caennaise</v>
      </c>
      <c r="N682" s="92" t="s">
        <v>0</v>
      </c>
      <c r="O682" s="312" t="str">
        <f t="shared" si="75"/>
        <v>Laurent – Compere</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697</v>
      </c>
      <c r="E683" s="282" cm="1">
        <f t="array" ref="E683">IF($C683="","",INDEX(import_data,$C683,E$9))</f>
        <v>1841</v>
      </c>
      <c r="F683" s="280" t="str" cm="1">
        <f t="array" ref="F683">IF($C683="","",INDEX(import_data,$C683,F$9))</f>
        <v>Lea</v>
      </c>
      <c r="G683" s="280" t="str" cm="1">
        <f t="array" ref="G683">IF($C683="","",INDEX(import_data,$C683,G$9))</f>
        <v>Bošnjak</v>
      </c>
      <c r="H683" s="280" t="str" cm="1">
        <f t="array" ref="H683">IF($C683="","",IF(INDEX(import_data,$C683,H$9)="","",INDEX(import_data,$C683,H$9)))</f>
        <v>OK Japetić</v>
      </c>
      <c r="I683" s="300" t="str" cm="1">
        <f t="array" ref="I683">IF($C683="","",IF(INDEX(import_data,$C683,I$9)="","",INDEX(import_data,$C683,I$9)))</f>
        <v>Ž12</v>
      </c>
      <c r="K683" s="312" t="str">
        <f t="shared" si="73"/>
        <v>Lea – Bošnjak – OK Japetić – Ž12</v>
      </c>
      <c r="L683" s="92" t="s">
        <v>0</v>
      </c>
      <c r="M683" s="312" t="str">
        <f t="shared" si="74"/>
        <v>Lea – Bošnjak – OK Japetić</v>
      </c>
      <c r="N683" s="92" t="s">
        <v>0</v>
      </c>
      <c r="O683" s="312" t="str">
        <f t="shared" si="75"/>
        <v>Lea – Bošnjak</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698</v>
      </c>
      <c r="E684" s="282" cm="1">
        <f t="array" ref="E684">IF($C684="","",INDEX(import_data,$C684,E$9))</f>
        <v>1203</v>
      </c>
      <c r="F684" s="280" t="str" cm="1">
        <f t="array" ref="F684">IF($C684="","",INDEX(import_data,$C684,F$9))</f>
        <v>Lea Katarina</v>
      </c>
      <c r="G684" s="280" t="str" cm="1">
        <f t="array" ref="G684">IF($C684="","",INDEX(import_data,$C684,G$9))</f>
        <v>Gobec</v>
      </c>
      <c r="H684" s="280" t="str" cm="1">
        <f t="array" ref="H684">IF($C684="","",IF(INDEX(import_data,$C684,H$9)="","",INDEX(import_data,$C684,H$9)))</f>
        <v>OK Vihor</v>
      </c>
      <c r="I684" s="300" t="str" cm="1">
        <f t="array" ref="I684">IF($C684="","",IF(INDEX(import_data,$C684,I$9)="","",INDEX(import_data,$C684,I$9)))</f>
        <v>Ž21A</v>
      </c>
      <c r="K684" s="312" t="str">
        <f t="shared" si="73"/>
        <v>Lea Katarina – Gobec – OK Vihor – Ž21A</v>
      </c>
      <c r="L684" s="92" t="s">
        <v>0</v>
      </c>
      <c r="M684" s="312" t="str">
        <f t="shared" si="74"/>
        <v>Lea Katarina – Gobec – OK Vihor</v>
      </c>
      <c r="N684" s="92" t="s">
        <v>0</v>
      </c>
      <c r="O684" s="312" t="str">
        <f t="shared" si="75"/>
        <v>Lea Katarina – Gobec</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699</v>
      </c>
      <c r="E685" s="282" cm="1">
        <f t="array" ref="E685">IF($C685="","",INDEX(import_data,$C685,E$9))</f>
        <v>2323</v>
      </c>
      <c r="F685" s="280" t="str" cm="1">
        <f t="array" ref="F685">IF($C685="","",INDEX(import_data,$C685,F$9))</f>
        <v>Lee</v>
      </c>
      <c r="G685" s="280" t="str" cm="1">
        <f t="array" ref="G685">IF($C685="","",INDEX(import_data,$C685,G$9))</f>
        <v>Else</v>
      </c>
      <c r="H685" s="280" t="str" cm="1">
        <f t="array" ref="H685">IF($C685="","",IF(INDEX(import_data,$C685,H$9)="","",INDEX(import_data,$C685,H$9)))</f>
        <v>DST O</v>
      </c>
      <c r="I685" s="300" t="str" cm="1">
        <f t="array" ref="I685">IF($C685="","",IF(INDEX(import_data,$C685,I$9)="","",INDEX(import_data,$C685,I$9)))</f>
        <v/>
      </c>
      <c r="K685" s="312" t="str">
        <f t="shared" si="73"/>
        <v>Lee – Else – DST O</v>
      </c>
      <c r="L685" s="92" t="s">
        <v>0</v>
      </c>
      <c r="M685" s="312" t="str">
        <f t="shared" si="74"/>
        <v>Lee – Else – DST O</v>
      </c>
      <c r="N685" s="92" t="s">
        <v>0</v>
      </c>
      <c r="O685" s="312" t="str">
        <f t="shared" si="75"/>
        <v>Lee – Else</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700</v>
      </c>
      <c r="E686" s="282" cm="1">
        <f t="array" ref="E686">IF($C686="","",INDEX(import_data,$C686,E$9))</f>
        <v>1229</v>
      </c>
      <c r="F686" s="280" t="str" cm="1">
        <f t="array" ref="F686">IF($C686="","",INDEX(import_data,$C686,F$9))</f>
        <v>Leire</v>
      </c>
      <c r="G686" s="280" t="str" cm="1">
        <f t="array" ref="G686">IF($C686="","",INDEX(import_data,$C686,G$9))</f>
        <v>Sršen Delgado</v>
      </c>
      <c r="H686" s="280" t="str" cm="1">
        <f t="array" ref="H686">IF($C686="","",IF(INDEX(import_data,$C686,H$9)="","",INDEX(import_data,$C686,H$9)))</f>
        <v>OK Vihor</v>
      </c>
      <c r="I686" s="300" t="str" cm="1">
        <f t="array" ref="I686">IF($C686="","",IF(INDEX(import_data,$C686,I$9)="","",INDEX(import_data,$C686,I$9)))</f>
        <v>Ž16</v>
      </c>
      <c r="K686" s="312" t="str">
        <f t="shared" si="73"/>
        <v>Leire – Sršen Delgado – OK Vihor – Ž16</v>
      </c>
      <c r="L686" s="92" t="s">
        <v>0</v>
      </c>
      <c r="M686" s="312" t="str">
        <f t="shared" si="74"/>
        <v>Leire – Sršen Delgado – OK Vihor</v>
      </c>
      <c r="N686" s="92" t="s">
        <v>0</v>
      </c>
      <c r="O686" s="312" t="str">
        <f t="shared" si="75"/>
        <v>Leire – Sršen Delgado</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701</v>
      </c>
      <c r="E687" s="282" cm="1">
        <f t="array" ref="E687">IF($C687="","",INDEX(import_data,$C687,E$9))</f>
        <v>2413</v>
      </c>
      <c r="F687" s="280" t="str" cm="1">
        <f t="array" ref="F687">IF($C687="","",INDEX(import_data,$C687,F$9))</f>
        <v>Lena</v>
      </c>
      <c r="G687" s="280" t="str" cm="1">
        <f t="array" ref="G687">IF($C687="","",INDEX(import_data,$C687,G$9))</f>
        <v>Hermansson</v>
      </c>
      <c r="H687" s="280" t="str" cm="1">
        <f t="array" ref="H687">IF($C687="","",IF(INDEX(import_data,$C687,H$9)="","",INDEX(import_data,$C687,H$9)))</f>
        <v>Göteborg-Majorna OK</v>
      </c>
      <c r="I687" s="300" t="str" cm="1">
        <f t="array" ref="I687">IF($C687="","",IF(INDEX(import_data,$C687,I$9)="","",INDEX(import_data,$C687,I$9)))</f>
        <v/>
      </c>
      <c r="K687" s="312" t="str">
        <f t="shared" si="73"/>
        <v>Lena – Hermansson – Göteborg-Majorna OK</v>
      </c>
      <c r="L687" s="92" t="s">
        <v>0</v>
      </c>
      <c r="M687" s="312" t="str">
        <f t="shared" si="74"/>
        <v>Lena – Hermansson – Göteborg-Majorna OK</v>
      </c>
      <c r="N687" s="92" t="s">
        <v>0</v>
      </c>
      <c r="O687" s="312" t="str">
        <f t="shared" si="75"/>
        <v>Lena – Hermansson</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702</v>
      </c>
      <c r="E688" s="282" cm="1">
        <f t="array" ref="E688">IF($C688="","",INDEX(import_data,$C688,E$9))</f>
        <v>2147</v>
      </c>
      <c r="F688" s="280" t="str" cm="1">
        <f t="array" ref="F688">IF($C688="","",INDEX(import_data,$C688,F$9))</f>
        <v>Leon</v>
      </c>
      <c r="G688" s="280" t="str" cm="1">
        <f t="array" ref="G688">IF($C688="","",INDEX(import_data,$C688,G$9))</f>
        <v>Itty</v>
      </c>
      <c r="H688" s="280" t="str" cm="1">
        <f t="array" ref="H688">IF($C688="","",IF(INDEX(import_data,$C688,H$9)="","",INDEX(import_data,$C688,H$9)))</f>
        <v/>
      </c>
      <c r="I688" s="300" t="str" cm="1">
        <f t="array" ref="I688">IF($C688="","",IF(INDEX(import_data,$C688,I$9)="","",INDEX(import_data,$C688,I$9)))</f>
        <v/>
      </c>
      <c r="K688" s="312" t="str">
        <f t="shared" si="73"/>
        <v>Leon – Itty</v>
      </c>
      <c r="L688" s="92" t="s">
        <v>0</v>
      </c>
      <c r="M688" s="312" t="str">
        <f t="shared" si="74"/>
        <v>Leon – Itty</v>
      </c>
      <c r="N688" s="92" t="s">
        <v>0</v>
      </c>
      <c r="O688" s="312" t="str">
        <f t="shared" si="75"/>
        <v>Leon – Itty</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703</v>
      </c>
      <c r="E689" s="282" cm="1">
        <f t="array" ref="E689">IF($C689="","",INDEX(import_data,$C689,E$9))</f>
        <v>2266</v>
      </c>
      <c r="F689" s="280" t="str" cm="1">
        <f t="array" ref="F689">IF($C689="","",INDEX(import_data,$C689,F$9))</f>
        <v>Leon</v>
      </c>
      <c r="G689" s="280" t="str" cm="1">
        <f t="array" ref="G689">IF($C689="","",INDEX(import_data,$C689,G$9))</f>
        <v>Braniša</v>
      </c>
      <c r="H689" s="280" t="str" cm="1">
        <f t="array" ref="H689">IF($C689="","",IF(INDEX(import_data,$C689,H$9)="","",INDEX(import_data,$C689,H$9)))</f>
        <v>OK Međimurje</v>
      </c>
      <c r="I689" s="300" t="str" cm="1">
        <f t="array" ref="I689">IF($C689="","",IF(INDEX(import_data,$C689,I$9)="","",INDEX(import_data,$C689,I$9)))</f>
        <v/>
      </c>
      <c r="K689" s="312" t="str">
        <f t="shared" si="73"/>
        <v>Leon – Braniša – OK Međimurje</v>
      </c>
      <c r="L689" s="92" t="s">
        <v>0</v>
      </c>
      <c r="M689" s="312" t="str">
        <f t="shared" si="74"/>
        <v>Leon – Braniša – OK Međimurje</v>
      </c>
      <c r="N689" s="92" t="s">
        <v>0</v>
      </c>
      <c r="O689" s="312" t="str">
        <f t="shared" si="75"/>
        <v>Leon – Braniša</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704</v>
      </c>
      <c r="E690" s="282" cm="1">
        <f t="array" ref="E690">IF($C690="","",INDEX(import_data,$C690,E$9))</f>
        <v>1718</v>
      </c>
      <c r="F690" s="280" t="str" cm="1">
        <f t="array" ref="F690">IF($C690="","",INDEX(import_data,$C690,F$9))</f>
        <v>Leon</v>
      </c>
      <c r="G690" s="280" t="str" cm="1">
        <f t="array" ref="G690">IF($C690="","",INDEX(import_data,$C690,G$9))</f>
        <v>Pavliša</v>
      </c>
      <c r="H690" s="280" t="str" cm="1">
        <f t="array" ref="H690">IF($C690="","",IF(INDEX(import_data,$C690,H$9)="","",INDEX(import_data,$C690,H$9)))</f>
        <v>OK Vihor</v>
      </c>
      <c r="I690" s="300" t="str" cm="1">
        <f t="array" ref="I690">IF($C690="","",IF(INDEX(import_data,$C690,I$9)="","",INDEX(import_data,$C690,I$9)))</f>
        <v/>
      </c>
      <c r="K690" s="312" t="str">
        <f t="shared" si="73"/>
        <v>Leon – Pavliša – OK Vihor</v>
      </c>
      <c r="L690" s="92" t="s">
        <v>0</v>
      </c>
      <c r="M690" s="312" t="str">
        <f t="shared" si="74"/>
        <v>Leon – Pavliša – OK Vihor</v>
      </c>
      <c r="N690" s="92" t="s">
        <v>0</v>
      </c>
      <c r="O690" s="312" t="str">
        <f t="shared" si="75"/>
        <v>Leon – Pavliša</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705</v>
      </c>
      <c r="E691" s="282" cm="1">
        <f t="array" ref="E691">IF($C691="","",INDEX(import_data,$C691,E$9))</f>
        <v>1772</v>
      </c>
      <c r="F691" s="280" t="str" cm="1">
        <f t="array" ref="F691">IF($C691="","",INDEX(import_data,$C691,F$9))</f>
        <v>Leon</v>
      </c>
      <c r="G691" s="280" t="str" cm="1">
        <f t="array" ref="G691">IF($C691="","",INDEX(import_data,$C691,G$9))</f>
        <v>Hlad</v>
      </c>
      <c r="H691" s="280" t="str" cm="1">
        <f t="array" ref="H691">IF($C691="","",IF(INDEX(import_data,$C691,H$9)="","",INDEX(import_data,$C691,H$9)))</f>
        <v>OK Ivan Merz</v>
      </c>
      <c r="I691" s="300" t="str" cm="1">
        <f t="array" ref="I691">IF($C691="","",IF(INDEX(import_data,$C691,I$9)="","",INDEX(import_data,$C691,I$9)))</f>
        <v/>
      </c>
      <c r="K691" s="312" t="str">
        <f t="shared" si="73"/>
        <v>Leon – Hlad – OK Ivan Merz</v>
      </c>
      <c r="L691" s="92" t="s">
        <v>0</v>
      </c>
      <c r="M691" s="312" t="str">
        <f t="shared" si="74"/>
        <v>Leon – Hlad – OK Ivan Merz</v>
      </c>
      <c r="N691" s="92" t="s">
        <v>0</v>
      </c>
      <c r="O691" s="312" t="str">
        <f t="shared" si="75"/>
        <v>Leon – Hlad</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706</v>
      </c>
      <c r="E692" s="282" cm="1">
        <f t="array" ref="E692">IF($C692="","",INDEX(import_data,$C692,E$9))</f>
        <v>2146</v>
      </c>
      <c r="F692" s="280" t="str" cm="1">
        <f t="array" ref="F692">IF($C692="","",INDEX(import_data,$C692,F$9))</f>
        <v>Leona</v>
      </c>
      <c r="G692" s="280" t="str" cm="1">
        <f t="array" ref="G692">IF($C692="","",INDEX(import_data,$C692,G$9))</f>
        <v>Biki</v>
      </c>
      <c r="H692" s="280" t="str" cm="1">
        <f t="array" ref="H692">IF($C692="","",IF(INDEX(import_data,$C692,H$9)="","",INDEX(import_data,$C692,H$9)))</f>
        <v/>
      </c>
      <c r="I692" s="300" t="str" cm="1">
        <f t="array" ref="I692">IF($C692="","",IF(INDEX(import_data,$C692,I$9)="","",INDEX(import_data,$C692,I$9)))</f>
        <v/>
      </c>
      <c r="K692" s="312" t="str">
        <f t="shared" si="73"/>
        <v>Leona – Biki</v>
      </c>
      <c r="L692" s="92" t="s">
        <v>0</v>
      </c>
      <c r="M692" s="312" t="str">
        <f t="shared" si="74"/>
        <v>Leona – Biki</v>
      </c>
      <c r="N692" s="92" t="s">
        <v>0</v>
      </c>
      <c r="O692" s="312" t="str">
        <f t="shared" si="75"/>
        <v>Leona – Biki</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707</v>
      </c>
      <c r="E693" s="282" cm="1">
        <f t="array" ref="E693">IF($C693="","",INDEX(import_data,$C693,E$9))</f>
        <v>1715</v>
      </c>
      <c r="F693" s="280" t="str" cm="1">
        <f t="array" ref="F693">IF($C693="","",INDEX(import_data,$C693,F$9))</f>
        <v>Leonard</v>
      </c>
      <c r="G693" s="280" t="str" cm="1">
        <f t="array" ref="G693">IF($C693="","",INDEX(import_data,$C693,G$9))</f>
        <v>Pajk</v>
      </c>
      <c r="H693" s="280" t="str" cm="1">
        <f t="array" ref="H693">IF($C693="","",IF(INDEX(import_data,$C693,H$9)="","",INDEX(import_data,$C693,H$9)))</f>
        <v>OK Vihor</v>
      </c>
      <c r="I693" s="300" t="str" cm="1">
        <f t="array" ref="I693">IF($C693="","",IF(INDEX(import_data,$C693,I$9)="","",INDEX(import_data,$C693,I$9)))</f>
        <v/>
      </c>
      <c r="K693" s="312" t="str">
        <f t="shared" si="73"/>
        <v>Leonard – Pajk – OK Vihor</v>
      </c>
      <c r="L693" s="92" t="s">
        <v>0</v>
      </c>
      <c r="M693" s="312" t="str">
        <f t="shared" si="74"/>
        <v>Leonard – Pajk – OK Vihor</v>
      </c>
      <c r="N693" s="92" t="s">
        <v>0</v>
      </c>
      <c r="O693" s="312" t="str">
        <f t="shared" si="75"/>
        <v>Leonard – Pajk</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708</v>
      </c>
      <c r="E694" s="282" cm="1">
        <f t="array" ref="E694">IF($C694="","",INDEX(import_data,$C694,E$9))</f>
        <v>1185</v>
      </c>
      <c r="F694" s="280" t="str" cm="1">
        <f t="array" ref="F694">IF($C694="","",INDEX(import_data,$C694,F$9))</f>
        <v>Leonard</v>
      </c>
      <c r="G694" s="280" t="str" cm="1">
        <f t="array" ref="G694">IF($C694="","",INDEX(import_data,$C694,G$9))</f>
        <v>Požgaj</v>
      </c>
      <c r="H694" s="280" t="str" cm="1">
        <f t="array" ref="H694">IF($C694="","",IF(INDEX(import_data,$C694,H$9)="","",INDEX(import_data,$C694,H$9)))</f>
        <v>OK Vihor</v>
      </c>
      <c r="I694" s="300" t="str" cm="1">
        <f t="array" ref="I694">IF($C694="","",IF(INDEX(import_data,$C694,I$9)="","",INDEX(import_data,$C694,I$9)))</f>
        <v/>
      </c>
      <c r="K694" s="312" t="str">
        <f t="shared" si="73"/>
        <v>Leonard – Požgaj – OK Vihor</v>
      </c>
      <c r="L694" s="92" t="s">
        <v>0</v>
      </c>
      <c r="M694" s="312" t="str">
        <f t="shared" si="74"/>
        <v>Leonard – Požgaj – OK Vihor</v>
      </c>
      <c r="N694" s="92" t="s">
        <v>0</v>
      </c>
      <c r="O694" s="312" t="str">
        <f t="shared" si="75"/>
        <v>Leonard – Požgaj</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709</v>
      </c>
      <c r="E695" s="282" cm="1">
        <f t="array" ref="E695">IF($C695="","",INDEX(import_data,$C695,E$9))</f>
        <v>2212</v>
      </c>
      <c r="F695" s="280" t="str" cm="1">
        <f t="array" ref="F695">IF($C695="","",INDEX(import_data,$C695,F$9))</f>
        <v>Leonardo</v>
      </c>
      <c r="G695" s="280" t="str" cm="1">
        <f t="array" ref="G695">IF($C695="","",INDEX(import_data,$C695,G$9))</f>
        <v>Vidović</v>
      </c>
      <c r="H695" s="280" t="str" cm="1">
        <f t="array" ref="H695">IF($C695="","",IF(INDEX(import_data,$C695,H$9)="","",INDEX(import_data,$C695,H$9)))</f>
        <v>OK Varaždin</v>
      </c>
      <c r="I695" s="300" t="str" cm="1">
        <f t="array" ref="I695">IF($C695="","",IF(INDEX(import_data,$C695,I$9)="","",INDEX(import_data,$C695,I$9)))</f>
        <v>M14</v>
      </c>
      <c r="K695" s="312" t="str">
        <f t="shared" si="73"/>
        <v>Leonardo – Vidović – OK Varaždin – M14</v>
      </c>
      <c r="L695" s="92" t="s">
        <v>0</v>
      </c>
      <c r="M695" s="312" t="str">
        <f t="shared" si="74"/>
        <v>Leonardo – Vidović – OK Varaždin</v>
      </c>
      <c r="N695" s="92" t="s">
        <v>0</v>
      </c>
      <c r="O695" s="312" t="str">
        <f t="shared" si="75"/>
        <v>Leonardo – Vidović</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710</v>
      </c>
      <c r="E696" s="282" cm="1">
        <f t="array" ref="E696">IF($C696="","",INDEX(import_data,$C696,E$9))</f>
        <v>2232</v>
      </c>
      <c r="F696" s="280" t="str" cm="1">
        <f t="array" ref="F696">IF($C696="","",INDEX(import_data,$C696,F$9))</f>
        <v>Leticija</v>
      </c>
      <c r="G696" s="280" t="str" cm="1">
        <f t="array" ref="G696">IF($C696="","",INDEX(import_data,$C696,G$9))</f>
        <v>Kranjc Kuček</v>
      </c>
      <c r="H696" s="280" t="str" cm="1">
        <f t="array" ref="H696">IF($C696="","",IF(INDEX(import_data,$C696,H$9)="","",INDEX(import_data,$C696,H$9)))</f>
        <v>OK Varaždin</v>
      </c>
      <c r="I696" s="300" t="str" cm="1">
        <f t="array" ref="I696">IF($C696="","",IF(INDEX(import_data,$C696,I$9)="","",INDEX(import_data,$C696,I$9)))</f>
        <v/>
      </c>
      <c r="K696" s="312" t="str">
        <f t="shared" si="73"/>
        <v>Leticija – Kranjc Kuček – OK Varaždin</v>
      </c>
      <c r="L696" s="92" t="s">
        <v>0</v>
      </c>
      <c r="M696" s="312" t="str">
        <f t="shared" si="74"/>
        <v>Leticija – Kranjc Kuček – OK Varaždin</v>
      </c>
      <c r="N696" s="92" t="s">
        <v>0</v>
      </c>
      <c r="O696" s="312" t="str">
        <f t="shared" si="75"/>
        <v>Leticija – Kranjc Kuček</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711</v>
      </c>
      <c r="E697" s="282" cm="1">
        <f t="array" ref="E697">IF($C697="","",INDEX(import_data,$C697,E$9))</f>
        <v>1854</v>
      </c>
      <c r="F697" s="280" t="str" cm="1">
        <f t="array" ref="F697">IF($C697="","",INDEX(import_data,$C697,F$9))</f>
        <v>Lidija</v>
      </c>
      <c r="G697" s="280" t="str" cm="1">
        <f t="array" ref="G697">IF($C697="","",INDEX(import_data,$C697,G$9))</f>
        <v>Vrdoljak</v>
      </c>
      <c r="H697" s="280" t="str" cm="1">
        <f t="array" ref="H697">IF($C697="","",IF(INDEX(import_data,$C697,H$9)="","",INDEX(import_data,$C697,H$9)))</f>
        <v>OK Japetić</v>
      </c>
      <c r="I697" s="300" t="str" cm="1">
        <f t="array" ref="I697">IF($C697="","",IF(INDEX(import_data,$C697,I$9)="","",INDEX(import_data,$C697,I$9)))</f>
        <v/>
      </c>
      <c r="K697" s="312" t="str">
        <f t="shared" si="73"/>
        <v>Lidija – Vrdoljak – OK Japetić</v>
      </c>
      <c r="L697" s="92" t="s">
        <v>0</v>
      </c>
      <c r="M697" s="312" t="str">
        <f t="shared" si="74"/>
        <v>Lidija – Vrdoljak – OK Japetić</v>
      </c>
      <c r="N697" s="92" t="s">
        <v>0</v>
      </c>
      <c r="O697" s="312" t="str">
        <f t="shared" si="75"/>
        <v>Lidija – Vrdoljak</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712</v>
      </c>
      <c r="E698" s="282" cm="1">
        <f t="array" ref="E698">IF($C698="","",INDEX(import_data,$C698,E$9))</f>
        <v>2175</v>
      </c>
      <c r="F698" s="280" t="str" cm="1">
        <f t="array" ref="F698">IF($C698="","",INDEX(import_data,$C698,F$9))</f>
        <v>Lidija</v>
      </c>
      <c r="G698" s="280" t="str" cm="1">
        <f t="array" ref="G698">IF($C698="","",INDEX(import_data,$C698,G$9))</f>
        <v>Perić</v>
      </c>
      <c r="H698" s="280" t="str" cm="1">
        <f t="array" ref="H698">IF($C698="","",IF(INDEX(import_data,$C698,H$9)="","",INDEX(import_data,$C698,H$9)))</f>
        <v>OK Vihor</v>
      </c>
      <c r="I698" s="300" t="str" cm="1">
        <f t="array" ref="I698">IF($C698="","",IF(INDEX(import_data,$C698,I$9)="","",INDEX(import_data,$C698,I$9)))</f>
        <v/>
      </c>
      <c r="K698" s="312" t="str">
        <f t="shared" si="73"/>
        <v>Lidija – Perić – OK Vihor</v>
      </c>
      <c r="L698" s="92" t="s">
        <v>0</v>
      </c>
      <c r="M698" s="312" t="str">
        <f t="shared" si="74"/>
        <v>Lidija – Perić – OK Vihor</v>
      </c>
      <c r="N698" s="92" t="s">
        <v>0</v>
      </c>
      <c r="O698" s="312" t="str">
        <f t="shared" si="75"/>
        <v>Lidija – Perić</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713</v>
      </c>
      <c r="E699" s="282" cm="1">
        <f t="array" ref="E699">IF($C699="","",INDEX(import_data,$C699,E$9))</f>
        <v>1194</v>
      </c>
      <c r="F699" s="280" t="str" cm="1">
        <f t="array" ref="F699">IF($C699="","",INDEX(import_data,$C699,F$9))</f>
        <v>Lidija</v>
      </c>
      <c r="G699" s="280" t="str" cm="1">
        <f t="array" ref="G699">IF($C699="","",INDEX(import_data,$C699,G$9))</f>
        <v>Detić</v>
      </c>
      <c r="H699" s="280" t="str" cm="1">
        <f t="array" ref="H699">IF($C699="","",IF(INDEX(import_data,$C699,H$9)="","",INDEX(import_data,$C699,H$9)))</f>
        <v>OK Varaždin</v>
      </c>
      <c r="I699" s="300" t="str" cm="1">
        <f t="array" ref="I699">IF($C699="","",IF(INDEX(import_data,$C699,I$9)="","",INDEX(import_data,$C699,I$9)))</f>
        <v>Ž35</v>
      </c>
      <c r="K699" s="312" t="str">
        <f t="shared" si="73"/>
        <v>Lidija – Detić – OK Varaždin – Ž35</v>
      </c>
      <c r="L699" s="92" t="s">
        <v>0</v>
      </c>
      <c r="M699" s="312" t="str">
        <f t="shared" si="74"/>
        <v>Lidija – Detić – OK Varaždin</v>
      </c>
      <c r="N699" s="92" t="s">
        <v>0</v>
      </c>
      <c r="O699" s="312" t="str">
        <f t="shared" si="75"/>
        <v>Lidija – Detić</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714</v>
      </c>
      <c r="E700" s="282" cm="1">
        <f t="array" ref="E700">IF($C700="","",INDEX(import_data,$C700,E$9))</f>
        <v>1784</v>
      </c>
      <c r="F700" s="280" t="str" cm="1">
        <f t="array" ref="F700">IF($C700="","",INDEX(import_data,$C700,F$9))</f>
        <v>Liliana</v>
      </c>
      <c r="G700" s="280" t="str" cm="1">
        <f t="array" ref="G700">IF($C700="","",INDEX(import_data,$C700,G$9))</f>
        <v>Božić</v>
      </c>
      <c r="H700" s="280" t="str" cm="1">
        <f t="array" ref="H700">IF($C700="","",IF(INDEX(import_data,$C700,H$9)="","",INDEX(import_data,$C700,H$9)))</f>
        <v>OK Kapela</v>
      </c>
      <c r="I700" s="300" t="str" cm="1">
        <f t="array" ref="I700">IF($C700="","",IF(INDEX(import_data,$C700,I$9)="","",INDEX(import_data,$C700,I$9)))</f>
        <v/>
      </c>
      <c r="K700" s="312" t="str">
        <f t="shared" si="73"/>
        <v>Liliana – Božić – OK Kapela</v>
      </c>
      <c r="L700" s="92" t="s">
        <v>0</v>
      </c>
      <c r="M700" s="312" t="str">
        <f t="shared" si="74"/>
        <v>Liliana – Božić – OK Kapela</v>
      </c>
      <c r="N700" s="92" t="s">
        <v>0</v>
      </c>
      <c r="O700" s="312" t="str">
        <f t="shared" si="75"/>
        <v>Liliana – Božić</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715</v>
      </c>
      <c r="E701" s="282" cm="1">
        <f t="array" ref="E701">IF($C701="","",INDEX(import_data,$C701,E$9))</f>
        <v>1370</v>
      </c>
      <c r="F701" s="280" t="str" cm="1">
        <f t="array" ref="F701">IF($C701="","",INDEX(import_data,$C701,F$9))</f>
        <v>Lino</v>
      </c>
      <c r="G701" s="280" t="str" cm="1">
        <f t="array" ref="G701">IF($C701="","",INDEX(import_data,$C701,G$9))</f>
        <v>Legac</v>
      </c>
      <c r="H701" s="280" t="str" cm="1">
        <f t="array" ref="H701">IF($C701="","",IF(INDEX(import_data,$C701,H$9)="","",INDEX(import_data,$C701,H$9)))</f>
        <v>OK Japetić</v>
      </c>
      <c r="I701" s="300" t="str" cm="1">
        <f t="array" ref="I701">IF($C701="","",IF(INDEX(import_data,$C701,I$9)="","",INDEX(import_data,$C701,I$9)))</f>
        <v>M35</v>
      </c>
      <c r="K701" s="312" t="str">
        <f t="shared" si="73"/>
        <v>Lino – Legac – OK Japetić – M35</v>
      </c>
      <c r="L701" s="92" t="s">
        <v>0</v>
      </c>
      <c r="M701" s="312" t="str">
        <f t="shared" si="74"/>
        <v>Lino – Legac – OK Japetić</v>
      </c>
      <c r="N701" s="92" t="s">
        <v>0</v>
      </c>
      <c r="O701" s="312" t="str">
        <f t="shared" si="75"/>
        <v>Lino – Legac</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716</v>
      </c>
      <c r="E702" s="282" cm="1">
        <f t="array" ref="E702">IF($C702="","",INDEX(import_data,$C702,E$9))</f>
        <v>2424</v>
      </c>
      <c r="F702" s="280" t="str" cm="1">
        <f t="array" ref="F702">IF($C702="","",INDEX(import_data,$C702,F$9))</f>
        <v>Lisa</v>
      </c>
      <c r="G702" s="280" t="str" cm="1">
        <f t="array" ref="G702">IF($C702="","",INDEX(import_data,$C702,G$9))</f>
        <v>Mishli</v>
      </c>
      <c r="H702" s="280" t="str" cm="1">
        <f t="array" ref="H702">IF($C702="","",IF(INDEX(import_data,$C702,H$9)="","",INDEX(import_data,$C702,H$9)))</f>
        <v>Modiin OC</v>
      </c>
      <c r="I702" s="300" t="str" cm="1">
        <f t="array" ref="I702">IF($C702="","",IF(INDEX(import_data,$C702,I$9)="","",INDEX(import_data,$C702,I$9)))</f>
        <v/>
      </c>
      <c r="K702" s="312" t="str">
        <f t="shared" si="73"/>
        <v>Lisa – Mishli – Modiin OC</v>
      </c>
      <c r="L702" s="92" t="s">
        <v>0</v>
      </c>
      <c r="M702" s="312" t="str">
        <f t="shared" si="74"/>
        <v>Lisa – Mishli – Modiin OC</v>
      </c>
      <c r="N702" s="92" t="s">
        <v>0</v>
      </c>
      <c r="O702" s="312" t="str">
        <f t="shared" si="75"/>
        <v>Lisa – Mishli</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717</v>
      </c>
      <c r="E703" s="282" cm="1">
        <f t="array" ref="E703">IF($C703="","",INDEX(import_data,$C703,E$9))</f>
        <v>2429</v>
      </c>
      <c r="F703" s="280" t="str" cm="1">
        <f t="array" ref="F703">IF($C703="","",INDEX(import_data,$C703,F$9))</f>
        <v>Liudmyla</v>
      </c>
      <c r="G703" s="280" t="str" cm="1">
        <f t="array" ref="G703">IF($C703="","",INDEX(import_data,$C703,G$9))</f>
        <v>Kotlova</v>
      </c>
      <c r="H703" s="280" t="str" cm="1">
        <f t="array" ref="H703">IF($C703="","",IF(INDEX(import_data,$C703,H$9)="","",INDEX(import_data,$C703,H$9)))</f>
        <v>Driada</v>
      </c>
      <c r="I703" s="300" t="str" cm="1">
        <f t="array" ref="I703">IF($C703="","",IF(INDEX(import_data,$C703,I$9)="","",INDEX(import_data,$C703,I$9)))</f>
        <v/>
      </c>
      <c r="K703" s="312" t="str">
        <f t="shared" si="73"/>
        <v>Liudmyla – Kotlova – Driada</v>
      </c>
      <c r="L703" s="92" t="s">
        <v>0</v>
      </c>
      <c r="M703" s="312" t="str">
        <f t="shared" si="74"/>
        <v>Liudmyla – Kotlova – Driada</v>
      </c>
      <c r="N703" s="92" t="s">
        <v>0</v>
      </c>
      <c r="O703" s="312" t="str">
        <f t="shared" si="75"/>
        <v>Liudmyla – Kotlova</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718</v>
      </c>
      <c r="E704" s="282" cm="1">
        <f t="array" ref="E704">IF($C704="","",INDEX(import_data,$C704,E$9))</f>
        <v>2121</v>
      </c>
      <c r="F704" s="280" t="str" cm="1">
        <f t="array" ref="F704">IF($C704="","",INDEX(import_data,$C704,F$9))</f>
        <v>Liva</v>
      </c>
      <c r="G704" s="280" t="str" cm="1">
        <f t="array" ref="G704">IF($C704="","",INDEX(import_data,$C704,G$9))</f>
        <v>Velkere</v>
      </c>
      <c r="H704" s="280" t="str" cm="1">
        <f t="array" ref="H704">IF($C704="","",IF(INDEX(import_data,$C704,H$9)="","",INDEX(import_data,$C704,H$9)))</f>
        <v>Aluksne OK</v>
      </c>
      <c r="I704" s="300" t="str" cm="1">
        <f t="array" ref="I704">IF($C704="","",IF(INDEX(import_data,$C704,I$9)="","",INDEX(import_data,$C704,I$9)))</f>
        <v/>
      </c>
      <c r="K704" s="312" t="str">
        <f t="shared" si="73"/>
        <v>Liva – Velkere – Aluksne OK</v>
      </c>
      <c r="L704" s="92" t="s">
        <v>0</v>
      </c>
      <c r="M704" s="312" t="str">
        <f t="shared" si="74"/>
        <v>Liva – Velkere – Aluksne OK</v>
      </c>
      <c r="N704" s="92" t="s">
        <v>0</v>
      </c>
      <c r="O704" s="312" t="str">
        <f t="shared" si="75"/>
        <v>Liva – Velkere</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719</v>
      </c>
      <c r="E705" s="282" cm="1">
        <f t="array" ref="E705">IF($C705="","",INDEX(import_data,$C705,E$9))</f>
        <v>1924</v>
      </c>
      <c r="F705" s="280" t="str" cm="1">
        <f t="array" ref="F705">IF($C705="","",INDEX(import_data,$C705,F$9))</f>
        <v>Ljiljana</v>
      </c>
      <c r="G705" s="280" t="str" cm="1">
        <f t="array" ref="G705">IF($C705="","",INDEX(import_data,$C705,G$9))</f>
        <v>Oršulić</v>
      </c>
      <c r="H705" s="280" t="str" cm="1">
        <f t="array" ref="H705">IF($C705="","",IF(INDEX(import_data,$C705,H$9)="","",INDEX(import_data,$C705,H$9)))</f>
        <v>OK Vihor</v>
      </c>
      <c r="I705" s="300" t="str" cm="1">
        <f t="array" ref="I705">IF($C705="","",IF(INDEX(import_data,$C705,I$9)="","",INDEX(import_data,$C705,I$9)))</f>
        <v/>
      </c>
      <c r="K705" s="312" t="str">
        <f t="shared" si="73"/>
        <v>Ljiljana – Oršulić – OK Vihor</v>
      </c>
      <c r="L705" s="92" t="s">
        <v>0</v>
      </c>
      <c r="M705" s="312" t="str">
        <f t="shared" si="74"/>
        <v>Ljiljana – Oršulić – OK Vihor</v>
      </c>
      <c r="N705" s="92" t="s">
        <v>0</v>
      </c>
      <c r="O705" s="312" t="str">
        <f t="shared" si="75"/>
        <v>Ljiljana – Oršulić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720</v>
      </c>
      <c r="E706" s="282" cm="1">
        <f t="array" ref="E706">IF($C706="","",INDEX(import_data,$C706,E$9))</f>
        <v>1130</v>
      </c>
      <c r="F706" s="280" t="str" cm="1">
        <f t="array" ref="F706">IF($C706="","",INDEX(import_data,$C706,F$9))</f>
        <v>Lobel</v>
      </c>
      <c r="G706" s="280" t="str" cm="1">
        <f t="array" ref="G706">IF($C706="","",INDEX(import_data,$C706,G$9))</f>
        <v>Horvat</v>
      </c>
      <c r="H706" s="280" t="str" cm="1">
        <f t="array" ref="H706">IF($C706="","",IF(INDEX(import_data,$C706,H$9)="","",INDEX(import_data,$C706,H$9)))</f>
        <v>OK Maksimir</v>
      </c>
      <c r="I706" s="300" t="str" cm="1">
        <f t="array" ref="I706">IF($C706="","",IF(INDEX(import_data,$C706,I$9)="","",INDEX(import_data,$C706,I$9)))</f>
        <v>M21A</v>
      </c>
      <c r="K706" s="312" t="str">
        <f t="shared" si="73"/>
        <v>Lobel – Horvat – OK Maksimir – M21A</v>
      </c>
      <c r="L706" s="92" t="s">
        <v>0</v>
      </c>
      <c r="M706" s="312" t="str">
        <f t="shared" si="74"/>
        <v>Lobel – Horvat – OK Maksimir</v>
      </c>
      <c r="N706" s="92" t="s">
        <v>0</v>
      </c>
      <c r="O706" s="312" t="str">
        <f t="shared" si="75"/>
        <v>Lobel – Horvat</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721</v>
      </c>
      <c r="E707" s="282" cm="1">
        <f t="array" ref="E707">IF($C707="","",INDEX(import_data,$C707,E$9))</f>
        <v>1390</v>
      </c>
      <c r="F707" s="280" t="str" cm="1">
        <f t="array" ref="F707">IF($C707="","",INDEX(import_data,$C707,F$9))</f>
        <v>Lorena</v>
      </c>
      <c r="G707" s="280" t="str" cm="1">
        <f t="array" ref="G707">IF($C707="","",INDEX(import_data,$C707,G$9))</f>
        <v>Malec</v>
      </c>
      <c r="H707" s="280" t="str" cm="1">
        <f t="array" ref="H707">IF($C707="","",IF(INDEX(import_data,$C707,H$9)="","",INDEX(import_data,$C707,H$9)))</f>
        <v>OK Vihor</v>
      </c>
      <c r="I707" s="300" t="str" cm="1">
        <f t="array" ref="I707">IF($C707="","",IF(INDEX(import_data,$C707,I$9)="","",INDEX(import_data,$C707,I$9)))</f>
        <v>Ž21B</v>
      </c>
      <c r="K707" s="312" t="str">
        <f t="shared" si="73"/>
        <v>Lorena – Malec – OK Vihor – Ž21B</v>
      </c>
      <c r="L707" s="92" t="s">
        <v>0</v>
      </c>
      <c r="M707" s="312" t="str">
        <f t="shared" si="74"/>
        <v>Lorena – Malec – OK Vihor</v>
      </c>
      <c r="N707" s="92" t="s">
        <v>0</v>
      </c>
      <c r="O707" s="312" t="str">
        <f t="shared" si="75"/>
        <v>Lorena – Malec</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722</v>
      </c>
      <c r="E708" s="282" cm="1">
        <f t="array" ref="E708">IF($C708="","",INDEX(import_data,$C708,E$9))</f>
        <v>1351</v>
      </c>
      <c r="F708" s="280" t="str" cm="1">
        <f t="array" ref="F708">IF($C708="","",INDEX(import_data,$C708,F$9))</f>
        <v>Lorena</v>
      </c>
      <c r="G708" s="280" t="str" cm="1">
        <f t="array" ref="G708">IF($C708="","",INDEX(import_data,$C708,G$9))</f>
        <v>Orešković</v>
      </c>
      <c r="H708" s="280" t="str" cm="1">
        <f t="array" ref="H708">IF($C708="","",IF(INDEX(import_data,$C708,H$9)="","",INDEX(import_data,$C708,H$9)))</f>
        <v>OK Maksimir</v>
      </c>
      <c r="I708" s="300" t="str" cm="1">
        <f t="array" ref="I708">IF($C708="","",IF(INDEX(import_data,$C708,I$9)="","",INDEX(import_data,$C708,I$9)))</f>
        <v/>
      </c>
      <c r="K708" s="312" t="str">
        <f t="shared" si="73"/>
        <v>Lorena – Orešković – OK Maksimir</v>
      </c>
      <c r="L708" s="92" t="s">
        <v>0</v>
      </c>
      <c r="M708" s="312" t="str">
        <f t="shared" si="74"/>
        <v>Lorena – Orešković – OK Maksimir</v>
      </c>
      <c r="N708" s="92" t="s">
        <v>0</v>
      </c>
      <c r="O708" s="312" t="str">
        <f t="shared" si="75"/>
        <v>Lorena – Orešković</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723</v>
      </c>
      <c r="E709" s="282" cm="1">
        <f t="array" ref="E709">IF($C709="","",INDEX(import_data,$C709,E$9))</f>
        <v>1063</v>
      </c>
      <c r="F709" s="280" t="str" cm="1">
        <f t="array" ref="F709">IF($C709="","",INDEX(import_data,$C709,F$9))</f>
        <v>Lovorka</v>
      </c>
      <c r="G709" s="280" t="str" cm="1">
        <f t="array" ref="G709">IF($C709="","",INDEX(import_data,$C709,G$9))</f>
        <v>Čaja</v>
      </c>
      <c r="H709" s="280" t="str" cm="1">
        <f t="array" ref="H709">IF($C709="","",IF(INDEX(import_data,$C709,H$9)="","",INDEX(import_data,$C709,H$9)))</f>
        <v>OK Vihor</v>
      </c>
      <c r="I709" s="300" t="str" cm="1">
        <f t="array" ref="I709">IF($C709="","",IF(INDEX(import_data,$C709,I$9)="","",INDEX(import_data,$C709,I$9)))</f>
        <v>Ž21A</v>
      </c>
      <c r="K709" s="312" t="str">
        <f t="shared" si="73"/>
        <v>Lovorka – Čaja – OK Vihor – Ž21A</v>
      </c>
      <c r="L709" s="92" t="s">
        <v>0</v>
      </c>
      <c r="M709" s="312" t="str">
        <f t="shared" si="74"/>
        <v>Lovorka – Čaja – OK Vihor</v>
      </c>
      <c r="N709" s="92" t="s">
        <v>0</v>
      </c>
      <c r="O709" s="312" t="str">
        <f t="shared" si="75"/>
        <v>Lovorka – Čaja</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724</v>
      </c>
      <c r="E710" s="282" cm="1">
        <f t="array" ref="E710">IF($C710="","",INDEX(import_data,$C710,E$9))</f>
        <v>1251</v>
      </c>
      <c r="F710" s="280" t="str" cm="1">
        <f t="array" ref="F710">IF($C710="","",INDEX(import_data,$C710,F$9))</f>
        <v>Lovre</v>
      </c>
      <c r="G710" s="280" t="str" cm="1">
        <f t="array" ref="G710">IF($C710="","",INDEX(import_data,$C710,G$9))</f>
        <v>Mazić</v>
      </c>
      <c r="H710" s="280" t="str" cm="1">
        <f t="array" ref="H710">IF($C710="","",IF(INDEX(import_data,$C710,H$9)="","",INDEX(import_data,$C710,H$9)))</f>
        <v>OK Vihor</v>
      </c>
      <c r="I710" s="300" t="str" cm="1">
        <f t="array" ref="I710">IF($C710="","",IF(INDEX(import_data,$C710,I$9)="","",INDEX(import_data,$C710,I$9)))</f>
        <v>M12</v>
      </c>
      <c r="K710" s="312" t="str">
        <f t="shared" si="73"/>
        <v>Lovre – Mazić – OK Vihor – M12</v>
      </c>
      <c r="L710" s="92" t="s">
        <v>0</v>
      </c>
      <c r="M710" s="312" t="str">
        <f t="shared" si="74"/>
        <v>Lovre – Mazić – OK Vihor</v>
      </c>
      <c r="N710" s="92" t="s">
        <v>0</v>
      </c>
      <c r="O710" s="312" t="str">
        <f t="shared" si="75"/>
        <v>Lovre – Mazić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725</v>
      </c>
      <c r="E711" s="282" cm="1">
        <f t="array" ref="E711">IF($C711="","",INDEX(import_data,$C711,E$9))</f>
        <v>1507</v>
      </c>
      <c r="F711" s="280" t="str" cm="1">
        <f t="array" ref="F711">IF($C711="","",INDEX(import_data,$C711,F$9))</f>
        <v>Lovro</v>
      </c>
      <c r="G711" s="280" t="str" cm="1">
        <f t="array" ref="G711">IF($C711="","",INDEX(import_data,$C711,G$9))</f>
        <v>Janžek</v>
      </c>
      <c r="H711" s="280" t="str" cm="1">
        <f t="array" ref="H711">IF($C711="","",IF(INDEX(import_data,$C711,H$9)="","",INDEX(import_data,$C711,H$9)))</f>
        <v>OK Međimurje</v>
      </c>
      <c r="I711" s="300" t="str" cm="1">
        <f t="array" ref="I711">IF($C711="","",IF(INDEX(import_data,$C711,I$9)="","",INDEX(import_data,$C711,I$9)))</f>
        <v/>
      </c>
      <c r="K711" s="312" t="str">
        <f t="shared" si="73"/>
        <v>Lovro – Janžek – OK Međimurje</v>
      </c>
      <c r="L711" s="92" t="s">
        <v>0</v>
      </c>
      <c r="M711" s="312" t="str">
        <f t="shared" si="74"/>
        <v>Lovro – Janžek – OK Međimurje</v>
      </c>
      <c r="N711" s="92" t="s">
        <v>0</v>
      </c>
      <c r="O711" s="312" t="str">
        <f t="shared" si="75"/>
        <v>Lovro – Janžek</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726</v>
      </c>
      <c r="E712" s="282" cm="1">
        <f t="array" ref="E712">IF($C712="","",INDEX(import_data,$C712,E$9))</f>
        <v>1315</v>
      </c>
      <c r="F712" s="280" t="str" cm="1">
        <f t="array" ref="F712">IF($C712="","",INDEX(import_data,$C712,F$9))</f>
        <v>Lovro</v>
      </c>
      <c r="G712" s="280" t="str" cm="1">
        <f t="array" ref="G712">IF($C712="","",INDEX(import_data,$C712,G$9))</f>
        <v>Pinjušić</v>
      </c>
      <c r="H712" s="280" t="str" cm="1">
        <f t="array" ref="H712">IF($C712="","",IF(INDEX(import_data,$C712,H$9)="","",INDEX(import_data,$C712,H$9)))</f>
        <v>OK Japetić</v>
      </c>
      <c r="I712" s="300" t="str" cm="1">
        <f t="array" ref="I712">IF($C712="","",IF(INDEX(import_data,$C712,I$9)="","",INDEX(import_data,$C712,I$9)))</f>
        <v>M12</v>
      </c>
      <c r="K712" s="312" t="str">
        <f t="shared" si="73"/>
        <v>Lovro – Pinjušić – OK Japetić – M12</v>
      </c>
      <c r="L712" s="92" t="s">
        <v>0</v>
      </c>
      <c r="M712" s="312" t="str">
        <f t="shared" si="74"/>
        <v>Lovro – Pinjušić – OK Japetić</v>
      </c>
      <c r="N712" s="92" t="s">
        <v>0</v>
      </c>
      <c r="O712" s="312" t="str">
        <f t="shared" si="75"/>
        <v>Lovro – Pinjušić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727</v>
      </c>
      <c r="E713" s="282" cm="1">
        <f t="array" ref="E713">IF($C713="","",INDEX(import_data,$C713,E$9))</f>
        <v>1856</v>
      </c>
      <c r="F713" s="280" t="str" cm="1">
        <f t="array" ref="F713">IF($C713="","",INDEX(import_data,$C713,F$9))</f>
        <v>Lovro</v>
      </c>
      <c r="G713" s="280" t="str" cm="1">
        <f t="array" ref="G713">IF($C713="","",INDEX(import_data,$C713,G$9))</f>
        <v>Berečki</v>
      </c>
      <c r="H713" s="280" t="str" cm="1">
        <f t="array" ref="H713">IF($C713="","",IF(INDEX(import_data,$C713,H$9)="","",INDEX(import_data,$C713,H$9)))</f>
        <v>OK Japetić</v>
      </c>
      <c r="I713" s="300" t="str" cm="1">
        <f t="array" ref="I713">IF($C713="","",IF(INDEX(import_data,$C713,I$9)="","",INDEX(import_data,$C713,I$9)))</f>
        <v/>
      </c>
      <c r="K713" s="312" t="str">
        <f t="shared" si="73"/>
        <v>Lovro – Berečki – OK Japetić</v>
      </c>
      <c r="L713" s="92" t="s">
        <v>0</v>
      </c>
      <c r="M713" s="312" t="str">
        <f t="shared" si="74"/>
        <v>Lovro – Berečki – OK Japetić</v>
      </c>
      <c r="N713" s="92" t="s">
        <v>0</v>
      </c>
      <c r="O713" s="312" t="str">
        <f t="shared" si="75"/>
        <v>Lovro – Berečki</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728</v>
      </c>
      <c r="E714" s="282" cm="1">
        <f t="array" ref="E714">IF($C714="","",INDEX(import_data,$C714,E$9))</f>
        <v>1888</v>
      </c>
      <c r="F714" s="280" t="str" cm="1">
        <f t="array" ref="F714">IF($C714="","",INDEX(import_data,$C714,F$9))</f>
        <v>Luana</v>
      </c>
      <c r="G714" s="280" t="str" cm="1">
        <f t="array" ref="G714">IF($C714="","",INDEX(import_data,$C714,G$9))</f>
        <v>Ivošević</v>
      </c>
      <c r="H714" s="280" t="str" cm="1">
        <f t="array" ref="H714">IF($C714="","",IF(INDEX(import_data,$C714,H$9)="","",INDEX(import_data,$C714,H$9)))</f>
        <v>OK Vihor</v>
      </c>
      <c r="I714" s="300" t="str" cm="1">
        <f t="array" ref="I714">IF($C714="","",IF(INDEX(import_data,$C714,I$9)="","",INDEX(import_data,$C714,I$9)))</f>
        <v>Ž21B</v>
      </c>
      <c r="K714" s="312" t="str">
        <f t="shared" si="73"/>
        <v>Luana – Ivošević – OK Vihor – Ž21B</v>
      </c>
      <c r="L714" s="92" t="s">
        <v>0</v>
      </c>
      <c r="M714" s="312" t="str">
        <f t="shared" si="74"/>
        <v>Luana – Ivošević – OK Vihor</v>
      </c>
      <c r="N714" s="92" t="s">
        <v>0</v>
      </c>
      <c r="O714" s="312" t="str">
        <f t="shared" si="75"/>
        <v>Luana – Ivošević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729</v>
      </c>
      <c r="E715" s="282" cm="1">
        <f t="array" ref="E715">IF($C715="","",INDEX(import_data,$C715,E$9))</f>
        <v>1804</v>
      </c>
      <c r="F715" s="280" t="str" cm="1">
        <f t="array" ref="F715">IF($C715="","",INDEX(import_data,$C715,F$9))</f>
        <v>Lucas</v>
      </c>
      <c r="G715" s="280" t="str" cm="1">
        <f t="array" ref="G715">IF($C715="","",INDEX(import_data,$C715,G$9))</f>
        <v>Nežić</v>
      </c>
      <c r="H715" s="280" t="str" cm="1">
        <f t="array" ref="H715">IF($C715="","",IF(INDEX(import_data,$C715,H$9)="","",INDEX(import_data,$C715,H$9)))</f>
        <v>OK Vihor</v>
      </c>
      <c r="I715" s="300" t="str" cm="1">
        <f t="array" ref="I715">IF($C715="","",IF(INDEX(import_data,$C715,I$9)="","",INDEX(import_data,$C715,I$9)))</f>
        <v/>
      </c>
      <c r="K715" s="312" t="str">
        <f t="shared" si="73"/>
        <v>Lucas – Nežić – OK Vihor</v>
      </c>
      <c r="L715" s="92" t="s">
        <v>0</v>
      </c>
      <c r="M715" s="312" t="str">
        <f t="shared" si="74"/>
        <v>Lucas – Nežić – OK Vihor</v>
      </c>
      <c r="N715" s="92" t="s">
        <v>0</v>
      </c>
      <c r="O715" s="312" t="str">
        <f t="shared" si="75"/>
        <v>Lucas – Nežić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730</v>
      </c>
      <c r="E716" s="282" cm="1">
        <f t="array" ref="E716">IF($C716="","",INDEX(import_data,$C716,E$9))</f>
        <v>1684</v>
      </c>
      <c r="F716" s="280" t="str" cm="1">
        <f t="array" ref="F716">IF($C716="","",INDEX(import_data,$C716,F$9))</f>
        <v>Lucia Gianna</v>
      </c>
      <c r="G716" s="280" t="str" cm="1">
        <f t="array" ref="G716">IF($C716="","",INDEX(import_data,$C716,G$9))</f>
        <v>Bašić</v>
      </c>
      <c r="H716" s="280" t="str" cm="1">
        <f t="array" ref="H716">IF($C716="","",IF(INDEX(import_data,$C716,H$9)="","",INDEX(import_data,$C716,H$9)))</f>
        <v>OK Orion</v>
      </c>
      <c r="I716" s="300" t="str" cm="1">
        <f t="array" ref="I716">IF($C716="","",IF(INDEX(import_data,$C716,I$9)="","",INDEX(import_data,$C716,I$9)))</f>
        <v/>
      </c>
      <c r="K716" s="312" t="str">
        <f t="shared" si="73"/>
        <v>Lucia Gianna – Bašić – OK Orion</v>
      </c>
      <c r="L716" s="92" t="s">
        <v>0</v>
      </c>
      <c r="M716" s="312" t="str">
        <f t="shared" si="74"/>
        <v>Lucia Gianna – Bašić – OK Orion</v>
      </c>
      <c r="N716" s="92" t="s">
        <v>0</v>
      </c>
      <c r="O716" s="312" t="str">
        <f t="shared" si="75"/>
        <v>Lucia Gianna – Bašić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731</v>
      </c>
      <c r="E717" s="282" cm="1">
        <f t="array" ref="E717">IF($C717="","",INDEX(import_data,$C717,E$9))</f>
        <v>1853</v>
      </c>
      <c r="F717" s="280" t="str" cm="1">
        <f t="array" ref="F717">IF($C717="","",INDEX(import_data,$C717,F$9))</f>
        <v>Lucija</v>
      </c>
      <c r="G717" s="280" t="str" cm="1">
        <f t="array" ref="G717">IF($C717="","",INDEX(import_data,$C717,G$9))</f>
        <v>Markić</v>
      </c>
      <c r="H717" s="280" t="str" cm="1">
        <f t="array" ref="H717">IF($C717="","",IF(INDEX(import_data,$C717,H$9)="","",INDEX(import_data,$C717,H$9)))</f>
        <v>OK Japetić</v>
      </c>
      <c r="I717" s="300" t="str" cm="1">
        <f t="array" ref="I717">IF($C717="","",IF(INDEX(import_data,$C717,I$9)="","",INDEX(import_data,$C717,I$9)))</f>
        <v/>
      </c>
      <c r="K717" s="312" t="str">
        <f t="shared" si="73"/>
        <v>Lucija – Markić – OK Japetić</v>
      </c>
      <c r="L717" s="92" t="s">
        <v>0</v>
      </c>
      <c r="M717" s="312" t="str">
        <f t="shared" si="74"/>
        <v>Lucija – Markić – OK Japetić</v>
      </c>
      <c r="N717" s="92" t="s">
        <v>0</v>
      </c>
      <c r="O717" s="312" t="str">
        <f t="shared" si="75"/>
        <v>Lucija – Markić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732</v>
      </c>
      <c r="E718" s="282" cm="1">
        <f t="array" ref="E718">IF($C718="","",INDEX(import_data,$C718,E$9))</f>
        <v>1425</v>
      </c>
      <c r="F718" s="280" t="str" cm="1">
        <f t="array" ref="F718">IF($C718="","",INDEX(import_data,$C718,F$9))</f>
        <v>Lucija</v>
      </c>
      <c r="G718" s="280" t="str" cm="1">
        <f t="array" ref="G718">IF($C718="","",INDEX(import_data,$C718,G$9))</f>
        <v>Detić</v>
      </c>
      <c r="H718" s="280" t="str" cm="1">
        <f t="array" ref="H718">IF($C718="","",IF(INDEX(import_data,$C718,H$9)="","",INDEX(import_data,$C718,H$9)))</f>
        <v>OK Varaždin</v>
      </c>
      <c r="I718" s="300" t="str" cm="1">
        <f t="array" ref="I718">IF($C718="","",IF(INDEX(import_data,$C718,I$9)="","",INDEX(import_data,$C718,I$9)))</f>
        <v>Ž12</v>
      </c>
      <c r="K718" s="312" t="str">
        <f t="shared" ref="K718:K781" si="80">IF(F718="","",F718) &amp; IF(G718="",""," – " &amp; G718) &amp; IF(H718="",""," – " &amp; H718) &amp; IF(I718="",""," – " &amp; I718)</f>
        <v>Lucija – Detić – OK Varaždin – Ž12</v>
      </c>
      <c r="L718" s="92" t="s">
        <v>0</v>
      </c>
      <c r="M718" s="312" t="str">
        <f t="shared" ref="M718:M781" si="81">IF(F718="","",F718) &amp; IF(G718="",""," – " &amp; G718) &amp; IF(H718="",""," – " &amp; H718)</f>
        <v>Lucija – Detić – OK Varaždin</v>
      </c>
      <c r="N718" s="92" t="s">
        <v>0</v>
      </c>
      <c r="O718" s="312" t="str">
        <f t="shared" ref="O718:O781" si="82">IF(F718="","",F718) &amp; IF(G718="",""," – " &amp; G718)</f>
        <v>Lucija – Detić</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733</v>
      </c>
      <c r="E719" s="282" cm="1">
        <f t="array" ref="E719">IF($C719="","",INDEX(import_data,$C719,E$9))</f>
        <v>2113</v>
      </c>
      <c r="F719" s="280" t="str" cm="1">
        <f t="array" ref="F719">IF($C719="","",INDEX(import_data,$C719,F$9))</f>
        <v>Lucija</v>
      </c>
      <c r="G719" s="280" t="str" cm="1">
        <f t="array" ref="G719">IF($C719="","",INDEX(import_data,$C719,G$9))</f>
        <v>Tot</v>
      </c>
      <c r="H719" s="280" t="str" cm="1">
        <f t="array" ref="H719">IF($C719="","",IF(INDEX(import_data,$C719,H$9)="","",INDEX(import_data,$C719,H$9)))</f>
        <v>OK Japetić</v>
      </c>
      <c r="I719" s="300" t="str" cm="1">
        <f t="array" ref="I719">IF($C719="","",IF(INDEX(import_data,$C719,I$9)="","",INDEX(import_data,$C719,I$9)))</f>
        <v/>
      </c>
      <c r="K719" s="312" t="str">
        <f t="shared" si="80"/>
        <v>Lucija – Tot – OK Japetić</v>
      </c>
      <c r="L719" s="92" t="s">
        <v>0</v>
      </c>
      <c r="M719" s="312" t="str">
        <f t="shared" si="81"/>
        <v>Lucija – Tot – OK Japetić</v>
      </c>
      <c r="N719" s="92" t="s">
        <v>0</v>
      </c>
      <c r="O719" s="312" t="str">
        <f t="shared" si="82"/>
        <v>Lucija – Tot</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734</v>
      </c>
      <c r="E720" s="282" cm="1">
        <f t="array" ref="E720">IF($C720="","",INDEX(import_data,$C720,E$9))</f>
        <v>1236</v>
      </c>
      <c r="F720" s="280" t="str" cm="1">
        <f t="array" ref="F720">IF($C720="","",INDEX(import_data,$C720,F$9))</f>
        <v>Lucija</v>
      </c>
      <c r="G720" s="280" t="str" cm="1">
        <f t="array" ref="G720">IF($C720="","",INDEX(import_data,$C720,G$9))</f>
        <v>Gojmerac</v>
      </c>
      <c r="H720" s="280" t="str" cm="1">
        <f t="array" ref="H720">IF($C720="","",IF(INDEX(import_data,$C720,H$9)="","",INDEX(import_data,$C720,H$9)))</f>
        <v>OK Ivan Merz</v>
      </c>
      <c r="I720" s="300" t="str" cm="1">
        <f t="array" ref="I720">IF($C720="","",IF(INDEX(import_data,$C720,I$9)="","",INDEX(import_data,$C720,I$9)))</f>
        <v/>
      </c>
      <c r="K720" s="312" t="str">
        <f t="shared" si="80"/>
        <v>Lucija – Gojmerac – OK Ivan Merz</v>
      </c>
      <c r="L720" s="92" t="s">
        <v>0</v>
      </c>
      <c r="M720" s="312" t="str">
        <f t="shared" si="81"/>
        <v>Lucija – Gojmerac – OK Ivan Merz</v>
      </c>
      <c r="N720" s="92" t="s">
        <v>0</v>
      </c>
      <c r="O720" s="312" t="str">
        <f t="shared" si="82"/>
        <v>Lucija – Gojmerac</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735</v>
      </c>
      <c r="E721" s="282" cm="1">
        <f t="array" ref="E721">IF($C721="","",INDEX(import_data,$C721,E$9))</f>
        <v>1467</v>
      </c>
      <c r="F721" s="280" t="str" cm="1">
        <f t="array" ref="F721">IF($C721="","",INDEX(import_data,$C721,F$9))</f>
        <v>Lucija</v>
      </c>
      <c r="G721" s="280" t="str" cm="1">
        <f t="array" ref="G721">IF($C721="","",INDEX(import_data,$C721,G$9))</f>
        <v>Hercigonja</v>
      </c>
      <c r="H721" s="280" t="str" cm="1">
        <f t="array" ref="H721">IF($C721="","",IF(INDEX(import_data,$C721,H$9)="","",INDEX(import_data,$C721,H$9)))</f>
        <v>OK Kapela</v>
      </c>
      <c r="I721" s="300" t="str" cm="1">
        <f t="array" ref="I721">IF($C721="","",IF(INDEX(import_data,$C721,I$9)="","",INDEX(import_data,$C721,I$9)))</f>
        <v>Ž14</v>
      </c>
      <c r="K721" s="312" t="str">
        <f t="shared" si="80"/>
        <v>Lucija – Hercigonja – OK Kapela – Ž14</v>
      </c>
      <c r="L721" s="92" t="s">
        <v>0</v>
      </c>
      <c r="M721" s="312" t="str">
        <f t="shared" si="81"/>
        <v>Lucija – Hercigonja – OK Kapela</v>
      </c>
      <c r="N721" s="92" t="s">
        <v>0</v>
      </c>
      <c r="O721" s="312" t="str">
        <f t="shared" si="82"/>
        <v>Lucija – Hercigonja</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736</v>
      </c>
      <c r="E722" s="282" cm="1">
        <f t="array" ref="E722">IF($C722="","",INDEX(import_data,$C722,E$9))</f>
        <v>1092</v>
      </c>
      <c r="F722" s="280" t="str" cm="1">
        <f t="array" ref="F722">IF($C722="","",INDEX(import_data,$C722,F$9))</f>
        <v>Lucija</v>
      </c>
      <c r="G722" s="280" t="str" cm="1">
        <f t="array" ref="G722">IF($C722="","",INDEX(import_data,$C722,G$9))</f>
        <v>Milas</v>
      </c>
      <c r="H722" s="280" t="str" cm="1">
        <f t="array" ref="H722">IF($C722="","",IF(INDEX(import_data,$C722,H$9)="","",INDEX(import_data,$C722,H$9)))</f>
        <v>OK Kapela</v>
      </c>
      <c r="I722" s="300" t="str" cm="1">
        <f t="array" ref="I722">IF($C722="","",IF(INDEX(import_data,$C722,I$9)="","",INDEX(import_data,$C722,I$9)))</f>
        <v>Ž35</v>
      </c>
      <c r="K722" s="312" t="str">
        <f t="shared" si="80"/>
        <v>Lucija – Milas – OK Kapela – Ž35</v>
      </c>
      <c r="L722" s="92" t="s">
        <v>0</v>
      </c>
      <c r="M722" s="312" t="str">
        <f t="shared" si="81"/>
        <v>Lucija – Milas – OK Kapela</v>
      </c>
      <c r="N722" s="92" t="s">
        <v>0</v>
      </c>
      <c r="O722" s="312" t="str">
        <f t="shared" si="82"/>
        <v>Lucija – Milas</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737</v>
      </c>
      <c r="E723" s="282" cm="1">
        <f t="array" ref="E723">IF($C723="","",INDEX(import_data,$C723,E$9))</f>
        <v>1658</v>
      </c>
      <c r="F723" s="280" t="str" cm="1">
        <f t="array" ref="F723">IF($C723="","",INDEX(import_data,$C723,F$9))</f>
        <v>Lucija</v>
      </c>
      <c r="G723" s="280" t="str" cm="1">
        <f t="array" ref="G723">IF($C723="","",INDEX(import_data,$C723,G$9))</f>
        <v>Jertec</v>
      </c>
      <c r="H723" s="280" t="str" cm="1">
        <f t="array" ref="H723">IF($C723="","",IF(INDEX(import_data,$C723,H$9)="","",INDEX(import_data,$C723,H$9)))</f>
        <v>OK Varaždin</v>
      </c>
      <c r="I723" s="300" t="str" cm="1">
        <f t="array" ref="I723">IF($C723="","",IF(INDEX(import_data,$C723,I$9)="","",INDEX(import_data,$C723,I$9)))</f>
        <v/>
      </c>
      <c r="K723" s="312" t="str">
        <f t="shared" si="80"/>
        <v>Lucija – Jertec – OK Varaždin</v>
      </c>
      <c r="L723" s="92" t="s">
        <v>0</v>
      </c>
      <c r="M723" s="312" t="str">
        <f t="shared" si="81"/>
        <v>Lucija – Jertec – OK Varaždin</v>
      </c>
      <c r="N723" s="92" t="s">
        <v>0</v>
      </c>
      <c r="O723" s="312" t="str">
        <f t="shared" si="82"/>
        <v>Lucija – Jertec</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738</v>
      </c>
      <c r="E724" s="282" cm="1">
        <f t="array" ref="E724">IF($C724="","",INDEX(import_data,$C724,E$9))</f>
        <v>1932</v>
      </c>
      <c r="F724" s="280" t="str" cm="1">
        <f t="array" ref="F724">IF($C724="","",INDEX(import_data,$C724,F$9))</f>
        <v>Lucija</v>
      </c>
      <c r="G724" s="280" t="str" cm="1">
        <f t="array" ref="G724">IF($C724="","",INDEX(import_data,$C724,G$9))</f>
        <v>Šantek</v>
      </c>
      <c r="H724" s="280" t="str" cm="1">
        <f t="array" ref="H724">IF($C724="","",IF(INDEX(import_data,$C724,H$9)="","",INDEX(import_data,$C724,H$9)))</f>
        <v>OK Varaždin</v>
      </c>
      <c r="I724" s="300" t="str" cm="1">
        <f t="array" ref="I724">IF($C724="","",IF(INDEX(import_data,$C724,I$9)="","",INDEX(import_data,$C724,I$9)))</f>
        <v>Ž12</v>
      </c>
      <c r="K724" s="312" t="str">
        <f t="shared" si="80"/>
        <v>Lucija – Šantek – OK Varaždin – Ž12</v>
      </c>
      <c r="L724" s="92" t="s">
        <v>0</v>
      </c>
      <c r="M724" s="312" t="str">
        <f t="shared" si="81"/>
        <v>Lucija – Šantek – OK Varaždin</v>
      </c>
      <c r="N724" s="92" t="s">
        <v>0</v>
      </c>
      <c r="O724" s="312" t="str">
        <f t="shared" si="82"/>
        <v>Lucija – Šantek</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739</v>
      </c>
      <c r="E725" s="282" cm="1">
        <f t="array" ref="E725">IF($C725="","",INDEX(import_data,$C725,E$9))</f>
        <v>1996</v>
      </c>
      <c r="F725" s="280" t="str" cm="1">
        <f t="array" ref="F725">IF($C725="","",INDEX(import_data,$C725,F$9))</f>
        <v>Lucija</v>
      </c>
      <c r="G725" s="280" t="str" cm="1">
        <f t="array" ref="G725">IF($C725="","",INDEX(import_data,$C725,G$9))</f>
        <v>Velić</v>
      </c>
      <c r="H725" s="280" t="str" cm="1">
        <f t="array" ref="H725">IF($C725="","",IF(INDEX(import_data,$C725,H$9)="","",INDEX(import_data,$C725,H$9)))</f>
        <v>OK Japetić</v>
      </c>
      <c r="I725" s="300" t="str" cm="1">
        <f t="array" ref="I725">IF($C725="","",IF(INDEX(import_data,$C725,I$9)="","",INDEX(import_data,$C725,I$9)))</f>
        <v/>
      </c>
      <c r="K725" s="312" t="str">
        <f t="shared" si="80"/>
        <v>Lucija – Velić – OK Japetić</v>
      </c>
      <c r="L725" s="92" t="s">
        <v>0</v>
      </c>
      <c r="M725" s="312" t="str">
        <f t="shared" si="81"/>
        <v>Lucija – Velić – OK Japetić</v>
      </c>
      <c r="N725" s="92" t="s">
        <v>0</v>
      </c>
      <c r="O725" s="312" t="str">
        <f t="shared" si="82"/>
        <v>Lucija – Velić</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740</v>
      </c>
      <c r="E726" s="282" cm="1">
        <f t="array" ref="E726">IF($C726="","",INDEX(import_data,$C726,E$9))</f>
        <v>1493</v>
      </c>
      <c r="F726" s="280" t="str" cm="1">
        <f t="array" ref="F726">IF($C726="","",INDEX(import_data,$C726,F$9))</f>
        <v>Lucija Marijela</v>
      </c>
      <c r="G726" s="280" t="str" cm="1">
        <f t="array" ref="G726">IF($C726="","",INDEX(import_data,$C726,G$9))</f>
        <v>Štambuk</v>
      </c>
      <c r="H726" s="280" t="str" cm="1">
        <f t="array" ref="H726">IF($C726="","",IF(INDEX(import_data,$C726,H$9)="","",INDEX(import_data,$C726,H$9)))</f>
        <v>OK Ivan Merz</v>
      </c>
      <c r="I726" s="300" t="str" cm="1">
        <f t="array" ref="I726">IF($C726="","",IF(INDEX(import_data,$C726,I$9)="","",INDEX(import_data,$C726,I$9)))</f>
        <v>Ž16</v>
      </c>
      <c r="K726" s="312" t="str">
        <f t="shared" si="80"/>
        <v>Lucija Marijela – Štambuk – OK Ivan Merz – Ž16</v>
      </c>
      <c r="L726" s="92" t="s">
        <v>0</v>
      </c>
      <c r="M726" s="312" t="str">
        <f t="shared" si="81"/>
        <v>Lucija Marijela – Štambuk – OK Ivan Merz</v>
      </c>
      <c r="N726" s="92" t="s">
        <v>0</v>
      </c>
      <c r="O726" s="312" t="str">
        <f t="shared" si="82"/>
        <v>Lucija Marijela – Štambuk</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741</v>
      </c>
      <c r="E727" s="282" cm="1">
        <f t="array" ref="E727">IF($C727="","",INDEX(import_data,$C727,E$9))</f>
        <v>1920</v>
      </c>
      <c r="F727" s="280" t="str" cm="1">
        <f t="array" ref="F727">IF($C727="","",INDEX(import_data,$C727,F$9))</f>
        <v>Luka</v>
      </c>
      <c r="G727" s="280" t="str" cm="1">
        <f t="array" ref="G727">IF($C727="","",INDEX(import_data,$C727,G$9))</f>
        <v>Jurić</v>
      </c>
      <c r="H727" s="280" t="str" cm="1">
        <f t="array" ref="H727">IF($C727="","",IF(INDEX(import_data,$C727,H$9)="","",INDEX(import_data,$C727,H$9)))</f>
        <v>OK Vihor</v>
      </c>
      <c r="I727" s="300" t="str" cm="1">
        <f t="array" ref="I727">IF($C727="","",IF(INDEX(import_data,$C727,I$9)="","",INDEX(import_data,$C727,I$9)))</f>
        <v/>
      </c>
      <c r="K727" s="312" t="str">
        <f t="shared" si="80"/>
        <v>Luka – Jurić – OK Vihor</v>
      </c>
      <c r="L727" s="92" t="s">
        <v>0</v>
      </c>
      <c r="M727" s="312" t="str">
        <f t="shared" si="81"/>
        <v>Luka – Jurić – OK Vihor</v>
      </c>
      <c r="N727" s="92" t="s">
        <v>0</v>
      </c>
      <c r="O727" s="312" t="str">
        <f t="shared" si="82"/>
        <v>Luka – Jurić</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742</v>
      </c>
      <c r="E728" s="282" cm="1">
        <f t="array" ref="E728">IF($C728="","",INDEX(import_data,$C728,E$9))</f>
        <v>1426</v>
      </c>
      <c r="F728" s="280" t="str" cm="1">
        <f t="array" ref="F728">IF($C728="","",INDEX(import_data,$C728,F$9))</f>
        <v>Luka</v>
      </c>
      <c r="G728" s="280" t="str" cm="1">
        <f t="array" ref="G728">IF($C728="","",INDEX(import_data,$C728,G$9))</f>
        <v>Karavidović</v>
      </c>
      <c r="H728" s="280" t="str" cm="1">
        <f t="array" ref="H728">IF($C728="","",IF(INDEX(import_data,$C728,H$9)="","",INDEX(import_data,$C728,H$9)))</f>
        <v>OK Vihor</v>
      </c>
      <c r="I728" s="300" t="str" cm="1">
        <f t="array" ref="I728">IF($C728="","",IF(INDEX(import_data,$C728,I$9)="","",INDEX(import_data,$C728,I$9)))</f>
        <v/>
      </c>
      <c r="K728" s="312" t="str">
        <f t="shared" si="80"/>
        <v>Luka – Karavidović – OK Vihor</v>
      </c>
      <c r="L728" s="92" t="s">
        <v>0</v>
      </c>
      <c r="M728" s="312" t="str">
        <f t="shared" si="81"/>
        <v>Luka – Karavidović – OK Vihor</v>
      </c>
      <c r="N728" s="92" t="s">
        <v>0</v>
      </c>
      <c r="O728" s="312" t="str">
        <f t="shared" si="82"/>
        <v>Luka – Karavidović</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743</v>
      </c>
      <c r="E729" s="282" cm="1">
        <f t="array" ref="E729">IF($C729="","",INDEX(import_data,$C729,E$9))</f>
        <v>1969</v>
      </c>
      <c r="F729" s="280" t="str" cm="1">
        <f t="array" ref="F729">IF($C729="","",INDEX(import_data,$C729,F$9))</f>
        <v>Luka</v>
      </c>
      <c r="G729" s="280" t="str" cm="1">
        <f t="array" ref="G729">IF($C729="","",INDEX(import_data,$C729,G$9))</f>
        <v>Hajnić</v>
      </c>
      <c r="H729" s="280" t="str" cm="1">
        <f t="array" ref="H729">IF($C729="","",IF(INDEX(import_data,$C729,H$9)="","",INDEX(import_data,$C729,H$9)))</f>
        <v/>
      </c>
      <c r="I729" s="300" t="str" cm="1">
        <f t="array" ref="I729">IF($C729="","",IF(INDEX(import_data,$C729,I$9)="","",INDEX(import_data,$C729,I$9)))</f>
        <v/>
      </c>
      <c r="K729" s="312" t="str">
        <f t="shared" si="80"/>
        <v>Luka – Hajnić</v>
      </c>
      <c r="L729" s="92" t="s">
        <v>0</v>
      </c>
      <c r="M729" s="312" t="str">
        <f t="shared" si="81"/>
        <v>Luka – Hajnić</v>
      </c>
      <c r="N729" s="92" t="s">
        <v>0</v>
      </c>
      <c r="O729" s="312" t="str">
        <f t="shared" si="82"/>
        <v>Luka – Hajnić</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744</v>
      </c>
      <c r="E730" s="282" cm="1">
        <f t="array" ref="E730">IF($C730="","",INDEX(import_data,$C730,E$9))</f>
        <v>2005</v>
      </c>
      <c r="F730" s="280" t="str" cm="1">
        <f t="array" ref="F730">IF($C730="","",INDEX(import_data,$C730,F$9))</f>
        <v>Luka</v>
      </c>
      <c r="G730" s="280" t="str" cm="1">
        <f t="array" ref="G730">IF($C730="","",INDEX(import_data,$C730,G$9))</f>
        <v>Tot</v>
      </c>
      <c r="H730" s="280" t="str" cm="1">
        <f t="array" ref="H730">IF($C730="","",IF(INDEX(import_data,$C730,H$9)="","",INDEX(import_data,$C730,H$9)))</f>
        <v>OK Japetić</v>
      </c>
      <c r="I730" s="300" t="str" cm="1">
        <f t="array" ref="I730">IF($C730="","",IF(INDEX(import_data,$C730,I$9)="","",INDEX(import_data,$C730,I$9)))</f>
        <v>M12</v>
      </c>
      <c r="K730" s="312" t="str">
        <f t="shared" si="80"/>
        <v>Luka – Tot – OK Japetić – M12</v>
      </c>
      <c r="L730" s="92" t="s">
        <v>0</v>
      </c>
      <c r="M730" s="312" t="str">
        <f t="shared" si="81"/>
        <v>Luka – Tot – OK Japetić</v>
      </c>
      <c r="N730" s="92" t="s">
        <v>0</v>
      </c>
      <c r="O730" s="312" t="str">
        <f t="shared" si="82"/>
        <v>Luka – Tot</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745</v>
      </c>
      <c r="E731" s="282" cm="1">
        <f t="array" ref="E731">IF($C731="","",INDEX(import_data,$C731,E$9))</f>
        <v>1192</v>
      </c>
      <c r="F731" s="280" t="str" cm="1">
        <f t="array" ref="F731">IF($C731="","",INDEX(import_data,$C731,F$9))</f>
        <v>Luka</v>
      </c>
      <c r="G731" s="280" t="str" cm="1">
        <f t="array" ref="G731">IF($C731="","",INDEX(import_data,$C731,G$9))</f>
        <v>Bahun</v>
      </c>
      <c r="H731" s="280" t="str" cm="1">
        <f t="array" ref="H731">IF($C731="","",IF(INDEX(import_data,$C731,H$9)="","",INDEX(import_data,$C731,H$9)))</f>
        <v>OK Međimurje</v>
      </c>
      <c r="I731" s="300" t="str" cm="1">
        <f t="array" ref="I731">IF($C731="","",IF(INDEX(import_data,$C731,I$9)="","",INDEX(import_data,$C731,I$9)))</f>
        <v/>
      </c>
      <c r="K731" s="312" t="str">
        <f t="shared" si="80"/>
        <v>Luka – Bahun – OK Međimurje</v>
      </c>
      <c r="L731" s="92" t="s">
        <v>0</v>
      </c>
      <c r="M731" s="312" t="str">
        <f t="shared" si="81"/>
        <v>Luka – Bahun – OK Međimurje</v>
      </c>
      <c r="N731" s="92" t="s">
        <v>0</v>
      </c>
      <c r="O731" s="312" t="str">
        <f t="shared" si="82"/>
        <v>Luka – Bahun</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746</v>
      </c>
      <c r="E732" s="282" cm="1">
        <f t="array" ref="E732">IF($C732="","",INDEX(import_data,$C732,E$9))</f>
        <v>2243</v>
      </c>
      <c r="F732" s="280" t="str" cm="1">
        <f t="array" ref="F732">IF($C732="","",INDEX(import_data,$C732,F$9))</f>
        <v>Luka</v>
      </c>
      <c r="G732" s="280" t="str" cm="1">
        <f t="array" ref="G732">IF($C732="","",INDEX(import_data,$C732,G$9))</f>
        <v>Valek Koren</v>
      </c>
      <c r="H732" s="280" t="str" cm="1">
        <f t="array" ref="H732">IF($C732="","",IF(INDEX(import_data,$C732,H$9)="","",INDEX(import_data,$C732,H$9)))</f>
        <v>OK Varaždin</v>
      </c>
      <c r="I732" s="300" t="str" cm="1">
        <f t="array" ref="I732">IF($C732="","",IF(INDEX(import_data,$C732,I$9)="","",INDEX(import_data,$C732,I$9)))</f>
        <v/>
      </c>
      <c r="K732" s="312" t="str">
        <f t="shared" si="80"/>
        <v>Luka – Valek Koren – OK Varaždin</v>
      </c>
      <c r="L732" s="92" t="s">
        <v>0</v>
      </c>
      <c r="M732" s="312" t="str">
        <f t="shared" si="81"/>
        <v>Luka – Valek Koren – OK Varaždin</v>
      </c>
      <c r="N732" s="92" t="s">
        <v>0</v>
      </c>
      <c r="O732" s="312" t="str">
        <f t="shared" si="82"/>
        <v>Luka – Valek Koren</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747</v>
      </c>
      <c r="E733" s="282" cm="1">
        <f t="array" ref="E733">IF($C733="","",INDEX(import_data,$C733,E$9))</f>
        <v>1356</v>
      </c>
      <c r="F733" s="280" t="str" cm="1">
        <f t="array" ref="F733">IF($C733="","",INDEX(import_data,$C733,F$9))</f>
        <v>Luka</v>
      </c>
      <c r="G733" s="280" t="str" cm="1">
        <f t="array" ref="G733">IF($C733="","",INDEX(import_data,$C733,G$9))</f>
        <v>Novak</v>
      </c>
      <c r="H733" s="280" t="str" cm="1">
        <f t="array" ref="H733">IF($C733="","",IF(INDEX(import_data,$C733,H$9)="","",INDEX(import_data,$C733,H$9)))</f>
        <v>OK Međimurje</v>
      </c>
      <c r="I733" s="300" t="str" cm="1">
        <f t="array" ref="I733">IF($C733="","",IF(INDEX(import_data,$C733,I$9)="","",INDEX(import_data,$C733,I$9)))</f>
        <v/>
      </c>
      <c r="K733" s="312" t="str">
        <f t="shared" si="80"/>
        <v>Luka – Novak – OK Međimurje</v>
      </c>
      <c r="L733" s="92" t="s">
        <v>0</v>
      </c>
      <c r="M733" s="312" t="str">
        <f t="shared" si="81"/>
        <v>Luka – Novak – OK Međimurje</v>
      </c>
      <c r="N733" s="92" t="s">
        <v>0</v>
      </c>
      <c r="O733" s="312" t="str">
        <f t="shared" si="82"/>
        <v>Luka – Novak</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748</v>
      </c>
      <c r="E734" s="282" cm="1">
        <f t="array" ref="E734">IF($C734="","",INDEX(import_data,$C734,E$9))</f>
        <v>1213</v>
      </c>
      <c r="F734" s="280" t="str" cm="1">
        <f t="array" ref="F734">IF($C734="","",INDEX(import_data,$C734,F$9))</f>
        <v>Luka</v>
      </c>
      <c r="G734" s="280" t="str" cm="1">
        <f t="array" ref="G734">IF($C734="","",INDEX(import_data,$C734,G$9))</f>
        <v>Požgaj</v>
      </c>
      <c r="H734" s="280" t="str" cm="1">
        <f t="array" ref="H734">IF($C734="","",IF(INDEX(import_data,$C734,H$9)="","",INDEX(import_data,$C734,H$9)))</f>
        <v>OK Vihor</v>
      </c>
      <c r="I734" s="300" t="str" cm="1">
        <f t="array" ref="I734">IF($C734="","",IF(INDEX(import_data,$C734,I$9)="","",INDEX(import_data,$C734,I$9)))</f>
        <v/>
      </c>
      <c r="K734" s="312" t="str">
        <f t="shared" si="80"/>
        <v>Luka – Požgaj – OK Vihor</v>
      </c>
      <c r="L734" s="92" t="s">
        <v>0</v>
      </c>
      <c r="M734" s="312" t="str">
        <f t="shared" si="81"/>
        <v>Luka – Požgaj – OK Vihor</v>
      </c>
      <c r="N734" s="92" t="s">
        <v>0</v>
      </c>
      <c r="O734" s="312" t="str">
        <f t="shared" si="82"/>
        <v>Luka – Požgaj</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749</v>
      </c>
      <c r="E735" s="282" cm="1">
        <f t="array" ref="E735">IF($C735="","",INDEX(import_data,$C735,E$9))</f>
        <v>1233</v>
      </c>
      <c r="F735" s="280" t="str" cm="1">
        <f t="array" ref="F735">IF($C735="","",INDEX(import_data,$C735,F$9))</f>
        <v>Luka</v>
      </c>
      <c r="G735" s="280" t="str" cm="1">
        <f t="array" ref="G735">IF($C735="","",INDEX(import_data,$C735,G$9))</f>
        <v>Kosić</v>
      </c>
      <c r="H735" s="280" t="str" cm="1">
        <f t="array" ref="H735">IF($C735="","",IF(INDEX(import_data,$C735,H$9)="","",INDEX(import_data,$C735,H$9)))</f>
        <v>OK Japetić</v>
      </c>
      <c r="I735" s="300" t="str" cm="1">
        <f t="array" ref="I735">IF($C735="","",IF(INDEX(import_data,$C735,I$9)="","",INDEX(import_data,$C735,I$9)))</f>
        <v>M35</v>
      </c>
      <c r="K735" s="312" t="str">
        <f t="shared" si="80"/>
        <v>Luka – Kosić – OK Japetić – M35</v>
      </c>
      <c r="L735" s="92" t="s">
        <v>0</v>
      </c>
      <c r="M735" s="312" t="str">
        <f t="shared" si="81"/>
        <v>Luka – Kosić – OK Japetić</v>
      </c>
      <c r="N735" s="92" t="s">
        <v>0</v>
      </c>
      <c r="O735" s="312" t="str">
        <f t="shared" si="82"/>
        <v>Luka – Kosić</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750</v>
      </c>
      <c r="E736" s="282" cm="1">
        <f t="array" ref="E736">IF($C736="","",INDEX(import_data,$C736,E$9))</f>
        <v>1497</v>
      </c>
      <c r="F736" s="280" t="str" cm="1">
        <f t="array" ref="F736">IF($C736="","",INDEX(import_data,$C736,F$9))</f>
        <v>Luka</v>
      </c>
      <c r="G736" s="280" t="str" cm="1">
        <f t="array" ref="G736">IF($C736="","",INDEX(import_data,$C736,G$9))</f>
        <v>Krajnović</v>
      </c>
      <c r="H736" s="280" t="str" cm="1">
        <f t="array" ref="H736">IF($C736="","",IF(INDEX(import_data,$C736,H$9)="","",INDEX(import_data,$C736,H$9)))</f>
        <v>OK Vihor</v>
      </c>
      <c r="I736" s="300" t="str" cm="1">
        <f t="array" ref="I736">IF($C736="","",IF(INDEX(import_data,$C736,I$9)="","",INDEX(import_data,$C736,I$9)))</f>
        <v>M20</v>
      </c>
      <c r="K736" s="312" t="str">
        <f t="shared" si="80"/>
        <v>Luka – Krajnović – OK Vihor – M20</v>
      </c>
      <c r="L736" s="92" t="s">
        <v>0</v>
      </c>
      <c r="M736" s="312" t="str">
        <f t="shared" si="81"/>
        <v>Luka – Krajnović – OK Vihor</v>
      </c>
      <c r="N736" s="92" t="s">
        <v>0</v>
      </c>
      <c r="O736" s="312" t="str">
        <f t="shared" si="82"/>
        <v>Luka – Krajnović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751</v>
      </c>
      <c r="E737" s="282" cm="1">
        <f t="array" ref="E737">IF($C737="","",INDEX(import_data,$C737,E$9))</f>
        <v>1285</v>
      </c>
      <c r="F737" s="280" t="str" cm="1">
        <f t="array" ref="F737">IF($C737="","",INDEX(import_data,$C737,F$9))</f>
        <v>Luka</v>
      </c>
      <c r="G737" s="280" t="str" cm="1">
        <f t="array" ref="G737">IF($C737="","",INDEX(import_data,$C737,G$9))</f>
        <v>Gojmerac</v>
      </c>
      <c r="H737" s="280" t="str" cm="1">
        <f t="array" ref="H737">IF($C737="","",IF(INDEX(import_data,$C737,H$9)="","",INDEX(import_data,$C737,H$9)))</f>
        <v>OK Ivan Merz</v>
      </c>
      <c r="I737" s="300" t="str" cm="1">
        <f t="array" ref="I737">IF($C737="","",IF(INDEX(import_data,$C737,I$9)="","",INDEX(import_data,$C737,I$9)))</f>
        <v>M16</v>
      </c>
      <c r="K737" s="312" t="str">
        <f t="shared" si="80"/>
        <v>Luka – Gojmerac – OK Ivan Merz – M16</v>
      </c>
      <c r="L737" s="92" t="s">
        <v>0</v>
      </c>
      <c r="M737" s="312" t="str">
        <f t="shared" si="81"/>
        <v>Luka – Gojmerac – OK Ivan Merz</v>
      </c>
      <c r="N737" s="92" t="s">
        <v>0</v>
      </c>
      <c r="O737" s="312" t="str">
        <f t="shared" si="82"/>
        <v>Luka – Gojmerac</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752</v>
      </c>
      <c r="E738" s="282" cm="1">
        <f t="array" ref="E738">IF($C738="","",INDEX(import_data,$C738,E$9))</f>
        <v>1464</v>
      </c>
      <c r="F738" s="280" t="str" cm="1">
        <f t="array" ref="F738">IF($C738="","",INDEX(import_data,$C738,F$9))</f>
        <v>Luka</v>
      </c>
      <c r="G738" s="280" t="str" cm="1">
        <f t="array" ref="G738">IF($C738="","",INDEX(import_data,$C738,G$9))</f>
        <v>Hofman</v>
      </c>
      <c r="H738" s="280" t="str" cm="1">
        <f t="array" ref="H738">IF($C738="","",IF(INDEX(import_data,$C738,H$9)="","",INDEX(import_data,$C738,H$9)))</f>
        <v>OK Varaždin</v>
      </c>
      <c r="I738" s="300" t="str" cm="1">
        <f t="array" ref="I738">IF($C738="","",IF(INDEX(import_data,$C738,I$9)="","",INDEX(import_data,$C738,I$9)))</f>
        <v/>
      </c>
      <c r="K738" s="312" t="str">
        <f t="shared" si="80"/>
        <v>Luka – Hofman – OK Varaždin</v>
      </c>
      <c r="L738" s="92" t="s">
        <v>0</v>
      </c>
      <c r="M738" s="312" t="str">
        <f t="shared" si="81"/>
        <v>Luka – Hofman – OK Varaždin</v>
      </c>
      <c r="N738" s="92" t="s">
        <v>0</v>
      </c>
      <c r="O738" s="312" t="str">
        <f t="shared" si="82"/>
        <v>Luka – Hofman</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753</v>
      </c>
      <c r="E739" s="282" cm="1">
        <f t="array" ref="E739">IF($C739="","",INDEX(import_data,$C739,E$9))</f>
        <v>1242</v>
      </c>
      <c r="F739" s="280" t="str" cm="1">
        <f t="array" ref="F739">IF($C739="","",INDEX(import_data,$C739,F$9))</f>
        <v>Luka</v>
      </c>
      <c r="G739" s="280" t="str" cm="1">
        <f t="array" ref="G739">IF($C739="","",INDEX(import_data,$C739,G$9))</f>
        <v>Relić</v>
      </c>
      <c r="H739" s="280" t="str" cm="1">
        <f t="array" ref="H739">IF($C739="","",IF(INDEX(import_data,$C739,H$9)="","",INDEX(import_data,$C739,H$9)))</f>
        <v>OK Vihor</v>
      </c>
      <c r="I739" s="300" t="str" cm="1">
        <f t="array" ref="I739">IF($C739="","",IF(INDEX(import_data,$C739,I$9)="","",INDEX(import_data,$C739,I$9)))</f>
        <v/>
      </c>
      <c r="K739" s="312" t="str">
        <f t="shared" si="80"/>
        <v>Luka – Relić – OK Vihor</v>
      </c>
      <c r="L739" s="92" t="s">
        <v>0</v>
      </c>
      <c r="M739" s="312" t="str">
        <f t="shared" si="81"/>
        <v>Luka – Relić – OK Vihor</v>
      </c>
      <c r="N739" s="92" t="s">
        <v>0</v>
      </c>
      <c r="O739" s="312" t="str">
        <f t="shared" si="82"/>
        <v>Luka – Relić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754</v>
      </c>
      <c r="E740" s="282" cm="1">
        <f t="array" ref="E740">IF($C740="","",INDEX(import_data,$C740,E$9))</f>
        <v>1419</v>
      </c>
      <c r="F740" s="280" t="str" cm="1">
        <f t="array" ref="F740">IF($C740="","",INDEX(import_data,$C740,F$9))</f>
        <v>Luka</v>
      </c>
      <c r="G740" s="280" t="str" cm="1">
        <f t="array" ref="G740">IF($C740="","",INDEX(import_data,$C740,G$9))</f>
        <v>Kocijan</v>
      </c>
      <c r="H740" s="280" t="str" cm="1">
        <f t="array" ref="H740">IF($C740="","",IF(INDEX(import_data,$C740,H$9)="","",INDEX(import_data,$C740,H$9)))</f>
        <v>OK Varaždin</v>
      </c>
      <c r="I740" s="300" t="str" cm="1">
        <f t="array" ref="I740">IF($C740="","",IF(INDEX(import_data,$C740,I$9)="","",INDEX(import_data,$C740,I$9)))</f>
        <v/>
      </c>
      <c r="K740" s="312" t="str">
        <f t="shared" si="80"/>
        <v>Luka – Kocijan – OK Varaždin</v>
      </c>
      <c r="L740" s="92" t="s">
        <v>0</v>
      </c>
      <c r="M740" s="312" t="str">
        <f t="shared" si="81"/>
        <v>Luka – Kocijan – OK Varaždin</v>
      </c>
      <c r="N740" s="92" t="s">
        <v>0</v>
      </c>
      <c r="O740" s="312" t="str">
        <f t="shared" si="82"/>
        <v>Luka – Kocijan</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755</v>
      </c>
      <c r="E741" s="282" cm="1">
        <f t="array" ref="E741">IF($C741="","",INDEX(import_data,$C741,E$9))</f>
        <v>1110</v>
      </c>
      <c r="F741" s="280" t="str" cm="1">
        <f t="array" ref="F741">IF($C741="","",INDEX(import_data,$C741,F$9))</f>
        <v>Luka</v>
      </c>
      <c r="G741" s="280" t="str" cm="1">
        <f t="array" ref="G741">IF($C741="","",INDEX(import_data,$C741,G$9))</f>
        <v>Oslaković</v>
      </c>
      <c r="H741" s="280" t="str" cm="1">
        <f t="array" ref="H741">IF($C741="","",IF(INDEX(import_data,$C741,H$9)="","",INDEX(import_data,$C741,H$9)))</f>
        <v>OK Jelen</v>
      </c>
      <c r="I741" s="300" t="str" cm="1">
        <f t="array" ref="I741">IF($C741="","",IF(INDEX(import_data,$C741,I$9)="","",INDEX(import_data,$C741,I$9)))</f>
        <v>M14</v>
      </c>
      <c r="K741" s="312" t="str">
        <f t="shared" si="80"/>
        <v>Luka – Oslaković – OK Jelen – M14</v>
      </c>
      <c r="L741" s="92" t="s">
        <v>0</v>
      </c>
      <c r="M741" s="312" t="str">
        <f t="shared" si="81"/>
        <v>Luka – Oslaković – OK Jelen</v>
      </c>
      <c r="N741" s="92" t="s">
        <v>0</v>
      </c>
      <c r="O741" s="312" t="str">
        <f t="shared" si="82"/>
        <v>Luka – Oslaković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756</v>
      </c>
      <c r="E742" s="282" cm="1">
        <f t="array" ref="E742">IF($C742="","",INDEX(import_data,$C742,E$9))</f>
        <v>1304</v>
      </c>
      <c r="F742" s="280" t="str" cm="1">
        <f t="array" ref="F742">IF($C742="","",INDEX(import_data,$C742,F$9))</f>
        <v>Luka</v>
      </c>
      <c r="G742" s="280" t="str" cm="1">
        <f t="array" ref="G742">IF($C742="","",INDEX(import_data,$C742,G$9))</f>
        <v>Sučić</v>
      </c>
      <c r="H742" s="280" t="str" cm="1">
        <f t="array" ref="H742">IF($C742="","",IF(INDEX(import_data,$C742,H$9)="","",INDEX(import_data,$C742,H$9)))</f>
        <v>OK Vihor</v>
      </c>
      <c r="I742" s="300" t="str" cm="1">
        <f t="array" ref="I742">IF($C742="","",IF(INDEX(import_data,$C742,I$9)="","",INDEX(import_data,$C742,I$9)))</f>
        <v>M14</v>
      </c>
      <c r="K742" s="312" t="str">
        <f t="shared" si="80"/>
        <v>Luka – Sučić – OK Vihor – M14</v>
      </c>
      <c r="L742" s="92" t="s">
        <v>0</v>
      </c>
      <c r="M742" s="312" t="str">
        <f t="shared" si="81"/>
        <v>Luka – Sučić – OK Vihor</v>
      </c>
      <c r="N742" s="92" t="s">
        <v>0</v>
      </c>
      <c r="O742" s="312" t="str">
        <f t="shared" si="82"/>
        <v>Luka – Sučić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757</v>
      </c>
      <c r="E743" s="282" cm="1">
        <f t="array" ref="E743">IF($C743="","",INDEX(import_data,$C743,E$9))</f>
        <v>1195</v>
      </c>
      <c r="F743" s="280" t="str" cm="1">
        <f t="array" ref="F743">IF($C743="","",INDEX(import_data,$C743,F$9))</f>
        <v>Luka</v>
      </c>
      <c r="G743" s="280" t="str" cm="1">
        <f t="array" ref="G743">IF($C743="","",INDEX(import_data,$C743,G$9))</f>
        <v>Filetin</v>
      </c>
      <c r="H743" s="280" t="str" cm="1">
        <f t="array" ref="H743">IF($C743="","",IF(INDEX(import_data,$C743,H$9)="","",INDEX(import_data,$C743,H$9)))</f>
        <v>OK Kapela</v>
      </c>
      <c r="I743" s="300" t="str" cm="1">
        <f t="array" ref="I743">IF($C743="","",IF(INDEX(import_data,$C743,I$9)="","",INDEX(import_data,$C743,I$9)))</f>
        <v>M21A</v>
      </c>
      <c r="K743" s="312" t="str">
        <f t="shared" si="80"/>
        <v>Luka – Filetin – OK Kapela – M21A</v>
      </c>
      <c r="L743" s="92" t="s">
        <v>0</v>
      </c>
      <c r="M743" s="312" t="str">
        <f t="shared" si="81"/>
        <v>Luka – Filetin – OK Kapela</v>
      </c>
      <c r="N743" s="92" t="s">
        <v>0</v>
      </c>
      <c r="O743" s="312" t="str">
        <f t="shared" si="82"/>
        <v>Luka – Filetin</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758</v>
      </c>
      <c r="E744" s="282" cm="1">
        <f t="array" ref="E744">IF($C744="","",INDEX(import_data,$C744,E$9))</f>
        <v>1635</v>
      </c>
      <c r="F744" s="280" t="str" cm="1">
        <f t="array" ref="F744">IF($C744="","",INDEX(import_data,$C744,F$9))</f>
        <v>Luka</v>
      </c>
      <c r="G744" s="280" t="str" cm="1">
        <f t="array" ref="G744">IF($C744="","",INDEX(import_data,$C744,G$9))</f>
        <v>Ivković</v>
      </c>
      <c r="H744" s="280" t="str" cm="1">
        <f t="array" ref="H744">IF($C744="","",IF(INDEX(import_data,$C744,H$9)="","",INDEX(import_data,$C744,H$9)))</f>
        <v>OK Sova</v>
      </c>
      <c r="I744" s="300" t="str" cm="1">
        <f t="array" ref="I744">IF($C744="","",IF(INDEX(import_data,$C744,I$9)="","",INDEX(import_data,$C744,I$9)))</f>
        <v>M21A</v>
      </c>
      <c r="K744" s="312" t="str">
        <f t="shared" si="80"/>
        <v>Luka – Ivković – OK Sova – M21A</v>
      </c>
      <c r="L744" s="92" t="s">
        <v>0</v>
      </c>
      <c r="M744" s="312" t="str">
        <f t="shared" si="81"/>
        <v>Luka – Ivković – OK Sova</v>
      </c>
      <c r="N744" s="92" t="s">
        <v>0</v>
      </c>
      <c r="O744" s="312" t="str">
        <f t="shared" si="82"/>
        <v>Luka – Ivković</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759</v>
      </c>
      <c r="E745" s="282" cm="1">
        <f t="array" ref="E745">IF($C745="","",INDEX(import_data,$C745,E$9))</f>
        <v>2068</v>
      </c>
      <c r="F745" s="280" t="str" cm="1">
        <f t="array" ref="F745">IF($C745="","",INDEX(import_data,$C745,F$9))</f>
        <v>Luky</v>
      </c>
      <c r="G745" s="280" t="str" cm="1">
        <f t="array" ref="G745">IF($C745="","",INDEX(import_data,$C745,G$9))</f>
        <v>Kapusta</v>
      </c>
      <c r="H745" s="280" t="str" cm="1">
        <f t="array" ref="H745">IF($C745="","",IF(INDEX(import_data,$C745,H$9)="","",INDEX(import_data,$C745,H$9)))</f>
        <v>KOB Sokol Pez.</v>
      </c>
      <c r="I745" s="300" t="str" cm="1">
        <f t="array" ref="I745">IF($C745="","",IF(INDEX(import_data,$C745,I$9)="","",INDEX(import_data,$C745,I$9)))</f>
        <v/>
      </c>
      <c r="K745" s="312" t="str">
        <f t="shared" si="80"/>
        <v>Luky – Kapusta – KOB Sokol Pez.</v>
      </c>
      <c r="L745" s="92" t="s">
        <v>0</v>
      </c>
      <c r="M745" s="312" t="str">
        <f t="shared" si="81"/>
        <v>Luky – Kapusta – KOB Sokol Pez.</v>
      </c>
      <c r="N745" s="92" t="s">
        <v>0</v>
      </c>
      <c r="O745" s="312" t="str">
        <f t="shared" si="82"/>
        <v>Luky – Kapusta</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760</v>
      </c>
      <c r="E746" s="282" cm="1">
        <f t="array" ref="E746">IF($C746="","",INDEX(import_data,$C746,E$9))</f>
        <v>1694</v>
      </c>
      <c r="F746" s="280" t="str" cm="1">
        <f t="array" ref="F746">IF($C746="","",INDEX(import_data,$C746,F$9))</f>
        <v>Luna</v>
      </c>
      <c r="G746" s="280" t="str" cm="1">
        <f t="array" ref="G746">IF($C746="","",INDEX(import_data,$C746,G$9))</f>
        <v>Đokić</v>
      </c>
      <c r="H746" s="280" t="str" cm="1">
        <f t="array" ref="H746">IF($C746="","",IF(INDEX(import_data,$C746,H$9)="","",INDEX(import_data,$C746,H$9)))</f>
        <v>OK Vihor</v>
      </c>
      <c r="I746" s="300" t="str" cm="1">
        <f t="array" ref="I746">IF($C746="","",IF(INDEX(import_data,$C746,I$9)="","",INDEX(import_data,$C746,I$9)))</f>
        <v/>
      </c>
      <c r="K746" s="312" t="str">
        <f t="shared" si="80"/>
        <v>Luna – Đokić – OK Vihor</v>
      </c>
      <c r="L746" s="92" t="s">
        <v>0</v>
      </c>
      <c r="M746" s="312" t="str">
        <f t="shared" si="81"/>
        <v>Luna – Đokić – OK Vihor</v>
      </c>
      <c r="N746" s="92" t="s">
        <v>0</v>
      </c>
      <c r="O746" s="312" t="str">
        <f t="shared" si="82"/>
        <v>Luna – Đokić</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761</v>
      </c>
      <c r="E747" s="282" cm="1">
        <f t="array" ref="E747">IF($C747="","",INDEX(import_data,$C747,E$9))</f>
        <v>1055</v>
      </c>
      <c r="F747" s="280" t="str" cm="1">
        <f t="array" ref="F747">IF($C747="","",INDEX(import_data,$C747,F$9))</f>
        <v>Luna</v>
      </c>
      <c r="G747" s="280" t="str" cm="1">
        <f t="array" ref="G747">IF($C747="","",INDEX(import_data,$C747,G$9))</f>
        <v>Bajrektarević</v>
      </c>
      <c r="H747" s="280" t="str" cm="1">
        <f t="array" ref="H747">IF($C747="","",IF(INDEX(import_data,$C747,H$9)="","",INDEX(import_data,$C747,H$9)))</f>
        <v>OK Vihor</v>
      </c>
      <c r="I747" s="300" t="str" cm="1">
        <f t="array" ref="I747">IF($C747="","",IF(INDEX(import_data,$C747,I$9)="","",INDEX(import_data,$C747,I$9)))</f>
        <v>Ž14</v>
      </c>
      <c r="K747" s="312" t="str">
        <f t="shared" si="80"/>
        <v>Luna – Bajrektarević – OK Vihor – Ž14</v>
      </c>
      <c r="L747" s="92" t="s">
        <v>0</v>
      </c>
      <c r="M747" s="312" t="str">
        <f t="shared" si="81"/>
        <v>Luna – Bajrektarević – OK Vihor</v>
      </c>
      <c r="N747" s="92" t="s">
        <v>0</v>
      </c>
      <c r="O747" s="312" t="str">
        <f t="shared" si="82"/>
        <v>Luna – Bajrektarević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762</v>
      </c>
      <c r="E748" s="282" cm="1">
        <f t="array" ref="E748">IF($C748="","",INDEX(import_data,$C748,E$9))</f>
        <v>2119</v>
      </c>
      <c r="F748" s="280" t="str" cm="1">
        <f t="array" ref="F748">IF($C748="","",INDEX(import_data,$C748,F$9))</f>
        <v>Magali</v>
      </c>
      <c r="G748" s="280" t="str" cm="1">
        <f t="array" ref="G748">IF($C748="","",INDEX(import_data,$C748,G$9))</f>
        <v>Rauw</v>
      </c>
      <c r="H748" s="280" t="str" cm="1">
        <f t="array" ref="H748">IF($C748="","",IF(INDEX(import_data,$C748,H$9)="","",INDEX(import_data,$C748,H$9)))</f>
        <v>OLV Eifel</v>
      </c>
      <c r="I748" s="300" t="str" cm="1">
        <f t="array" ref="I748">IF($C748="","",IF(INDEX(import_data,$C748,I$9)="","",INDEX(import_data,$C748,I$9)))</f>
        <v/>
      </c>
      <c r="K748" s="312" t="str">
        <f t="shared" si="80"/>
        <v>Magali – Rauw – OLV Eifel</v>
      </c>
      <c r="L748" s="92" t="s">
        <v>0</v>
      </c>
      <c r="M748" s="312" t="str">
        <f t="shared" si="81"/>
        <v>Magali – Rauw – OLV Eifel</v>
      </c>
      <c r="N748" s="92" t="s">
        <v>0</v>
      </c>
      <c r="O748" s="312" t="str">
        <f t="shared" si="82"/>
        <v>Magali – Rauw</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763</v>
      </c>
      <c r="E749" s="282" cm="1">
        <f t="array" ref="E749">IF($C749="","",INDEX(import_data,$C749,E$9))</f>
        <v>1123</v>
      </c>
      <c r="F749" s="280" t="str" cm="1">
        <f t="array" ref="F749">IF($C749="","",INDEX(import_data,$C749,F$9))</f>
        <v>Magdalena</v>
      </c>
      <c r="G749" s="280" t="str" cm="1">
        <f t="array" ref="G749">IF($C749="","",INDEX(import_data,$C749,G$9))</f>
        <v>Čečura</v>
      </c>
      <c r="H749" s="280" t="str" cm="1">
        <f t="array" ref="H749">IF($C749="","",IF(INDEX(import_data,$C749,H$9)="","",INDEX(import_data,$C749,H$9)))</f>
        <v>OK Vihor</v>
      </c>
      <c r="I749" s="300" t="str" cm="1">
        <f t="array" ref="I749">IF($C749="","",IF(INDEX(import_data,$C749,I$9)="","",INDEX(import_data,$C749,I$9)))</f>
        <v>Ž45</v>
      </c>
      <c r="K749" s="312" t="str">
        <f t="shared" si="80"/>
        <v>Magdalena – Čečura – OK Vihor – Ž45</v>
      </c>
      <c r="L749" s="92" t="s">
        <v>0</v>
      </c>
      <c r="M749" s="312" t="str">
        <f t="shared" si="81"/>
        <v>Magdalena – Čečura – OK Vihor</v>
      </c>
      <c r="N749" s="92" t="s">
        <v>0</v>
      </c>
      <c r="O749" s="312" t="str">
        <f t="shared" si="82"/>
        <v>Magdalena – Čečura</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764</v>
      </c>
      <c r="E750" s="282" cm="1">
        <f t="array" ref="E750">IF($C750="","",INDEX(import_data,$C750,E$9))</f>
        <v>1329</v>
      </c>
      <c r="F750" s="280" t="str" cm="1">
        <f t="array" ref="F750">IF($C750="","",INDEX(import_data,$C750,F$9))</f>
        <v>Magdalena</v>
      </c>
      <c r="G750" s="280" t="str" cm="1">
        <f t="array" ref="G750">IF($C750="","",INDEX(import_data,$C750,G$9))</f>
        <v>Težak</v>
      </c>
      <c r="H750" s="280" t="str" cm="1">
        <f t="array" ref="H750">IF($C750="","",IF(INDEX(import_data,$C750,H$9)="","",INDEX(import_data,$C750,H$9)))</f>
        <v>OK Vihor</v>
      </c>
      <c r="I750" s="300" t="str" cm="1">
        <f t="array" ref="I750">IF($C750="","",IF(INDEX(import_data,$C750,I$9)="","",INDEX(import_data,$C750,I$9)))</f>
        <v>Ž20</v>
      </c>
      <c r="K750" s="312" t="str">
        <f t="shared" si="80"/>
        <v>Magdalena – Težak – OK Vihor – Ž20</v>
      </c>
      <c r="L750" s="92" t="s">
        <v>0</v>
      </c>
      <c r="M750" s="312" t="str">
        <f t="shared" si="81"/>
        <v>Magdalena – Težak – OK Vihor</v>
      </c>
      <c r="N750" s="92" t="s">
        <v>0</v>
      </c>
      <c r="O750" s="312" t="str">
        <f t="shared" si="82"/>
        <v>Magdalena – Težak</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765</v>
      </c>
      <c r="E751" s="282" cm="1">
        <f t="array" ref="E751">IF($C751="","",INDEX(import_data,$C751,E$9))</f>
        <v>2010</v>
      </c>
      <c r="F751" s="280" t="str" cm="1">
        <f t="array" ref="F751">IF($C751="","",INDEX(import_data,$C751,F$9))</f>
        <v>Magdalena</v>
      </c>
      <c r="G751" s="280" t="str" cm="1">
        <f t="array" ref="G751">IF($C751="","",INDEX(import_data,$C751,G$9))</f>
        <v>Pavlović</v>
      </c>
      <c r="H751" s="280" t="str" cm="1">
        <f t="array" ref="H751">IF($C751="","",IF(INDEX(import_data,$C751,H$9)="","",INDEX(import_data,$C751,H$9)))</f>
        <v>OK Vihor</v>
      </c>
      <c r="I751" s="300" t="str" cm="1">
        <f t="array" ref="I751">IF($C751="","",IF(INDEX(import_data,$C751,I$9)="","",INDEX(import_data,$C751,I$9)))</f>
        <v/>
      </c>
      <c r="K751" s="312" t="str">
        <f t="shared" si="80"/>
        <v>Magdalena – Pavlović – OK Vihor</v>
      </c>
      <c r="L751" s="92" t="s">
        <v>0</v>
      </c>
      <c r="M751" s="312" t="str">
        <f t="shared" si="81"/>
        <v>Magdalena – Pavlović – OK Vihor</v>
      </c>
      <c r="N751" s="92" t="s">
        <v>0</v>
      </c>
      <c r="O751" s="312" t="str">
        <f t="shared" si="82"/>
        <v>Magdalena – Pavlović</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766</v>
      </c>
      <c r="E752" s="282" cm="1">
        <f t="array" ref="E752">IF($C752="","",INDEX(import_data,$C752,E$9))</f>
        <v>1645</v>
      </c>
      <c r="F752" s="280" t="str" cm="1">
        <f t="array" ref="F752">IF($C752="","",INDEX(import_data,$C752,F$9))</f>
        <v>Maja</v>
      </c>
      <c r="G752" s="280" t="str" cm="1">
        <f t="array" ref="G752">IF($C752="","",INDEX(import_data,$C752,G$9))</f>
        <v>Pongrac</v>
      </c>
      <c r="H752" s="280" t="str" cm="1">
        <f t="array" ref="H752">IF($C752="","",IF(INDEX(import_data,$C752,H$9)="","",INDEX(import_data,$C752,H$9)))</f>
        <v>OK Japetić</v>
      </c>
      <c r="I752" s="300" t="str" cm="1">
        <f t="array" ref="I752">IF($C752="","",IF(INDEX(import_data,$C752,I$9)="","",INDEX(import_data,$C752,I$9)))</f>
        <v/>
      </c>
      <c r="K752" s="312" t="str">
        <f t="shared" si="80"/>
        <v>Maja – Pongrac – OK Japetić</v>
      </c>
      <c r="L752" s="92" t="s">
        <v>0</v>
      </c>
      <c r="M752" s="312" t="str">
        <f t="shared" si="81"/>
        <v>Maja – Pongrac – OK Japetić</v>
      </c>
      <c r="N752" s="92" t="s">
        <v>0</v>
      </c>
      <c r="O752" s="312" t="str">
        <f t="shared" si="82"/>
        <v>Maja – Pongrac</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767</v>
      </c>
      <c r="E753" s="282" cm="1">
        <f t="array" ref="E753">IF($C753="","",INDEX(import_data,$C753,E$9))</f>
        <v>2178</v>
      </c>
      <c r="F753" s="280" t="str" cm="1">
        <f t="array" ref="F753">IF($C753="","",INDEX(import_data,$C753,F$9))</f>
        <v>Maja</v>
      </c>
      <c r="G753" s="280" t="str" cm="1">
        <f t="array" ref="G753">IF($C753="","",INDEX(import_data,$C753,G$9))</f>
        <v>Blejec</v>
      </c>
      <c r="H753" s="280" t="str" cm="1">
        <f t="array" ref="H753">IF($C753="","",IF(INDEX(import_data,$C753,H$9)="","",INDEX(import_data,$C753,H$9)))</f>
        <v>OK Tivoli</v>
      </c>
      <c r="I753" s="300" t="str" cm="1">
        <f t="array" ref="I753">IF($C753="","",IF(INDEX(import_data,$C753,I$9)="","",INDEX(import_data,$C753,I$9)))</f>
        <v/>
      </c>
      <c r="K753" s="312" t="str">
        <f t="shared" si="80"/>
        <v>Maja – Blejec – OK Tivoli</v>
      </c>
      <c r="L753" s="92" t="s">
        <v>0</v>
      </c>
      <c r="M753" s="312" t="str">
        <f t="shared" si="81"/>
        <v>Maja – Blejec – OK Tivoli</v>
      </c>
      <c r="N753" s="92" t="s">
        <v>0</v>
      </c>
      <c r="O753" s="312" t="str">
        <f t="shared" si="82"/>
        <v>Maja – Blejec</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768</v>
      </c>
      <c r="E754" s="282" cm="1">
        <f t="array" ref="E754">IF($C754="","",INDEX(import_data,$C754,E$9))</f>
        <v>1663</v>
      </c>
      <c r="F754" s="280" t="str" cm="1">
        <f t="array" ref="F754">IF($C754="","",INDEX(import_data,$C754,F$9))</f>
        <v>Maja</v>
      </c>
      <c r="G754" s="280" t="str" cm="1">
        <f t="array" ref="G754">IF($C754="","",INDEX(import_data,$C754,G$9))</f>
        <v>Srebačić</v>
      </c>
      <c r="H754" s="280" t="str" cm="1">
        <f t="array" ref="H754">IF($C754="","",IF(INDEX(import_data,$C754,H$9)="","",INDEX(import_data,$C754,H$9)))</f>
        <v>OK Ivan Merz</v>
      </c>
      <c r="I754" s="300" t="str" cm="1">
        <f t="array" ref="I754">IF($C754="","",IF(INDEX(import_data,$C754,I$9)="","",INDEX(import_data,$C754,I$9)))</f>
        <v/>
      </c>
      <c r="K754" s="312" t="str">
        <f t="shared" si="80"/>
        <v>Maja – Srebačić – OK Ivan Merz</v>
      </c>
      <c r="L754" s="92" t="s">
        <v>0</v>
      </c>
      <c r="M754" s="312" t="str">
        <f t="shared" si="81"/>
        <v>Maja – Srebačić – OK Ivan Merz</v>
      </c>
      <c r="N754" s="92" t="s">
        <v>0</v>
      </c>
      <c r="O754" s="312" t="str">
        <f t="shared" si="82"/>
        <v>Maja – Srebačić</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769</v>
      </c>
      <c r="E755" s="282" cm="1">
        <f t="array" ref="E755">IF($C755="","",INDEX(import_data,$C755,E$9))</f>
        <v>1894</v>
      </c>
      <c r="F755" s="280" t="str" cm="1">
        <f t="array" ref="F755">IF($C755="","",INDEX(import_data,$C755,F$9))</f>
        <v>Maja</v>
      </c>
      <c r="G755" s="280" t="str" cm="1">
        <f t="array" ref="G755">IF($C755="","",INDEX(import_data,$C755,G$9))</f>
        <v>Katušić</v>
      </c>
      <c r="H755" s="280" t="str" cm="1">
        <f t="array" ref="H755">IF($C755="","",IF(INDEX(import_data,$C755,H$9)="","",INDEX(import_data,$C755,H$9)))</f>
        <v>OK Vihor</v>
      </c>
      <c r="I755" s="300" t="str" cm="1">
        <f t="array" ref="I755">IF($C755="","",IF(INDEX(import_data,$C755,I$9)="","",INDEX(import_data,$C755,I$9)))</f>
        <v/>
      </c>
      <c r="K755" s="312" t="str">
        <f t="shared" si="80"/>
        <v>Maja – Katušić – OK Vihor</v>
      </c>
      <c r="L755" s="92" t="s">
        <v>0</v>
      </c>
      <c r="M755" s="312" t="str">
        <f t="shared" si="81"/>
        <v>Maja – Katušić – OK Vihor</v>
      </c>
      <c r="N755" s="92" t="s">
        <v>0</v>
      </c>
      <c r="O755" s="312" t="str">
        <f t="shared" si="82"/>
        <v>Maja – Katušić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770</v>
      </c>
      <c r="E756" s="282" cm="1">
        <f t="array" ref="E756">IF($C756="","",INDEX(import_data,$C756,E$9))</f>
        <v>1021</v>
      </c>
      <c r="F756" s="280" t="str" cm="1">
        <f t="array" ref="F756">IF($C756="","",INDEX(import_data,$C756,F$9))</f>
        <v>Maja</v>
      </c>
      <c r="G756" s="280" t="str" cm="1">
        <f t="array" ref="G756">IF($C756="","",INDEX(import_data,$C756,G$9))</f>
        <v>Flajsig</v>
      </c>
      <c r="H756" s="280" t="str" cm="1">
        <f t="array" ref="H756">IF($C756="","",IF(INDEX(import_data,$C756,H$9)="","",INDEX(import_data,$C756,H$9)))</f>
        <v>OK Vihor</v>
      </c>
      <c r="I756" s="300" t="str" cm="1">
        <f t="array" ref="I756">IF($C756="","",IF(INDEX(import_data,$C756,I$9)="","",INDEX(import_data,$C756,I$9)))</f>
        <v/>
      </c>
      <c r="K756" s="312" t="str">
        <f t="shared" si="80"/>
        <v>Maja – Flajsig – OK Vihor</v>
      </c>
      <c r="L756" s="92" t="s">
        <v>0</v>
      </c>
      <c r="M756" s="312" t="str">
        <f t="shared" si="81"/>
        <v>Maja – Flajsig – OK Vihor</v>
      </c>
      <c r="N756" s="92" t="s">
        <v>0</v>
      </c>
      <c r="O756" s="312" t="str">
        <f t="shared" si="82"/>
        <v>Maja – Flajsig</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771</v>
      </c>
      <c r="E757" s="282" cm="1">
        <f t="array" ref="E757">IF($C757="","",INDEX(import_data,$C757,E$9))</f>
        <v>1375</v>
      </c>
      <c r="F757" s="280" t="str" cm="1">
        <f t="array" ref="F757">IF($C757="","",INDEX(import_data,$C757,F$9))</f>
        <v>Maja</v>
      </c>
      <c r="G757" s="280" t="str" cm="1">
        <f t="array" ref="G757">IF($C757="","",INDEX(import_data,$C757,G$9))</f>
        <v>Kušt</v>
      </c>
      <c r="H757" s="280" t="str" cm="1">
        <f t="array" ref="H757">IF($C757="","",IF(INDEX(import_data,$C757,H$9)="","",INDEX(import_data,$C757,H$9)))</f>
        <v>OK Vihor</v>
      </c>
      <c r="I757" s="300" t="str" cm="1">
        <f t="array" ref="I757">IF($C757="","",IF(INDEX(import_data,$C757,I$9)="","",INDEX(import_data,$C757,I$9)))</f>
        <v>Ž35</v>
      </c>
      <c r="K757" s="312" t="str">
        <f t="shared" si="80"/>
        <v>Maja – Kušt – OK Vihor – Ž35</v>
      </c>
      <c r="L757" s="92" t="s">
        <v>0</v>
      </c>
      <c r="M757" s="312" t="str">
        <f t="shared" si="81"/>
        <v>Maja – Kušt – OK Vihor</v>
      </c>
      <c r="N757" s="92" t="s">
        <v>0</v>
      </c>
      <c r="O757" s="312" t="str">
        <f t="shared" si="82"/>
        <v>Maja – Kušt</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772</v>
      </c>
      <c r="E758" s="282" cm="1">
        <f t="array" ref="E758">IF($C758="","",INDEX(import_data,$C758,E$9))</f>
        <v>1296</v>
      </c>
      <c r="F758" s="280" t="str" cm="1">
        <f t="array" ref="F758">IF($C758="","",INDEX(import_data,$C758,F$9))</f>
        <v>Maja</v>
      </c>
      <c r="G758" s="280" t="str" cm="1">
        <f t="array" ref="G758">IF($C758="","",INDEX(import_data,$C758,G$9))</f>
        <v>Cvitković</v>
      </c>
      <c r="H758" s="280" t="str" cm="1">
        <f t="array" ref="H758">IF($C758="","",IF(INDEX(import_data,$C758,H$9)="","",INDEX(import_data,$C758,H$9)))</f>
        <v>OK Vihor</v>
      </c>
      <c r="I758" s="300" t="str" cm="1">
        <f t="array" ref="I758">IF($C758="","",IF(INDEX(import_data,$C758,I$9)="","",INDEX(import_data,$C758,I$9)))</f>
        <v>Ž55</v>
      </c>
      <c r="K758" s="312" t="str">
        <f t="shared" si="80"/>
        <v>Maja – Cvitković – OK Vihor – Ž55</v>
      </c>
      <c r="L758" s="92" t="s">
        <v>0</v>
      </c>
      <c r="M758" s="312" t="str">
        <f t="shared" si="81"/>
        <v>Maja – Cvitković – OK Vihor</v>
      </c>
      <c r="N758" s="92" t="s">
        <v>0</v>
      </c>
      <c r="O758" s="312" t="str">
        <f t="shared" si="82"/>
        <v>Maja – Cvitković</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773</v>
      </c>
      <c r="E759" s="282" cm="1">
        <f t="array" ref="E759">IF($C759="","",INDEX(import_data,$C759,E$9))</f>
        <v>1746</v>
      </c>
      <c r="F759" s="280" t="str" cm="1">
        <f t="array" ref="F759">IF($C759="","",INDEX(import_data,$C759,F$9))</f>
        <v>Maja</v>
      </c>
      <c r="G759" s="280" t="str" cm="1">
        <f t="array" ref="G759">IF($C759="","",INDEX(import_data,$C759,G$9))</f>
        <v>Duvnjak</v>
      </c>
      <c r="H759" s="280" t="str" cm="1">
        <f t="array" ref="H759">IF($C759="","",IF(INDEX(import_data,$C759,H$9)="","",INDEX(import_data,$C759,H$9)))</f>
        <v>OK Vihor</v>
      </c>
      <c r="I759" s="300" t="str" cm="1">
        <f t="array" ref="I759">IF($C759="","",IF(INDEX(import_data,$C759,I$9)="","",INDEX(import_data,$C759,I$9)))</f>
        <v/>
      </c>
      <c r="K759" s="312" t="str">
        <f t="shared" si="80"/>
        <v>Maja – Duvnjak – OK Vihor</v>
      </c>
      <c r="L759" s="92" t="s">
        <v>0</v>
      </c>
      <c r="M759" s="312" t="str">
        <f t="shared" si="81"/>
        <v>Maja – Duvnjak – OK Vihor</v>
      </c>
      <c r="N759" s="92" t="s">
        <v>0</v>
      </c>
      <c r="O759" s="312" t="str">
        <f t="shared" si="82"/>
        <v>Maja – Duvnjak</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774</v>
      </c>
      <c r="E760" s="282" cm="1">
        <f t="array" ref="E760">IF($C760="","",INDEX(import_data,$C760,E$9))</f>
        <v>1560</v>
      </c>
      <c r="F760" s="280" t="str" cm="1">
        <f t="array" ref="F760">IF($C760="","",INDEX(import_data,$C760,F$9))</f>
        <v>Maja</v>
      </c>
      <c r="G760" s="280" t="str" cm="1">
        <f t="array" ref="G760">IF($C760="","",INDEX(import_data,$C760,G$9))</f>
        <v>Pirija</v>
      </c>
      <c r="H760" s="280" t="str" cm="1">
        <f t="array" ref="H760">IF($C760="","",IF(INDEX(import_data,$C760,H$9)="","",INDEX(import_data,$C760,H$9)))</f>
        <v>OK Kapela</v>
      </c>
      <c r="I760" s="300" t="str" cm="1">
        <f t="array" ref="I760">IF($C760="","",IF(INDEX(import_data,$C760,I$9)="","",INDEX(import_data,$C760,I$9)))</f>
        <v/>
      </c>
      <c r="K760" s="312" t="str">
        <f t="shared" si="80"/>
        <v>Maja – Pirija – OK Kapela</v>
      </c>
      <c r="L760" s="92" t="s">
        <v>0</v>
      </c>
      <c r="M760" s="312" t="str">
        <f t="shared" si="81"/>
        <v>Maja – Pirija – OK Kapela</v>
      </c>
      <c r="N760" s="92" t="s">
        <v>0</v>
      </c>
      <c r="O760" s="312" t="str">
        <f t="shared" si="82"/>
        <v>Maja – Pirija</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775</v>
      </c>
      <c r="E761" s="282" cm="1">
        <f t="array" ref="E761">IF($C761="","",INDEX(import_data,$C761,E$9))</f>
        <v>1259</v>
      </c>
      <c r="F761" s="280" t="str" cm="1">
        <f t="array" ref="F761">IF($C761="","",INDEX(import_data,$C761,F$9))</f>
        <v>Majda</v>
      </c>
      <c r="G761" s="280" t="str" cm="1">
        <f t="array" ref="G761">IF($C761="","",INDEX(import_data,$C761,G$9))</f>
        <v>Vidaković</v>
      </c>
      <c r="H761" s="280" t="str" cm="1">
        <f t="array" ref="H761">IF($C761="","",IF(INDEX(import_data,$C761,H$9)="","",INDEX(import_data,$C761,H$9)))</f>
        <v>OK Kapela</v>
      </c>
      <c r="I761" s="300" t="str" cm="1">
        <f t="array" ref="I761">IF($C761="","",IF(INDEX(import_data,$C761,I$9)="","",INDEX(import_data,$C761,I$9)))</f>
        <v>Ž20</v>
      </c>
      <c r="K761" s="312" t="str">
        <f t="shared" si="80"/>
        <v>Majda – Vidaković – OK Kapela – Ž20</v>
      </c>
      <c r="L761" s="92" t="s">
        <v>0</v>
      </c>
      <c r="M761" s="312" t="str">
        <f t="shared" si="81"/>
        <v>Majda – Vidaković – OK Kapela</v>
      </c>
      <c r="N761" s="92" t="s">
        <v>0</v>
      </c>
      <c r="O761" s="312" t="str">
        <f t="shared" si="82"/>
        <v>Majda – Vidaković</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776</v>
      </c>
      <c r="E762" s="282" cm="1">
        <f t="array" ref="E762">IF($C762="","",INDEX(import_data,$C762,E$9))</f>
        <v>1373</v>
      </c>
      <c r="F762" s="280" t="str" cm="1">
        <f t="array" ref="F762">IF($C762="","",INDEX(import_data,$C762,F$9))</f>
        <v>Maks</v>
      </c>
      <c r="G762" s="280" t="str" cm="1">
        <f t="array" ref="G762">IF($C762="","",INDEX(import_data,$C762,G$9))</f>
        <v>Bjelajac</v>
      </c>
      <c r="H762" s="280" t="str" cm="1">
        <f t="array" ref="H762">IF($C762="","",IF(INDEX(import_data,$C762,H$9)="","",INDEX(import_data,$C762,H$9)))</f>
        <v>OK Vihor</v>
      </c>
      <c r="I762" s="300" t="str" cm="1">
        <f t="array" ref="I762">IF($C762="","",IF(INDEX(import_data,$C762,I$9)="","",INDEX(import_data,$C762,I$9)))</f>
        <v/>
      </c>
      <c r="K762" s="312" t="str">
        <f t="shared" si="80"/>
        <v>Maks – Bjelajac – OK Vihor</v>
      </c>
      <c r="L762" s="92" t="s">
        <v>0</v>
      </c>
      <c r="M762" s="312" t="str">
        <f t="shared" si="81"/>
        <v>Maks – Bjelajac – OK Vihor</v>
      </c>
      <c r="N762" s="92" t="s">
        <v>0</v>
      </c>
      <c r="O762" s="312" t="str">
        <f t="shared" si="82"/>
        <v>Maks – Bjelajac</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777</v>
      </c>
      <c r="E763" s="282" cm="1">
        <f t="array" ref="E763">IF($C763="","",INDEX(import_data,$C763,E$9))</f>
        <v>1740</v>
      </c>
      <c r="F763" s="280" t="str" cm="1">
        <f t="array" ref="F763">IF($C763="","",INDEX(import_data,$C763,F$9))</f>
        <v>Manuela</v>
      </c>
      <c r="G763" s="280" t="str" cm="1">
        <f t="array" ref="G763">IF($C763="","",INDEX(import_data,$C763,G$9))</f>
        <v>Crnković</v>
      </c>
      <c r="H763" s="280" t="str" cm="1">
        <f t="array" ref="H763">IF($C763="","",IF(INDEX(import_data,$C763,H$9)="","",INDEX(import_data,$C763,H$9)))</f>
        <v>OK Sova</v>
      </c>
      <c r="I763" s="300" t="str" cm="1">
        <f t="array" ref="I763">IF($C763="","",IF(INDEX(import_data,$C763,I$9)="","",INDEX(import_data,$C763,I$9)))</f>
        <v/>
      </c>
      <c r="K763" s="312" t="str">
        <f t="shared" si="80"/>
        <v>Manuela – Crnković – OK Sova</v>
      </c>
      <c r="L763" s="92" t="s">
        <v>0</v>
      </c>
      <c r="M763" s="312" t="str">
        <f t="shared" si="81"/>
        <v>Manuela – Crnković – OK Sova</v>
      </c>
      <c r="N763" s="92" t="s">
        <v>0</v>
      </c>
      <c r="O763" s="312" t="str">
        <f t="shared" si="82"/>
        <v>Manuela – Crnković</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778</v>
      </c>
      <c r="E764" s="282" cm="1">
        <f t="array" ref="E764">IF($C764="","",INDEX(import_data,$C764,E$9))</f>
        <v>1378</v>
      </c>
      <c r="F764" s="280" t="str" cm="1">
        <f t="array" ref="F764">IF($C764="","",INDEX(import_data,$C764,F$9))</f>
        <v>Mare</v>
      </c>
      <c r="G764" s="280" t="str" cm="1">
        <f t="array" ref="G764">IF($C764="","",INDEX(import_data,$C764,G$9))</f>
        <v>Gršković</v>
      </c>
      <c r="H764" s="280" t="str" cm="1">
        <f t="array" ref="H764">IF($C764="","",IF(INDEX(import_data,$C764,H$9)="","",INDEX(import_data,$C764,H$9)))</f>
        <v>OK Kapela</v>
      </c>
      <c r="I764" s="300" t="str" cm="1">
        <f t="array" ref="I764">IF($C764="","",IF(INDEX(import_data,$C764,I$9)="","",INDEX(import_data,$C764,I$9)))</f>
        <v>Ž21B</v>
      </c>
      <c r="K764" s="312" t="str">
        <f t="shared" si="80"/>
        <v>Mare – Gršković – OK Kapela – Ž21B</v>
      </c>
      <c r="L764" s="92" t="s">
        <v>0</v>
      </c>
      <c r="M764" s="312" t="str">
        <f t="shared" si="81"/>
        <v>Mare – Gršković – OK Kapela</v>
      </c>
      <c r="N764" s="92" t="s">
        <v>0</v>
      </c>
      <c r="O764" s="312" t="str">
        <f t="shared" si="82"/>
        <v>Mare – Gršković</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779</v>
      </c>
      <c r="E765" s="282" cm="1">
        <f t="array" ref="E765">IF($C765="","",INDEX(import_data,$C765,E$9))</f>
        <v>2312</v>
      </c>
      <c r="F765" s="280" t="str" cm="1">
        <f t="array" ref="F765">IF($C765="","",INDEX(import_data,$C765,F$9))</f>
        <v>Marek</v>
      </c>
      <c r="G765" s="280" t="str" cm="1">
        <f t="array" ref="G765">IF($C765="","",INDEX(import_data,$C765,G$9))</f>
        <v>Škorpil</v>
      </c>
      <c r="H765" s="280" t="str" cm="1">
        <f t="array" ref="H765">IF($C765="","",IF(INDEX(import_data,$C765,H$9)="","",INDEX(import_data,$C765,H$9)))</f>
        <v>TJ Jiskra Horice</v>
      </c>
      <c r="I765" s="300" t="str" cm="1">
        <f t="array" ref="I765">IF($C765="","",IF(INDEX(import_data,$C765,I$9)="","",INDEX(import_data,$C765,I$9)))</f>
        <v/>
      </c>
      <c r="K765" s="312" t="str">
        <f t="shared" si="80"/>
        <v>Marek – Škorpil – TJ Jiskra Horice</v>
      </c>
      <c r="L765" s="92" t="s">
        <v>0</v>
      </c>
      <c r="M765" s="312" t="str">
        <f t="shared" si="81"/>
        <v>Marek – Škorpil – TJ Jiskra Horice</v>
      </c>
      <c r="N765" s="92" t="s">
        <v>0</v>
      </c>
      <c r="O765" s="312" t="str">
        <f t="shared" si="82"/>
        <v>Marek – Škorpil</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780</v>
      </c>
      <c r="E766" s="282" cm="1">
        <f t="array" ref="E766">IF($C766="","",INDEX(import_data,$C766,E$9))</f>
        <v>2320</v>
      </c>
      <c r="F766" s="280" t="str" cm="1">
        <f t="array" ref="F766">IF($C766="","",INDEX(import_data,$C766,F$9))</f>
        <v>Marek</v>
      </c>
      <c r="G766" s="280" t="str" cm="1">
        <f t="array" ref="G766">IF($C766="","",INDEX(import_data,$C766,G$9))</f>
        <v>Šunda</v>
      </c>
      <c r="H766" s="280" t="str" cm="1">
        <f t="array" ref="H766">IF($C766="","",IF(INDEX(import_data,$C766,H$9)="","",INDEX(import_data,$C766,H$9)))</f>
        <v>USK Praha</v>
      </c>
      <c r="I766" s="300" t="str" cm="1">
        <f t="array" ref="I766">IF($C766="","",IF(INDEX(import_data,$C766,I$9)="","",INDEX(import_data,$C766,I$9)))</f>
        <v/>
      </c>
      <c r="K766" s="312" t="str">
        <f t="shared" si="80"/>
        <v>Marek – Šunda – USK Praha</v>
      </c>
      <c r="L766" s="92" t="s">
        <v>0</v>
      </c>
      <c r="M766" s="312" t="str">
        <f t="shared" si="81"/>
        <v>Marek – Šunda – USK Praha</v>
      </c>
      <c r="N766" s="92" t="s">
        <v>0</v>
      </c>
      <c r="O766" s="312" t="str">
        <f t="shared" si="82"/>
        <v>Marek – Šunda</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781</v>
      </c>
      <c r="E767" s="282" cm="1">
        <f t="array" ref="E767">IF($C767="","",INDEX(import_data,$C767,E$9))</f>
        <v>2095</v>
      </c>
      <c r="F767" s="280" t="str" cm="1">
        <f t="array" ref="F767">IF($C767="","",INDEX(import_data,$C767,F$9))</f>
        <v>Marek</v>
      </c>
      <c r="G767" s="280" t="str" cm="1">
        <f t="array" ref="G767">IF($C767="","",INDEX(import_data,$C767,G$9))</f>
        <v>Holik</v>
      </c>
      <c r="H767" s="280" t="str" cm="1">
        <f t="array" ref="H767">IF($C767="","",IF(INDEX(import_data,$C767,H$9)="","",INDEX(import_data,$C767,H$9)))</f>
        <v>KOS Tesla Brno</v>
      </c>
      <c r="I767" s="300" t="str" cm="1">
        <f t="array" ref="I767">IF($C767="","",IF(INDEX(import_data,$C767,I$9)="","",INDEX(import_data,$C767,I$9)))</f>
        <v/>
      </c>
      <c r="K767" s="312" t="str">
        <f t="shared" si="80"/>
        <v>Marek – Holik – KOS Tesla Brno</v>
      </c>
      <c r="L767" s="92" t="s">
        <v>0</v>
      </c>
      <c r="M767" s="312" t="str">
        <f t="shared" si="81"/>
        <v>Marek – Holik – KOS Tesla Brno</v>
      </c>
      <c r="N767" s="92" t="s">
        <v>0</v>
      </c>
      <c r="O767" s="312" t="str">
        <f t="shared" si="82"/>
        <v>Marek – Holik</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782</v>
      </c>
      <c r="E768" s="282" cm="1">
        <f t="array" ref="E768">IF($C768="","",INDEX(import_data,$C768,E$9))</f>
        <v>2434</v>
      </c>
      <c r="F768" s="280" t="str" cm="1">
        <f t="array" ref="F768">IF($C768="","",INDEX(import_data,$C768,F$9))</f>
        <v>Margaret</v>
      </c>
      <c r="G768" s="280" t="str" cm="1">
        <f t="array" ref="G768">IF($C768="","",INDEX(import_data,$C768,G$9))</f>
        <v>Dearman</v>
      </c>
      <c r="H768" s="280" t="str" cm="1">
        <f t="array" ref="H768">IF($C768="","",IF(INDEX(import_data,$C768,H$9)="","",INDEX(import_data,$C768,H$9)))</f>
        <v>Moravian</v>
      </c>
      <c r="I768" s="300" t="str" cm="1">
        <f t="array" ref="I768">IF($C768="","",IF(INDEX(import_data,$C768,I$9)="","",INDEX(import_data,$C768,I$9)))</f>
        <v/>
      </c>
      <c r="K768" s="312" t="str">
        <f t="shared" si="80"/>
        <v>Margaret – Dearman – Moravian</v>
      </c>
      <c r="L768" s="92" t="s">
        <v>0</v>
      </c>
      <c r="M768" s="312" t="str">
        <f t="shared" si="81"/>
        <v>Margaret – Dearman – Moravian</v>
      </c>
      <c r="N768" s="92" t="s">
        <v>0</v>
      </c>
      <c r="O768" s="312" t="str">
        <f t="shared" si="82"/>
        <v>Margaret – Dearman</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783</v>
      </c>
      <c r="E769" s="282" cm="1">
        <f t="array" ref="E769">IF($C769="","",INDEX(import_data,$C769,E$9))</f>
        <v>1813</v>
      </c>
      <c r="F769" s="280" t="str" cm="1">
        <f t="array" ref="F769">IF($C769="","",INDEX(import_data,$C769,F$9))</f>
        <v>Margareta</v>
      </c>
      <c r="G769" s="280" t="str" cm="1">
        <f t="array" ref="G769">IF($C769="","",INDEX(import_data,$C769,G$9))</f>
        <v>Pavić</v>
      </c>
      <c r="H769" s="280" t="str" cm="1">
        <f t="array" ref="H769">IF($C769="","",IF(INDEX(import_data,$C769,H$9)="","",INDEX(import_data,$C769,H$9)))</f>
        <v>OK Vihor</v>
      </c>
      <c r="I769" s="300" t="str" cm="1">
        <f t="array" ref="I769">IF($C769="","",IF(INDEX(import_data,$C769,I$9)="","",INDEX(import_data,$C769,I$9)))</f>
        <v/>
      </c>
      <c r="K769" s="312" t="str">
        <f t="shared" si="80"/>
        <v>Margareta – Pavić – OK Vihor</v>
      </c>
      <c r="L769" s="92" t="s">
        <v>0</v>
      </c>
      <c r="M769" s="312" t="str">
        <f t="shared" si="81"/>
        <v>Margareta – Pavić – OK Vihor</v>
      </c>
      <c r="N769" s="92" t="s">
        <v>0</v>
      </c>
      <c r="O769" s="312" t="str">
        <f t="shared" si="82"/>
        <v>Margareta – Pavić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784</v>
      </c>
      <c r="E770" s="282" cm="1">
        <f t="array" ref="E770">IF($C770="","",INDEX(import_data,$C770,E$9))</f>
        <v>1202</v>
      </c>
      <c r="F770" s="280" t="str" cm="1">
        <f t="array" ref="F770">IF($C770="","",INDEX(import_data,$C770,F$9))</f>
        <v>Margaux Marthe Marie</v>
      </c>
      <c r="G770" s="280" t="str" cm="1">
        <f t="array" ref="G770">IF($C770="","",INDEX(import_data,$C770,G$9))</f>
        <v>Grioche</v>
      </c>
      <c r="H770" s="280" t="str" cm="1">
        <f t="array" ref="H770">IF($C770="","",IF(INDEX(import_data,$C770,H$9)="","",INDEX(import_data,$C770,H$9)))</f>
        <v>OK Maksimir</v>
      </c>
      <c r="I770" s="300" t="str" cm="1">
        <f t="array" ref="I770">IF($C770="","",IF(INDEX(import_data,$C770,I$9)="","",INDEX(import_data,$C770,I$9)))</f>
        <v>Ž21A</v>
      </c>
      <c r="K770" s="312" t="str">
        <f t="shared" si="80"/>
        <v>Margaux Marthe Marie – Grioche – OK Maksimir – Ž21A</v>
      </c>
      <c r="L770" s="92" t="s">
        <v>0</v>
      </c>
      <c r="M770" s="312" t="str">
        <f t="shared" si="81"/>
        <v>Margaux Marthe Marie – Grioche – OK Maksimir</v>
      </c>
      <c r="N770" s="92" t="s">
        <v>0</v>
      </c>
      <c r="O770" s="312" t="str">
        <f t="shared" si="82"/>
        <v>Margaux Marthe Marie – Grioche</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785</v>
      </c>
      <c r="E771" s="282" cm="1">
        <f t="array" ref="E771">IF($C771="","",INDEX(import_data,$C771,E$9))</f>
        <v>2134</v>
      </c>
      <c r="F771" s="280" t="str" cm="1">
        <f t="array" ref="F771">IF($C771="","",INDEX(import_data,$C771,F$9))</f>
        <v>Maria</v>
      </c>
      <c r="G771" s="280" t="str" cm="1">
        <f t="array" ref="G771">IF($C771="","",INDEX(import_data,$C771,G$9))</f>
        <v>Manova</v>
      </c>
      <c r="H771" s="280" t="str" cm="1">
        <f t="array" ref="H771">IF($C771="","",IF(INDEX(import_data,$C771,H$9)="","",INDEX(import_data,$C771,H$9)))</f>
        <v>Omega Russia</v>
      </c>
      <c r="I771" s="300" t="str" cm="1">
        <f t="array" ref="I771">IF($C771="","",IF(INDEX(import_data,$C771,I$9)="","",INDEX(import_data,$C771,I$9)))</f>
        <v/>
      </c>
      <c r="K771" s="312" t="str">
        <f t="shared" si="80"/>
        <v>Maria – Manova – Omega Russia</v>
      </c>
      <c r="L771" s="92" t="s">
        <v>0</v>
      </c>
      <c r="M771" s="312" t="str">
        <f t="shared" si="81"/>
        <v>Maria – Manova – Omega Russia</v>
      </c>
      <c r="N771" s="92" t="s">
        <v>0</v>
      </c>
      <c r="O771" s="312" t="str">
        <f t="shared" si="82"/>
        <v>Maria – Manova</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786</v>
      </c>
      <c r="E772" s="282" cm="1">
        <f t="array" ref="E772">IF($C772="","",INDEX(import_data,$C772,E$9))</f>
        <v>1270</v>
      </c>
      <c r="F772" s="280" t="str" cm="1">
        <f t="array" ref="F772">IF($C772="","",INDEX(import_data,$C772,F$9))</f>
        <v>Marija</v>
      </c>
      <c r="G772" s="280" t="str" cm="1">
        <f t="array" ref="G772">IF($C772="","",INDEX(import_data,$C772,G$9))</f>
        <v>Schubert</v>
      </c>
      <c r="H772" s="280" t="str" cm="1">
        <f t="array" ref="H772">IF($C772="","",IF(INDEX(import_data,$C772,H$9)="","",INDEX(import_data,$C772,H$9)))</f>
        <v>OK Varaždin</v>
      </c>
      <c r="I772" s="300" t="str" cm="1">
        <f t="array" ref="I772">IF($C772="","",IF(INDEX(import_data,$C772,I$9)="","",INDEX(import_data,$C772,I$9)))</f>
        <v>Ž45</v>
      </c>
      <c r="K772" s="312" t="str">
        <f t="shared" si="80"/>
        <v>Marija – Schubert – OK Varaždin – Ž45</v>
      </c>
      <c r="L772" s="92" t="s">
        <v>0</v>
      </c>
      <c r="M772" s="312" t="str">
        <f t="shared" si="81"/>
        <v>Marija – Schubert – OK Varaždin</v>
      </c>
      <c r="N772" s="92" t="s">
        <v>0</v>
      </c>
      <c r="O772" s="312" t="str">
        <f t="shared" si="82"/>
        <v>Marija – Schubert</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787</v>
      </c>
      <c r="E773" s="282" cm="1">
        <f t="array" ref="E773">IF($C773="","",INDEX(import_data,$C773,E$9))</f>
        <v>2006</v>
      </c>
      <c r="F773" s="280" t="str" cm="1">
        <f t="array" ref="F773">IF($C773="","",INDEX(import_data,$C773,F$9))</f>
        <v>Marija</v>
      </c>
      <c r="G773" s="280" t="str" cm="1">
        <f t="array" ref="G773">IF($C773="","",INDEX(import_data,$C773,G$9))</f>
        <v>Stamać Ožanić</v>
      </c>
      <c r="H773" s="280" t="str" cm="1">
        <f t="array" ref="H773">IF($C773="","",IF(INDEX(import_data,$C773,H$9)="","",INDEX(import_data,$C773,H$9)))</f>
        <v>OK Kapela</v>
      </c>
      <c r="I773" s="300" t="str" cm="1">
        <f t="array" ref="I773">IF($C773="","",IF(INDEX(import_data,$C773,I$9)="","",INDEX(import_data,$C773,I$9)))</f>
        <v/>
      </c>
      <c r="K773" s="312" t="str">
        <f t="shared" si="80"/>
        <v>Marija – Stamać Ožanić – OK Kapela</v>
      </c>
      <c r="L773" s="92" t="s">
        <v>0</v>
      </c>
      <c r="M773" s="312" t="str">
        <f t="shared" si="81"/>
        <v>Marija – Stamać Ožanić – OK Kapela</v>
      </c>
      <c r="N773" s="92" t="s">
        <v>0</v>
      </c>
      <c r="O773" s="312" t="str">
        <f t="shared" si="82"/>
        <v>Marija – Stamać Ožanić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788</v>
      </c>
      <c r="E774" s="282" cm="1">
        <f t="array" ref="E774">IF($C774="","",INDEX(import_data,$C774,E$9))</f>
        <v>1128</v>
      </c>
      <c r="F774" s="280" t="str" cm="1">
        <f t="array" ref="F774">IF($C774="","",INDEX(import_data,$C774,F$9))</f>
        <v>Marija</v>
      </c>
      <c r="G774" s="280" t="str" cm="1">
        <f t="array" ref="G774">IF($C774="","",INDEX(import_data,$C774,G$9))</f>
        <v>Jazvić Mioković</v>
      </c>
      <c r="H774" s="280" t="str" cm="1">
        <f t="array" ref="H774">IF($C774="","",IF(INDEX(import_data,$C774,H$9)="","",INDEX(import_data,$C774,H$9)))</f>
        <v>OK Kapela</v>
      </c>
      <c r="I774" s="300" t="str" cm="1">
        <f t="array" ref="I774">IF($C774="","",IF(INDEX(import_data,$C774,I$9)="","",INDEX(import_data,$C774,I$9)))</f>
        <v>Ž45</v>
      </c>
      <c r="K774" s="312" t="str">
        <f t="shared" si="80"/>
        <v>Marija – Jazvić Mioković – OK Kapela – Ž45</v>
      </c>
      <c r="L774" s="92" t="s">
        <v>0</v>
      </c>
      <c r="M774" s="312" t="str">
        <f t="shared" si="81"/>
        <v>Marija – Jazvić Mioković – OK Kapela</v>
      </c>
      <c r="N774" s="92" t="s">
        <v>0</v>
      </c>
      <c r="O774" s="312" t="str">
        <f t="shared" si="82"/>
        <v>Marija – Jazvić Mioković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789</v>
      </c>
      <c r="E775" s="282" cm="1">
        <f t="array" ref="E775">IF($C775="","",INDEX(import_data,$C775,E$9))</f>
        <v>1117</v>
      </c>
      <c r="F775" s="280" t="str" cm="1">
        <f t="array" ref="F775">IF($C775="","",INDEX(import_data,$C775,F$9))</f>
        <v>Marija</v>
      </c>
      <c r="G775" s="280" t="str" cm="1">
        <f t="array" ref="G775">IF($C775="","",INDEX(import_data,$C775,G$9))</f>
        <v>Štambuk</v>
      </c>
      <c r="H775" s="280" t="str" cm="1">
        <f t="array" ref="H775">IF($C775="","",IF(INDEX(import_data,$C775,H$9)="","",INDEX(import_data,$C775,H$9)))</f>
        <v>OK Ivan Merz</v>
      </c>
      <c r="I775" s="300" t="str" cm="1">
        <f t="array" ref="I775">IF($C775="","",IF(INDEX(import_data,$C775,I$9)="","",INDEX(import_data,$C775,I$9)))</f>
        <v>Ž21B</v>
      </c>
      <c r="K775" s="312" t="str">
        <f t="shared" si="80"/>
        <v>Marija – Štambuk – OK Ivan Merz – Ž21B</v>
      </c>
      <c r="L775" s="92" t="s">
        <v>0</v>
      </c>
      <c r="M775" s="312" t="str">
        <f t="shared" si="81"/>
        <v>Marija – Štambuk – OK Ivan Merz</v>
      </c>
      <c r="N775" s="92" t="s">
        <v>0</v>
      </c>
      <c r="O775" s="312" t="str">
        <f t="shared" si="82"/>
        <v>Marija – Štambuk</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790</v>
      </c>
      <c r="E776" s="282" cm="1">
        <f t="array" ref="E776">IF($C776="","",INDEX(import_data,$C776,E$9))</f>
        <v>1457</v>
      </c>
      <c r="F776" s="280" t="str" cm="1">
        <f t="array" ref="F776">IF($C776="","",INDEX(import_data,$C776,F$9))</f>
        <v>Marija</v>
      </c>
      <c r="G776" s="280" t="str" cm="1">
        <f t="array" ref="G776">IF($C776="","",INDEX(import_data,$C776,G$9))</f>
        <v>Sirovec</v>
      </c>
      <c r="H776" s="280" t="str" cm="1">
        <f t="array" ref="H776">IF($C776="","",IF(INDEX(import_data,$C776,H$9)="","",INDEX(import_data,$C776,H$9)))</f>
        <v>OK Vihor</v>
      </c>
      <c r="I776" s="300" t="str" cm="1">
        <f t="array" ref="I776">IF($C776="","",IF(INDEX(import_data,$C776,I$9)="","",INDEX(import_data,$C776,I$9)))</f>
        <v>Ž55</v>
      </c>
      <c r="K776" s="312" t="str">
        <f t="shared" si="80"/>
        <v>Marija – Sirovec – OK Vihor – Ž55</v>
      </c>
      <c r="L776" s="92" t="s">
        <v>0</v>
      </c>
      <c r="M776" s="312" t="str">
        <f t="shared" si="81"/>
        <v>Marija – Sirovec – OK Vihor</v>
      </c>
      <c r="N776" s="92" t="s">
        <v>0</v>
      </c>
      <c r="O776" s="312" t="str">
        <f t="shared" si="82"/>
        <v>Marija – Sirovec</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791</v>
      </c>
      <c r="E777" s="282" cm="1">
        <f t="array" ref="E777">IF($C777="","",INDEX(import_data,$C777,E$9))</f>
        <v>1501</v>
      </c>
      <c r="F777" s="280" t="str" cm="1">
        <f t="array" ref="F777">IF($C777="","",INDEX(import_data,$C777,F$9))</f>
        <v>Marija</v>
      </c>
      <c r="G777" s="280" t="str" cm="1">
        <f t="array" ref="G777">IF($C777="","",INDEX(import_data,$C777,G$9))</f>
        <v>Gobec</v>
      </c>
      <c r="H777" s="280" t="str" cm="1">
        <f t="array" ref="H777">IF($C777="","",IF(INDEX(import_data,$C777,H$9)="","",INDEX(import_data,$C777,H$9)))</f>
        <v>OK Vihor</v>
      </c>
      <c r="I777" s="300" t="str" cm="1">
        <f t="array" ref="I777">IF($C777="","",IF(INDEX(import_data,$C777,I$9)="","",INDEX(import_data,$C777,I$9)))</f>
        <v>Ž70</v>
      </c>
      <c r="K777" s="312" t="str">
        <f t="shared" si="80"/>
        <v>Marija – Gobec – OK Vihor – Ž70</v>
      </c>
      <c r="L777" s="92" t="s">
        <v>0</v>
      </c>
      <c r="M777" s="312" t="str">
        <f t="shared" si="81"/>
        <v>Marija – Gobec – OK Vihor</v>
      </c>
      <c r="N777" s="92" t="s">
        <v>0</v>
      </c>
      <c r="O777" s="312" t="str">
        <f t="shared" si="82"/>
        <v>Marija – Gobec</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792</v>
      </c>
      <c r="E778" s="282" cm="1">
        <f t="array" ref="E778">IF($C778="","",INDEX(import_data,$C778,E$9))</f>
        <v>1268</v>
      </c>
      <c r="F778" s="280" t="str" cm="1">
        <f t="array" ref="F778">IF($C778="","",INDEX(import_data,$C778,F$9))</f>
        <v>Marija</v>
      </c>
      <c r="G778" s="280" t="str" cm="1">
        <f t="array" ref="G778">IF($C778="","",INDEX(import_data,$C778,G$9))</f>
        <v>Gradečak Galović</v>
      </c>
      <c r="H778" s="280" t="str" cm="1">
        <f t="array" ref="H778">IF($C778="","",IF(INDEX(import_data,$C778,H$9)="","",INDEX(import_data,$C778,H$9)))</f>
        <v>OK Kapela</v>
      </c>
      <c r="I778" s="300" t="str" cm="1">
        <f t="array" ref="I778">IF($C778="","",IF(INDEX(import_data,$C778,I$9)="","",INDEX(import_data,$C778,I$9)))</f>
        <v>Ž45</v>
      </c>
      <c r="K778" s="312" t="str">
        <f t="shared" si="80"/>
        <v>Marija – Gradečak Galović – OK Kapela – Ž45</v>
      </c>
      <c r="L778" s="92" t="s">
        <v>0</v>
      </c>
      <c r="M778" s="312" t="str">
        <f t="shared" si="81"/>
        <v>Marija – Gradečak Galović – OK Kapela</v>
      </c>
      <c r="N778" s="92" t="s">
        <v>0</v>
      </c>
      <c r="O778" s="312" t="str">
        <f t="shared" si="82"/>
        <v>Marija – Gradečak Galović</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793</v>
      </c>
      <c r="E779" s="282" cm="1">
        <f t="array" ref="E779">IF($C779="","",INDEX(import_data,$C779,E$9))</f>
        <v>1829</v>
      </c>
      <c r="F779" s="280" t="str" cm="1">
        <f t="array" ref="F779">IF($C779="","",INDEX(import_data,$C779,F$9))</f>
        <v>Marija</v>
      </c>
      <c r="G779" s="280" t="str" cm="1">
        <f t="array" ref="G779">IF($C779="","",INDEX(import_data,$C779,G$9))</f>
        <v>Vida</v>
      </c>
      <c r="H779" s="280" t="str" cm="1">
        <f t="array" ref="H779">IF($C779="","",IF(INDEX(import_data,$C779,H$9)="","",INDEX(import_data,$C779,H$9)))</f>
        <v>OK Sova</v>
      </c>
      <c r="I779" s="300" t="str" cm="1">
        <f t="array" ref="I779">IF($C779="","",IF(INDEX(import_data,$C779,I$9)="","",INDEX(import_data,$C779,I$9)))</f>
        <v/>
      </c>
      <c r="K779" s="312" t="str">
        <f t="shared" si="80"/>
        <v>Marija – Vida – OK Sova</v>
      </c>
      <c r="L779" s="92" t="s">
        <v>0</v>
      </c>
      <c r="M779" s="312" t="str">
        <f t="shared" si="81"/>
        <v>Marija – Vida – OK Sova</v>
      </c>
      <c r="N779" s="92" t="s">
        <v>0</v>
      </c>
      <c r="O779" s="312" t="str">
        <f t="shared" si="82"/>
        <v>Marija – Vida</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794</v>
      </c>
      <c r="E780" s="282" cm="1">
        <f t="array" ref="E780">IF($C780="","",INDEX(import_data,$C780,E$9))</f>
        <v>1751</v>
      </c>
      <c r="F780" s="280" t="str" cm="1">
        <f t="array" ref="F780">IF($C780="","",INDEX(import_data,$C780,F$9))</f>
        <v>Marija</v>
      </c>
      <c r="G780" s="280" t="str" cm="1">
        <f t="array" ref="G780">IF($C780="","",INDEX(import_data,$C780,G$9))</f>
        <v>Herceg</v>
      </c>
      <c r="H780" s="280" t="str" cm="1">
        <f t="array" ref="H780">IF($C780="","",IF(INDEX(import_data,$C780,H$9)="","",INDEX(import_data,$C780,H$9)))</f>
        <v>OK Vihor</v>
      </c>
      <c r="I780" s="300" t="str" cm="1">
        <f t="array" ref="I780">IF($C780="","",IF(INDEX(import_data,$C780,I$9)="","",INDEX(import_data,$C780,I$9)))</f>
        <v/>
      </c>
      <c r="K780" s="312" t="str">
        <f t="shared" si="80"/>
        <v>Marija – Herceg – OK Vihor</v>
      </c>
      <c r="L780" s="92" t="s">
        <v>0</v>
      </c>
      <c r="M780" s="312" t="str">
        <f t="shared" si="81"/>
        <v>Marija – Herceg – OK Vihor</v>
      </c>
      <c r="N780" s="92" t="s">
        <v>0</v>
      </c>
      <c r="O780" s="312" t="str">
        <f t="shared" si="82"/>
        <v>Marija – Herceg</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795</v>
      </c>
      <c r="E781" s="282" cm="1">
        <f t="array" ref="E781">IF($C781="","",INDEX(import_data,$C781,E$9))</f>
        <v>1826</v>
      </c>
      <c r="F781" s="280" t="str" cm="1">
        <f t="array" ref="F781">IF($C781="","",INDEX(import_data,$C781,F$9))</f>
        <v>Marija</v>
      </c>
      <c r="G781" s="280" t="str" cm="1">
        <f t="array" ref="G781">IF($C781="","",INDEX(import_data,$C781,G$9))</f>
        <v>Kaučić Perković</v>
      </c>
      <c r="H781" s="280" t="str" cm="1">
        <f t="array" ref="H781">IF($C781="","",IF(INDEX(import_data,$C781,H$9)="","",INDEX(import_data,$C781,H$9)))</f>
        <v>OK Bjelovar</v>
      </c>
      <c r="I781" s="300" t="str" cm="1">
        <f t="array" ref="I781">IF($C781="","",IF(INDEX(import_data,$C781,I$9)="","",INDEX(import_data,$C781,I$9)))</f>
        <v/>
      </c>
      <c r="K781" s="312" t="str">
        <f t="shared" si="80"/>
        <v>Marija – Kaučić Perković – OK Bjelovar</v>
      </c>
      <c r="L781" s="92" t="s">
        <v>0</v>
      </c>
      <c r="M781" s="312" t="str">
        <f t="shared" si="81"/>
        <v>Marija – Kaučić Perković – OK Bjelovar</v>
      </c>
      <c r="N781" s="92" t="s">
        <v>0</v>
      </c>
      <c r="O781" s="312" t="str">
        <f t="shared" si="82"/>
        <v>Marija – Kaučić Perković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796</v>
      </c>
      <c r="E782" s="282" cm="1">
        <f t="array" ref="E782">IF($C782="","",INDEX(import_data,$C782,E$9))</f>
        <v>1681</v>
      </c>
      <c r="F782" s="280" t="str" cm="1">
        <f t="array" ref="F782">IF($C782="","",INDEX(import_data,$C782,F$9))</f>
        <v>Marija</v>
      </c>
      <c r="G782" s="280" t="str" cm="1">
        <f t="array" ref="G782">IF($C782="","",INDEX(import_data,$C782,G$9))</f>
        <v>Tišljar</v>
      </c>
      <c r="H782" s="280" t="str" cm="1">
        <f t="array" ref="H782">IF($C782="","",IF(INDEX(import_data,$C782,H$9)="","",INDEX(import_data,$C782,H$9)))</f>
        <v>OK Orion</v>
      </c>
      <c r="I782" s="300" t="str" cm="1">
        <f t="array" ref="I782">IF($C782="","",IF(INDEX(import_data,$C782,I$9)="","",INDEX(import_data,$C782,I$9)))</f>
        <v>Ž21B</v>
      </c>
      <c r="K782" s="312" t="str">
        <f t="shared" ref="K782:K845" si="87">IF(F782="","",F782) &amp; IF(G782="",""," – " &amp; G782) &amp; IF(H782="",""," – " &amp; H782) &amp; IF(I782="",""," – " &amp; I782)</f>
        <v>Marija – Tišljar – OK Orion – Ž21B</v>
      </c>
      <c r="L782" s="92" t="s">
        <v>0</v>
      </c>
      <c r="M782" s="312" t="str">
        <f t="shared" ref="M782:M845" si="88">IF(F782="","",F782) &amp; IF(G782="",""," – " &amp; G782) &amp; IF(H782="",""," – " &amp; H782)</f>
        <v>Marija – Tišljar – OK Orion</v>
      </c>
      <c r="N782" s="92" t="s">
        <v>0</v>
      </c>
      <c r="O782" s="312" t="str">
        <f t="shared" ref="O782:O845" si="89">IF(F782="","",F782) &amp; IF(G782="",""," – " &amp; G782)</f>
        <v>Marija – Tišljar</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797</v>
      </c>
      <c r="E783" s="282" cm="1">
        <f t="array" ref="E783">IF($C783="","",INDEX(import_data,$C783,E$9))</f>
        <v>1659</v>
      </c>
      <c r="F783" s="280" t="str" cm="1">
        <f t="array" ref="F783">IF($C783="","",INDEX(import_data,$C783,F$9))</f>
        <v>Marija</v>
      </c>
      <c r="G783" s="280" t="str" cm="1">
        <f t="array" ref="G783">IF($C783="","",INDEX(import_data,$C783,G$9))</f>
        <v>Kirić</v>
      </c>
      <c r="H783" s="280" t="str" cm="1">
        <f t="array" ref="H783">IF($C783="","",IF(INDEX(import_data,$C783,H$9)="","",INDEX(import_data,$C783,H$9)))</f>
        <v>OK Varaždin</v>
      </c>
      <c r="I783" s="300" t="str" cm="1">
        <f t="array" ref="I783">IF($C783="","",IF(INDEX(import_data,$C783,I$9)="","",INDEX(import_data,$C783,I$9)))</f>
        <v/>
      </c>
      <c r="K783" s="312" t="str">
        <f t="shared" si="87"/>
        <v>Marija – Kirić – OK Varaždin</v>
      </c>
      <c r="L783" s="92" t="s">
        <v>0</v>
      </c>
      <c r="M783" s="312" t="str">
        <f t="shared" si="88"/>
        <v>Marija – Kirić – OK Varaždin</v>
      </c>
      <c r="N783" s="92" t="s">
        <v>0</v>
      </c>
      <c r="O783" s="312" t="str">
        <f t="shared" si="89"/>
        <v>Marija – Kirić</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798</v>
      </c>
      <c r="E784" s="282" cm="1">
        <f t="array" ref="E784">IF($C784="","",INDEX(import_data,$C784,E$9))</f>
        <v>2383</v>
      </c>
      <c r="F784" s="280" t="str" cm="1">
        <f t="array" ref="F784">IF($C784="","",INDEX(import_data,$C784,F$9))</f>
        <v>Marija</v>
      </c>
      <c r="G784" s="280" t="str" cm="1">
        <f t="array" ref="G784">IF($C784="","",INDEX(import_data,$C784,G$9))</f>
        <v>Tavalinskaja</v>
      </c>
      <c r="H784" s="280" t="str" cm="1">
        <f t="array" ref="H784">IF($C784="","",IF(INDEX(import_data,$C784,H$9)="","",INDEX(import_data,$C784,H$9)))</f>
        <v>Dniepro</v>
      </c>
      <c r="I784" s="300" t="str" cm="1">
        <f t="array" ref="I784">IF($C784="","",IF(INDEX(import_data,$C784,I$9)="","",INDEX(import_data,$C784,I$9)))</f>
        <v/>
      </c>
      <c r="K784" s="312" t="str">
        <f t="shared" si="87"/>
        <v>Marija – Tavalinskaja – Dniepro</v>
      </c>
      <c r="L784" s="92" t="s">
        <v>0</v>
      </c>
      <c r="M784" s="312" t="str">
        <f t="shared" si="88"/>
        <v>Marija – Tavalinskaja – Dniepro</v>
      </c>
      <c r="N784" s="92" t="s">
        <v>0</v>
      </c>
      <c r="O784" s="312" t="str">
        <f t="shared" si="89"/>
        <v>Marija – Tavalinskaja</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799</v>
      </c>
      <c r="E785" s="282" cm="1">
        <f t="array" ref="E785">IF($C785="","",INDEX(import_data,$C785,E$9))</f>
        <v>1336</v>
      </c>
      <c r="F785" s="280" t="str" cm="1">
        <f t="array" ref="F785">IF($C785="","",INDEX(import_data,$C785,F$9))</f>
        <v>Marijan</v>
      </c>
      <c r="G785" s="280" t="str" cm="1">
        <f t="array" ref="G785">IF($C785="","",INDEX(import_data,$C785,G$9))</f>
        <v>Turkalj</v>
      </c>
      <c r="H785" s="280" t="str" cm="1">
        <f t="array" ref="H785">IF($C785="","",IF(INDEX(import_data,$C785,H$9)="","",INDEX(import_data,$C785,H$9)))</f>
        <v>OK Vihor</v>
      </c>
      <c r="I785" s="300" t="str" cm="1">
        <f t="array" ref="I785">IF($C785="","",IF(INDEX(import_data,$C785,I$9)="","",INDEX(import_data,$C785,I$9)))</f>
        <v>M21A</v>
      </c>
      <c r="K785" s="312" t="str">
        <f t="shared" si="87"/>
        <v>Marijan – Turkalj – OK Vihor – M21A</v>
      </c>
      <c r="L785" s="92" t="s">
        <v>0</v>
      </c>
      <c r="M785" s="312" t="str">
        <f t="shared" si="88"/>
        <v>Marijan – Turkalj – OK Vihor</v>
      </c>
      <c r="N785" s="92" t="s">
        <v>0</v>
      </c>
      <c r="O785" s="312" t="str">
        <f t="shared" si="89"/>
        <v>Marijan – Turkalj</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800</v>
      </c>
      <c r="E786" s="282" cm="1">
        <f t="array" ref="E786">IF($C786="","",INDEX(import_data,$C786,E$9))</f>
        <v>1559</v>
      </c>
      <c r="F786" s="280" t="str" cm="1">
        <f t="array" ref="F786">IF($C786="","",INDEX(import_data,$C786,F$9))</f>
        <v>Marijan</v>
      </c>
      <c r="G786" s="280" t="str" cm="1">
        <f t="array" ref="G786">IF($C786="","",INDEX(import_data,$C786,G$9))</f>
        <v>Bogović</v>
      </c>
      <c r="H786" s="280" t="str" cm="1">
        <f t="array" ref="H786">IF($C786="","",IF(INDEX(import_data,$C786,H$9)="","",INDEX(import_data,$C786,H$9)))</f>
        <v>OK Jelen</v>
      </c>
      <c r="I786" s="300" t="str" cm="1">
        <f t="array" ref="I786">IF($C786="","",IF(INDEX(import_data,$C786,I$9)="","",INDEX(import_data,$C786,I$9)))</f>
        <v>M45</v>
      </c>
      <c r="K786" s="312" t="str">
        <f t="shared" si="87"/>
        <v>Marijan – Bogović – OK Jelen – M45</v>
      </c>
      <c r="L786" s="92" t="s">
        <v>0</v>
      </c>
      <c r="M786" s="312" t="str">
        <f t="shared" si="88"/>
        <v>Marijan – Bogović – OK Jelen</v>
      </c>
      <c r="N786" s="92" t="s">
        <v>0</v>
      </c>
      <c r="O786" s="312" t="str">
        <f t="shared" si="89"/>
        <v>Marijan – Bogović</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801</v>
      </c>
      <c r="E787" s="282" cm="1">
        <f t="array" ref="E787">IF($C787="","",INDEX(import_data,$C787,E$9))</f>
        <v>1224</v>
      </c>
      <c r="F787" s="280" t="str" cm="1">
        <f t="array" ref="F787">IF($C787="","",INDEX(import_data,$C787,F$9))</f>
        <v>Marijan</v>
      </c>
      <c r="G787" s="280" t="str" cm="1">
        <f t="array" ref="G787">IF($C787="","",INDEX(import_data,$C787,G$9))</f>
        <v>Mirković</v>
      </c>
      <c r="H787" s="280" t="str" cm="1">
        <f t="array" ref="H787">IF($C787="","",IF(INDEX(import_data,$C787,H$9)="","",INDEX(import_data,$C787,H$9)))</f>
        <v>OK Vihor</v>
      </c>
      <c r="I787" s="300" t="str" cm="1">
        <f t="array" ref="I787">IF($C787="","",IF(INDEX(import_data,$C787,I$9)="","",INDEX(import_data,$C787,I$9)))</f>
        <v>M45</v>
      </c>
      <c r="K787" s="312" t="str">
        <f t="shared" si="87"/>
        <v>Marijan – Mirković – OK Vihor – M45</v>
      </c>
      <c r="L787" s="92" t="s">
        <v>0</v>
      </c>
      <c r="M787" s="312" t="str">
        <f t="shared" si="88"/>
        <v>Marijan – Mirković – OK Vihor</v>
      </c>
      <c r="N787" s="92" t="s">
        <v>0</v>
      </c>
      <c r="O787" s="312" t="str">
        <f t="shared" si="89"/>
        <v>Marijan – Mirković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802</v>
      </c>
      <c r="E788" s="282" cm="1">
        <f t="array" ref="E788">IF($C788="","",INDEX(import_data,$C788,E$9))</f>
        <v>1517</v>
      </c>
      <c r="F788" s="280" t="str" cm="1">
        <f t="array" ref="F788">IF($C788="","",INDEX(import_data,$C788,F$9))</f>
        <v>Marijan</v>
      </c>
      <c r="G788" s="280" t="str" cm="1">
        <f t="array" ref="G788">IF($C788="","",INDEX(import_data,$C788,G$9))</f>
        <v>Mulig</v>
      </c>
      <c r="H788" s="280" t="str" cm="1">
        <f t="array" ref="H788">IF($C788="","",IF(INDEX(import_data,$C788,H$9)="","",INDEX(import_data,$C788,H$9)))</f>
        <v>OK Jelen</v>
      </c>
      <c r="I788" s="300" t="str" cm="1">
        <f t="array" ref="I788">IF($C788="","",IF(INDEX(import_data,$C788,I$9)="","",INDEX(import_data,$C788,I$9)))</f>
        <v>M35</v>
      </c>
      <c r="K788" s="312" t="str">
        <f t="shared" si="87"/>
        <v>Marijan – Mulig – OK Jelen – M35</v>
      </c>
      <c r="L788" s="92" t="s">
        <v>0</v>
      </c>
      <c r="M788" s="312" t="str">
        <f t="shared" si="88"/>
        <v>Marijan – Mulig – OK Jelen</v>
      </c>
      <c r="N788" s="92" t="s">
        <v>0</v>
      </c>
      <c r="O788" s="312" t="str">
        <f t="shared" si="89"/>
        <v>Marijan – Mulig</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803</v>
      </c>
      <c r="E789" s="282" cm="1">
        <f t="array" ref="E789">IF($C789="","",INDEX(import_data,$C789,E$9))</f>
        <v>2048</v>
      </c>
      <c r="F789" s="280" t="str" cm="1">
        <f t="array" ref="F789">IF($C789="","",INDEX(import_data,$C789,F$9))</f>
        <v>Marijana</v>
      </c>
      <c r="G789" s="280" t="str" cm="1">
        <f t="array" ref="G789">IF($C789="","",INDEX(import_data,$C789,G$9))</f>
        <v>Kidrić</v>
      </c>
      <c r="H789" s="280" t="str" cm="1">
        <f t="array" ref="H789">IF($C789="","",IF(INDEX(import_data,$C789,H$9)="","",INDEX(import_data,$C789,H$9)))</f>
        <v/>
      </c>
      <c r="I789" s="300" t="str" cm="1">
        <f t="array" ref="I789">IF($C789="","",IF(INDEX(import_data,$C789,I$9)="","",INDEX(import_data,$C789,I$9)))</f>
        <v/>
      </c>
      <c r="K789" s="312" t="str">
        <f t="shared" si="87"/>
        <v>Marijana – Kidrić</v>
      </c>
      <c r="L789" s="92" t="s">
        <v>0</v>
      </c>
      <c r="M789" s="312" t="str">
        <f t="shared" si="88"/>
        <v>Marijana – Kidrić</v>
      </c>
      <c r="N789" s="92" t="s">
        <v>0</v>
      </c>
      <c r="O789" s="312" t="str">
        <f t="shared" si="89"/>
        <v>Marijana – Kidrić</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804</v>
      </c>
      <c r="E790" s="282" cm="1">
        <f t="array" ref="E790">IF($C790="","",INDEX(import_data,$C790,E$9))</f>
        <v>1977</v>
      </c>
      <c r="F790" s="280" t="str" cm="1">
        <f t="array" ref="F790">IF($C790="","",INDEX(import_data,$C790,F$9))</f>
        <v>Marijana</v>
      </c>
      <c r="G790" s="280" t="str" cm="1">
        <f t="array" ref="G790">IF($C790="","",INDEX(import_data,$C790,G$9))</f>
        <v>Petrešević</v>
      </c>
      <c r="H790" s="280" t="str" cm="1">
        <f t="array" ref="H790">IF($C790="","",IF(INDEX(import_data,$C790,H$9)="","",INDEX(import_data,$C790,H$9)))</f>
        <v>OK Vihor</v>
      </c>
      <c r="I790" s="300" t="str" cm="1">
        <f t="array" ref="I790">IF($C790="","",IF(INDEX(import_data,$C790,I$9)="","",INDEX(import_data,$C790,I$9)))</f>
        <v/>
      </c>
      <c r="K790" s="312" t="str">
        <f t="shared" si="87"/>
        <v>Marijana – Petrešević – OK Vihor</v>
      </c>
      <c r="L790" s="92" t="s">
        <v>0</v>
      </c>
      <c r="M790" s="312" t="str">
        <f t="shared" si="88"/>
        <v>Marijana – Petrešević – OK Vihor</v>
      </c>
      <c r="N790" s="92" t="s">
        <v>0</v>
      </c>
      <c r="O790" s="312" t="str">
        <f t="shared" si="89"/>
        <v>Marijana – Petrešević</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805</v>
      </c>
      <c r="E791" s="282" cm="1">
        <f t="array" ref="E791">IF($C791="","",INDEX(import_data,$C791,E$9))</f>
        <v>2251</v>
      </c>
      <c r="F791" s="280" t="str" cm="1">
        <f t="array" ref="F791">IF($C791="","",INDEX(import_data,$C791,F$9))</f>
        <v>Marijana</v>
      </c>
      <c r="G791" s="280" t="str" cm="1">
        <f t="array" ref="G791">IF($C791="","",INDEX(import_data,$C791,G$9))</f>
        <v>Kruhoberec</v>
      </c>
      <c r="H791" s="280" t="str" cm="1">
        <f t="array" ref="H791">IF($C791="","",IF(INDEX(import_data,$C791,H$9)="","",INDEX(import_data,$C791,H$9)))</f>
        <v>OK Varaždin</v>
      </c>
      <c r="I791" s="300" t="str" cm="1">
        <f t="array" ref="I791">IF($C791="","",IF(INDEX(import_data,$C791,I$9)="","",INDEX(import_data,$C791,I$9)))</f>
        <v/>
      </c>
      <c r="K791" s="312" t="str">
        <f t="shared" si="87"/>
        <v>Marijana – Kruhoberec – OK Varaždin</v>
      </c>
      <c r="L791" s="92" t="s">
        <v>0</v>
      </c>
      <c r="M791" s="312" t="str">
        <f t="shared" si="88"/>
        <v>Marijana – Kruhoberec – OK Varaždin</v>
      </c>
      <c r="N791" s="92" t="s">
        <v>0</v>
      </c>
      <c r="O791" s="312" t="str">
        <f t="shared" si="89"/>
        <v>Marijana – Kruhoberec</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806</v>
      </c>
      <c r="E792" s="282" cm="1">
        <f t="array" ref="E792">IF($C792="","",INDEX(import_data,$C792,E$9))</f>
        <v>1275</v>
      </c>
      <c r="F792" s="280" t="str" cm="1">
        <f t="array" ref="F792">IF($C792="","",INDEX(import_data,$C792,F$9))</f>
        <v>Marijana</v>
      </c>
      <c r="G792" s="280" t="str" cm="1">
        <f t="array" ref="G792">IF($C792="","",INDEX(import_data,$C792,G$9))</f>
        <v>Žgela Putniković</v>
      </c>
      <c r="H792" s="280" t="str" cm="1">
        <f t="array" ref="H792">IF($C792="","",IF(INDEX(import_data,$C792,H$9)="","",INDEX(import_data,$C792,H$9)))</f>
        <v>OK Kapela</v>
      </c>
      <c r="I792" s="300" t="str" cm="1">
        <f t="array" ref="I792">IF($C792="","",IF(INDEX(import_data,$C792,I$9)="","",INDEX(import_data,$C792,I$9)))</f>
        <v>Ž35</v>
      </c>
      <c r="K792" s="312" t="str">
        <f t="shared" si="87"/>
        <v>Marijana – Žgela Putniković – OK Kapela – Ž35</v>
      </c>
      <c r="L792" s="92" t="s">
        <v>0</v>
      </c>
      <c r="M792" s="312" t="str">
        <f t="shared" si="88"/>
        <v>Marijana – Žgela Putniković – OK Kapela</v>
      </c>
      <c r="N792" s="92" t="s">
        <v>0</v>
      </c>
      <c r="O792" s="312" t="str">
        <f t="shared" si="89"/>
        <v>Marijana – Žgela Putniković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807</v>
      </c>
      <c r="E793" s="282" cm="1">
        <f t="array" ref="E793">IF($C793="","",INDEX(import_data,$C793,E$9))</f>
        <v>1648</v>
      </c>
      <c r="F793" s="280" t="str" cm="1">
        <f t="array" ref="F793">IF($C793="","",INDEX(import_data,$C793,F$9))</f>
        <v>Marijana</v>
      </c>
      <c r="G793" s="280" t="str" cm="1">
        <f t="array" ref="G793">IF($C793="","",INDEX(import_data,$C793,G$9))</f>
        <v>Čerkezović</v>
      </c>
      <c r="H793" s="280" t="str" cm="1">
        <f t="array" ref="H793">IF($C793="","",IF(INDEX(import_data,$C793,H$9)="","",INDEX(import_data,$C793,H$9)))</f>
        <v>OK Sova</v>
      </c>
      <c r="I793" s="300" t="str" cm="1">
        <f t="array" ref="I793">IF($C793="","",IF(INDEX(import_data,$C793,I$9)="","",INDEX(import_data,$C793,I$9)))</f>
        <v/>
      </c>
      <c r="K793" s="312" t="str">
        <f t="shared" si="87"/>
        <v>Marijana – Čerkezović – OK Sova</v>
      </c>
      <c r="L793" s="92" t="s">
        <v>0</v>
      </c>
      <c r="M793" s="312" t="str">
        <f t="shared" si="88"/>
        <v>Marijana – Čerkezović – OK Sova</v>
      </c>
      <c r="N793" s="92" t="s">
        <v>0</v>
      </c>
      <c r="O793" s="312" t="str">
        <f t="shared" si="89"/>
        <v>Marijana – Čerkezović</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808</v>
      </c>
      <c r="E794" s="282" cm="1">
        <f t="array" ref="E794">IF($C794="","",INDEX(import_data,$C794,E$9))</f>
        <v>1421</v>
      </c>
      <c r="F794" s="280" t="str" cm="1">
        <f t="array" ref="F794">IF($C794="","",INDEX(import_data,$C794,F$9))</f>
        <v>Marijeta</v>
      </c>
      <c r="G794" s="280" t="str" cm="1">
        <f t="array" ref="G794">IF($C794="","",INDEX(import_data,$C794,G$9))</f>
        <v>Radman</v>
      </c>
      <c r="H794" s="280" t="str" cm="1">
        <f t="array" ref="H794">IF($C794="","",IF(INDEX(import_data,$C794,H$9)="","",INDEX(import_data,$C794,H$9)))</f>
        <v>OK Vihor</v>
      </c>
      <c r="I794" s="300" t="str" cm="1">
        <f t="array" ref="I794">IF($C794="","",IF(INDEX(import_data,$C794,I$9)="","",INDEX(import_data,$C794,I$9)))</f>
        <v/>
      </c>
      <c r="K794" s="312" t="str">
        <f t="shared" si="87"/>
        <v>Marijeta – Radman – OK Vihor</v>
      </c>
      <c r="L794" s="92" t="s">
        <v>0</v>
      </c>
      <c r="M794" s="312" t="str">
        <f t="shared" si="88"/>
        <v>Marijeta – Radman – OK Vihor</v>
      </c>
      <c r="N794" s="92" t="s">
        <v>0</v>
      </c>
      <c r="O794" s="312" t="str">
        <f t="shared" si="89"/>
        <v>Marijeta – Radman</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809</v>
      </c>
      <c r="E795" s="282" cm="1">
        <f t="array" ref="E795">IF($C795="","",INDEX(import_data,$C795,E$9))</f>
        <v>2231</v>
      </c>
      <c r="F795" s="280" t="str" cm="1">
        <f t="array" ref="F795">IF($C795="","",INDEX(import_data,$C795,F$9))</f>
        <v>Marin</v>
      </c>
      <c r="G795" s="280" t="str" cm="1">
        <f t="array" ref="G795">IF($C795="","",INDEX(import_data,$C795,G$9))</f>
        <v>Galić</v>
      </c>
      <c r="H795" s="280" t="str" cm="1">
        <f t="array" ref="H795">IF($C795="","",IF(INDEX(import_data,$C795,H$9)="","",INDEX(import_data,$C795,H$9)))</f>
        <v>OK Varaždin</v>
      </c>
      <c r="I795" s="300" t="str" cm="1">
        <f t="array" ref="I795">IF($C795="","",IF(INDEX(import_data,$C795,I$9)="","",INDEX(import_data,$C795,I$9)))</f>
        <v/>
      </c>
      <c r="K795" s="312" t="str">
        <f t="shared" si="87"/>
        <v>Marin – Galić – OK Varaždin</v>
      </c>
      <c r="L795" s="92" t="s">
        <v>0</v>
      </c>
      <c r="M795" s="312" t="str">
        <f t="shared" si="88"/>
        <v>Marin – Galić – OK Varaždin</v>
      </c>
      <c r="N795" s="92" t="s">
        <v>0</v>
      </c>
      <c r="O795" s="312" t="str">
        <f t="shared" si="89"/>
        <v>Marin – Galić</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810</v>
      </c>
      <c r="E796" s="282" cm="1">
        <f t="array" ref="E796">IF($C796="","",INDEX(import_data,$C796,E$9))</f>
        <v>2047</v>
      </c>
      <c r="F796" s="280" t="str" cm="1">
        <f t="array" ref="F796">IF($C796="","",INDEX(import_data,$C796,F$9))</f>
        <v>Marin</v>
      </c>
      <c r="G796" s="280" t="str" cm="1">
        <f t="array" ref="G796">IF($C796="","",INDEX(import_data,$C796,G$9))</f>
        <v>Amidžić</v>
      </c>
      <c r="H796" s="280" t="str" cm="1">
        <f t="array" ref="H796">IF($C796="","",IF(INDEX(import_data,$C796,H$9)="","",INDEX(import_data,$C796,H$9)))</f>
        <v/>
      </c>
      <c r="I796" s="300" t="str" cm="1">
        <f t="array" ref="I796">IF($C796="","",IF(INDEX(import_data,$C796,I$9)="","",INDEX(import_data,$C796,I$9)))</f>
        <v/>
      </c>
      <c r="K796" s="312" t="str">
        <f t="shared" si="87"/>
        <v>Marin – Amidžić</v>
      </c>
      <c r="L796" s="92" t="s">
        <v>0</v>
      </c>
      <c r="M796" s="312" t="str">
        <f t="shared" si="88"/>
        <v>Marin – Amidžić</v>
      </c>
      <c r="N796" s="92" t="s">
        <v>0</v>
      </c>
      <c r="O796" s="312" t="str">
        <f t="shared" si="89"/>
        <v>Marin – Amidžić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811</v>
      </c>
      <c r="E797" s="282" cm="1">
        <f t="array" ref="E797">IF($C797="","",INDEX(import_data,$C797,E$9))</f>
        <v>2186</v>
      </c>
      <c r="F797" s="280" t="str" cm="1">
        <f t="array" ref="F797">IF($C797="","",INDEX(import_data,$C797,F$9))</f>
        <v>Marin</v>
      </c>
      <c r="G797" s="280" t="str" cm="1">
        <f t="array" ref="G797">IF($C797="","",INDEX(import_data,$C797,G$9))</f>
        <v>Jović</v>
      </c>
      <c r="H797" s="280" t="str" cm="1">
        <f t="array" ref="H797">IF($C797="","",IF(INDEX(import_data,$C797,H$9)="","",INDEX(import_data,$C797,H$9)))</f>
        <v>Dr. inf. Zadar</v>
      </c>
      <c r="I797" s="300" t="str" cm="1">
        <f t="array" ref="I797">IF($C797="","",IF(INDEX(import_data,$C797,I$9)="","",INDEX(import_data,$C797,I$9)))</f>
        <v/>
      </c>
      <c r="K797" s="312" t="str">
        <f t="shared" si="87"/>
        <v>Marin – Jović – Dr. inf. Zadar</v>
      </c>
      <c r="L797" s="92" t="s">
        <v>0</v>
      </c>
      <c r="M797" s="312" t="str">
        <f t="shared" si="88"/>
        <v>Marin – Jović – Dr. inf. Zadar</v>
      </c>
      <c r="N797" s="92" t="s">
        <v>0</v>
      </c>
      <c r="O797" s="312" t="str">
        <f t="shared" si="89"/>
        <v>Marin – Jović</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812</v>
      </c>
      <c r="E798" s="282" cm="1">
        <f t="array" ref="E798">IF($C798="","",INDEX(import_data,$C798,E$9))</f>
        <v>1432</v>
      </c>
      <c r="F798" s="280" t="str" cm="1">
        <f t="array" ref="F798">IF($C798="","",INDEX(import_data,$C798,F$9))</f>
        <v>Marin</v>
      </c>
      <c r="G798" s="280" t="str" cm="1">
        <f t="array" ref="G798">IF($C798="","",INDEX(import_data,$C798,G$9))</f>
        <v>Mihinjač</v>
      </c>
      <c r="H798" s="280" t="str" cm="1">
        <f t="array" ref="H798">IF($C798="","",IF(INDEX(import_data,$C798,H$9)="","",INDEX(import_data,$C798,H$9)))</f>
        <v>OK Varaždin</v>
      </c>
      <c r="I798" s="300" t="str" cm="1">
        <f t="array" ref="I798">IF($C798="","",IF(INDEX(import_data,$C798,I$9)="","",INDEX(import_data,$C798,I$9)))</f>
        <v>M14</v>
      </c>
      <c r="K798" s="312" t="str">
        <f t="shared" si="87"/>
        <v>Marin – Mihinjač – OK Varaždin – M14</v>
      </c>
      <c r="L798" s="92" t="s">
        <v>0</v>
      </c>
      <c r="M798" s="312" t="str">
        <f t="shared" si="88"/>
        <v>Marin – Mihinjač – OK Varaždin</v>
      </c>
      <c r="N798" s="92" t="s">
        <v>0</v>
      </c>
      <c r="O798" s="312" t="str">
        <f t="shared" si="89"/>
        <v>Marin – Mihinjač</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813</v>
      </c>
      <c r="E799" s="282" cm="1">
        <f t="array" ref="E799">IF($C799="","",INDEX(import_data,$C799,E$9))</f>
        <v>1068</v>
      </c>
      <c r="F799" s="280" t="str" cm="1">
        <f t="array" ref="F799">IF($C799="","",INDEX(import_data,$C799,F$9))</f>
        <v>Marin</v>
      </c>
      <c r="G799" s="280" t="str" cm="1">
        <f t="array" ref="G799">IF($C799="","",INDEX(import_data,$C799,G$9))</f>
        <v>Rogulj</v>
      </c>
      <c r="H799" s="280" t="str" cm="1">
        <f t="array" ref="H799">IF($C799="","",IF(INDEX(import_data,$C799,H$9)="","",INDEX(import_data,$C799,H$9)))</f>
        <v>OK Vihor</v>
      </c>
      <c r="I799" s="300" t="str" cm="1">
        <f t="array" ref="I799">IF($C799="","",IF(INDEX(import_data,$C799,I$9)="","",INDEX(import_data,$C799,I$9)))</f>
        <v/>
      </c>
      <c r="K799" s="312" t="str">
        <f t="shared" si="87"/>
        <v>Marin – Rogulj – OK Vihor</v>
      </c>
      <c r="L799" s="92" t="s">
        <v>0</v>
      </c>
      <c r="M799" s="312" t="str">
        <f t="shared" si="88"/>
        <v>Marin – Rogulj – OK Vihor</v>
      </c>
      <c r="N799" s="92" t="s">
        <v>0</v>
      </c>
      <c r="O799" s="312" t="str">
        <f t="shared" si="89"/>
        <v>Marin – Rogulj</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814</v>
      </c>
      <c r="E800" s="282" cm="1">
        <f t="array" ref="E800">IF($C800="","",INDEX(import_data,$C800,E$9))</f>
        <v>1162</v>
      </c>
      <c r="F800" s="280" t="str" cm="1">
        <f t="array" ref="F800">IF($C800="","",INDEX(import_data,$C800,F$9))</f>
        <v>Marin</v>
      </c>
      <c r="G800" s="280" t="str" cm="1">
        <f t="array" ref="G800">IF($C800="","",INDEX(import_data,$C800,G$9))</f>
        <v>Tanković</v>
      </c>
      <c r="H800" s="280" t="str" cm="1">
        <f t="array" ref="H800">IF($C800="","",IF(INDEX(import_data,$C800,H$9)="","",INDEX(import_data,$C800,H$9)))</f>
        <v>OK Jelen</v>
      </c>
      <c r="I800" s="300" t="str" cm="1">
        <f t="array" ref="I800">IF($C800="","",IF(INDEX(import_data,$C800,I$9)="","",INDEX(import_data,$C800,I$9)))</f>
        <v>M12</v>
      </c>
      <c r="K800" s="312" t="str">
        <f t="shared" si="87"/>
        <v>Marin – Tanković – OK Jelen – M12</v>
      </c>
      <c r="L800" s="92" t="s">
        <v>0</v>
      </c>
      <c r="M800" s="312" t="str">
        <f t="shared" si="88"/>
        <v>Marin – Tanković – OK Jelen</v>
      </c>
      <c r="N800" s="92" t="s">
        <v>0</v>
      </c>
      <c r="O800" s="312" t="str">
        <f t="shared" si="89"/>
        <v>Marin – Tanković</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815</v>
      </c>
      <c r="E801" s="282" cm="1">
        <f t="array" ref="E801">IF($C801="","",INDEX(import_data,$C801,E$9))</f>
        <v>1928</v>
      </c>
      <c r="F801" s="280" t="str" cm="1">
        <f t="array" ref="F801">IF($C801="","",INDEX(import_data,$C801,F$9))</f>
        <v>Marina</v>
      </c>
      <c r="G801" s="280" t="str" cm="1">
        <f t="array" ref="G801">IF($C801="","",INDEX(import_data,$C801,G$9))</f>
        <v>Tomac-Rojčević</v>
      </c>
      <c r="H801" s="280" t="str" cm="1">
        <f t="array" ref="H801">IF($C801="","",IF(INDEX(import_data,$C801,H$9)="","",INDEX(import_data,$C801,H$9)))</f>
        <v>OK Vihor</v>
      </c>
      <c r="I801" s="300" t="str" cm="1">
        <f t="array" ref="I801">IF($C801="","",IF(INDEX(import_data,$C801,I$9)="","",INDEX(import_data,$C801,I$9)))</f>
        <v/>
      </c>
      <c r="K801" s="312" t="str">
        <f t="shared" si="87"/>
        <v>Marina – Tomac-Rojčević – OK Vihor</v>
      </c>
      <c r="L801" s="92" t="s">
        <v>0</v>
      </c>
      <c r="M801" s="312" t="str">
        <f t="shared" si="88"/>
        <v>Marina – Tomac-Rojčević – OK Vihor</v>
      </c>
      <c r="N801" s="92" t="s">
        <v>0</v>
      </c>
      <c r="O801" s="312" t="str">
        <f t="shared" si="89"/>
        <v>Marina – Tomac-Rojčević</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816</v>
      </c>
      <c r="E802" s="282" cm="1">
        <f t="array" ref="E802">IF($C802="","",INDEX(import_data,$C802,E$9))</f>
        <v>2002</v>
      </c>
      <c r="F802" s="280" t="str" cm="1">
        <f t="array" ref="F802">IF($C802="","",INDEX(import_data,$C802,F$9))</f>
        <v>Marina</v>
      </c>
      <c r="G802" s="280" t="str" cm="1">
        <f t="array" ref="G802">IF($C802="","",INDEX(import_data,$C802,G$9))</f>
        <v>Mihaljević</v>
      </c>
      <c r="H802" s="280" t="str" cm="1">
        <f t="array" ref="H802">IF($C802="","",IF(INDEX(import_data,$C802,H$9)="","",INDEX(import_data,$C802,H$9)))</f>
        <v>OK Vihor</v>
      </c>
      <c r="I802" s="300" t="str" cm="1">
        <f t="array" ref="I802">IF($C802="","",IF(INDEX(import_data,$C802,I$9)="","",INDEX(import_data,$C802,I$9)))</f>
        <v/>
      </c>
      <c r="K802" s="312" t="str">
        <f t="shared" si="87"/>
        <v>Marina – Mihaljević – OK Vihor</v>
      </c>
      <c r="L802" s="92" t="s">
        <v>0</v>
      </c>
      <c r="M802" s="312" t="str">
        <f t="shared" si="88"/>
        <v>Marina – Mihaljević – OK Vihor</v>
      </c>
      <c r="N802" s="92" t="s">
        <v>0</v>
      </c>
      <c r="O802" s="312" t="str">
        <f t="shared" si="89"/>
        <v>Marina – Mihaljević</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817</v>
      </c>
      <c r="E803" s="282" cm="1">
        <f t="array" ref="E803">IF($C803="","",INDEX(import_data,$C803,E$9))</f>
        <v>1587</v>
      </c>
      <c r="F803" s="280" t="str" cm="1">
        <f t="array" ref="F803">IF($C803="","",INDEX(import_data,$C803,F$9))</f>
        <v>Marina</v>
      </c>
      <c r="G803" s="280" t="str" cm="1">
        <f t="array" ref="G803">IF($C803="","",INDEX(import_data,$C803,G$9))</f>
        <v>Kopjar</v>
      </c>
      <c r="H803" s="280" t="str" cm="1">
        <f t="array" ref="H803">IF($C803="","",IF(INDEX(import_data,$C803,H$9)="","",INDEX(import_data,$C803,H$9)))</f>
        <v>OK Ivan Merz</v>
      </c>
      <c r="I803" s="300" t="str" cm="1">
        <f t="array" ref="I803">IF($C803="","",IF(INDEX(import_data,$C803,I$9)="","",INDEX(import_data,$C803,I$9)))</f>
        <v/>
      </c>
      <c r="K803" s="312" t="str">
        <f t="shared" si="87"/>
        <v>Marina – Kopjar – OK Ivan Merz</v>
      </c>
      <c r="L803" s="92" t="s">
        <v>0</v>
      </c>
      <c r="M803" s="312" t="str">
        <f t="shared" si="88"/>
        <v>Marina – Kopjar – OK Ivan Merz</v>
      </c>
      <c r="N803" s="92" t="s">
        <v>0</v>
      </c>
      <c r="O803" s="312" t="str">
        <f t="shared" si="89"/>
        <v>Marina – Kopjar</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818</v>
      </c>
      <c r="E804" s="282" cm="1">
        <f t="array" ref="E804">IF($C804="","",INDEX(import_data,$C804,E$9))</f>
        <v>1417</v>
      </c>
      <c r="F804" s="280" t="str" cm="1">
        <f t="array" ref="F804">IF($C804="","",INDEX(import_data,$C804,F$9))</f>
        <v>Marina</v>
      </c>
      <c r="G804" s="280" t="str" cm="1">
        <f t="array" ref="G804">IF($C804="","",INDEX(import_data,$C804,G$9))</f>
        <v>Šojat</v>
      </c>
      <c r="H804" s="280" t="str" cm="1">
        <f t="array" ref="H804">IF($C804="","",IF(INDEX(import_data,$C804,H$9)="","",INDEX(import_data,$C804,H$9)))</f>
        <v>OK Kapela</v>
      </c>
      <c r="I804" s="300" t="str" cm="1">
        <f t="array" ref="I804">IF($C804="","",IF(INDEX(import_data,$C804,I$9)="","",INDEX(import_data,$C804,I$9)))</f>
        <v/>
      </c>
      <c r="K804" s="312" t="str">
        <f t="shared" si="87"/>
        <v>Marina – Šojat – OK Kapela</v>
      </c>
      <c r="L804" s="92" t="s">
        <v>0</v>
      </c>
      <c r="M804" s="312" t="str">
        <f t="shared" si="88"/>
        <v>Marina – Šojat – OK Kapela</v>
      </c>
      <c r="N804" s="92" t="s">
        <v>0</v>
      </c>
      <c r="O804" s="312" t="str">
        <f t="shared" si="89"/>
        <v>Marina – Šojat</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819</v>
      </c>
      <c r="E805" s="282" cm="1">
        <f t="array" ref="E805">IF($C805="","",INDEX(import_data,$C805,E$9))</f>
        <v>1518</v>
      </c>
      <c r="F805" s="280" t="str" cm="1">
        <f t="array" ref="F805">IF($C805="","",INDEX(import_data,$C805,F$9))</f>
        <v>Marinka</v>
      </c>
      <c r="G805" s="280" t="str" cm="1">
        <f t="array" ref="G805">IF($C805="","",INDEX(import_data,$C805,G$9))</f>
        <v>Mak</v>
      </c>
      <c r="H805" s="280" t="str" cm="1">
        <f t="array" ref="H805">IF($C805="","",IF(INDEX(import_data,$C805,H$9)="","",INDEX(import_data,$C805,H$9)))</f>
        <v>OK Varaždin</v>
      </c>
      <c r="I805" s="300" t="str" cm="1">
        <f t="array" ref="I805">IF($C805="","",IF(INDEX(import_data,$C805,I$9)="","",INDEX(import_data,$C805,I$9)))</f>
        <v/>
      </c>
      <c r="K805" s="312" t="str">
        <f t="shared" si="87"/>
        <v>Marinka – Mak – OK Varaždin</v>
      </c>
      <c r="L805" s="92" t="s">
        <v>0</v>
      </c>
      <c r="M805" s="312" t="str">
        <f t="shared" si="88"/>
        <v>Marinka – Mak – OK Varaždin</v>
      </c>
      <c r="N805" s="92" t="s">
        <v>0</v>
      </c>
      <c r="O805" s="312" t="str">
        <f t="shared" si="89"/>
        <v>Marinka – Mak</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820</v>
      </c>
      <c r="E806" s="282" cm="1">
        <f t="array" ref="E806">IF($C806="","",INDEX(import_data,$C806,E$9))</f>
        <v>1839</v>
      </c>
      <c r="F806" s="280" t="str" cm="1">
        <f t="array" ref="F806">IF($C806="","",INDEX(import_data,$C806,F$9))</f>
        <v>Mario</v>
      </c>
      <c r="G806" s="280" t="str" cm="1">
        <f t="array" ref="G806">IF($C806="","",INDEX(import_data,$C806,G$9))</f>
        <v>Bilandžija</v>
      </c>
      <c r="H806" s="280" t="str" cm="1">
        <f t="array" ref="H806">IF($C806="","",IF(INDEX(import_data,$C806,H$9)="","",INDEX(import_data,$C806,H$9)))</f>
        <v>OK Sova</v>
      </c>
      <c r="I806" s="300" t="str" cm="1">
        <f t="array" ref="I806">IF($C806="","",IF(INDEX(import_data,$C806,I$9)="","",INDEX(import_data,$C806,I$9)))</f>
        <v/>
      </c>
      <c r="K806" s="312" t="str">
        <f t="shared" si="87"/>
        <v>Mario – Bilandžija – OK Sova</v>
      </c>
      <c r="L806" s="92" t="s">
        <v>0</v>
      </c>
      <c r="M806" s="312" t="str">
        <f t="shared" si="88"/>
        <v>Mario – Bilandžija – OK Sova</v>
      </c>
      <c r="N806" s="92" t="s">
        <v>0</v>
      </c>
      <c r="O806" s="312" t="str">
        <f t="shared" si="89"/>
        <v>Mario – Bilandžija</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821</v>
      </c>
      <c r="E807" s="282" cm="1">
        <f t="array" ref="E807">IF($C807="","",INDEX(import_data,$C807,E$9))</f>
        <v>1103</v>
      </c>
      <c r="F807" s="280" t="str" cm="1">
        <f t="array" ref="F807">IF($C807="","",INDEX(import_data,$C807,F$9))</f>
        <v>Mario</v>
      </c>
      <c r="G807" s="280" t="str" cm="1">
        <f t="array" ref="G807">IF($C807="","",INDEX(import_data,$C807,G$9))</f>
        <v>Salgado Vinter</v>
      </c>
      <c r="H807" s="280" t="str" cm="1">
        <f t="array" ref="H807">IF($C807="","",IF(INDEX(import_data,$C807,H$9)="","",INDEX(import_data,$C807,H$9)))</f>
        <v>OK Vihor</v>
      </c>
      <c r="I807" s="300" t="str" cm="1">
        <f t="array" ref="I807">IF($C807="","",IF(INDEX(import_data,$C807,I$9)="","",INDEX(import_data,$C807,I$9)))</f>
        <v/>
      </c>
      <c r="K807" s="312" t="str">
        <f t="shared" si="87"/>
        <v>Mario – Salgado Vinter – OK Vihor</v>
      </c>
      <c r="L807" s="92" t="s">
        <v>0</v>
      </c>
      <c r="M807" s="312" t="str">
        <f t="shared" si="88"/>
        <v>Mario – Salgado Vinter – OK Vihor</v>
      </c>
      <c r="N807" s="92" t="s">
        <v>0</v>
      </c>
      <c r="O807" s="312" t="str">
        <f t="shared" si="89"/>
        <v>Mario – Salgado Vinter</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822</v>
      </c>
      <c r="E808" s="282" cm="1">
        <f t="array" ref="E808">IF($C808="","",INDEX(import_data,$C808,E$9))</f>
        <v>2024</v>
      </c>
      <c r="F808" s="280" t="str" cm="1">
        <f t="array" ref="F808">IF($C808="","",INDEX(import_data,$C808,F$9))</f>
        <v>Mario</v>
      </c>
      <c r="G808" s="280" t="str" cm="1">
        <f t="array" ref="G808">IF($C808="","",INDEX(import_data,$C808,G$9))</f>
        <v>Goljak</v>
      </c>
      <c r="H808" s="280" t="str" cm="1">
        <f t="array" ref="H808">IF($C808="","",IF(INDEX(import_data,$C808,H$9)="","",INDEX(import_data,$C808,H$9)))</f>
        <v/>
      </c>
      <c r="I808" s="300" t="str" cm="1">
        <f t="array" ref="I808">IF($C808="","",IF(INDEX(import_data,$C808,I$9)="","",INDEX(import_data,$C808,I$9)))</f>
        <v/>
      </c>
      <c r="K808" s="312" t="str">
        <f t="shared" si="87"/>
        <v>Mario – Goljak</v>
      </c>
      <c r="L808" s="92" t="s">
        <v>0</v>
      </c>
      <c r="M808" s="312" t="str">
        <f t="shared" si="88"/>
        <v>Mario – Goljak</v>
      </c>
      <c r="N808" s="92" t="s">
        <v>0</v>
      </c>
      <c r="O808" s="312" t="str">
        <f t="shared" si="89"/>
        <v>Mario – Goljak</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823</v>
      </c>
      <c r="E809" s="282" cm="1">
        <f t="array" ref="E809">IF($C809="","",INDEX(import_data,$C809,E$9))</f>
        <v>1516</v>
      </c>
      <c r="F809" s="280" t="str" cm="1">
        <f t="array" ref="F809">IF($C809="","",INDEX(import_data,$C809,F$9))</f>
        <v>Mario</v>
      </c>
      <c r="G809" s="280" t="str" cm="1">
        <f t="array" ref="G809">IF($C809="","",INDEX(import_data,$C809,G$9))</f>
        <v>Nimac</v>
      </c>
      <c r="H809" s="280" t="str" cm="1">
        <f t="array" ref="H809">IF($C809="","",IF(INDEX(import_data,$C809,H$9)="","",INDEX(import_data,$C809,H$9)))</f>
        <v>OK Kapela</v>
      </c>
      <c r="I809" s="300" t="str" cm="1">
        <f t="array" ref="I809">IF($C809="","",IF(INDEX(import_data,$C809,I$9)="","",INDEX(import_data,$C809,I$9)))</f>
        <v>M45</v>
      </c>
      <c r="K809" s="312" t="str">
        <f t="shared" si="87"/>
        <v>Mario – Nimac – OK Kapela – M45</v>
      </c>
      <c r="L809" s="92" t="s">
        <v>0</v>
      </c>
      <c r="M809" s="312" t="str">
        <f t="shared" si="88"/>
        <v>Mario – Nimac – OK Kapela</v>
      </c>
      <c r="N809" s="92" t="s">
        <v>0</v>
      </c>
      <c r="O809" s="312" t="str">
        <f t="shared" si="89"/>
        <v>Mario – Nimac</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824</v>
      </c>
      <c r="E810" s="282" cm="1">
        <f t="array" ref="E810">IF($C810="","",INDEX(import_data,$C810,E$9))</f>
        <v>1604</v>
      </c>
      <c r="F810" s="280" t="str" cm="1">
        <f t="array" ref="F810">IF($C810="","",INDEX(import_data,$C810,F$9))</f>
        <v>Mario</v>
      </c>
      <c r="G810" s="280" t="str" cm="1">
        <f t="array" ref="G810">IF($C810="","",INDEX(import_data,$C810,G$9))</f>
        <v>Gabrić</v>
      </c>
      <c r="H810" s="280" t="str" cm="1">
        <f t="array" ref="H810">IF($C810="","",IF(INDEX(import_data,$C810,H$9)="","",INDEX(import_data,$C810,H$9)))</f>
        <v>OK Sova</v>
      </c>
      <c r="I810" s="300" t="str" cm="1">
        <f t="array" ref="I810">IF($C810="","",IF(INDEX(import_data,$C810,I$9)="","",INDEX(import_data,$C810,I$9)))</f>
        <v/>
      </c>
      <c r="K810" s="312" t="str">
        <f t="shared" si="87"/>
        <v>Mario – Gabrić – OK Sova</v>
      </c>
      <c r="L810" s="92" t="s">
        <v>0</v>
      </c>
      <c r="M810" s="312" t="str">
        <f t="shared" si="88"/>
        <v>Mario – Gabrić – OK Sova</v>
      </c>
      <c r="N810" s="92" t="s">
        <v>0</v>
      </c>
      <c r="O810" s="312" t="str">
        <f t="shared" si="89"/>
        <v>Mario – Gabrić</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825</v>
      </c>
      <c r="E811" s="282" cm="1">
        <f t="array" ref="E811">IF($C811="","",INDEX(import_data,$C811,E$9))</f>
        <v>1174</v>
      </c>
      <c r="F811" s="280" t="str" cm="1">
        <f t="array" ref="F811">IF($C811="","",INDEX(import_data,$C811,F$9))</f>
        <v>Mario</v>
      </c>
      <c r="G811" s="280" t="str" cm="1">
        <f t="array" ref="G811">IF($C811="","",INDEX(import_data,$C811,G$9))</f>
        <v>Lah</v>
      </c>
      <c r="H811" s="280" t="str" cm="1">
        <f t="array" ref="H811">IF($C811="","",IF(INDEX(import_data,$C811,H$9)="","",INDEX(import_data,$C811,H$9)))</f>
        <v>OK Varaždin</v>
      </c>
      <c r="I811" s="300" t="str" cm="1">
        <f t="array" ref="I811">IF($C811="","",IF(INDEX(import_data,$C811,I$9)="","",INDEX(import_data,$C811,I$9)))</f>
        <v>M14</v>
      </c>
      <c r="K811" s="312" t="str">
        <f t="shared" si="87"/>
        <v>Mario – Lah – OK Varaždin – M14</v>
      </c>
      <c r="L811" s="92" t="s">
        <v>0</v>
      </c>
      <c r="M811" s="312" t="str">
        <f t="shared" si="88"/>
        <v>Mario – Lah – OK Varaždin</v>
      </c>
      <c r="N811" s="92" t="s">
        <v>0</v>
      </c>
      <c r="O811" s="312" t="str">
        <f t="shared" si="89"/>
        <v>Mario – Lah</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826</v>
      </c>
      <c r="E812" s="282" cm="1">
        <f t="array" ref="E812">IF($C812="","",INDEX(import_data,$C812,E$9))</f>
        <v>1349</v>
      </c>
      <c r="F812" s="280" t="str" cm="1">
        <f t="array" ref="F812">IF($C812="","",INDEX(import_data,$C812,F$9))</f>
        <v>Mario</v>
      </c>
      <c r="G812" s="280" t="str" cm="1">
        <f t="array" ref="G812">IF($C812="","",INDEX(import_data,$C812,G$9))</f>
        <v>Štambuk</v>
      </c>
      <c r="H812" s="280" t="str" cm="1">
        <f t="array" ref="H812">IF($C812="","",IF(INDEX(import_data,$C812,H$9)="","",INDEX(import_data,$C812,H$9)))</f>
        <v>OK Maksimir</v>
      </c>
      <c r="I812" s="300" t="str" cm="1">
        <f t="array" ref="I812">IF($C812="","",IF(INDEX(import_data,$C812,I$9)="","",INDEX(import_data,$C812,I$9)))</f>
        <v>M21A</v>
      </c>
      <c r="K812" s="312" t="str">
        <f t="shared" si="87"/>
        <v>Mario – Štambuk – OK Maksimir – M21A</v>
      </c>
      <c r="L812" s="92" t="s">
        <v>0</v>
      </c>
      <c r="M812" s="312" t="str">
        <f t="shared" si="88"/>
        <v>Mario – Štambuk – OK Maksimir</v>
      </c>
      <c r="N812" s="92" t="s">
        <v>0</v>
      </c>
      <c r="O812" s="312" t="str">
        <f t="shared" si="89"/>
        <v>Mario – Štambuk</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827</v>
      </c>
      <c r="E813" s="282" cm="1">
        <f t="array" ref="E813">IF($C813="","",INDEX(import_data,$C813,E$9))</f>
        <v>1603</v>
      </c>
      <c r="F813" s="280" t="str" cm="1">
        <f t="array" ref="F813">IF($C813="","",INDEX(import_data,$C813,F$9))</f>
        <v>Mario</v>
      </c>
      <c r="G813" s="280" t="str" cm="1">
        <f t="array" ref="G813">IF($C813="","",INDEX(import_data,$C813,G$9))</f>
        <v>Gotal</v>
      </c>
      <c r="H813" s="280" t="str" cm="1">
        <f t="array" ref="H813">IF($C813="","",IF(INDEX(import_data,$C813,H$9)="","",INDEX(import_data,$C813,H$9)))</f>
        <v>OK Sova</v>
      </c>
      <c r="I813" s="300" t="str" cm="1">
        <f t="array" ref="I813">IF($C813="","",IF(INDEX(import_data,$C813,I$9)="","",INDEX(import_data,$C813,I$9)))</f>
        <v/>
      </c>
      <c r="K813" s="312" t="str">
        <f t="shared" si="87"/>
        <v>Mario – Gotal – OK Sova</v>
      </c>
      <c r="L813" s="92" t="s">
        <v>0</v>
      </c>
      <c r="M813" s="312" t="str">
        <f t="shared" si="88"/>
        <v>Mario – Gotal – OK Sova</v>
      </c>
      <c r="N813" s="92" t="s">
        <v>0</v>
      </c>
      <c r="O813" s="312" t="str">
        <f t="shared" si="89"/>
        <v>Mario – Gotal</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828</v>
      </c>
      <c r="E814" s="282" cm="1">
        <f t="array" ref="E814">IF($C814="","",INDEX(import_data,$C814,E$9))</f>
        <v>1665</v>
      </c>
      <c r="F814" s="280" t="str" cm="1">
        <f t="array" ref="F814">IF($C814="","",INDEX(import_data,$C814,F$9))</f>
        <v>Mark</v>
      </c>
      <c r="G814" s="280" t="str" cm="1">
        <f t="array" ref="G814">IF($C814="","",INDEX(import_data,$C814,G$9))</f>
        <v>Jelinić</v>
      </c>
      <c r="H814" s="280" t="str" cm="1">
        <f t="array" ref="H814">IF($C814="","",IF(INDEX(import_data,$C814,H$9)="","",INDEX(import_data,$C814,H$9)))</f>
        <v>OK Japetić</v>
      </c>
      <c r="I814" s="300" t="str" cm="1">
        <f t="array" ref="I814">IF($C814="","",IF(INDEX(import_data,$C814,I$9)="","",INDEX(import_data,$C814,I$9)))</f>
        <v/>
      </c>
      <c r="K814" s="312" t="str">
        <f t="shared" si="87"/>
        <v>Mark – Jelinić – OK Japetić</v>
      </c>
      <c r="L814" s="92" t="s">
        <v>0</v>
      </c>
      <c r="M814" s="312" t="str">
        <f t="shared" si="88"/>
        <v>Mark – Jelinić – OK Japetić</v>
      </c>
      <c r="N814" s="92" t="s">
        <v>0</v>
      </c>
      <c r="O814" s="312" t="str">
        <f t="shared" si="89"/>
        <v>Mark – Jelinić</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829</v>
      </c>
      <c r="E815" s="282" cm="1">
        <f t="array" ref="E815">IF($C815="","",INDEX(import_data,$C815,E$9))</f>
        <v>1161</v>
      </c>
      <c r="F815" s="280" t="str" cm="1">
        <f t="array" ref="F815">IF($C815="","",INDEX(import_data,$C815,F$9))</f>
        <v>Marko</v>
      </c>
      <c r="G815" s="280" t="str" cm="1">
        <f t="array" ref="G815">IF($C815="","",INDEX(import_data,$C815,G$9))</f>
        <v>Leljak</v>
      </c>
      <c r="H815" s="280" t="str" cm="1">
        <f t="array" ref="H815">IF($C815="","",IF(INDEX(import_data,$C815,H$9)="","",INDEX(import_data,$C815,H$9)))</f>
        <v>OK Međimurje</v>
      </c>
      <c r="I815" s="300" t="str" cm="1">
        <f t="array" ref="I815">IF($C815="","",IF(INDEX(import_data,$C815,I$9)="","",INDEX(import_data,$C815,I$9)))</f>
        <v>M35</v>
      </c>
      <c r="K815" s="312" t="str">
        <f t="shared" si="87"/>
        <v>Marko – Leljak – OK Međimurje – M35</v>
      </c>
      <c r="L815" s="92" t="s">
        <v>0</v>
      </c>
      <c r="M815" s="312" t="str">
        <f t="shared" si="88"/>
        <v>Marko – Leljak – OK Međimurje</v>
      </c>
      <c r="N815" s="92" t="s">
        <v>0</v>
      </c>
      <c r="O815" s="312" t="str">
        <f t="shared" si="89"/>
        <v>Marko – Leljak</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830</v>
      </c>
      <c r="E816" s="282" cm="1">
        <f t="array" ref="E816">IF($C816="","",INDEX(import_data,$C816,E$9))</f>
        <v>1733</v>
      </c>
      <c r="F816" s="280" t="str" cm="1">
        <f t="array" ref="F816">IF($C816="","",INDEX(import_data,$C816,F$9))</f>
        <v>Marko</v>
      </c>
      <c r="G816" s="280" t="str" cm="1">
        <f t="array" ref="G816">IF($C816="","",INDEX(import_data,$C816,G$9))</f>
        <v>Mirković</v>
      </c>
      <c r="H816" s="280" t="str" cm="1">
        <f t="array" ref="H816">IF($C816="","",IF(INDEX(import_data,$C816,H$9)="","",INDEX(import_data,$C816,H$9)))</f>
        <v>OK Sova</v>
      </c>
      <c r="I816" s="300" t="str" cm="1">
        <f t="array" ref="I816">IF($C816="","",IF(INDEX(import_data,$C816,I$9)="","",INDEX(import_data,$C816,I$9)))</f>
        <v/>
      </c>
      <c r="K816" s="312" t="str">
        <f t="shared" si="87"/>
        <v>Marko – Mirković – OK Sova</v>
      </c>
      <c r="L816" s="92" t="s">
        <v>0</v>
      </c>
      <c r="M816" s="312" t="str">
        <f t="shared" si="88"/>
        <v>Marko – Mirković – OK Sova</v>
      </c>
      <c r="N816" s="92" t="s">
        <v>0</v>
      </c>
      <c r="O816" s="312" t="str">
        <f t="shared" si="89"/>
        <v>Marko – Mirković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831</v>
      </c>
      <c r="E817" s="282" cm="1">
        <f t="array" ref="E817">IF($C817="","",INDEX(import_data,$C817,E$9))</f>
        <v>1819</v>
      </c>
      <c r="F817" s="280" t="str" cm="1">
        <f t="array" ref="F817">IF($C817="","",INDEX(import_data,$C817,F$9))</f>
        <v>Marko</v>
      </c>
      <c r="G817" s="280" t="str" cm="1">
        <f t="array" ref="G817">IF($C817="","",INDEX(import_data,$C817,G$9))</f>
        <v>Klarić</v>
      </c>
      <c r="H817" s="280" t="str" cm="1">
        <f t="array" ref="H817">IF($C817="","",IF(INDEX(import_data,$C817,H$9)="","",INDEX(import_data,$C817,H$9)))</f>
        <v>OK Međimurje</v>
      </c>
      <c r="I817" s="300" t="str" cm="1">
        <f t="array" ref="I817">IF($C817="","",IF(INDEX(import_data,$C817,I$9)="","",INDEX(import_data,$C817,I$9)))</f>
        <v/>
      </c>
      <c r="K817" s="312" t="str">
        <f t="shared" si="87"/>
        <v>Marko – Klarić – OK Međimurje</v>
      </c>
      <c r="L817" s="92" t="s">
        <v>0</v>
      </c>
      <c r="M817" s="312" t="str">
        <f t="shared" si="88"/>
        <v>Marko – Klarić – OK Međimurje</v>
      </c>
      <c r="N817" s="92" t="s">
        <v>0</v>
      </c>
      <c r="O817" s="312" t="str">
        <f t="shared" si="89"/>
        <v>Marko – Klarić</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832</v>
      </c>
      <c r="E818" s="282" cm="1">
        <f t="array" ref="E818">IF($C818="","",INDEX(import_data,$C818,E$9))</f>
        <v>1534</v>
      </c>
      <c r="F818" s="280" t="str" cm="1">
        <f t="array" ref="F818">IF($C818="","",INDEX(import_data,$C818,F$9))</f>
        <v>Marko</v>
      </c>
      <c r="G818" s="280" t="str" cm="1">
        <f t="array" ref="G818">IF($C818="","",INDEX(import_data,$C818,G$9))</f>
        <v>Gamberger</v>
      </c>
      <c r="H818" s="280" t="str" cm="1">
        <f t="array" ref="H818">IF($C818="","",IF(INDEX(import_data,$C818,H$9)="","",INDEX(import_data,$C818,H$9)))</f>
        <v>OK Vihor</v>
      </c>
      <c r="I818" s="300" t="str" cm="1">
        <f t="array" ref="I818">IF($C818="","",IF(INDEX(import_data,$C818,I$9)="","",INDEX(import_data,$C818,I$9)))</f>
        <v>M45</v>
      </c>
      <c r="K818" s="312" t="str">
        <f t="shared" si="87"/>
        <v>Marko – Gamberger – OK Vihor – M45</v>
      </c>
      <c r="L818" s="92" t="s">
        <v>0</v>
      </c>
      <c r="M818" s="312" t="str">
        <f t="shared" si="88"/>
        <v>Marko – Gamberger – OK Vihor</v>
      </c>
      <c r="N818" s="92" t="s">
        <v>0</v>
      </c>
      <c r="O818" s="312" t="str">
        <f t="shared" si="89"/>
        <v>Marko – Gamberger</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833</v>
      </c>
      <c r="E819" s="282" cm="1">
        <f t="array" ref="E819">IF($C819="","",INDEX(import_data,$C819,E$9))</f>
        <v>1742</v>
      </c>
      <c r="F819" s="280" t="str" cm="1">
        <f t="array" ref="F819">IF($C819="","",INDEX(import_data,$C819,F$9))</f>
        <v>Marko</v>
      </c>
      <c r="G819" s="280" t="str" cm="1">
        <f t="array" ref="G819">IF($C819="","",INDEX(import_data,$C819,G$9))</f>
        <v>Luketić</v>
      </c>
      <c r="H819" s="280" t="str" cm="1">
        <f t="array" ref="H819">IF($C819="","",IF(INDEX(import_data,$C819,H$9)="","",INDEX(import_data,$C819,H$9)))</f>
        <v>OK Sova</v>
      </c>
      <c r="I819" s="300" t="str" cm="1">
        <f t="array" ref="I819">IF($C819="","",IF(INDEX(import_data,$C819,I$9)="","",INDEX(import_data,$C819,I$9)))</f>
        <v/>
      </c>
      <c r="K819" s="312" t="str">
        <f t="shared" si="87"/>
        <v>Marko – Luketić – OK Sova</v>
      </c>
      <c r="L819" s="92" t="s">
        <v>0</v>
      </c>
      <c r="M819" s="312" t="str">
        <f t="shared" si="88"/>
        <v>Marko – Luketić – OK Sova</v>
      </c>
      <c r="N819" s="92" t="s">
        <v>0</v>
      </c>
      <c r="O819" s="312" t="str">
        <f t="shared" si="89"/>
        <v>Marko – Luketić</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834</v>
      </c>
      <c r="E820" s="282" cm="1">
        <f t="array" ref="E820">IF($C820="","",INDEX(import_data,$C820,E$9))</f>
        <v>1521</v>
      </c>
      <c r="F820" s="280" t="str" cm="1">
        <f t="array" ref="F820">IF($C820="","",INDEX(import_data,$C820,F$9))</f>
        <v>Marko</v>
      </c>
      <c r="G820" s="280" t="str" cm="1">
        <f t="array" ref="G820">IF($C820="","",INDEX(import_data,$C820,G$9))</f>
        <v>Jurač</v>
      </c>
      <c r="H820" s="280" t="str" cm="1">
        <f t="array" ref="H820">IF($C820="","",IF(INDEX(import_data,$C820,H$9)="","",INDEX(import_data,$C820,H$9)))</f>
        <v>OK Vihor</v>
      </c>
      <c r="I820" s="300" t="str" cm="1">
        <f t="array" ref="I820">IF($C820="","",IF(INDEX(import_data,$C820,I$9)="","",INDEX(import_data,$C820,I$9)))</f>
        <v>M20</v>
      </c>
      <c r="K820" s="312" t="str">
        <f t="shared" si="87"/>
        <v>Marko – Jurač – OK Vihor – M20</v>
      </c>
      <c r="L820" s="92" t="s">
        <v>0</v>
      </c>
      <c r="M820" s="312" t="str">
        <f t="shared" si="88"/>
        <v>Marko – Jurač – OK Vihor</v>
      </c>
      <c r="N820" s="92" t="s">
        <v>0</v>
      </c>
      <c r="O820" s="312" t="str">
        <f t="shared" si="89"/>
        <v>Marko – Jurač</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835</v>
      </c>
      <c r="E821" s="282" cm="1">
        <f t="array" ref="E821">IF($C821="","",INDEX(import_data,$C821,E$9))</f>
        <v>1849</v>
      </c>
      <c r="F821" s="280" t="str" cm="1">
        <f t="array" ref="F821">IF($C821="","",INDEX(import_data,$C821,F$9))</f>
        <v>Marko</v>
      </c>
      <c r="G821" s="280" t="str" cm="1">
        <f t="array" ref="G821">IF($C821="","",INDEX(import_data,$C821,G$9))</f>
        <v>Bunčić</v>
      </c>
      <c r="H821" s="280" t="str" cm="1">
        <f t="array" ref="H821">IF($C821="","",IF(INDEX(import_data,$C821,H$9)="","",INDEX(import_data,$C821,H$9)))</f>
        <v>OK Kapela</v>
      </c>
      <c r="I821" s="300" t="str" cm="1">
        <f t="array" ref="I821">IF($C821="","",IF(INDEX(import_data,$C821,I$9)="","",INDEX(import_data,$C821,I$9)))</f>
        <v>M35</v>
      </c>
      <c r="K821" s="312" t="str">
        <f t="shared" si="87"/>
        <v>Marko – Bunčić – OK Kapela – M35</v>
      </c>
      <c r="L821" s="92" t="s">
        <v>0</v>
      </c>
      <c r="M821" s="312" t="str">
        <f t="shared" si="88"/>
        <v>Marko – Bunčić – OK Kapela</v>
      </c>
      <c r="N821" s="92" t="s">
        <v>0</v>
      </c>
      <c r="O821" s="312" t="str">
        <f t="shared" si="89"/>
        <v>Marko – Bunčić</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836</v>
      </c>
      <c r="E822" s="282" cm="1">
        <f t="array" ref="E822">IF($C822="","",INDEX(import_data,$C822,E$9))</f>
        <v>1685</v>
      </c>
      <c r="F822" s="280" t="str" cm="1">
        <f t="array" ref="F822">IF($C822="","",INDEX(import_data,$C822,F$9))</f>
        <v>Marko</v>
      </c>
      <c r="G822" s="280" t="str" cm="1">
        <f t="array" ref="G822">IF($C822="","",INDEX(import_data,$C822,G$9))</f>
        <v>Renić</v>
      </c>
      <c r="H822" s="280" t="str" cm="1">
        <f t="array" ref="H822">IF($C822="","",IF(INDEX(import_data,$C822,H$9)="","",INDEX(import_data,$C822,H$9)))</f>
        <v>OK Orion</v>
      </c>
      <c r="I822" s="300" t="str" cm="1">
        <f t="array" ref="I822">IF($C822="","",IF(INDEX(import_data,$C822,I$9)="","",INDEX(import_data,$C822,I$9)))</f>
        <v>M21B</v>
      </c>
      <c r="K822" s="312" t="str">
        <f t="shared" si="87"/>
        <v>Marko – Renić – OK Orion – M21B</v>
      </c>
      <c r="L822" s="92" t="s">
        <v>0</v>
      </c>
      <c r="M822" s="312" t="str">
        <f t="shared" si="88"/>
        <v>Marko – Renić – OK Orion</v>
      </c>
      <c r="N822" s="92" t="s">
        <v>0</v>
      </c>
      <c r="O822" s="312" t="str">
        <f t="shared" si="89"/>
        <v>Marko – Renić</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837</v>
      </c>
      <c r="E823" s="282" cm="1">
        <f t="array" ref="E823">IF($C823="","",INDEX(import_data,$C823,E$9))</f>
        <v>1598</v>
      </c>
      <c r="F823" s="280" t="str" cm="1">
        <f t="array" ref="F823">IF($C823="","",INDEX(import_data,$C823,F$9))</f>
        <v>Marko</v>
      </c>
      <c r="G823" s="280" t="str" cm="1">
        <f t="array" ref="G823">IF($C823="","",INDEX(import_data,$C823,G$9))</f>
        <v>Vrabec</v>
      </c>
      <c r="H823" s="280" t="str" cm="1">
        <f t="array" ref="H823">IF($C823="","",IF(INDEX(import_data,$C823,H$9)="","",INDEX(import_data,$C823,H$9)))</f>
        <v>OK Sova</v>
      </c>
      <c r="I823" s="300" t="str" cm="1">
        <f t="array" ref="I823">IF($C823="","",IF(INDEX(import_data,$C823,I$9)="","",INDEX(import_data,$C823,I$9)))</f>
        <v/>
      </c>
      <c r="K823" s="312" t="str">
        <f t="shared" si="87"/>
        <v>Marko – Vrabec – OK Sova</v>
      </c>
      <c r="L823" s="92" t="s">
        <v>0</v>
      </c>
      <c r="M823" s="312" t="str">
        <f t="shared" si="88"/>
        <v>Marko – Vrabec – OK Sova</v>
      </c>
      <c r="N823" s="92" t="s">
        <v>0</v>
      </c>
      <c r="O823" s="312" t="str">
        <f t="shared" si="89"/>
        <v>Marko – Vrabec</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838</v>
      </c>
      <c r="E824" s="282" cm="1">
        <f t="array" ref="E824">IF($C824="","",INDEX(import_data,$C824,E$9))</f>
        <v>1673</v>
      </c>
      <c r="F824" s="280" t="str" cm="1">
        <f t="array" ref="F824">IF($C824="","",INDEX(import_data,$C824,F$9))</f>
        <v>Marko</v>
      </c>
      <c r="G824" s="280" t="str" cm="1">
        <f t="array" ref="G824">IF($C824="","",INDEX(import_data,$C824,G$9))</f>
        <v>Mlinac</v>
      </c>
      <c r="H824" s="280" t="str" cm="1">
        <f t="array" ref="H824">IF($C824="","",IF(INDEX(import_data,$C824,H$9)="","",INDEX(import_data,$C824,H$9)))</f>
        <v>OK Jelen</v>
      </c>
      <c r="I824" s="300" t="str" cm="1">
        <f t="array" ref="I824">IF($C824="","",IF(INDEX(import_data,$C824,I$9)="","",INDEX(import_data,$C824,I$9)))</f>
        <v>M21B</v>
      </c>
      <c r="K824" s="312" t="str">
        <f t="shared" si="87"/>
        <v>Marko – Mlinac – OK Jelen – M21B</v>
      </c>
      <c r="L824" s="92" t="s">
        <v>0</v>
      </c>
      <c r="M824" s="312" t="str">
        <f t="shared" si="88"/>
        <v>Marko – Mlinac – OK Jelen</v>
      </c>
      <c r="N824" s="92" t="s">
        <v>0</v>
      </c>
      <c r="O824" s="312" t="str">
        <f t="shared" si="89"/>
        <v>Marko – Mlinac</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839</v>
      </c>
      <c r="E825" s="282" cm="1">
        <f t="array" ref="E825">IF($C825="","",INDEX(import_data,$C825,E$9))</f>
        <v>1264</v>
      </c>
      <c r="F825" s="280" t="str" cm="1">
        <f t="array" ref="F825">IF($C825="","",INDEX(import_data,$C825,F$9))</f>
        <v>Marko</v>
      </c>
      <c r="G825" s="280" t="str" cm="1">
        <f t="array" ref="G825">IF($C825="","",INDEX(import_data,$C825,G$9))</f>
        <v>Košturić</v>
      </c>
      <c r="H825" s="280" t="str" cm="1">
        <f t="array" ref="H825">IF($C825="","",IF(INDEX(import_data,$C825,H$9)="","",INDEX(import_data,$C825,H$9)))</f>
        <v>OK Jelen</v>
      </c>
      <c r="I825" s="300" t="str" cm="1">
        <f t="array" ref="I825">IF($C825="","",IF(INDEX(import_data,$C825,I$9)="","",INDEX(import_data,$C825,I$9)))</f>
        <v>M35</v>
      </c>
      <c r="K825" s="312" t="str">
        <f t="shared" si="87"/>
        <v>Marko – Košturić – OK Jelen – M35</v>
      </c>
      <c r="L825" s="92" t="s">
        <v>0</v>
      </c>
      <c r="M825" s="312" t="str">
        <f t="shared" si="88"/>
        <v>Marko – Košturić – OK Jelen</v>
      </c>
      <c r="N825" s="92" t="s">
        <v>0</v>
      </c>
      <c r="O825" s="312" t="str">
        <f t="shared" si="89"/>
        <v>Marko – Košturić</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840</v>
      </c>
      <c r="E826" s="282" cm="1">
        <f t="array" ref="E826">IF($C826="","",INDEX(import_data,$C826,E$9))</f>
        <v>1396</v>
      </c>
      <c r="F826" s="280" t="str" cm="1">
        <f t="array" ref="F826">IF($C826="","",INDEX(import_data,$C826,F$9))</f>
        <v>Marko</v>
      </c>
      <c r="G826" s="280" t="str" cm="1">
        <f t="array" ref="G826">IF($C826="","",INDEX(import_data,$C826,G$9))</f>
        <v>Omazić</v>
      </c>
      <c r="H826" s="280" t="str" cm="1">
        <f t="array" ref="H826">IF($C826="","",IF(INDEX(import_data,$C826,H$9)="","",INDEX(import_data,$C826,H$9)))</f>
        <v>OK Ivan Merz</v>
      </c>
      <c r="I826" s="300" t="str" cm="1">
        <f t="array" ref="I826">IF($C826="","",IF(INDEX(import_data,$C826,I$9)="","",INDEX(import_data,$C826,I$9)))</f>
        <v/>
      </c>
      <c r="K826" s="312" t="str">
        <f t="shared" si="87"/>
        <v>Marko – Omazić – OK Ivan Merz</v>
      </c>
      <c r="L826" s="92" t="s">
        <v>0</v>
      </c>
      <c r="M826" s="312" t="str">
        <f t="shared" si="88"/>
        <v>Marko – Omazić – OK Ivan Merz</v>
      </c>
      <c r="N826" s="92" t="s">
        <v>0</v>
      </c>
      <c r="O826" s="312" t="str">
        <f t="shared" si="89"/>
        <v>Marko – Omazić</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841</v>
      </c>
      <c r="E827" s="282" cm="1">
        <f t="array" ref="E827">IF($C827="","",INDEX(import_data,$C827,E$9))</f>
        <v>1726</v>
      </c>
      <c r="F827" s="280" t="str" cm="1">
        <f t="array" ref="F827">IF($C827="","",INDEX(import_data,$C827,F$9))</f>
        <v>Marko</v>
      </c>
      <c r="G827" s="280" t="str" cm="1">
        <f t="array" ref="G827">IF($C827="","",INDEX(import_data,$C827,G$9))</f>
        <v>Žabčić</v>
      </c>
      <c r="H827" s="280" t="str" cm="1">
        <f t="array" ref="H827">IF($C827="","",IF(INDEX(import_data,$C827,H$9)="","",INDEX(import_data,$C827,H$9)))</f>
        <v>OK Vihor</v>
      </c>
      <c r="I827" s="300" t="str" cm="1">
        <f t="array" ref="I827">IF($C827="","",IF(INDEX(import_data,$C827,I$9)="","",INDEX(import_data,$C827,I$9)))</f>
        <v/>
      </c>
      <c r="K827" s="312" t="str">
        <f t="shared" si="87"/>
        <v>Marko – Žabčić – OK Vihor</v>
      </c>
      <c r="L827" s="92" t="s">
        <v>0</v>
      </c>
      <c r="M827" s="312" t="str">
        <f t="shared" si="88"/>
        <v>Marko – Žabčić – OK Vihor</v>
      </c>
      <c r="N827" s="92" t="s">
        <v>0</v>
      </c>
      <c r="O827" s="312" t="str">
        <f t="shared" si="89"/>
        <v>Marko – Žabčić</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842</v>
      </c>
      <c r="E828" s="282" cm="1">
        <f t="array" ref="E828">IF($C828="","",INDEX(import_data,$C828,E$9))</f>
        <v>2030</v>
      </c>
      <c r="F828" s="280" t="str" cm="1">
        <f t="array" ref="F828">IF($C828="","",INDEX(import_data,$C828,F$9))</f>
        <v>Marko</v>
      </c>
      <c r="G828" s="280" t="str" cm="1">
        <f t="array" ref="G828">IF($C828="","",INDEX(import_data,$C828,G$9))</f>
        <v>Vuković</v>
      </c>
      <c r="H828" s="280" t="str" cm="1">
        <f t="array" ref="H828">IF($C828="","",IF(INDEX(import_data,$C828,H$9)="","",INDEX(import_data,$C828,H$9)))</f>
        <v>OK Međimurje</v>
      </c>
      <c r="I828" s="300" t="str" cm="1">
        <f t="array" ref="I828">IF($C828="","",IF(INDEX(import_data,$C828,I$9)="","",INDEX(import_data,$C828,I$9)))</f>
        <v/>
      </c>
      <c r="K828" s="312" t="str">
        <f t="shared" si="87"/>
        <v>Marko – Vuković – OK Međimurje</v>
      </c>
      <c r="L828" s="92" t="s">
        <v>0</v>
      </c>
      <c r="M828" s="312" t="str">
        <f t="shared" si="88"/>
        <v>Marko – Vuković – OK Međimurje</v>
      </c>
      <c r="N828" s="92" t="s">
        <v>0</v>
      </c>
      <c r="O828" s="312" t="str">
        <f t="shared" si="89"/>
        <v>Marko – Vuković</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843</v>
      </c>
      <c r="E829" s="282" cm="1">
        <f t="array" ref="E829">IF($C829="","",INDEX(import_data,$C829,E$9))</f>
        <v>1972</v>
      </c>
      <c r="F829" s="280" t="str" cm="1">
        <f t="array" ref="F829">IF($C829="","",INDEX(import_data,$C829,F$9))</f>
        <v>Marko</v>
      </c>
      <c r="G829" s="280" t="str" cm="1">
        <f t="array" ref="G829">IF($C829="","",INDEX(import_data,$C829,G$9))</f>
        <v>Dudić</v>
      </c>
      <c r="H829" s="280" t="str" cm="1">
        <f t="array" ref="H829">IF($C829="","",IF(INDEX(import_data,$C829,H$9)="","",INDEX(import_data,$C829,H$9)))</f>
        <v>OK Slo. Gradec</v>
      </c>
      <c r="I829" s="300" t="str" cm="1">
        <f t="array" ref="I829">IF($C829="","",IF(INDEX(import_data,$C829,I$9)="","",INDEX(import_data,$C829,I$9)))</f>
        <v/>
      </c>
      <c r="K829" s="312" t="str">
        <f t="shared" si="87"/>
        <v>Marko – Dudić – OK Slo. Gradec</v>
      </c>
      <c r="L829" s="92" t="s">
        <v>0</v>
      </c>
      <c r="M829" s="312" t="str">
        <f t="shared" si="88"/>
        <v>Marko – Dudić – OK Slo. Gradec</v>
      </c>
      <c r="N829" s="92" t="s">
        <v>0</v>
      </c>
      <c r="O829" s="312" t="str">
        <f t="shared" si="89"/>
        <v>Marko – Dudić</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844</v>
      </c>
      <c r="E830" s="282" cm="1">
        <f t="array" ref="E830">IF($C830="","",INDEX(import_data,$C830,E$9))</f>
        <v>1119</v>
      </c>
      <c r="F830" s="280" t="str" cm="1">
        <f t="array" ref="F830">IF($C830="","",INDEX(import_data,$C830,F$9))</f>
        <v>Marko</v>
      </c>
      <c r="G830" s="280" t="str" cm="1">
        <f t="array" ref="G830">IF($C830="","",INDEX(import_data,$C830,G$9))</f>
        <v>Tanković</v>
      </c>
      <c r="H830" s="280" t="str" cm="1">
        <f t="array" ref="H830">IF($C830="","",IF(INDEX(import_data,$C830,H$9)="","",INDEX(import_data,$C830,H$9)))</f>
        <v>OK Jelen</v>
      </c>
      <c r="I830" s="300" t="str" cm="1">
        <f t="array" ref="I830">IF($C830="","",IF(INDEX(import_data,$C830,I$9)="","",INDEX(import_data,$C830,I$9)))</f>
        <v>M16</v>
      </c>
      <c r="K830" s="312" t="str">
        <f t="shared" si="87"/>
        <v>Marko – Tanković – OK Jelen – M16</v>
      </c>
      <c r="L830" s="92" t="s">
        <v>0</v>
      </c>
      <c r="M830" s="312" t="str">
        <f t="shared" si="88"/>
        <v>Marko – Tanković – OK Jelen</v>
      </c>
      <c r="N830" s="92" t="s">
        <v>0</v>
      </c>
      <c r="O830" s="312" t="str">
        <f t="shared" si="89"/>
        <v>Marko – Tanković</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845</v>
      </c>
      <c r="E831" s="282" cm="1">
        <f t="array" ref="E831">IF($C831="","",INDEX(import_data,$C831,E$9))</f>
        <v>2051</v>
      </c>
      <c r="F831" s="280" t="str" cm="1">
        <f t="array" ref="F831">IF($C831="","",INDEX(import_data,$C831,F$9))</f>
        <v>Marko</v>
      </c>
      <c r="G831" s="280" t="str" cm="1">
        <f t="array" ref="G831">IF($C831="","",INDEX(import_data,$C831,G$9))</f>
        <v>Pađan</v>
      </c>
      <c r="H831" s="280" t="str" cm="1">
        <f t="array" ref="H831">IF($C831="","",IF(INDEX(import_data,$C831,H$9)="","",INDEX(import_data,$C831,H$9)))</f>
        <v>OK Bjelovar</v>
      </c>
      <c r="I831" s="300" t="str" cm="1">
        <f t="array" ref="I831">IF($C831="","",IF(INDEX(import_data,$C831,I$9)="","",INDEX(import_data,$C831,I$9)))</f>
        <v/>
      </c>
      <c r="K831" s="312" t="str">
        <f t="shared" si="87"/>
        <v>Marko – Pađan – OK Bjelovar</v>
      </c>
      <c r="L831" s="92" t="s">
        <v>0</v>
      </c>
      <c r="M831" s="312" t="str">
        <f t="shared" si="88"/>
        <v>Marko – Pađan – OK Bjelovar</v>
      </c>
      <c r="N831" s="92" t="s">
        <v>0</v>
      </c>
      <c r="O831" s="312" t="str">
        <f t="shared" si="89"/>
        <v>Marko – Pađan</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846</v>
      </c>
      <c r="E832" s="282" cm="1">
        <f t="array" ref="E832">IF($C832="","",INDEX(import_data,$C832,E$9))</f>
        <v>2301</v>
      </c>
      <c r="F832" s="280" t="str" cm="1">
        <f t="array" ref="F832">IF($C832="","",INDEX(import_data,$C832,F$9))</f>
        <v>Marko Matej</v>
      </c>
      <c r="G832" s="280" t="str" cm="1">
        <f t="array" ref="G832">IF($C832="","",INDEX(import_data,$C832,G$9))</f>
        <v>Novosel</v>
      </c>
      <c r="H832" s="280" t="str" cm="1">
        <f t="array" ref="H832">IF($C832="","",IF(INDEX(import_data,$C832,H$9)="","",INDEX(import_data,$C832,H$9)))</f>
        <v>OK Jelen</v>
      </c>
      <c r="I832" s="300" t="str" cm="1">
        <f t="array" ref="I832">IF($C832="","",IF(INDEX(import_data,$C832,I$9)="","",INDEX(import_data,$C832,I$9)))</f>
        <v/>
      </c>
      <c r="K832" s="312" t="str">
        <f t="shared" si="87"/>
        <v>Marko Matej – Novosel – OK Jelen</v>
      </c>
      <c r="L832" s="92" t="s">
        <v>0</v>
      </c>
      <c r="M832" s="312" t="str">
        <f t="shared" si="88"/>
        <v>Marko Matej – Novosel – OK Jelen</v>
      </c>
      <c r="N832" s="92" t="s">
        <v>0</v>
      </c>
      <c r="O832" s="312" t="str">
        <f t="shared" si="89"/>
        <v>Marko Matej – Novosel</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847</v>
      </c>
      <c r="E833" s="282" cm="1">
        <f t="array" ref="E833">IF($C833="","",INDEX(import_data,$C833,E$9))</f>
        <v>1512</v>
      </c>
      <c r="F833" s="280" t="str" cm="1">
        <f t="array" ref="F833">IF($C833="","",INDEX(import_data,$C833,F$9))</f>
        <v>Marta</v>
      </c>
      <c r="G833" s="280" t="str" cm="1">
        <f t="array" ref="G833">IF($C833="","",INDEX(import_data,$C833,G$9))</f>
        <v>Kukec</v>
      </c>
      <c r="H833" s="280" t="str" cm="1">
        <f t="array" ref="H833">IF($C833="","",IF(INDEX(import_data,$C833,H$9)="","",INDEX(import_data,$C833,H$9)))</f>
        <v>OK Vihor</v>
      </c>
      <c r="I833" s="300" t="str" cm="1">
        <f t="array" ref="I833">IF($C833="","",IF(INDEX(import_data,$C833,I$9)="","",INDEX(import_data,$C833,I$9)))</f>
        <v>Ž20</v>
      </c>
      <c r="K833" s="312" t="str">
        <f t="shared" si="87"/>
        <v>Marta – Kukec – OK Vihor – Ž20</v>
      </c>
      <c r="L833" s="92" t="s">
        <v>0</v>
      </c>
      <c r="M833" s="312" t="str">
        <f t="shared" si="88"/>
        <v>Marta – Kukec – OK Vihor</v>
      </c>
      <c r="N833" s="92" t="s">
        <v>0</v>
      </c>
      <c r="O833" s="312" t="str">
        <f t="shared" si="89"/>
        <v>Marta – Kukec</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848</v>
      </c>
      <c r="E834" s="282" cm="1">
        <f t="array" ref="E834">IF($C834="","",INDEX(import_data,$C834,E$9))</f>
        <v>1215</v>
      </c>
      <c r="F834" s="280" t="str" cm="1">
        <f t="array" ref="F834">IF($C834="","",INDEX(import_data,$C834,F$9))</f>
        <v>Marta</v>
      </c>
      <c r="G834" s="280" t="str" cm="1">
        <f t="array" ref="G834">IF($C834="","",INDEX(import_data,$C834,G$9))</f>
        <v>Gojmerac</v>
      </c>
      <c r="H834" s="280" t="str" cm="1">
        <f t="array" ref="H834">IF($C834="","",IF(INDEX(import_data,$C834,H$9)="","",INDEX(import_data,$C834,H$9)))</f>
        <v>OK Ivan Merz</v>
      </c>
      <c r="I834" s="300" t="str" cm="1">
        <f t="array" ref="I834">IF($C834="","",IF(INDEX(import_data,$C834,I$9)="","",INDEX(import_data,$C834,I$9)))</f>
        <v/>
      </c>
      <c r="K834" s="312" t="str">
        <f t="shared" si="87"/>
        <v>Marta – Gojmerac – OK Ivan Merz</v>
      </c>
      <c r="L834" s="92" t="s">
        <v>0</v>
      </c>
      <c r="M834" s="312" t="str">
        <f t="shared" si="88"/>
        <v>Marta – Gojmerac – OK Ivan Merz</v>
      </c>
      <c r="N834" s="92" t="s">
        <v>0</v>
      </c>
      <c r="O834" s="312" t="str">
        <f t="shared" si="89"/>
        <v>Marta – Gojmerac</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849</v>
      </c>
      <c r="E835" s="282" cm="1">
        <f t="array" ref="E835">IF($C835="","",INDEX(import_data,$C835,E$9))</f>
        <v>1763</v>
      </c>
      <c r="F835" s="280" t="str" cm="1">
        <f t="array" ref="F835">IF($C835="","",INDEX(import_data,$C835,F$9))</f>
        <v>Marta</v>
      </c>
      <c r="G835" s="280" t="str" cm="1">
        <f t="array" ref="G835">IF($C835="","",INDEX(import_data,$C835,G$9))</f>
        <v>Petak</v>
      </c>
      <c r="H835" s="280" t="str" cm="1">
        <f t="array" ref="H835">IF($C835="","",IF(INDEX(import_data,$C835,H$9)="","",INDEX(import_data,$C835,H$9)))</f>
        <v>OK Ivan Merz</v>
      </c>
      <c r="I835" s="300" t="str" cm="1">
        <f t="array" ref="I835">IF($C835="","",IF(INDEX(import_data,$C835,I$9)="","",INDEX(import_data,$C835,I$9)))</f>
        <v/>
      </c>
      <c r="K835" s="312" t="str">
        <f t="shared" si="87"/>
        <v>Marta – Petak – OK Ivan Merz</v>
      </c>
      <c r="L835" s="92" t="s">
        <v>0</v>
      </c>
      <c r="M835" s="312" t="str">
        <f t="shared" si="88"/>
        <v>Marta – Petak – OK Ivan Merz</v>
      </c>
      <c r="N835" s="92" t="s">
        <v>0</v>
      </c>
      <c r="O835" s="312" t="str">
        <f t="shared" si="89"/>
        <v>Marta – Petak</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850</v>
      </c>
      <c r="E836" s="282" cm="1">
        <f t="array" ref="E836">IF($C836="","",INDEX(import_data,$C836,E$9))</f>
        <v>1946</v>
      </c>
      <c r="F836" s="280" t="str" cm="1">
        <f t="array" ref="F836">IF($C836="","",INDEX(import_data,$C836,F$9))</f>
        <v>Marta</v>
      </c>
      <c r="G836" s="280" t="str" cm="1">
        <f t="array" ref="G836">IF($C836="","",INDEX(import_data,$C836,G$9))</f>
        <v>Tkalec</v>
      </c>
      <c r="H836" s="280" t="str" cm="1">
        <f t="array" ref="H836">IF($C836="","",IF(INDEX(import_data,$C836,H$9)="","",INDEX(import_data,$C836,H$9)))</f>
        <v>OK Međimurje</v>
      </c>
      <c r="I836" s="300" t="str" cm="1">
        <f t="array" ref="I836">IF($C836="","",IF(INDEX(import_data,$C836,I$9)="","",INDEX(import_data,$C836,I$9)))</f>
        <v/>
      </c>
      <c r="K836" s="312" t="str">
        <f t="shared" si="87"/>
        <v>Marta – Tkalec – OK Međimurje</v>
      </c>
      <c r="L836" s="92" t="s">
        <v>0</v>
      </c>
      <c r="M836" s="312" t="str">
        <f t="shared" si="88"/>
        <v>Marta – Tkalec – OK Međimurje</v>
      </c>
      <c r="N836" s="92" t="s">
        <v>0</v>
      </c>
      <c r="O836" s="312" t="str">
        <f t="shared" si="89"/>
        <v>Marta – Tkalec</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851</v>
      </c>
      <c r="E837" s="282" cm="1">
        <f t="array" ref="E837">IF($C837="","",INDEX(import_data,$C837,E$9))</f>
        <v>2052</v>
      </c>
      <c r="F837" s="280" t="str" cm="1">
        <f t="array" ref="F837">IF($C837="","",INDEX(import_data,$C837,F$9))</f>
        <v>Marta</v>
      </c>
      <c r="G837" s="280" t="str" cm="1">
        <f t="array" ref="G837">IF($C837="","",INDEX(import_data,$C837,G$9))</f>
        <v>Pađan</v>
      </c>
      <c r="H837" s="280" t="str" cm="1">
        <f t="array" ref="H837">IF($C837="","",IF(INDEX(import_data,$C837,H$9)="","",INDEX(import_data,$C837,H$9)))</f>
        <v>OK Bjelovar</v>
      </c>
      <c r="I837" s="300" t="str" cm="1">
        <f t="array" ref="I837">IF($C837="","",IF(INDEX(import_data,$C837,I$9)="","",INDEX(import_data,$C837,I$9)))</f>
        <v/>
      </c>
      <c r="K837" s="312" t="str">
        <f t="shared" si="87"/>
        <v>Marta – Pađan – OK Bjelovar</v>
      </c>
      <c r="L837" s="92" t="s">
        <v>0</v>
      </c>
      <c r="M837" s="312" t="str">
        <f t="shared" si="88"/>
        <v>Marta – Pađan – OK Bjelovar</v>
      </c>
      <c r="N837" s="92" t="s">
        <v>0</v>
      </c>
      <c r="O837" s="312" t="str">
        <f t="shared" si="89"/>
        <v>Marta – Pađan</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852</v>
      </c>
      <c r="E838" s="282" cm="1">
        <f t="array" ref="E838">IF($C838="","",INDEX(import_data,$C838,E$9))</f>
        <v>1041</v>
      </c>
      <c r="F838" s="280" t="str" cm="1">
        <f t="array" ref="F838">IF($C838="","",INDEX(import_data,$C838,F$9))</f>
        <v>Marta</v>
      </c>
      <c r="G838" s="280" t="str" cm="1">
        <f t="array" ref="G838">IF($C838="","",INDEX(import_data,$C838,G$9))</f>
        <v>Nikolić</v>
      </c>
      <c r="H838" s="280" t="str" cm="1">
        <f t="array" ref="H838">IF($C838="","",IF(INDEX(import_data,$C838,H$9)="","",INDEX(import_data,$C838,H$9)))</f>
        <v>OK Vihor</v>
      </c>
      <c r="I838" s="300" t="str" cm="1">
        <f t="array" ref="I838">IF($C838="","",IF(INDEX(import_data,$C838,I$9)="","",INDEX(import_data,$C838,I$9)))</f>
        <v>Ž20</v>
      </c>
      <c r="K838" s="312" t="str">
        <f t="shared" si="87"/>
        <v>Marta – Nikolić – OK Vihor – Ž20</v>
      </c>
      <c r="L838" s="92" t="s">
        <v>0</v>
      </c>
      <c r="M838" s="312" t="str">
        <f t="shared" si="88"/>
        <v>Marta – Nikolić – OK Vihor</v>
      </c>
      <c r="N838" s="92" t="s">
        <v>0</v>
      </c>
      <c r="O838" s="312" t="str">
        <f t="shared" si="89"/>
        <v>Marta – Nikolić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853</v>
      </c>
      <c r="E839" s="282" cm="1">
        <f t="array" ref="E839">IF($C839="","",INDEX(import_data,$C839,E$9))</f>
        <v>1260</v>
      </c>
      <c r="F839" s="280" t="str" cm="1">
        <f t="array" ref="F839">IF($C839="","",INDEX(import_data,$C839,F$9))</f>
        <v>Marta</v>
      </c>
      <c r="G839" s="280" t="str" cm="1">
        <f t="array" ref="G839">IF($C839="","",INDEX(import_data,$C839,G$9))</f>
        <v>Kiš</v>
      </c>
      <c r="H839" s="280" t="str" cm="1">
        <f t="array" ref="H839">IF($C839="","",IF(INDEX(import_data,$C839,H$9)="","",INDEX(import_data,$C839,H$9)))</f>
        <v>OK Vihor</v>
      </c>
      <c r="I839" s="300" t="str" cm="1">
        <f t="array" ref="I839">IF($C839="","",IF(INDEX(import_data,$C839,I$9)="","",INDEX(import_data,$C839,I$9)))</f>
        <v>Ž35</v>
      </c>
      <c r="K839" s="312" t="str">
        <f t="shared" si="87"/>
        <v>Marta – Kiš – OK Vihor – Ž35</v>
      </c>
      <c r="L839" s="92" t="s">
        <v>0</v>
      </c>
      <c r="M839" s="312" t="str">
        <f t="shared" si="88"/>
        <v>Marta – Kiš – OK Vihor</v>
      </c>
      <c r="N839" s="92" t="s">
        <v>0</v>
      </c>
      <c r="O839" s="312" t="str">
        <f t="shared" si="89"/>
        <v>Marta – Kiš</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854</v>
      </c>
      <c r="E840" s="282" cm="1">
        <f t="array" ref="E840">IF($C840="","",INDEX(import_data,$C840,E$9))</f>
        <v>2107</v>
      </c>
      <c r="F840" s="280" t="str" cm="1">
        <f t="array" ref="F840">IF($C840="","",INDEX(import_data,$C840,F$9))</f>
        <v>Marten</v>
      </c>
      <c r="G840" s="280" t="str" cm="1">
        <f t="array" ref="G840">IF($C840="","",INDEX(import_data,$C840,G$9))</f>
        <v>Lindroos</v>
      </c>
      <c r="H840" s="280" t="str" cm="1">
        <f t="array" ref="H840">IF($C840="","",IF(INDEX(import_data,$C840,H$9)="","",INDEX(import_data,$C840,H$9)))</f>
        <v>Kimito SF</v>
      </c>
      <c r="I840" s="300" t="str" cm="1">
        <f t="array" ref="I840">IF($C840="","",IF(INDEX(import_data,$C840,I$9)="","",INDEX(import_data,$C840,I$9)))</f>
        <v/>
      </c>
      <c r="K840" s="312" t="str">
        <f t="shared" si="87"/>
        <v>Marten – Lindroos – Kimito SF</v>
      </c>
      <c r="L840" s="92" t="s">
        <v>0</v>
      </c>
      <c r="M840" s="312" t="str">
        <f t="shared" si="88"/>
        <v>Marten – Lindroos – Kimito SF</v>
      </c>
      <c r="N840" s="92" t="s">
        <v>0</v>
      </c>
      <c r="O840" s="312" t="str">
        <f t="shared" si="89"/>
        <v>Marten – Lindroos</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855</v>
      </c>
      <c r="E841" s="282" cm="1">
        <f t="array" ref="E841">IF($C841="","",INDEX(import_data,$C841,E$9))</f>
        <v>2358</v>
      </c>
      <c r="F841" s="280" t="str" cm="1">
        <f t="array" ref="F841">IF($C841="","",INDEX(import_data,$C841,F$9))</f>
        <v>Martin</v>
      </c>
      <c r="G841" s="280" t="str" cm="1">
        <f t="array" ref="G841">IF($C841="","",INDEX(import_data,$C841,G$9))</f>
        <v>Skorpil</v>
      </c>
      <c r="H841" s="280" t="str" cm="1">
        <f t="array" ref="H841">IF($C841="","",IF(INDEX(import_data,$C841,H$9)="","",INDEX(import_data,$C841,H$9)))</f>
        <v>TJ Jiskra Horice</v>
      </c>
      <c r="I841" s="300" t="str" cm="1">
        <f t="array" ref="I841">IF($C841="","",IF(INDEX(import_data,$C841,I$9)="","",INDEX(import_data,$C841,I$9)))</f>
        <v/>
      </c>
      <c r="K841" s="312" t="str">
        <f t="shared" si="87"/>
        <v>Martin – Skorpil – TJ Jiskra Horice</v>
      </c>
      <c r="L841" s="92" t="s">
        <v>0</v>
      </c>
      <c r="M841" s="312" t="str">
        <f t="shared" si="88"/>
        <v>Martin – Skorpil – TJ Jiskra Horice</v>
      </c>
      <c r="N841" s="92" t="s">
        <v>0</v>
      </c>
      <c r="O841" s="312" t="str">
        <f t="shared" si="89"/>
        <v>Martin – Skorpil</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856</v>
      </c>
      <c r="E842" s="282" cm="1">
        <f t="array" ref="E842">IF($C842="","",INDEX(import_data,$C842,E$9))</f>
        <v>2326</v>
      </c>
      <c r="F842" s="280" t="str" cm="1">
        <f t="array" ref="F842">IF($C842="","",INDEX(import_data,$C842,F$9))</f>
        <v>Martin</v>
      </c>
      <c r="G842" s="280" t="str" cm="1">
        <f t="array" ref="G842">IF($C842="","",INDEX(import_data,$C842,G$9))</f>
        <v>Ahlström</v>
      </c>
      <c r="H842" s="280" t="str" cm="1">
        <f t="array" ref="H842">IF($C842="","",IF(INDEX(import_data,$C842,H$9)="","",INDEX(import_data,$C842,H$9)))</f>
        <v>Kompisarna</v>
      </c>
      <c r="I842" s="300" t="str" cm="1">
        <f t="array" ref="I842">IF($C842="","",IF(INDEX(import_data,$C842,I$9)="","",INDEX(import_data,$C842,I$9)))</f>
        <v/>
      </c>
      <c r="K842" s="312" t="str">
        <f t="shared" si="87"/>
        <v>Martin – Ahlström – Kompisarna</v>
      </c>
      <c r="L842" s="92" t="s">
        <v>0</v>
      </c>
      <c r="M842" s="312" t="str">
        <f t="shared" si="88"/>
        <v>Martin – Ahlström – Kompisarna</v>
      </c>
      <c r="N842" s="92" t="s">
        <v>0</v>
      </c>
      <c r="O842" s="312" t="str">
        <f t="shared" si="89"/>
        <v>Martin – Ahlström</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857</v>
      </c>
      <c r="E843" s="282" cm="1">
        <f t="array" ref="E843">IF($C843="","",INDEX(import_data,$C843,E$9))</f>
        <v>2208</v>
      </c>
      <c r="F843" s="280" t="str" cm="1">
        <f t="array" ref="F843">IF($C843="","",INDEX(import_data,$C843,F$9))</f>
        <v>Martin</v>
      </c>
      <c r="G843" s="280" t="str" cm="1">
        <f t="array" ref="G843">IF($C843="","",INDEX(import_data,$C843,G$9))</f>
        <v>Vukmanović</v>
      </c>
      <c r="H843" s="280" t="str" cm="1">
        <f t="array" ref="H843">IF($C843="","",IF(INDEX(import_data,$C843,H$9)="","",INDEX(import_data,$C843,H$9)))</f>
        <v>OK Kapela</v>
      </c>
      <c r="I843" s="300" t="str" cm="1">
        <f t="array" ref="I843">IF($C843="","",IF(INDEX(import_data,$C843,I$9)="","",INDEX(import_data,$C843,I$9)))</f>
        <v>M12</v>
      </c>
      <c r="K843" s="312" t="str">
        <f t="shared" si="87"/>
        <v>Martin – Vukmanović – OK Kapela – M12</v>
      </c>
      <c r="L843" s="92" t="s">
        <v>0</v>
      </c>
      <c r="M843" s="312" t="str">
        <f t="shared" si="88"/>
        <v>Martin – Vukmanović – OK Kapela</v>
      </c>
      <c r="N843" s="92" t="s">
        <v>0</v>
      </c>
      <c r="O843" s="312" t="str">
        <f t="shared" si="89"/>
        <v>Martin – Vukmanović</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858</v>
      </c>
      <c r="E844" s="282" cm="1">
        <f t="array" ref="E844">IF($C844="","",INDEX(import_data,$C844,E$9))</f>
        <v>2143</v>
      </c>
      <c r="F844" s="280" t="str" cm="1">
        <f t="array" ref="F844">IF($C844="","",INDEX(import_data,$C844,F$9))</f>
        <v>Martin</v>
      </c>
      <c r="G844" s="280" t="str" cm="1">
        <f t="array" ref="G844">IF($C844="","",INDEX(import_data,$C844,G$9))</f>
        <v>Krešan</v>
      </c>
      <c r="H844" s="280" t="str" cm="1">
        <f t="array" ref="H844">IF($C844="","",IF(INDEX(import_data,$C844,H$9)="","",INDEX(import_data,$C844,H$9)))</f>
        <v/>
      </c>
      <c r="I844" s="300" t="str" cm="1">
        <f t="array" ref="I844">IF($C844="","",IF(INDEX(import_data,$C844,I$9)="","",INDEX(import_data,$C844,I$9)))</f>
        <v/>
      </c>
      <c r="K844" s="312" t="str">
        <f t="shared" si="87"/>
        <v>Martin – Krešan</v>
      </c>
      <c r="L844" s="92" t="s">
        <v>0</v>
      </c>
      <c r="M844" s="312" t="str">
        <f t="shared" si="88"/>
        <v>Martin – Krešan</v>
      </c>
      <c r="N844" s="92" t="s">
        <v>0</v>
      </c>
      <c r="O844" s="312" t="str">
        <f t="shared" si="89"/>
        <v>Martin – Krešan</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859</v>
      </c>
      <c r="E845" s="282" cm="1">
        <f t="array" ref="E845">IF($C845="","",INDEX(import_data,$C845,E$9))</f>
        <v>2087</v>
      </c>
      <c r="F845" s="280" t="str" cm="1">
        <f t="array" ref="F845">IF($C845="","",INDEX(import_data,$C845,F$9))</f>
        <v>Martin</v>
      </c>
      <c r="G845" s="280" t="str" cm="1">
        <f t="array" ref="G845">IF($C845="","",INDEX(import_data,$C845,G$9))</f>
        <v>Waldhauser</v>
      </c>
      <c r="H845" s="280" t="str" cm="1">
        <f t="array" ref="H845">IF($C845="","",IF(INDEX(import_data,$C845,H$9)="","",INDEX(import_data,$C845,H$9)))</f>
        <v>OK Jiskra N. B.</v>
      </c>
      <c r="I845" s="300" t="str" cm="1">
        <f t="array" ref="I845">IF($C845="","",IF(INDEX(import_data,$C845,I$9)="","",INDEX(import_data,$C845,I$9)))</f>
        <v/>
      </c>
      <c r="K845" s="312" t="str">
        <f t="shared" si="87"/>
        <v>Martin – Waldhauser – OK Jiskra N. B.</v>
      </c>
      <c r="L845" s="92" t="s">
        <v>0</v>
      </c>
      <c r="M845" s="312" t="str">
        <f t="shared" si="88"/>
        <v>Martin – Waldhauser – OK Jiskra N. B.</v>
      </c>
      <c r="N845" s="92" t="s">
        <v>0</v>
      </c>
      <c r="O845" s="312" t="str">
        <f t="shared" si="89"/>
        <v>Martin – Waldhauser</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860</v>
      </c>
      <c r="E846" s="282" cm="1">
        <f t="array" ref="E846">IF($C846="","",INDEX(import_data,$C846,E$9))</f>
        <v>2309</v>
      </c>
      <c r="F846" s="280" t="str" cm="1">
        <f t="array" ref="F846">IF($C846="","",INDEX(import_data,$C846,F$9))</f>
        <v>Martin</v>
      </c>
      <c r="G846" s="280" t="str" cm="1">
        <f t="array" ref="G846">IF($C846="","",INDEX(import_data,$C846,G$9))</f>
        <v>Ferenc</v>
      </c>
      <c r="H846" s="280" t="str" cm="1">
        <f t="array" ref="H846">IF($C846="","",IF(INDEX(import_data,$C846,H$9)="","",INDEX(import_data,$C846,H$9)))</f>
        <v>OK Tivoli</v>
      </c>
      <c r="I846" s="300" t="str" cm="1">
        <f t="array" ref="I846">IF($C846="","",IF(INDEX(import_data,$C846,I$9)="","",INDEX(import_data,$C846,I$9)))</f>
        <v/>
      </c>
      <c r="K846" s="312" t="str">
        <f t="shared" ref="K846:K907" si="94">IF(F846="","",F846) &amp; IF(G846="",""," – " &amp; G846) &amp; IF(H846="",""," – " &amp; H846) &amp; IF(I846="",""," – " &amp; I846)</f>
        <v>Martin – Ferenc – OK Tivoli</v>
      </c>
      <c r="L846" s="92" t="s">
        <v>0</v>
      </c>
      <c r="M846" s="312" t="str">
        <f t="shared" ref="M846:M907" si="95">IF(F846="","",F846) &amp; IF(G846="",""," – " &amp; G846) &amp; IF(H846="",""," – " &amp; H846)</f>
        <v>Martin – Ferenc – OK Tivoli</v>
      </c>
      <c r="N846" s="92" t="s">
        <v>0</v>
      </c>
      <c r="O846" s="312" t="str">
        <f t="shared" ref="O846:O907" si="96">IF(F846="","",F846) &amp; IF(G846="",""," – " &amp; G846)</f>
        <v>Martin – Ferenc</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861</v>
      </c>
      <c r="E847" s="282" cm="1">
        <f t="array" ref="E847">IF($C847="","",INDEX(import_data,$C847,E$9))</f>
        <v>1108</v>
      </c>
      <c r="F847" s="280" t="str" cm="1">
        <f t="array" ref="F847">IF($C847="","",INDEX(import_data,$C847,F$9))</f>
        <v>Martin</v>
      </c>
      <c r="G847" s="280" t="str" cm="1">
        <f t="array" ref="G847">IF($C847="","",INDEX(import_data,$C847,G$9))</f>
        <v>Meštrović</v>
      </c>
      <c r="H847" s="280" t="str" cm="1">
        <f t="array" ref="H847">IF($C847="","",IF(INDEX(import_data,$C847,H$9)="","",INDEX(import_data,$C847,H$9)))</f>
        <v>OK Kapela</v>
      </c>
      <c r="I847" s="300" t="str" cm="1">
        <f t="array" ref="I847">IF($C847="","",IF(INDEX(import_data,$C847,I$9)="","",INDEX(import_data,$C847,I$9)))</f>
        <v>M14</v>
      </c>
      <c r="K847" s="312" t="str">
        <f t="shared" si="94"/>
        <v>Martin – Meštrović – OK Kapela – M14</v>
      </c>
      <c r="L847" s="92" t="s">
        <v>0</v>
      </c>
      <c r="M847" s="312" t="str">
        <f t="shared" si="95"/>
        <v>Martin – Meštrović – OK Kapela</v>
      </c>
      <c r="N847" s="92" t="s">
        <v>0</v>
      </c>
      <c r="O847" s="312" t="str">
        <f t="shared" si="96"/>
        <v>Martin – Meštrović</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862</v>
      </c>
      <c r="E848" s="282" cm="1">
        <f t="array" ref="E848">IF($C848="","",INDEX(import_data,$C848,E$9))</f>
        <v>1624</v>
      </c>
      <c r="F848" s="280" t="str" cm="1">
        <f t="array" ref="F848">IF($C848="","",INDEX(import_data,$C848,F$9))</f>
        <v>Martin</v>
      </c>
      <c r="G848" s="280" t="str" cm="1">
        <f t="array" ref="G848">IF($C848="","",INDEX(import_data,$C848,G$9))</f>
        <v>Grivić</v>
      </c>
      <c r="H848" s="280" t="str" cm="1">
        <f t="array" ref="H848">IF($C848="","",IF(INDEX(import_data,$C848,H$9)="","",INDEX(import_data,$C848,H$9)))</f>
        <v>OK Varaždin</v>
      </c>
      <c r="I848" s="300" t="str" cm="1">
        <f t="array" ref="I848">IF($C848="","",IF(INDEX(import_data,$C848,I$9)="","",INDEX(import_data,$C848,I$9)))</f>
        <v/>
      </c>
      <c r="K848" s="312" t="str">
        <f t="shared" si="94"/>
        <v>Martin – Grivić – OK Varaždin</v>
      </c>
      <c r="L848" s="92" t="s">
        <v>0</v>
      </c>
      <c r="M848" s="312" t="str">
        <f t="shared" si="95"/>
        <v>Martin – Grivić – OK Varaždin</v>
      </c>
      <c r="N848" s="92" t="s">
        <v>0</v>
      </c>
      <c r="O848" s="312" t="str">
        <f t="shared" si="96"/>
        <v>Martin – Grivić</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863</v>
      </c>
      <c r="E849" s="282" cm="1">
        <f t="array" ref="E849">IF($C849="","",INDEX(import_data,$C849,E$9))</f>
        <v>1719</v>
      </c>
      <c r="F849" s="280" t="str" cm="1">
        <f t="array" ref="F849">IF($C849="","",INDEX(import_data,$C849,F$9))</f>
        <v>Martina</v>
      </c>
      <c r="G849" s="280" t="str" cm="1">
        <f t="array" ref="G849">IF($C849="","",INDEX(import_data,$C849,G$9))</f>
        <v>Ružić</v>
      </c>
      <c r="H849" s="280" t="str" cm="1">
        <f t="array" ref="H849">IF($C849="","",IF(INDEX(import_data,$C849,H$9)="","",INDEX(import_data,$C849,H$9)))</f>
        <v>OK Vihor</v>
      </c>
      <c r="I849" s="300" t="str" cm="1">
        <f t="array" ref="I849">IF($C849="","",IF(INDEX(import_data,$C849,I$9)="","",INDEX(import_data,$C849,I$9)))</f>
        <v/>
      </c>
      <c r="K849" s="312" t="str">
        <f t="shared" si="94"/>
        <v>Martina – Ružić – OK Vihor</v>
      </c>
      <c r="L849" s="92" t="s">
        <v>0</v>
      </c>
      <c r="M849" s="312" t="str">
        <f t="shared" si="95"/>
        <v>Martina – Ružić – OK Vihor</v>
      </c>
      <c r="N849" s="92" t="s">
        <v>0</v>
      </c>
      <c r="O849" s="312" t="str">
        <f t="shared" si="96"/>
        <v>Martina – Ružić</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864</v>
      </c>
      <c r="E850" s="282" cm="1">
        <f t="array" ref="E850">IF($C850="","",INDEX(import_data,$C850,E$9))</f>
        <v>1100</v>
      </c>
      <c r="F850" s="280" t="str" cm="1">
        <f t="array" ref="F850">IF($C850="","",INDEX(import_data,$C850,F$9))</f>
        <v>Martina</v>
      </c>
      <c r="G850" s="280" t="str" cm="1">
        <f t="array" ref="G850">IF($C850="","",INDEX(import_data,$C850,G$9))</f>
        <v>Triplat Horvat</v>
      </c>
      <c r="H850" s="280" t="str" cm="1">
        <f t="array" ref="H850">IF($C850="","",IF(INDEX(import_data,$C850,H$9)="","",INDEX(import_data,$C850,H$9)))</f>
        <v>OK Vihor</v>
      </c>
      <c r="I850" s="300" t="str" cm="1">
        <f t="array" ref="I850">IF($C850="","",IF(INDEX(import_data,$C850,I$9)="","",INDEX(import_data,$C850,I$9)))</f>
        <v>Ž21B</v>
      </c>
      <c r="K850" s="312" t="str">
        <f t="shared" si="94"/>
        <v>Martina – Triplat Horvat – OK Vihor – Ž21B</v>
      </c>
      <c r="L850" s="92" t="s">
        <v>0</v>
      </c>
      <c r="M850" s="312" t="str">
        <f t="shared" si="95"/>
        <v>Martina – Triplat Horvat – OK Vihor</v>
      </c>
      <c r="N850" s="92" t="s">
        <v>0</v>
      </c>
      <c r="O850" s="312" t="str">
        <f t="shared" si="96"/>
        <v>Martina – Triplat Horvat</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865</v>
      </c>
      <c r="E851" s="282" cm="1">
        <f t="array" ref="E851">IF($C851="","",INDEX(import_data,$C851,E$9))</f>
        <v>1749</v>
      </c>
      <c r="F851" s="280" t="str" cm="1">
        <f t="array" ref="F851">IF($C851="","",INDEX(import_data,$C851,F$9))</f>
        <v>Martina</v>
      </c>
      <c r="G851" s="280" t="str" cm="1">
        <f t="array" ref="G851">IF($C851="","",INDEX(import_data,$C851,G$9))</f>
        <v>Knezović</v>
      </c>
      <c r="H851" s="280" t="str" cm="1">
        <f t="array" ref="H851">IF($C851="","",IF(INDEX(import_data,$C851,H$9)="","",INDEX(import_data,$C851,H$9)))</f>
        <v>OK Vihor</v>
      </c>
      <c r="I851" s="300" t="str" cm="1">
        <f t="array" ref="I851">IF($C851="","",IF(INDEX(import_data,$C851,I$9)="","",INDEX(import_data,$C851,I$9)))</f>
        <v/>
      </c>
      <c r="K851" s="312" t="str">
        <f t="shared" si="94"/>
        <v>Martina – Knezović – OK Vihor</v>
      </c>
      <c r="L851" s="92" t="s">
        <v>0</v>
      </c>
      <c r="M851" s="312" t="str">
        <f t="shared" si="95"/>
        <v>Martina – Knezović – OK Vihor</v>
      </c>
      <c r="N851" s="92" t="s">
        <v>0</v>
      </c>
      <c r="O851" s="312" t="str">
        <f t="shared" si="96"/>
        <v>Martina – Knezović</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866</v>
      </c>
      <c r="E852" s="282" cm="1">
        <f t="array" ref="E852">IF($C852="","",INDEX(import_data,$C852,E$9))</f>
        <v>1959</v>
      </c>
      <c r="F852" s="280" t="str" cm="1">
        <f t="array" ref="F852">IF($C852="","",INDEX(import_data,$C852,F$9))</f>
        <v>Martina</v>
      </c>
      <c r="G852" s="280" t="str" cm="1">
        <f t="array" ref="G852">IF($C852="","",INDEX(import_data,$C852,G$9))</f>
        <v>Horvat</v>
      </c>
      <c r="H852" s="280" t="str" cm="1">
        <f t="array" ref="H852">IF($C852="","",IF(INDEX(import_data,$C852,H$9)="","",INDEX(import_data,$C852,H$9)))</f>
        <v>OK Maksimir</v>
      </c>
      <c r="I852" s="300" t="str" cm="1">
        <f t="array" ref="I852">IF($C852="","",IF(INDEX(import_data,$C852,I$9)="","",INDEX(import_data,$C852,I$9)))</f>
        <v/>
      </c>
      <c r="K852" s="312" t="str">
        <f t="shared" si="94"/>
        <v>Martina – Horvat – OK Maksimir</v>
      </c>
      <c r="L852" s="92" t="s">
        <v>0</v>
      </c>
      <c r="M852" s="312" t="str">
        <f t="shared" si="95"/>
        <v>Martina – Horvat – OK Maksimir</v>
      </c>
      <c r="N852" s="92" t="s">
        <v>0</v>
      </c>
      <c r="O852" s="312" t="str">
        <f t="shared" si="96"/>
        <v>Martina – Horvat</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867</v>
      </c>
      <c r="E853" s="282" cm="1">
        <f t="array" ref="E853">IF($C853="","",INDEX(import_data,$C853,E$9))</f>
        <v>1154</v>
      </c>
      <c r="F853" s="280" t="str" cm="1">
        <f t="array" ref="F853">IF($C853="","",INDEX(import_data,$C853,F$9))</f>
        <v>Martina</v>
      </c>
      <c r="G853" s="280" t="str" cm="1">
        <f t="array" ref="G853">IF($C853="","",INDEX(import_data,$C853,G$9))</f>
        <v>Tutić</v>
      </c>
      <c r="H853" s="280" t="str" cm="1">
        <f t="array" ref="H853">IF($C853="","",IF(INDEX(import_data,$C853,H$9)="","",INDEX(import_data,$C853,H$9)))</f>
        <v>OK Vihor</v>
      </c>
      <c r="I853" s="300" t="str" cm="1">
        <f t="array" ref="I853">IF($C853="","",IF(INDEX(import_data,$C853,I$9)="","",INDEX(import_data,$C853,I$9)))</f>
        <v/>
      </c>
      <c r="K853" s="312" t="str">
        <f t="shared" si="94"/>
        <v>Martina – Tutić – OK Vihor</v>
      </c>
      <c r="L853" s="92" t="s">
        <v>0</v>
      </c>
      <c r="M853" s="312" t="str">
        <f t="shared" si="95"/>
        <v>Martina – Tutić – OK Vihor</v>
      </c>
      <c r="N853" s="92" t="s">
        <v>0</v>
      </c>
      <c r="O853" s="312" t="str">
        <f t="shared" si="96"/>
        <v>Martina – Tutić</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868</v>
      </c>
      <c r="E854" s="282" cm="1">
        <f t="array" ref="E854">IF($C854="","",INDEX(import_data,$C854,E$9))</f>
        <v>1473</v>
      </c>
      <c r="F854" s="280" t="str" cm="1">
        <f t="array" ref="F854">IF($C854="","",INDEX(import_data,$C854,F$9))</f>
        <v>Martina</v>
      </c>
      <c r="G854" s="280" t="str" cm="1">
        <f t="array" ref="G854">IF($C854="","",INDEX(import_data,$C854,G$9))</f>
        <v>Bedeković Tanković</v>
      </c>
      <c r="H854" s="280" t="str" cm="1">
        <f t="array" ref="H854">IF($C854="","",IF(INDEX(import_data,$C854,H$9)="","",INDEX(import_data,$C854,H$9)))</f>
        <v>OK Jelen</v>
      </c>
      <c r="I854" s="300" t="str" cm="1">
        <f t="array" ref="I854">IF($C854="","",IF(INDEX(import_data,$C854,I$9)="","",INDEX(import_data,$C854,I$9)))</f>
        <v>Ž35</v>
      </c>
      <c r="K854" s="312" t="str">
        <f t="shared" si="94"/>
        <v>Martina – Bedeković Tanković – OK Jelen – Ž35</v>
      </c>
      <c r="L854" s="92" t="s">
        <v>0</v>
      </c>
      <c r="M854" s="312" t="str">
        <f t="shared" si="95"/>
        <v>Martina – Bedeković Tanković – OK Jelen</v>
      </c>
      <c r="N854" s="92" t="s">
        <v>0</v>
      </c>
      <c r="O854" s="312" t="str">
        <f t="shared" si="96"/>
        <v>Martina – Bedeković Tanković</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869</v>
      </c>
      <c r="E855" s="282" cm="1">
        <f t="array" ref="E855">IF($C855="","",INDEX(import_data,$C855,E$9))</f>
        <v>1866</v>
      </c>
      <c r="F855" s="280" t="str" cm="1">
        <f t="array" ref="F855">IF($C855="","",INDEX(import_data,$C855,F$9))</f>
        <v>Martina</v>
      </c>
      <c r="G855" s="280" t="str" cm="1">
        <f t="array" ref="G855">IF($C855="","",INDEX(import_data,$C855,G$9))</f>
        <v>Martin</v>
      </c>
      <c r="H855" s="280" t="str" cm="1">
        <f t="array" ref="H855">IF($C855="","",IF(INDEX(import_data,$C855,H$9)="","",INDEX(import_data,$C855,H$9)))</f>
        <v>OK Kapela</v>
      </c>
      <c r="I855" s="300" t="str" cm="1">
        <f t="array" ref="I855">IF($C855="","",IF(INDEX(import_data,$C855,I$9)="","",INDEX(import_data,$C855,I$9)))</f>
        <v>Ž21B</v>
      </c>
      <c r="K855" s="312" t="str">
        <f t="shared" si="94"/>
        <v>Martina – Martin – OK Kapela – Ž21B</v>
      </c>
      <c r="L855" s="92" t="s">
        <v>0</v>
      </c>
      <c r="M855" s="312" t="str">
        <f t="shared" si="95"/>
        <v>Martina – Martin – OK Kapela</v>
      </c>
      <c r="N855" s="92" t="s">
        <v>0</v>
      </c>
      <c r="O855" s="312" t="str">
        <f t="shared" si="96"/>
        <v>Martina – Martin</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870</v>
      </c>
      <c r="E856" s="282" cm="1">
        <f t="array" ref="E856">IF($C856="","",INDEX(import_data,$C856,E$9))</f>
        <v>2081</v>
      </c>
      <c r="F856" s="280" t="str" cm="1">
        <f t="array" ref="F856">IF($C856="","",INDEX(import_data,$C856,F$9))</f>
        <v>Martins</v>
      </c>
      <c r="G856" s="280" t="str" cm="1">
        <f t="array" ref="G856">IF($C856="","",INDEX(import_data,$C856,G$9))</f>
        <v>Sijats</v>
      </c>
      <c r="H856" s="280" t="str" cm="1">
        <f t="array" ref="H856">IF($C856="","",IF(INDEX(import_data,$C856,H$9)="","",INDEX(import_data,$C856,H$9)))</f>
        <v>Aluksne OK</v>
      </c>
      <c r="I856" s="300" t="str" cm="1">
        <f t="array" ref="I856">IF($C856="","",IF(INDEX(import_data,$C856,I$9)="","",INDEX(import_data,$C856,I$9)))</f>
        <v/>
      </c>
      <c r="K856" s="312" t="str">
        <f t="shared" si="94"/>
        <v>Martins – Sijats – Aluksne OK</v>
      </c>
      <c r="L856" s="92" t="s">
        <v>0</v>
      </c>
      <c r="M856" s="312" t="str">
        <f t="shared" si="95"/>
        <v>Martins – Sijats – Aluksne OK</v>
      </c>
      <c r="N856" s="92" t="s">
        <v>0</v>
      </c>
      <c r="O856" s="312" t="str">
        <f t="shared" si="96"/>
        <v>Martins – Sijats</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871</v>
      </c>
      <c r="E857" s="282" cm="1">
        <f t="array" ref="E857">IF($C857="","",INDEX(import_data,$C857,E$9))</f>
        <v>2431</v>
      </c>
      <c r="F857" s="280" t="str" cm="1">
        <f t="array" ref="F857">IF($C857="","",INDEX(import_data,$C857,F$9))</f>
        <v>Marton Peter</v>
      </c>
      <c r="G857" s="280" t="str" cm="1">
        <f t="array" ref="G857">IF($C857="","",INDEX(import_data,$C857,G$9))</f>
        <v>Geszti</v>
      </c>
      <c r="H857" s="280" t="str" cm="1">
        <f t="array" ref="H857">IF($C857="","",IF(INDEX(import_data,$C857,H$9)="","",INDEX(import_data,$C857,H$9)))</f>
        <v>Göcsej KTFE</v>
      </c>
      <c r="I857" s="300" t="str" cm="1">
        <f t="array" ref="I857">IF($C857="","",IF(INDEX(import_data,$C857,I$9)="","",INDEX(import_data,$C857,I$9)))</f>
        <v/>
      </c>
      <c r="K857" s="312" t="str">
        <f t="shared" si="94"/>
        <v>Marton Peter – Geszti – Göcsej KTFE</v>
      </c>
      <c r="L857" s="92" t="s">
        <v>0</v>
      </c>
      <c r="M857" s="312" t="str">
        <f t="shared" si="95"/>
        <v>Marton Peter – Geszti – Göcsej KTFE</v>
      </c>
      <c r="N857" s="92" t="s">
        <v>0</v>
      </c>
      <c r="O857" s="312" t="str">
        <f t="shared" si="96"/>
        <v>Marton Peter – Geszti</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872</v>
      </c>
      <c r="E858" s="282" cm="1">
        <f t="array" ref="E858">IF($C858="","",INDEX(import_data,$C858,E$9))</f>
        <v>1136</v>
      </c>
      <c r="F858" s="280" t="str" cm="1">
        <f t="array" ref="F858">IF($C858="","",INDEX(import_data,$C858,F$9))</f>
        <v>Maša</v>
      </c>
      <c r="G858" s="280" t="str" cm="1">
        <f t="array" ref="G858">IF($C858="","",INDEX(import_data,$C858,G$9))</f>
        <v>Mesić</v>
      </c>
      <c r="H858" s="280" t="str" cm="1">
        <f t="array" ref="H858">IF($C858="","",IF(INDEX(import_data,$C858,H$9)="","",INDEX(import_data,$C858,H$9)))</f>
        <v>OK Vihor</v>
      </c>
      <c r="I858" s="300" t="str" cm="1">
        <f t="array" ref="I858">IF($C858="","",IF(INDEX(import_data,$C858,I$9)="","",INDEX(import_data,$C858,I$9)))</f>
        <v>Ž21B</v>
      </c>
      <c r="K858" s="312" t="str">
        <f t="shared" si="94"/>
        <v>Maša – Mesić – OK Vihor – Ž21B</v>
      </c>
      <c r="L858" s="92" t="s">
        <v>0</v>
      </c>
      <c r="M858" s="312" t="str">
        <f t="shared" si="95"/>
        <v>Maša – Mesić – OK Vihor</v>
      </c>
      <c r="N858" s="92" t="s">
        <v>0</v>
      </c>
      <c r="O858" s="312" t="str">
        <f t="shared" si="96"/>
        <v>Maša – Mesić</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873</v>
      </c>
      <c r="E859" s="282" cm="1">
        <f t="array" ref="E859">IF($C859="","",INDEX(import_data,$C859,E$9))</f>
        <v>1902</v>
      </c>
      <c r="F859" s="280" t="str" cm="1">
        <f t="array" ref="F859">IF($C859="","",INDEX(import_data,$C859,F$9))</f>
        <v>Maša</v>
      </c>
      <c r="G859" s="280" t="str" cm="1">
        <f t="array" ref="G859">IF($C859="","",INDEX(import_data,$C859,G$9))</f>
        <v>Miščević</v>
      </c>
      <c r="H859" s="280" t="str" cm="1">
        <f t="array" ref="H859">IF($C859="","",IF(INDEX(import_data,$C859,H$9)="","",INDEX(import_data,$C859,H$9)))</f>
        <v>OK Vihor</v>
      </c>
      <c r="I859" s="300" t="str" cm="1">
        <f t="array" ref="I859">IF($C859="","",IF(INDEX(import_data,$C859,I$9)="","",INDEX(import_data,$C859,I$9)))</f>
        <v/>
      </c>
      <c r="K859" s="312" t="str">
        <f t="shared" si="94"/>
        <v>Maša – Miščević – OK Vihor</v>
      </c>
      <c r="L859" s="92" t="s">
        <v>0</v>
      </c>
      <c r="M859" s="312" t="str">
        <f t="shared" si="95"/>
        <v>Maša – Miščević – OK Vihor</v>
      </c>
      <c r="N859" s="92" t="s">
        <v>0</v>
      </c>
      <c r="O859" s="312" t="str">
        <f t="shared" si="96"/>
        <v>Maša – Miščević</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874</v>
      </c>
      <c r="E860" s="282" cm="1">
        <f t="array" ref="E860">IF($C860="","",INDEX(import_data,$C860,E$9))</f>
        <v>1708</v>
      </c>
      <c r="F860" s="280" t="str" cm="1">
        <f t="array" ref="F860">IF($C860="","",INDEX(import_data,$C860,F$9))</f>
        <v>Matea</v>
      </c>
      <c r="G860" s="280" t="str" cm="1">
        <f t="array" ref="G860">IF($C860="","",INDEX(import_data,$C860,G$9))</f>
        <v>Kulušić</v>
      </c>
      <c r="H860" s="280" t="str" cm="1">
        <f t="array" ref="H860">IF($C860="","",IF(INDEX(import_data,$C860,H$9)="","",INDEX(import_data,$C860,H$9)))</f>
        <v>OK Vihor</v>
      </c>
      <c r="I860" s="300" t="str" cm="1">
        <f t="array" ref="I860">IF($C860="","",IF(INDEX(import_data,$C860,I$9)="","",INDEX(import_data,$C860,I$9)))</f>
        <v/>
      </c>
      <c r="K860" s="312" t="str">
        <f t="shared" si="94"/>
        <v>Matea – Kulušić – OK Vihor</v>
      </c>
      <c r="L860" s="92" t="s">
        <v>0</v>
      </c>
      <c r="M860" s="312" t="str">
        <f t="shared" si="95"/>
        <v>Matea – Kulušić – OK Vihor</v>
      </c>
      <c r="N860" s="92" t="s">
        <v>0</v>
      </c>
      <c r="O860" s="312" t="str">
        <f t="shared" si="96"/>
        <v>Matea – Kulušić</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875</v>
      </c>
      <c r="E861" s="282" cm="1">
        <f t="array" ref="E861">IF($C861="","",INDEX(import_data,$C861,E$9))</f>
        <v>1086</v>
      </c>
      <c r="F861" s="280" t="str" cm="1">
        <f t="array" ref="F861">IF($C861="","",INDEX(import_data,$C861,F$9))</f>
        <v>Matea</v>
      </c>
      <c r="G861" s="280" t="str" cm="1">
        <f t="array" ref="G861">IF($C861="","",INDEX(import_data,$C861,G$9))</f>
        <v>Sršen</v>
      </c>
      <c r="H861" s="280" t="str" cm="1">
        <f t="array" ref="H861">IF($C861="","",IF(INDEX(import_data,$C861,H$9)="","",INDEX(import_data,$C861,H$9)))</f>
        <v>OK Vihor</v>
      </c>
      <c r="I861" s="300" t="str" cm="1">
        <f t="array" ref="I861">IF($C861="","",IF(INDEX(import_data,$C861,I$9)="","",INDEX(import_data,$C861,I$9)))</f>
        <v>Ž35</v>
      </c>
      <c r="K861" s="312" t="str">
        <f t="shared" si="94"/>
        <v>Matea – Sršen – OK Vihor – Ž35</v>
      </c>
      <c r="L861" s="92" t="s">
        <v>0</v>
      </c>
      <c r="M861" s="312" t="str">
        <f t="shared" si="95"/>
        <v>Matea – Sršen – OK Vihor</v>
      </c>
      <c r="N861" s="92" t="s">
        <v>0</v>
      </c>
      <c r="O861" s="312" t="str">
        <f t="shared" si="96"/>
        <v>Matea – Sršen</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876</v>
      </c>
      <c r="E862" s="282" cm="1">
        <f t="array" ref="E862">IF($C862="","",INDEX(import_data,$C862,E$9))</f>
        <v>1580</v>
      </c>
      <c r="F862" s="280" t="str" cm="1">
        <f t="array" ref="F862">IF($C862="","",INDEX(import_data,$C862,F$9))</f>
        <v>Matej</v>
      </c>
      <c r="G862" s="280" t="str" cm="1">
        <f t="array" ref="G862">IF($C862="","",INDEX(import_data,$C862,G$9))</f>
        <v>Štambuk</v>
      </c>
      <c r="H862" s="280" t="str" cm="1">
        <f t="array" ref="H862">IF($C862="","",IF(INDEX(import_data,$C862,H$9)="","",INDEX(import_data,$C862,H$9)))</f>
        <v>OK Ivan Merz</v>
      </c>
      <c r="I862" s="300" t="str" cm="1">
        <f t="array" ref="I862">IF($C862="","",IF(INDEX(import_data,$C862,I$9)="","",INDEX(import_data,$C862,I$9)))</f>
        <v>M21B</v>
      </c>
      <c r="K862" s="312" t="str">
        <f t="shared" si="94"/>
        <v>Matej – Štambuk – OK Ivan Merz – M21B</v>
      </c>
      <c r="L862" s="92" t="s">
        <v>0</v>
      </c>
      <c r="M862" s="312" t="str">
        <f t="shared" si="95"/>
        <v>Matej – Štambuk – OK Ivan Merz</v>
      </c>
      <c r="N862" s="92" t="s">
        <v>0</v>
      </c>
      <c r="O862" s="312" t="str">
        <f t="shared" si="96"/>
        <v>Matej – Štambuk</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877</v>
      </c>
      <c r="E863" s="282" cm="1">
        <f t="array" ref="E863">IF($C863="","",INDEX(import_data,$C863,E$9))</f>
        <v>2065</v>
      </c>
      <c r="F863" s="280" t="str" cm="1">
        <f t="array" ref="F863">IF($C863="","",INDEX(import_data,$C863,F$9))</f>
        <v>Matej</v>
      </c>
      <c r="G863" s="280" t="str" cm="1">
        <f t="array" ref="G863">IF($C863="","",INDEX(import_data,$C863,G$9))</f>
        <v>Balogh</v>
      </c>
      <c r="H863" s="280" t="str" cm="1">
        <f t="array" ref="H863">IF($C863="","",IF(INDEX(import_data,$C863,H$9)="","",INDEX(import_data,$C863,H$9)))</f>
        <v>KOB Sokol Pez.</v>
      </c>
      <c r="I863" s="300" t="str" cm="1">
        <f t="array" ref="I863">IF($C863="","",IF(INDEX(import_data,$C863,I$9)="","",INDEX(import_data,$C863,I$9)))</f>
        <v/>
      </c>
      <c r="K863" s="312" t="str">
        <f t="shared" si="94"/>
        <v>Matej – Balogh – KOB Sokol Pez.</v>
      </c>
      <c r="L863" s="92" t="s">
        <v>0</v>
      </c>
      <c r="M863" s="312" t="str">
        <f t="shared" si="95"/>
        <v>Matej – Balogh – KOB Sokol Pez.</v>
      </c>
      <c r="N863" s="92" t="s">
        <v>0</v>
      </c>
      <c r="O863" s="312" t="str">
        <f t="shared" si="96"/>
        <v>Matej – Balogh</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878</v>
      </c>
      <c r="E864" s="282" cm="1">
        <f t="array" ref="E864">IF($C864="","",INDEX(import_data,$C864,E$9))</f>
        <v>1824</v>
      </c>
      <c r="F864" s="280" t="str" cm="1">
        <f t="array" ref="F864">IF($C864="","",INDEX(import_data,$C864,F$9))</f>
        <v>Matej</v>
      </c>
      <c r="G864" s="280" t="str" cm="1">
        <f t="array" ref="G864">IF($C864="","",INDEX(import_data,$C864,G$9))</f>
        <v>Drmanović</v>
      </c>
      <c r="H864" s="280" t="str" cm="1">
        <f t="array" ref="H864">IF($C864="","",IF(INDEX(import_data,$C864,H$9)="","",INDEX(import_data,$C864,H$9)))</f>
        <v>OK Bjelovar</v>
      </c>
      <c r="I864" s="300" t="str" cm="1">
        <f t="array" ref="I864">IF($C864="","",IF(INDEX(import_data,$C864,I$9)="","",INDEX(import_data,$C864,I$9)))</f>
        <v/>
      </c>
      <c r="K864" s="312" t="str">
        <f t="shared" si="94"/>
        <v>Matej – Drmanović – OK Bjelovar</v>
      </c>
      <c r="L864" s="92" t="s">
        <v>0</v>
      </c>
      <c r="M864" s="312" t="str">
        <f t="shared" si="95"/>
        <v>Matej – Drmanović – OK Bjelovar</v>
      </c>
      <c r="N864" s="92" t="s">
        <v>0</v>
      </c>
      <c r="O864" s="312" t="str">
        <f t="shared" si="96"/>
        <v>Matej – Drmanović</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879</v>
      </c>
      <c r="E865" s="282" cm="1">
        <f t="array" ref="E865">IF($C865="","",INDEX(import_data,$C865,E$9))</f>
        <v>1593</v>
      </c>
      <c r="F865" s="280" t="str" cm="1">
        <f t="array" ref="F865">IF($C865="","",INDEX(import_data,$C865,F$9))</f>
        <v>Matej</v>
      </c>
      <c r="G865" s="280" t="str" cm="1">
        <f t="array" ref="G865">IF($C865="","",INDEX(import_data,$C865,G$9))</f>
        <v>Čović</v>
      </c>
      <c r="H865" s="280" t="str" cm="1">
        <f t="array" ref="H865">IF($C865="","",IF(INDEX(import_data,$C865,H$9)="","",INDEX(import_data,$C865,H$9)))</f>
        <v>OK Maksimir</v>
      </c>
      <c r="I865" s="300" t="str" cm="1">
        <f t="array" ref="I865">IF($C865="","",IF(INDEX(import_data,$C865,I$9)="","",INDEX(import_data,$C865,I$9)))</f>
        <v/>
      </c>
      <c r="K865" s="312" t="str">
        <f t="shared" si="94"/>
        <v>Matej – Čović – OK Maksimir</v>
      </c>
      <c r="L865" s="92" t="s">
        <v>0</v>
      </c>
      <c r="M865" s="312" t="str">
        <f t="shared" si="95"/>
        <v>Matej – Čović – OK Maksimir</v>
      </c>
      <c r="N865" s="92" t="s">
        <v>0</v>
      </c>
      <c r="O865" s="312" t="str">
        <f t="shared" si="96"/>
        <v>Matej – Čović</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880</v>
      </c>
      <c r="E866" s="282" cm="1">
        <f t="array" ref="E866">IF($C866="","",INDEX(import_data,$C866,E$9))</f>
        <v>1636</v>
      </c>
      <c r="F866" s="280" t="str" cm="1">
        <f t="array" ref="F866">IF($C866="","",INDEX(import_data,$C866,F$9))</f>
        <v>Mateo</v>
      </c>
      <c r="G866" s="280" t="str" cm="1">
        <f t="array" ref="G866">IF($C866="","",INDEX(import_data,$C866,G$9))</f>
        <v>Bojo</v>
      </c>
      <c r="H866" s="280" t="str" cm="1">
        <f t="array" ref="H866">IF($C866="","",IF(INDEX(import_data,$C866,H$9)="","",INDEX(import_data,$C866,H$9)))</f>
        <v>OK Sova</v>
      </c>
      <c r="I866" s="300" t="str" cm="1">
        <f t="array" ref="I866">IF($C866="","",IF(INDEX(import_data,$C866,I$9)="","",INDEX(import_data,$C866,I$9)))</f>
        <v/>
      </c>
      <c r="K866" s="312" t="str">
        <f t="shared" si="94"/>
        <v>Mateo – Bojo – OK Sova</v>
      </c>
      <c r="L866" s="92" t="s">
        <v>0</v>
      </c>
      <c r="M866" s="312" t="str">
        <f t="shared" si="95"/>
        <v>Mateo – Bojo – OK Sova</v>
      </c>
      <c r="N866" s="92" t="s">
        <v>0</v>
      </c>
      <c r="O866" s="312" t="str">
        <f t="shared" si="96"/>
        <v>Mateo – Bojo</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881</v>
      </c>
      <c r="E867" s="282" cm="1">
        <f t="array" ref="E867">IF($C867="","",INDEX(import_data,$C867,E$9))</f>
        <v>2306</v>
      </c>
      <c r="F867" s="280" t="str" cm="1">
        <f t="array" ref="F867">IF($C867="","",INDEX(import_data,$C867,F$9))</f>
        <v>Matija</v>
      </c>
      <c r="G867" s="280" t="str" cm="1">
        <f t="array" ref="G867">IF($C867="","",INDEX(import_data,$C867,G$9))</f>
        <v>Tubin</v>
      </c>
      <c r="H867" s="280" t="str" cm="1">
        <f t="array" ref="H867">IF($C867="","",IF(INDEX(import_data,$C867,H$9)="","",INDEX(import_data,$C867,H$9)))</f>
        <v>OK Jelen</v>
      </c>
      <c r="I867" s="300" t="str" cm="1">
        <f t="array" ref="I867">IF($C867="","",IF(INDEX(import_data,$C867,I$9)="","",INDEX(import_data,$C867,I$9)))</f>
        <v/>
      </c>
      <c r="K867" s="312" t="str">
        <f t="shared" si="94"/>
        <v>Matija – Tubin – OK Jelen</v>
      </c>
      <c r="L867" s="92" t="s">
        <v>0</v>
      </c>
      <c r="M867" s="312" t="str">
        <f t="shared" si="95"/>
        <v>Matija – Tubin – OK Jelen</v>
      </c>
      <c r="N867" s="92" t="s">
        <v>0</v>
      </c>
      <c r="O867" s="312" t="str">
        <f t="shared" si="96"/>
        <v>Matija – Tubin</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882</v>
      </c>
      <c r="E868" s="282" cm="1">
        <f t="array" ref="E868">IF($C868="","",INDEX(import_data,$C868,E$9))</f>
        <v>1489</v>
      </c>
      <c r="F868" s="280" t="str" cm="1">
        <f t="array" ref="F868">IF($C868="","",INDEX(import_data,$C868,F$9))</f>
        <v>Matija</v>
      </c>
      <c r="G868" s="280" t="str" cm="1">
        <f t="array" ref="G868">IF($C868="","",INDEX(import_data,$C868,G$9))</f>
        <v>Kučinac</v>
      </c>
      <c r="H868" s="280" t="str" cm="1">
        <f t="array" ref="H868">IF($C868="","",IF(INDEX(import_data,$C868,H$9)="","",INDEX(import_data,$C868,H$9)))</f>
        <v>OK Vihor</v>
      </c>
      <c r="I868" s="300" t="str" cm="1">
        <f t="array" ref="I868">IF($C868="","",IF(INDEX(import_data,$C868,I$9)="","",INDEX(import_data,$C868,I$9)))</f>
        <v>M21B</v>
      </c>
      <c r="K868" s="312" t="str">
        <f t="shared" si="94"/>
        <v>Matija – Kučinac – OK Vihor – M21B</v>
      </c>
      <c r="L868" s="92" t="s">
        <v>0</v>
      </c>
      <c r="M868" s="312" t="str">
        <f t="shared" si="95"/>
        <v>Matija – Kučinac – OK Vihor</v>
      </c>
      <c r="N868" s="92" t="s">
        <v>0</v>
      </c>
      <c r="O868" s="312" t="str">
        <f t="shared" si="96"/>
        <v>Matija – Kučinac</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883</v>
      </c>
      <c r="E869" s="282" cm="1">
        <f t="array" ref="E869">IF($C869="","",INDEX(import_data,$C869,E$9))</f>
        <v>2219</v>
      </c>
      <c r="F869" s="280" t="str" cm="1">
        <f t="array" ref="F869">IF($C869="","",INDEX(import_data,$C869,F$9))</f>
        <v>Matija</v>
      </c>
      <c r="G869" s="280" t="str" cm="1">
        <f t="array" ref="G869">IF($C869="","",INDEX(import_data,$C869,G$9))</f>
        <v>Bajlo Lučić</v>
      </c>
      <c r="H869" s="280" t="str" cm="1">
        <f t="array" ref="H869">IF($C869="","",IF(INDEX(import_data,$C869,H$9)="","",INDEX(import_data,$C869,H$9)))</f>
        <v>OK Kapela</v>
      </c>
      <c r="I869" s="300" t="str" cm="1">
        <f t="array" ref="I869">IF($C869="","",IF(INDEX(import_data,$C869,I$9)="","",INDEX(import_data,$C869,I$9)))</f>
        <v>M12</v>
      </c>
      <c r="K869" s="312" t="str">
        <f t="shared" si="94"/>
        <v>Matija – Bajlo Lučić – OK Kapela – M12</v>
      </c>
      <c r="L869" s="92" t="s">
        <v>0</v>
      </c>
      <c r="M869" s="312" t="str">
        <f t="shared" si="95"/>
        <v>Matija – Bajlo Lučić – OK Kapela</v>
      </c>
      <c r="N869" s="92" t="s">
        <v>0</v>
      </c>
      <c r="O869" s="312" t="str">
        <f t="shared" si="96"/>
        <v>Matija – Bajlo Lučić</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884</v>
      </c>
      <c r="E870" s="282" cm="1">
        <f t="array" ref="E870">IF($C870="","",INDEX(import_data,$C870,E$9))</f>
        <v>1773</v>
      </c>
      <c r="F870" s="280" t="str" cm="1">
        <f t="array" ref="F870">IF($C870="","",INDEX(import_data,$C870,F$9))</f>
        <v>Matija</v>
      </c>
      <c r="G870" s="280" t="str" cm="1">
        <f t="array" ref="G870">IF($C870="","",INDEX(import_data,$C870,G$9))</f>
        <v>Hlad</v>
      </c>
      <c r="H870" s="280" t="str" cm="1">
        <f t="array" ref="H870">IF($C870="","",IF(INDEX(import_data,$C870,H$9)="","",INDEX(import_data,$C870,H$9)))</f>
        <v>OK Ivan Merz</v>
      </c>
      <c r="I870" s="300" t="str" cm="1">
        <f t="array" ref="I870">IF($C870="","",IF(INDEX(import_data,$C870,I$9)="","",INDEX(import_data,$C870,I$9)))</f>
        <v/>
      </c>
      <c r="K870" s="312" t="str">
        <f t="shared" si="94"/>
        <v>Matija – Hlad – OK Ivan Merz</v>
      </c>
      <c r="L870" s="92" t="s">
        <v>0</v>
      </c>
      <c r="M870" s="312" t="str">
        <f t="shared" si="95"/>
        <v>Matija – Hlad – OK Ivan Merz</v>
      </c>
      <c r="N870" s="92" t="s">
        <v>0</v>
      </c>
      <c r="O870" s="312" t="str">
        <f t="shared" si="96"/>
        <v>Matija – Hlad</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885</v>
      </c>
      <c r="E871" s="282" cm="1">
        <f t="array" ref="E871">IF($C871="","",INDEX(import_data,$C871,E$9))</f>
        <v>1167</v>
      </c>
      <c r="F871" s="280" t="str" cm="1">
        <f t="array" ref="F871">IF($C871="","",INDEX(import_data,$C871,F$9))</f>
        <v>Matija</v>
      </c>
      <c r="G871" s="280" t="str" cm="1">
        <f t="array" ref="G871">IF($C871="","",INDEX(import_data,$C871,G$9))</f>
        <v>Mesić</v>
      </c>
      <c r="H871" s="280" t="str" cm="1">
        <f t="array" ref="H871">IF($C871="","",IF(INDEX(import_data,$C871,H$9)="","",INDEX(import_data,$C871,H$9)))</f>
        <v>OK Vihor</v>
      </c>
      <c r="I871" s="300" t="str" cm="1">
        <f t="array" ref="I871">IF($C871="","",IF(INDEX(import_data,$C871,I$9)="","",INDEX(import_data,$C871,I$9)))</f>
        <v>M21B</v>
      </c>
      <c r="K871" s="312" t="str">
        <f t="shared" si="94"/>
        <v>Matija – Mesić – OK Vihor – M21B</v>
      </c>
      <c r="L871" s="92" t="s">
        <v>0</v>
      </c>
      <c r="M871" s="312" t="str">
        <f t="shared" si="95"/>
        <v>Matija – Mesić – OK Vihor</v>
      </c>
      <c r="N871" s="92" t="s">
        <v>0</v>
      </c>
      <c r="O871" s="312" t="str">
        <f t="shared" si="96"/>
        <v>Matija – Mesić</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886</v>
      </c>
      <c r="E872" s="282" cm="1">
        <f t="array" ref="E872">IF($C872="","",INDEX(import_data,$C872,E$9))</f>
        <v>2171</v>
      </c>
      <c r="F872" s="280" t="str" cm="1">
        <f t="array" ref="F872">IF($C872="","",INDEX(import_data,$C872,F$9))</f>
        <v>Matija</v>
      </c>
      <c r="G872" s="280" t="str" cm="1">
        <f t="array" ref="G872">IF($C872="","",INDEX(import_data,$C872,G$9))</f>
        <v>Drvenkar</v>
      </c>
      <c r="H872" s="280" t="str" cm="1">
        <f t="array" ref="H872">IF($C872="","",IF(INDEX(import_data,$C872,H$9)="","",INDEX(import_data,$C872,H$9)))</f>
        <v>OK Japetić</v>
      </c>
      <c r="I872" s="300" t="str" cm="1">
        <f t="array" ref="I872">IF($C872="","",IF(INDEX(import_data,$C872,I$9)="","",INDEX(import_data,$C872,I$9)))</f>
        <v>M14</v>
      </c>
      <c r="K872" s="312" t="str">
        <f t="shared" si="94"/>
        <v>Matija – Drvenkar – OK Japetić – M14</v>
      </c>
      <c r="L872" s="92" t="s">
        <v>0</v>
      </c>
      <c r="M872" s="312" t="str">
        <f t="shared" si="95"/>
        <v>Matija – Drvenkar – OK Japetić</v>
      </c>
      <c r="N872" s="92" t="s">
        <v>0</v>
      </c>
      <c r="O872" s="312" t="str">
        <f t="shared" si="96"/>
        <v>Matija – Drvenkar</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887</v>
      </c>
      <c r="E873" s="282" cm="1">
        <f t="array" ref="E873">IF($C873="","",INDEX(import_data,$C873,E$9))</f>
        <v>1459</v>
      </c>
      <c r="F873" s="280" t="str" cm="1">
        <f t="array" ref="F873">IF($C873="","",INDEX(import_data,$C873,F$9))</f>
        <v>Matija</v>
      </c>
      <c r="G873" s="280" t="str" cm="1">
        <f t="array" ref="G873">IF($C873="","",INDEX(import_data,$C873,G$9))</f>
        <v>Razum</v>
      </c>
      <c r="H873" s="280" t="str" cm="1">
        <f t="array" ref="H873">IF($C873="","",IF(INDEX(import_data,$C873,H$9)="","",INDEX(import_data,$C873,H$9)))</f>
        <v>OK Japetić</v>
      </c>
      <c r="I873" s="300" t="str" cm="1">
        <f t="array" ref="I873">IF($C873="","",IF(INDEX(import_data,$C873,I$9)="","",INDEX(import_data,$C873,I$9)))</f>
        <v>M21A</v>
      </c>
      <c r="K873" s="312" t="str">
        <f t="shared" si="94"/>
        <v>Matija – Razum – OK Japetić – M21A</v>
      </c>
      <c r="L873" s="92" t="s">
        <v>0</v>
      </c>
      <c r="M873" s="312" t="str">
        <f t="shared" si="95"/>
        <v>Matija – Razum – OK Japetić</v>
      </c>
      <c r="N873" s="92" t="s">
        <v>0</v>
      </c>
      <c r="O873" s="312" t="str">
        <f t="shared" si="96"/>
        <v>Matija – Razum</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888</v>
      </c>
      <c r="E874" s="282" cm="1">
        <f t="array" ref="E874">IF($C874="","",INDEX(import_data,$C874,E$9))</f>
        <v>1629</v>
      </c>
      <c r="F874" s="280" t="str" cm="1">
        <f t="array" ref="F874">IF($C874="","",INDEX(import_data,$C874,F$9))</f>
        <v>Matjaž</v>
      </c>
      <c r="G874" s="280" t="str" cm="1">
        <f t="array" ref="G874">IF($C874="","",INDEX(import_data,$C874,G$9))</f>
        <v>Štanfel</v>
      </c>
      <c r="H874" s="280" t="str" cm="1">
        <f t="array" ref="H874">IF($C874="","",IF(INDEX(import_data,$C874,H$9)="","",INDEX(import_data,$C874,H$9)))</f>
        <v>OK Sova</v>
      </c>
      <c r="I874" s="300" t="str" cm="1">
        <f t="array" ref="I874">IF($C874="","",IF(INDEX(import_data,$C874,I$9)="","",INDEX(import_data,$C874,I$9)))</f>
        <v>M21A</v>
      </c>
      <c r="K874" s="312" t="str">
        <f t="shared" si="94"/>
        <v>Matjaž – Štanfel – OK Sova – M21A</v>
      </c>
      <c r="L874" s="92" t="s">
        <v>0</v>
      </c>
      <c r="M874" s="312" t="str">
        <f t="shared" si="95"/>
        <v>Matjaž – Štanfel – OK Sova</v>
      </c>
      <c r="N874" s="92" t="s">
        <v>0</v>
      </c>
      <c r="O874" s="312" t="str">
        <f t="shared" si="96"/>
        <v>Matjaž – Štanfel</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889</v>
      </c>
      <c r="E875" s="282" cm="1">
        <f t="array" ref="E875">IF($C875="","",INDEX(import_data,$C875,E$9))</f>
        <v>1054</v>
      </c>
      <c r="F875" s="280" t="str" cm="1">
        <f t="array" ref="F875">IF($C875="","",INDEX(import_data,$C875,F$9))</f>
        <v>Matko</v>
      </c>
      <c r="G875" s="280" t="str" cm="1">
        <f t="array" ref="G875">IF($C875="","",INDEX(import_data,$C875,G$9))</f>
        <v>Nikolić</v>
      </c>
      <c r="H875" s="280" t="str" cm="1">
        <f t="array" ref="H875">IF($C875="","",IF(INDEX(import_data,$C875,H$9)="","",INDEX(import_data,$C875,H$9)))</f>
        <v>OK Vihor</v>
      </c>
      <c r="I875" s="300" t="str" cm="1">
        <f t="array" ref="I875">IF($C875="","",IF(INDEX(import_data,$C875,I$9)="","",INDEX(import_data,$C875,I$9)))</f>
        <v>M16</v>
      </c>
      <c r="K875" s="312" t="str">
        <f t="shared" si="94"/>
        <v>Matko – Nikolić – OK Vihor – M16</v>
      </c>
      <c r="L875" s="92" t="s">
        <v>0</v>
      </c>
      <c r="M875" s="312" t="str">
        <f t="shared" si="95"/>
        <v>Matko – Nikolić – OK Vihor</v>
      </c>
      <c r="N875" s="92" t="s">
        <v>0</v>
      </c>
      <c r="O875" s="312" t="str">
        <f t="shared" si="96"/>
        <v>Matko – Nikolić</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890</v>
      </c>
      <c r="E876" s="282" cm="1">
        <f t="array" ref="E876">IF($C876="","",INDEX(import_data,$C876,E$9))</f>
        <v>2333</v>
      </c>
      <c r="F876" s="280" t="str" cm="1">
        <f t="array" ref="F876">IF($C876="","",INDEX(import_data,$C876,F$9))</f>
        <v>Mattias</v>
      </c>
      <c r="G876" s="280" t="str" cm="1">
        <f t="array" ref="G876">IF($C876="","",INDEX(import_data,$C876,G$9))</f>
        <v>Carlstein</v>
      </c>
      <c r="H876" s="280" t="str" cm="1">
        <f t="array" ref="H876">IF($C876="","",IF(INDEX(import_data,$C876,H$9)="","",INDEX(import_data,$C876,H$9)))</f>
        <v>Kompisarna</v>
      </c>
      <c r="I876" s="300" t="str" cm="1">
        <f t="array" ref="I876">IF($C876="","",IF(INDEX(import_data,$C876,I$9)="","",INDEX(import_data,$C876,I$9)))</f>
        <v/>
      </c>
      <c r="K876" s="312" t="str">
        <f t="shared" si="94"/>
        <v>Mattias – Carlstein – Kompisarna</v>
      </c>
      <c r="L876" s="92" t="s">
        <v>0</v>
      </c>
      <c r="M876" s="312" t="str">
        <f t="shared" si="95"/>
        <v>Mattias – Carlstein – Kompisarna</v>
      </c>
      <c r="N876" s="92" t="s">
        <v>0</v>
      </c>
      <c r="O876" s="312" t="str">
        <f t="shared" si="96"/>
        <v>Mattias – Carlstein</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891</v>
      </c>
      <c r="E877" s="282" cm="1">
        <f t="array" ref="E877">IF($C877="","",INDEX(import_data,$C877,E$9))</f>
        <v>2183</v>
      </c>
      <c r="F877" s="280" t="str" cm="1">
        <f t="array" ref="F877">IF($C877="","",INDEX(import_data,$C877,F$9))</f>
        <v>Mátyás</v>
      </c>
      <c r="G877" s="280" t="str" cm="1">
        <f t="array" ref="G877">IF($C877="","",INDEX(import_data,$C877,G$9))</f>
        <v>Paskuj</v>
      </c>
      <c r="H877" s="280" t="str" cm="1">
        <f t="array" ref="H877">IF($C877="","",IF(INDEX(import_data,$C877,H$9)="","",INDEX(import_data,$C877,H$9)))</f>
        <v>Offline SSE</v>
      </c>
      <c r="I877" s="300" t="str" cm="1">
        <f t="array" ref="I877">IF($C877="","",IF(INDEX(import_data,$C877,I$9)="","",INDEX(import_data,$C877,I$9)))</f>
        <v/>
      </c>
      <c r="K877" s="312" t="str">
        <f t="shared" si="94"/>
        <v>Mátyás – Paskuj – Offline SSE</v>
      </c>
      <c r="L877" s="92" t="s">
        <v>0</v>
      </c>
      <c r="M877" s="312" t="str">
        <f t="shared" si="95"/>
        <v>Mátyás – Paskuj – Offline SSE</v>
      </c>
      <c r="N877" s="92" t="s">
        <v>0</v>
      </c>
      <c r="O877" s="312" t="str">
        <f t="shared" si="96"/>
        <v>Mátyás – Paskuj</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892</v>
      </c>
      <c r="E878" s="282" cm="1">
        <f t="array" ref="E878">IF($C878="","",INDEX(import_data,$C878,E$9))</f>
        <v>2062</v>
      </c>
      <c r="F878" s="280" t="str" cm="1">
        <f t="array" ref="F878">IF($C878="","",INDEX(import_data,$C878,F$9))</f>
        <v>Mátyás</v>
      </c>
      <c r="G878" s="280" t="str" cm="1">
        <f t="array" ref="G878">IF($C878="","",INDEX(import_data,$C878,G$9))</f>
        <v>Pavlovics</v>
      </c>
      <c r="H878" s="280" t="str" cm="1">
        <f t="array" ref="H878">IF($C878="","",IF(INDEX(import_data,$C878,H$9)="","",INDEX(import_data,$C878,H$9)))</f>
        <v>Pécsi Vas. SK</v>
      </c>
      <c r="I878" s="300" t="str" cm="1">
        <f t="array" ref="I878">IF($C878="","",IF(INDEX(import_data,$C878,I$9)="","",INDEX(import_data,$C878,I$9)))</f>
        <v/>
      </c>
      <c r="K878" s="312" t="str">
        <f t="shared" si="94"/>
        <v>Mátyás – Pavlovics – Pécsi Vas. SK</v>
      </c>
      <c r="L878" s="92" t="s">
        <v>0</v>
      </c>
      <c r="M878" s="312" t="str">
        <f t="shared" si="95"/>
        <v>Mátyás – Pavlovics – Pécsi Vas. SK</v>
      </c>
      <c r="N878" s="92" t="s">
        <v>0</v>
      </c>
      <c r="O878" s="312" t="str">
        <f t="shared" si="96"/>
        <v>Mátyás – Pavlovics</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893</v>
      </c>
      <c r="E879" s="282" cm="1">
        <f t="array" ref="E879">IF($C879="","",INDEX(import_data,$C879,E$9))</f>
        <v>1022</v>
      </c>
      <c r="F879" s="280" t="str" cm="1">
        <f t="array" ref="F879">IF($C879="","",INDEX(import_data,$C879,F$9))</f>
        <v>Max</v>
      </c>
      <c r="G879" s="280" t="str" cm="1">
        <f t="array" ref="G879">IF($C879="","",INDEX(import_data,$C879,G$9))</f>
        <v>Omerzu</v>
      </c>
      <c r="H879" s="280" t="str" cm="1">
        <f t="array" ref="H879">IF($C879="","",IF(INDEX(import_data,$C879,H$9)="","",INDEX(import_data,$C879,H$9)))</f>
        <v>OK Vihor</v>
      </c>
      <c r="I879" s="300" t="str" cm="1">
        <f t="array" ref="I879">IF($C879="","",IF(INDEX(import_data,$C879,I$9)="","",INDEX(import_data,$C879,I$9)))</f>
        <v/>
      </c>
      <c r="K879" s="312" t="str">
        <f t="shared" si="94"/>
        <v>Max – Omerzu – OK Vihor</v>
      </c>
      <c r="L879" s="92" t="s">
        <v>0</v>
      </c>
      <c r="M879" s="312" t="str">
        <f t="shared" si="95"/>
        <v>Max – Omerzu – OK Vihor</v>
      </c>
      <c r="N879" s="92" t="s">
        <v>0</v>
      </c>
      <c r="O879" s="312" t="str">
        <f t="shared" si="96"/>
        <v>Max – Omerzu</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894</v>
      </c>
      <c r="E880" s="282" cm="1">
        <f t="array" ref="E880">IF($C880="","",INDEX(import_data,$C880,E$9))</f>
        <v>2342</v>
      </c>
      <c r="F880" s="280" t="str" cm="1">
        <f t="array" ref="F880">IF($C880="","",INDEX(import_data,$C880,F$9))</f>
        <v>Max</v>
      </c>
      <c r="G880" s="280" t="str" cm="1">
        <f t="array" ref="G880">IF($C880="","",INDEX(import_data,$C880,G$9))</f>
        <v>Habenicht</v>
      </c>
      <c r="H880" s="280" t="str" cm="1">
        <f t="array" ref="H880">IF($C880="","",IF(INDEX(import_data,$C880,H$9)="","",INDEX(import_data,$C880,H$9)))</f>
        <v>SU Klagenfurt</v>
      </c>
      <c r="I880" s="300" t="str" cm="1">
        <f t="array" ref="I880">IF($C880="","",IF(INDEX(import_data,$C880,I$9)="","",INDEX(import_data,$C880,I$9)))</f>
        <v/>
      </c>
      <c r="K880" s="312" t="str">
        <f t="shared" si="94"/>
        <v>Max – Habenicht – SU Klagenfurt</v>
      </c>
      <c r="L880" s="92" t="s">
        <v>0</v>
      </c>
      <c r="M880" s="312" t="str">
        <f t="shared" si="95"/>
        <v>Max – Habenicht – SU Klagenfurt</v>
      </c>
      <c r="N880" s="92" t="s">
        <v>0</v>
      </c>
      <c r="O880" s="312" t="str">
        <f t="shared" si="96"/>
        <v>Max – Habenicht</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895</v>
      </c>
      <c r="E881" s="282" cm="1">
        <f t="array" ref="E881">IF($C881="","",INDEX(import_data,$C881,E$9))</f>
        <v>1463</v>
      </c>
      <c r="F881" s="280" t="str" cm="1">
        <f t="array" ref="F881">IF($C881="","",INDEX(import_data,$C881,F$9))</f>
        <v>Melanija</v>
      </c>
      <c r="G881" s="280" t="str" cm="1">
        <f t="array" ref="G881">IF($C881="","",INDEX(import_data,$C881,G$9))</f>
        <v>Majer</v>
      </c>
      <c r="H881" s="280" t="str" cm="1">
        <f t="array" ref="H881">IF($C881="","",IF(INDEX(import_data,$C881,H$9)="","",INDEX(import_data,$C881,H$9)))</f>
        <v>OK Varaždin</v>
      </c>
      <c r="I881" s="300" t="str" cm="1">
        <f t="array" ref="I881">IF($C881="","",IF(INDEX(import_data,$C881,I$9)="","",INDEX(import_data,$C881,I$9)))</f>
        <v/>
      </c>
      <c r="K881" s="312" t="str">
        <f t="shared" si="94"/>
        <v>Melanija – Majer – OK Varaždin</v>
      </c>
      <c r="L881" s="92" t="s">
        <v>0</v>
      </c>
      <c r="M881" s="312" t="str">
        <f t="shared" si="95"/>
        <v>Melanija – Majer – OK Varaždin</v>
      </c>
      <c r="N881" s="92" t="s">
        <v>0</v>
      </c>
      <c r="O881" s="312" t="str">
        <f t="shared" si="96"/>
        <v>Melanija – Majer</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896</v>
      </c>
      <c r="E882" s="282" cm="1">
        <f t="array" ref="E882">IF($C882="","",INDEX(import_data,$C882,E$9))</f>
        <v>1178</v>
      </c>
      <c r="F882" s="280" t="str" cm="1">
        <f t="array" ref="F882">IF($C882="","",INDEX(import_data,$C882,F$9))</f>
        <v>Melissa</v>
      </c>
      <c r="G882" s="280" t="str" cm="1">
        <f t="array" ref="G882">IF($C882="","",INDEX(import_data,$C882,G$9))</f>
        <v>Drobić</v>
      </c>
      <c r="H882" s="280" t="str" cm="1">
        <f t="array" ref="H882">IF($C882="","",IF(INDEX(import_data,$C882,H$9)="","",INDEX(import_data,$C882,H$9)))</f>
        <v>OK Kapela</v>
      </c>
      <c r="I882" s="300" t="str" cm="1">
        <f t="array" ref="I882">IF($C882="","",IF(INDEX(import_data,$C882,I$9)="","",INDEX(import_data,$C882,I$9)))</f>
        <v>Ž16</v>
      </c>
      <c r="K882" s="312" t="str">
        <f t="shared" si="94"/>
        <v>Melissa – Drobić – OK Kapela – Ž16</v>
      </c>
      <c r="L882" s="92" t="s">
        <v>0</v>
      </c>
      <c r="M882" s="312" t="str">
        <f t="shared" si="95"/>
        <v>Melissa – Drobić – OK Kapela</v>
      </c>
      <c r="N882" s="92" t="s">
        <v>0</v>
      </c>
      <c r="O882" s="312" t="str">
        <f t="shared" si="96"/>
        <v>Melissa – Drobić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897</v>
      </c>
      <c r="E883" s="282" cm="1">
        <f t="array" ref="E883">IF($C883="","",INDEX(import_data,$C883,E$9))</f>
        <v>1141</v>
      </c>
      <c r="F883" s="280" t="str" cm="1">
        <f t="array" ref="F883">IF($C883="","",INDEX(import_data,$C883,F$9))</f>
        <v>Melita</v>
      </c>
      <c r="G883" s="280" t="str" cm="1">
        <f t="array" ref="G883">IF($C883="","",INDEX(import_data,$C883,G$9))</f>
        <v>Sučić</v>
      </c>
      <c r="H883" s="280" t="str" cm="1">
        <f t="array" ref="H883">IF($C883="","",IF(INDEX(import_data,$C883,H$9)="","",INDEX(import_data,$C883,H$9)))</f>
        <v>OK Vihor</v>
      </c>
      <c r="I883" s="300" t="str" cm="1">
        <f t="array" ref="I883">IF($C883="","",IF(INDEX(import_data,$C883,I$9)="","",INDEX(import_data,$C883,I$9)))</f>
        <v>Ž45</v>
      </c>
      <c r="K883" s="312" t="str">
        <f t="shared" si="94"/>
        <v>Melita – Sučić – OK Vihor – Ž45</v>
      </c>
      <c r="L883" s="92" t="s">
        <v>0</v>
      </c>
      <c r="M883" s="312" t="str">
        <f t="shared" si="95"/>
        <v>Melita – Sučić – OK Vihor</v>
      </c>
      <c r="N883" s="92" t="s">
        <v>0</v>
      </c>
      <c r="O883" s="312" t="str">
        <f t="shared" si="96"/>
        <v>Melita – Sučić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898</v>
      </c>
      <c r="E884" s="282" cm="1">
        <f t="array" ref="E884">IF($C884="","",INDEX(import_data,$C884,E$9))</f>
        <v>1532</v>
      </c>
      <c r="F884" s="280" t="str" cm="1">
        <f t="array" ref="F884">IF($C884="","",INDEX(import_data,$C884,F$9))</f>
        <v>Mia</v>
      </c>
      <c r="G884" s="280" t="str" cm="1">
        <f t="array" ref="G884">IF($C884="","",INDEX(import_data,$C884,G$9))</f>
        <v>Lovrec</v>
      </c>
      <c r="H884" s="280" t="str" cm="1">
        <f t="array" ref="H884">IF($C884="","",IF(INDEX(import_data,$C884,H$9)="","",INDEX(import_data,$C884,H$9)))</f>
        <v>OK Vihor</v>
      </c>
      <c r="I884" s="300" t="str" cm="1">
        <f t="array" ref="I884">IF($C884="","",IF(INDEX(import_data,$C884,I$9)="","",INDEX(import_data,$C884,I$9)))</f>
        <v>Ž21B</v>
      </c>
      <c r="K884" s="312" t="str">
        <f t="shared" si="94"/>
        <v>Mia – Lovrec – OK Vihor – Ž21B</v>
      </c>
      <c r="L884" s="92" t="s">
        <v>0</v>
      </c>
      <c r="M884" s="312" t="str">
        <f t="shared" si="95"/>
        <v>Mia – Lovrec – OK Vihor</v>
      </c>
      <c r="N884" s="92" t="s">
        <v>0</v>
      </c>
      <c r="O884" s="312" t="str">
        <f t="shared" si="96"/>
        <v>Mia – Lovrec</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899</v>
      </c>
      <c r="E885" s="282" cm="1">
        <f t="array" ref="E885">IF($C885="","",INDEX(import_data,$C885,E$9))</f>
        <v>1702</v>
      </c>
      <c r="F885" s="280" t="str" cm="1">
        <f t="array" ref="F885">IF($C885="","",INDEX(import_data,$C885,F$9))</f>
        <v>Mia</v>
      </c>
      <c r="G885" s="280" t="str" cm="1">
        <f t="array" ref="G885">IF($C885="","",INDEX(import_data,$C885,G$9))</f>
        <v>Kamenjarin</v>
      </c>
      <c r="H885" s="280" t="str" cm="1">
        <f t="array" ref="H885">IF($C885="","",IF(INDEX(import_data,$C885,H$9)="","",INDEX(import_data,$C885,H$9)))</f>
        <v>OK Vihor</v>
      </c>
      <c r="I885" s="300" t="str" cm="1">
        <f t="array" ref="I885">IF($C885="","",IF(INDEX(import_data,$C885,I$9)="","",INDEX(import_data,$C885,I$9)))</f>
        <v/>
      </c>
      <c r="K885" s="312" t="str">
        <f t="shared" si="94"/>
        <v>Mia – Kamenjarin – OK Vihor</v>
      </c>
      <c r="L885" s="92" t="s">
        <v>0</v>
      </c>
      <c r="M885" s="312" t="str">
        <f t="shared" si="95"/>
        <v>Mia – Kamenjarin – OK Vihor</v>
      </c>
      <c r="N885" s="92" t="s">
        <v>0</v>
      </c>
      <c r="O885" s="312" t="str">
        <f t="shared" si="96"/>
        <v>Mia – Kamenjarin</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900</v>
      </c>
      <c r="E886" s="282" cm="1">
        <f t="array" ref="E886">IF($C886="","",INDEX(import_data,$C886,E$9))</f>
        <v>1768</v>
      </c>
      <c r="F886" s="280" t="str" cm="1">
        <f t="array" ref="F886">IF($C886="","",INDEX(import_data,$C886,F$9))</f>
        <v>Mia</v>
      </c>
      <c r="G886" s="280" t="str" cm="1">
        <f t="array" ref="G886">IF($C886="","",INDEX(import_data,$C886,G$9))</f>
        <v>Kovačić</v>
      </c>
      <c r="H886" s="280" t="str" cm="1">
        <f t="array" ref="H886">IF($C886="","",IF(INDEX(import_data,$C886,H$9)="","",INDEX(import_data,$C886,H$9)))</f>
        <v>OK Ivan Merz</v>
      </c>
      <c r="I886" s="300" t="str" cm="1">
        <f t="array" ref="I886">IF($C886="","",IF(INDEX(import_data,$C886,I$9)="","",INDEX(import_data,$C886,I$9)))</f>
        <v/>
      </c>
      <c r="K886" s="312" t="str">
        <f t="shared" si="94"/>
        <v>Mia – Kovačić – OK Ivan Merz</v>
      </c>
      <c r="L886" s="92" t="s">
        <v>0</v>
      </c>
      <c r="M886" s="312" t="str">
        <f t="shared" si="95"/>
        <v>Mia – Kovačić – OK Ivan Merz</v>
      </c>
      <c r="N886" s="92" t="s">
        <v>0</v>
      </c>
      <c r="O886" s="312" t="str">
        <f t="shared" si="96"/>
        <v>Mia – Kovačić</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901</v>
      </c>
      <c r="E887" s="282" cm="1">
        <f t="array" ref="E887">IF($C887="","",INDEX(import_data,$C887,E$9))</f>
        <v>2073</v>
      </c>
      <c r="F887" s="280" t="str" cm="1">
        <f t="array" ref="F887">IF($C887="","",INDEX(import_data,$C887,F$9))</f>
        <v>Michal</v>
      </c>
      <c r="G887" s="280" t="str" cm="1">
        <f t="array" ref="G887">IF($C887="","",INDEX(import_data,$C887,G$9))</f>
        <v>Šrubař</v>
      </c>
      <c r="H887" s="280" t="str" cm="1">
        <f t="array" ref="H887">IF($C887="","",IF(INDEX(import_data,$C887,H$9)="","",INDEX(import_data,$C887,H$9)))</f>
        <v>SK Zabovresky B.</v>
      </c>
      <c r="I887" s="300" t="str" cm="1">
        <f t="array" ref="I887">IF($C887="","",IF(INDEX(import_data,$C887,I$9)="","",INDEX(import_data,$C887,I$9)))</f>
        <v/>
      </c>
      <c r="K887" s="312" t="str">
        <f t="shared" si="94"/>
        <v>Michal – Šrubař – SK Zabovresky B.</v>
      </c>
      <c r="L887" s="92" t="s">
        <v>0</v>
      </c>
      <c r="M887" s="312" t="str">
        <f t="shared" si="95"/>
        <v>Michal – Šrubař – SK Zabovresky B.</v>
      </c>
      <c r="N887" s="92" t="s">
        <v>0</v>
      </c>
      <c r="O887" s="312" t="str">
        <f t="shared" si="96"/>
        <v>Michal – Šrubař</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902</v>
      </c>
      <c r="E888" s="282" cm="1">
        <f t="array" ref="E888">IF($C888="","",INDEX(import_data,$C888,E$9))</f>
        <v>1825</v>
      </c>
      <c r="F888" s="280" t="str" cm="1">
        <f t="array" ref="F888">IF($C888="","",INDEX(import_data,$C888,F$9))</f>
        <v>Mihael</v>
      </c>
      <c r="G888" s="280" t="str" cm="1">
        <f t="array" ref="G888">IF($C888="","",INDEX(import_data,$C888,G$9))</f>
        <v>Grgić</v>
      </c>
      <c r="H888" s="280" t="str" cm="1">
        <f t="array" ref="H888">IF($C888="","",IF(INDEX(import_data,$C888,H$9)="","",INDEX(import_data,$C888,H$9)))</f>
        <v>OK Bjelovar</v>
      </c>
      <c r="I888" s="300" t="str" cm="1">
        <f t="array" ref="I888">IF($C888="","",IF(INDEX(import_data,$C888,I$9)="","",INDEX(import_data,$C888,I$9)))</f>
        <v/>
      </c>
      <c r="K888" s="312" t="str">
        <f t="shared" si="94"/>
        <v>Mihael – Grgić – OK Bjelovar</v>
      </c>
      <c r="L888" s="92" t="s">
        <v>0</v>
      </c>
      <c r="M888" s="312" t="str">
        <f t="shared" si="95"/>
        <v>Mihael – Grgić – OK Bjelovar</v>
      </c>
      <c r="N888" s="92" t="s">
        <v>0</v>
      </c>
      <c r="O888" s="312" t="str">
        <f t="shared" si="96"/>
        <v>Mihael – Grgić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903</v>
      </c>
      <c r="E889" s="282" cm="1">
        <f t="array" ref="E889">IF($C889="","",INDEX(import_data,$C889,E$9))</f>
        <v>1564</v>
      </c>
      <c r="F889" s="280" t="str" cm="1">
        <f t="array" ref="F889">IF($C889="","",INDEX(import_data,$C889,F$9))</f>
        <v>Mihaela</v>
      </c>
      <c r="G889" s="280" t="str" cm="1">
        <f t="array" ref="G889">IF($C889="","",INDEX(import_data,$C889,G$9))</f>
        <v>Kočila Petković</v>
      </c>
      <c r="H889" s="280" t="str" cm="1">
        <f t="array" ref="H889">IF($C889="","",IF(INDEX(import_data,$C889,H$9)="","",INDEX(import_data,$C889,H$9)))</f>
        <v>OK Međimurje</v>
      </c>
      <c r="I889" s="300" t="str" cm="1">
        <f t="array" ref="I889">IF($C889="","",IF(INDEX(import_data,$C889,I$9)="","",INDEX(import_data,$C889,I$9)))</f>
        <v/>
      </c>
      <c r="K889" s="312" t="str">
        <f t="shared" si="94"/>
        <v>Mihaela – Kočila Petković – OK Međimurje</v>
      </c>
      <c r="L889" s="92" t="s">
        <v>0</v>
      </c>
      <c r="M889" s="312" t="str">
        <f t="shared" si="95"/>
        <v>Mihaela – Kočila Petković – OK Međimurje</v>
      </c>
      <c r="N889" s="92" t="s">
        <v>0</v>
      </c>
      <c r="O889" s="312" t="str">
        <f t="shared" si="96"/>
        <v>Mihaela – Kočila Petković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904</v>
      </c>
      <c r="E890" s="282" cm="1">
        <f t="array" ref="E890">IF($C890="","",INDEX(import_data,$C890,E$9))</f>
        <v>2115</v>
      </c>
      <c r="F890" s="280" t="str" cm="1">
        <f t="array" ref="F890">IF($C890="","",INDEX(import_data,$C890,F$9))</f>
        <v>Mihaela</v>
      </c>
      <c r="G890" s="280" t="str" cm="1">
        <f t="array" ref="G890">IF($C890="","",INDEX(import_data,$C890,G$9))</f>
        <v>Beroš</v>
      </c>
      <c r="H890" s="280" t="str" cm="1">
        <f t="array" ref="H890">IF($C890="","",IF(INDEX(import_data,$C890,H$9)="","",INDEX(import_data,$C890,H$9)))</f>
        <v>OK Japetić</v>
      </c>
      <c r="I890" s="300" t="str" cm="1">
        <f t="array" ref="I890">IF($C890="","",IF(INDEX(import_data,$C890,I$9)="","",INDEX(import_data,$C890,I$9)))</f>
        <v/>
      </c>
      <c r="K890" s="312" t="str">
        <f t="shared" si="94"/>
        <v>Mihaela – Beroš – OK Japetić</v>
      </c>
      <c r="L890" s="92" t="s">
        <v>0</v>
      </c>
      <c r="M890" s="312" t="str">
        <f t="shared" si="95"/>
        <v>Mihaela – Beroš – OK Japetić</v>
      </c>
      <c r="N890" s="92" t="s">
        <v>0</v>
      </c>
      <c r="O890" s="312" t="str">
        <f t="shared" si="96"/>
        <v>Mihaela – Beroš</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905</v>
      </c>
      <c r="E891" s="282" cm="1">
        <f t="array" ref="E891">IF($C891="","",INDEX(import_data,$C891,E$9))</f>
        <v>1361</v>
      </c>
      <c r="F891" s="280" t="str" cm="1">
        <f t="array" ref="F891">IF($C891="","",INDEX(import_data,$C891,F$9))</f>
        <v>Mihaela Marija</v>
      </c>
      <c r="G891" s="280" t="str" cm="1">
        <f t="array" ref="G891">IF($C891="","",INDEX(import_data,$C891,G$9))</f>
        <v>Perković</v>
      </c>
      <c r="H891" s="280" t="str" cm="1">
        <f t="array" ref="H891">IF($C891="","",IF(INDEX(import_data,$C891,H$9)="","",INDEX(import_data,$C891,H$9)))</f>
        <v>OK Vihor</v>
      </c>
      <c r="I891" s="300" t="str" cm="1">
        <f t="array" ref="I891">IF($C891="","",IF(INDEX(import_data,$C891,I$9)="","",INDEX(import_data,$C891,I$9)))</f>
        <v>Ž21B</v>
      </c>
      <c r="K891" s="312" t="str">
        <f t="shared" si="94"/>
        <v>Mihaela Marija – Perković – OK Vihor – Ž21B</v>
      </c>
      <c r="L891" s="92" t="s">
        <v>0</v>
      </c>
      <c r="M891" s="312" t="str">
        <f t="shared" si="95"/>
        <v>Mihaela Marija – Perković – OK Vihor</v>
      </c>
      <c r="N891" s="92" t="s">
        <v>0</v>
      </c>
      <c r="O891" s="312" t="str">
        <f t="shared" si="96"/>
        <v>Mihaela Marija – Perković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906</v>
      </c>
      <c r="E892" s="282" cm="1">
        <f t="array" ref="E892">IF($C892="","",INDEX(import_data,$C892,E$9))</f>
        <v>2435</v>
      </c>
      <c r="F892" s="280" t="str" cm="1">
        <f t="array" ref="F892">IF($C892="","",INDEX(import_data,$C892,F$9))</f>
        <v>Mihály</v>
      </c>
      <c r="G892" s="280" t="str" cm="1">
        <f t="array" ref="G892">IF($C892="","",INDEX(import_data,$C892,G$9))</f>
        <v>Fodor</v>
      </c>
      <c r="H892" s="280" t="str" cm="1">
        <f t="array" ref="H892">IF($C892="","",IF(INDEX(import_data,$C892,H$9)="","",INDEX(import_data,$C892,H$9)))</f>
        <v>Zselici Tájfutók</v>
      </c>
      <c r="I892" s="300" t="str" cm="1">
        <f t="array" ref="I892">IF($C892="","",IF(INDEX(import_data,$C892,I$9)="","",INDEX(import_data,$C892,I$9)))</f>
        <v/>
      </c>
      <c r="K892" s="312" t="str">
        <f t="shared" si="94"/>
        <v>Mihály – Fodor – Zselici Tájfutók</v>
      </c>
      <c r="L892" s="92" t="s">
        <v>0</v>
      </c>
      <c r="M892" s="312" t="str">
        <f t="shared" si="95"/>
        <v>Mihály – Fodor – Zselici Tájfutók</v>
      </c>
      <c r="N892" s="92" t="s">
        <v>0</v>
      </c>
      <c r="O892" s="312" t="str">
        <f t="shared" si="96"/>
        <v>Mihály – Fodor</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907</v>
      </c>
      <c r="E893" s="282" cm="1">
        <f t="array" ref="E893">IF($C893="","",INDEX(import_data,$C893,E$9))</f>
        <v>1802</v>
      </c>
      <c r="F893" s="280" t="str" cm="1">
        <f t="array" ref="F893">IF($C893="","",INDEX(import_data,$C893,F$9))</f>
        <v>Mihej</v>
      </c>
      <c r="G893" s="280" t="str" cm="1">
        <f t="array" ref="G893">IF($C893="","",INDEX(import_data,$C893,G$9))</f>
        <v>Ivančan</v>
      </c>
      <c r="H893" s="280" t="str" cm="1">
        <f t="array" ref="H893">IF($C893="","",IF(INDEX(import_data,$C893,H$9)="","",INDEX(import_data,$C893,H$9)))</f>
        <v>OK Vihor</v>
      </c>
      <c r="I893" s="300" t="str" cm="1">
        <f t="array" ref="I893">IF($C893="","",IF(INDEX(import_data,$C893,I$9)="","",INDEX(import_data,$C893,I$9)))</f>
        <v/>
      </c>
      <c r="K893" s="312" t="str">
        <f t="shared" si="94"/>
        <v>Mihej – Ivančan – OK Vihor</v>
      </c>
      <c r="L893" s="92" t="s">
        <v>0</v>
      </c>
      <c r="M893" s="312" t="str">
        <f t="shared" si="95"/>
        <v>Mihej – Ivančan – OK Vihor</v>
      </c>
      <c r="N893" s="92" t="s">
        <v>0</v>
      </c>
      <c r="O893" s="312" t="str">
        <f t="shared" si="96"/>
        <v>Mihej – Ivančan</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908</v>
      </c>
      <c r="E894" s="282" cm="1">
        <f t="array" ref="E894">IF($C894="","",INDEX(import_data,$C894,E$9))</f>
        <v>2214</v>
      </c>
      <c r="F894" s="280" t="str" cm="1">
        <f t="array" ref="F894">IF($C894="","",INDEX(import_data,$C894,F$9))</f>
        <v>Mihovil</v>
      </c>
      <c r="G894" s="280" t="str" cm="1">
        <f t="array" ref="G894">IF($C894="","",INDEX(import_data,$C894,G$9))</f>
        <v>Stamičar</v>
      </c>
      <c r="H894" s="280" t="str" cm="1">
        <f t="array" ref="H894">IF($C894="","",IF(INDEX(import_data,$C894,H$9)="","",INDEX(import_data,$C894,H$9)))</f>
        <v>OK Kapela</v>
      </c>
      <c r="I894" s="300" t="str" cm="1">
        <f t="array" ref="I894">IF($C894="","",IF(INDEX(import_data,$C894,I$9)="","",INDEX(import_data,$C894,I$9)))</f>
        <v>M21B</v>
      </c>
      <c r="K894" s="312" t="str">
        <f t="shared" si="94"/>
        <v>Mihovil – Stamičar – OK Kapela – M21B</v>
      </c>
      <c r="L894" s="92" t="s">
        <v>0</v>
      </c>
      <c r="M894" s="312" t="str">
        <f t="shared" si="95"/>
        <v>Mihovil – Stamičar – OK Kapela</v>
      </c>
      <c r="N894" s="92" t="s">
        <v>0</v>
      </c>
      <c r="O894" s="312" t="str">
        <f t="shared" si="96"/>
        <v>Mihovil – Stamičar</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909</v>
      </c>
      <c r="E895" s="282" cm="1">
        <f t="array" ref="E895">IF($C895="","",INDEX(import_data,$C895,E$9))</f>
        <v>2288</v>
      </c>
      <c r="F895" s="280" t="str" cm="1">
        <f t="array" ref="F895">IF($C895="","",INDEX(import_data,$C895,F$9))</f>
        <v>Mija</v>
      </c>
      <c r="G895" s="280" t="str" cm="1">
        <f t="array" ref="G895">IF($C895="","",INDEX(import_data,$C895,G$9))</f>
        <v>Jagnjić</v>
      </c>
      <c r="H895" s="280" t="str" cm="1">
        <f t="array" ref="H895">IF($C895="","",IF(INDEX(import_data,$C895,H$9)="","",INDEX(import_data,$C895,H$9)))</f>
        <v>OK Varaždin</v>
      </c>
      <c r="I895" s="300" t="str" cm="1">
        <f t="array" ref="I895">IF($C895="","",IF(INDEX(import_data,$C895,I$9)="","",INDEX(import_data,$C895,I$9)))</f>
        <v/>
      </c>
      <c r="K895" s="312" t="str">
        <f t="shared" si="94"/>
        <v>Mija – Jagnjić – OK Varaždin</v>
      </c>
      <c r="L895" s="92" t="s">
        <v>0</v>
      </c>
      <c r="M895" s="312" t="str">
        <f t="shared" si="95"/>
        <v>Mija – Jagnjić – OK Varaždin</v>
      </c>
      <c r="N895" s="92" t="s">
        <v>0</v>
      </c>
      <c r="O895" s="312" t="str">
        <f t="shared" si="96"/>
        <v>Mija – Jagnjić</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910</v>
      </c>
      <c r="E896" s="282" cm="1">
        <f t="array" ref="E896">IF($C896="","",INDEX(import_data,$C896,E$9))</f>
        <v>1674</v>
      </c>
      <c r="F896" s="280" t="str" cm="1">
        <f t="array" ref="F896">IF($C896="","",INDEX(import_data,$C896,F$9))</f>
        <v>Mijat</v>
      </c>
      <c r="G896" s="280" t="str" cm="1">
        <f t="array" ref="G896">IF($C896="","",INDEX(import_data,$C896,G$9))</f>
        <v>Perić</v>
      </c>
      <c r="H896" s="280" t="str" cm="1">
        <f t="array" ref="H896">IF($C896="","",IF(INDEX(import_data,$C896,H$9)="","",INDEX(import_data,$C896,H$9)))</f>
        <v>OK Jelen</v>
      </c>
      <c r="I896" s="300" t="str" cm="1">
        <f t="array" ref="I896">IF($C896="","",IF(INDEX(import_data,$C896,I$9)="","",INDEX(import_data,$C896,I$9)))</f>
        <v>M21B</v>
      </c>
      <c r="K896" s="312" t="str">
        <f t="shared" si="94"/>
        <v>Mijat – Perić – OK Jelen – M21B</v>
      </c>
      <c r="L896" s="92" t="s">
        <v>0</v>
      </c>
      <c r="M896" s="312" t="str">
        <f t="shared" si="95"/>
        <v>Mijat – Perić – OK Jelen</v>
      </c>
      <c r="N896" s="92" t="s">
        <v>0</v>
      </c>
      <c r="O896" s="312" t="str">
        <f t="shared" si="96"/>
        <v>Mijat – Perić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911</v>
      </c>
      <c r="E897" s="282" cm="1">
        <f t="array" ref="E897">IF($C897="","",INDEX(import_data,$C897,E$9))</f>
        <v>1503</v>
      </c>
      <c r="F897" s="280" t="str" cm="1">
        <f t="array" ref="F897">IF($C897="","",INDEX(import_data,$C897,F$9))</f>
        <v>Mika</v>
      </c>
      <c r="G897" s="280" t="str" cm="1">
        <f t="array" ref="G897">IF($C897="","",INDEX(import_data,$C897,G$9))</f>
        <v>Smital</v>
      </c>
      <c r="H897" s="280" t="str" cm="1">
        <f t="array" ref="H897">IF($C897="","",IF(INDEX(import_data,$C897,H$9)="","",INDEX(import_data,$C897,H$9)))</f>
        <v>OK Vihor</v>
      </c>
      <c r="I897" s="300" t="str" cm="1">
        <f t="array" ref="I897">IF($C897="","",IF(INDEX(import_data,$C897,I$9)="","",INDEX(import_data,$C897,I$9)))</f>
        <v>M16</v>
      </c>
      <c r="K897" s="312" t="str">
        <f t="shared" si="94"/>
        <v>Mika – Smital – OK Vihor – M16</v>
      </c>
      <c r="L897" s="92" t="s">
        <v>0</v>
      </c>
      <c r="M897" s="312" t="str">
        <f t="shared" si="95"/>
        <v>Mika – Smital – OK Vihor</v>
      </c>
      <c r="N897" s="92" t="s">
        <v>0</v>
      </c>
      <c r="O897" s="312" t="str">
        <f t="shared" si="96"/>
        <v>Mika – Smital</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912</v>
      </c>
      <c r="E898" s="282" cm="1">
        <f t="array" ref="E898">IF($C898="","",INDEX(import_data,$C898,E$9))</f>
        <v>1057</v>
      </c>
      <c r="F898" s="280" t="str" cm="1">
        <f t="array" ref="F898">IF($C898="","",INDEX(import_data,$C898,F$9))</f>
        <v>Mikula</v>
      </c>
      <c r="G898" s="280" t="str" cm="1">
        <f t="array" ref="G898">IF($C898="","",INDEX(import_data,$C898,G$9))</f>
        <v>Mazić</v>
      </c>
      <c r="H898" s="280" t="str" cm="1">
        <f t="array" ref="H898">IF($C898="","",IF(INDEX(import_data,$C898,H$9)="","",INDEX(import_data,$C898,H$9)))</f>
        <v>OK Vihor</v>
      </c>
      <c r="I898" s="300" t="str" cm="1">
        <f t="array" ref="I898">IF($C898="","",IF(INDEX(import_data,$C898,I$9)="","",INDEX(import_data,$C898,I$9)))</f>
        <v>M16</v>
      </c>
      <c r="K898" s="312" t="str">
        <f t="shared" si="94"/>
        <v>Mikula – Mazić – OK Vihor – M16</v>
      </c>
      <c r="L898" s="92" t="s">
        <v>0</v>
      </c>
      <c r="M898" s="312" t="str">
        <f t="shared" si="95"/>
        <v>Mikula – Mazić – OK Vihor</v>
      </c>
      <c r="N898" s="92" t="s">
        <v>0</v>
      </c>
      <c r="O898" s="312" t="str">
        <f t="shared" si="96"/>
        <v>Mikula – Mazić</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913</v>
      </c>
      <c r="E899" s="282" cm="1">
        <f t="array" ref="E899">IF($C899="","",INDEX(import_data,$C899,E$9))</f>
        <v>1490</v>
      </c>
      <c r="F899" s="280" t="str" cm="1">
        <f t="array" ref="F899">IF($C899="","",INDEX(import_data,$C899,F$9))</f>
        <v>Milan</v>
      </c>
      <c r="G899" s="280" t="str" cm="1">
        <f t="array" ref="G899">IF($C899="","",INDEX(import_data,$C899,G$9))</f>
        <v>Radočaj</v>
      </c>
      <c r="H899" s="280" t="str" cm="1">
        <f t="array" ref="H899">IF($C899="","",IF(INDEX(import_data,$C899,H$9)="","",INDEX(import_data,$C899,H$9)))</f>
        <v>OK Bjelovar</v>
      </c>
      <c r="I899" s="300" t="str" cm="1">
        <f t="array" ref="I899">IF($C899="","",IF(INDEX(import_data,$C899,I$9)="","",INDEX(import_data,$C899,I$9)))</f>
        <v>M55</v>
      </c>
      <c r="K899" s="312" t="str">
        <f t="shared" si="94"/>
        <v>Milan – Radočaj – OK Bjelovar – M55</v>
      </c>
      <c r="L899" s="92" t="s">
        <v>0</v>
      </c>
      <c r="M899" s="312" t="str">
        <f t="shared" si="95"/>
        <v>Milan – Radočaj – OK Bjelovar</v>
      </c>
      <c r="N899" s="92" t="s">
        <v>0</v>
      </c>
      <c r="O899" s="312" t="str">
        <f t="shared" si="96"/>
        <v>Milan – Radočaj</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914</v>
      </c>
      <c r="E900" s="282" cm="1">
        <f t="array" ref="E900">IF($C900="","",INDEX(import_data,$C900,E$9))</f>
        <v>1568</v>
      </c>
      <c r="F900" s="280" t="str" cm="1">
        <f t="array" ref="F900">IF($C900="","",INDEX(import_data,$C900,F$9))</f>
        <v>Milan</v>
      </c>
      <c r="G900" s="280" t="str" cm="1">
        <f t="array" ref="G900">IF($C900="","",INDEX(import_data,$C900,G$9))</f>
        <v>Turkalj</v>
      </c>
      <c r="H900" s="280" t="str" cm="1">
        <f t="array" ref="H900">IF($C900="","",IF(INDEX(import_data,$C900,H$9)="","",INDEX(import_data,$C900,H$9)))</f>
        <v>OK Varaždin</v>
      </c>
      <c r="I900" s="300" t="str" cm="1">
        <f t="array" ref="I900">IF($C900="","",IF(INDEX(import_data,$C900,I$9)="","",INDEX(import_data,$C900,I$9)))</f>
        <v>M70</v>
      </c>
      <c r="K900" s="312" t="str">
        <f t="shared" si="94"/>
        <v>Milan – Turkalj – OK Varaždin – M70</v>
      </c>
      <c r="L900" s="92" t="s">
        <v>0</v>
      </c>
      <c r="M900" s="312" t="str">
        <f t="shared" si="95"/>
        <v>Milan – Turkalj – OK Varaždin</v>
      </c>
      <c r="N900" s="92" t="s">
        <v>0</v>
      </c>
      <c r="O900" s="312" t="str">
        <f t="shared" si="96"/>
        <v>Milan – Turkalj</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915</v>
      </c>
      <c r="E901" s="282" cm="1">
        <f t="array" ref="E901">IF($C901="","",INDEX(import_data,$C901,E$9))</f>
        <v>1430</v>
      </c>
      <c r="F901" s="280" t="str" cm="1">
        <f t="array" ref="F901">IF($C901="","",INDEX(import_data,$C901,F$9))</f>
        <v>Mile</v>
      </c>
      <c r="G901" s="280" t="str" cm="1">
        <f t="array" ref="G901">IF($C901="","",INDEX(import_data,$C901,G$9))</f>
        <v>Mioković</v>
      </c>
      <c r="H901" s="280" t="str" cm="1">
        <f t="array" ref="H901">IF($C901="","",IF(INDEX(import_data,$C901,H$9)="","",INDEX(import_data,$C901,H$9)))</f>
        <v>OK Kapela</v>
      </c>
      <c r="I901" s="300" t="str" cm="1">
        <f t="array" ref="I901">IF($C901="","",IF(INDEX(import_data,$C901,I$9)="","",INDEX(import_data,$C901,I$9)))</f>
        <v>M55</v>
      </c>
      <c r="K901" s="312" t="str">
        <f t="shared" si="94"/>
        <v>Mile – Mioković – OK Kapela – M55</v>
      </c>
      <c r="L901" s="92" t="s">
        <v>0</v>
      </c>
      <c r="M901" s="312" t="str">
        <f t="shared" si="95"/>
        <v>Mile – Mioković – OK Kapela</v>
      </c>
      <c r="N901" s="92" t="s">
        <v>0</v>
      </c>
      <c r="O901" s="312" t="str">
        <f t="shared" si="96"/>
        <v>Mile – Mioković</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916</v>
      </c>
      <c r="E902" s="282" cm="1">
        <f t="array" ref="E902">IF($C902="","",INDEX(import_data,$C902,E$9))</f>
        <v>1427</v>
      </c>
      <c r="F902" s="280" t="str" cm="1">
        <f t="array" ref="F902">IF($C902="","",INDEX(import_data,$C902,F$9))</f>
        <v>Mile</v>
      </c>
      <c r="G902" s="280" t="str" cm="1">
        <f t="array" ref="G902">IF($C902="","",INDEX(import_data,$C902,G$9))</f>
        <v>Boban</v>
      </c>
      <c r="H902" s="280" t="str" cm="1">
        <f t="array" ref="H902">IF($C902="","",IF(INDEX(import_data,$C902,H$9)="","",INDEX(import_data,$C902,H$9)))</f>
        <v>OK Ivan Merz</v>
      </c>
      <c r="I902" s="300" t="str" cm="1">
        <f t="array" ref="I902">IF($C902="","",IF(INDEX(import_data,$C902,I$9)="","",INDEX(import_data,$C902,I$9)))</f>
        <v>M55</v>
      </c>
      <c r="K902" s="312" t="str">
        <f t="shared" si="94"/>
        <v>Mile – Boban – OK Ivan Merz – M55</v>
      </c>
      <c r="L902" s="92" t="s">
        <v>0</v>
      </c>
      <c r="M902" s="312" t="str">
        <f t="shared" si="95"/>
        <v>Mile – Boban – OK Ivan Merz</v>
      </c>
      <c r="N902" s="92" t="s">
        <v>0</v>
      </c>
      <c r="O902" s="312" t="str">
        <f t="shared" si="96"/>
        <v>Mile – Boban</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917</v>
      </c>
      <c r="E903" s="282" cm="1">
        <f t="array" ref="E903">IF($C903="","",INDEX(import_data,$C903,E$9))</f>
        <v>1407</v>
      </c>
      <c r="F903" s="280" t="str" cm="1">
        <f t="array" ref="F903">IF($C903="","",INDEX(import_data,$C903,F$9))</f>
        <v>Milivoj</v>
      </c>
      <c r="G903" s="280" t="str" cm="1">
        <f t="array" ref="G903">IF($C903="","",INDEX(import_data,$C903,G$9))</f>
        <v>Uroić</v>
      </c>
      <c r="H903" s="280" t="str" cm="1">
        <f t="array" ref="H903">IF($C903="","",IF(INDEX(import_data,$C903,H$9)="","",INDEX(import_data,$C903,H$9)))</f>
        <v>OK Maksimir</v>
      </c>
      <c r="I903" s="300" t="str" cm="1">
        <f t="array" ref="I903">IF($C903="","",IF(INDEX(import_data,$C903,I$9)="","",INDEX(import_data,$C903,I$9)))</f>
        <v>M45</v>
      </c>
      <c r="K903" s="312" t="str">
        <f t="shared" si="94"/>
        <v>Milivoj – Uroić – OK Maksimir – M45</v>
      </c>
      <c r="L903" s="92" t="s">
        <v>0</v>
      </c>
      <c r="M903" s="312" t="str">
        <f t="shared" si="95"/>
        <v>Milivoj – Uroić – OK Maksimir</v>
      </c>
      <c r="N903" s="92" t="s">
        <v>0</v>
      </c>
      <c r="O903" s="312" t="str">
        <f t="shared" si="96"/>
        <v>Milivoj – Uroić</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918</v>
      </c>
      <c r="E904" s="282" cm="1">
        <f t="array" ref="E904">IF($C904="","",INDEX(import_data,$C904,E$9))</f>
        <v>1545</v>
      </c>
      <c r="F904" s="280" t="str" cm="1">
        <f t="array" ref="F904">IF($C904="","",INDEX(import_data,$C904,F$9))</f>
        <v>Miodrag</v>
      </c>
      <c r="G904" s="280" t="str" cm="1">
        <f t="array" ref="G904">IF($C904="","",INDEX(import_data,$C904,G$9))</f>
        <v>Truhlaž</v>
      </c>
      <c r="H904" s="280" t="str" cm="1">
        <f t="array" ref="H904">IF($C904="","",IF(INDEX(import_data,$C904,H$9)="","",INDEX(import_data,$C904,H$9)))</f>
        <v>OK Bjelovar</v>
      </c>
      <c r="I904" s="300" t="str" cm="1">
        <f t="array" ref="I904">IF($C904="","",IF(INDEX(import_data,$C904,I$9)="","",INDEX(import_data,$C904,I$9)))</f>
        <v>M45</v>
      </c>
      <c r="K904" s="312" t="str">
        <f t="shared" si="94"/>
        <v>Miodrag – Truhlaž – OK Bjelovar – M45</v>
      </c>
      <c r="L904" s="92" t="s">
        <v>0</v>
      </c>
      <c r="M904" s="312" t="str">
        <f t="shared" si="95"/>
        <v>Miodrag – Truhlaž – OK Bjelovar</v>
      </c>
      <c r="N904" s="92" t="s">
        <v>0</v>
      </c>
      <c r="O904" s="312" t="str">
        <f t="shared" si="96"/>
        <v>Miodrag – Truhlaž</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919</v>
      </c>
      <c r="E905" s="282" cm="1">
        <f t="array" ref="E905">IF($C905="","",INDEX(import_data,$C905,E$9))</f>
        <v>1082</v>
      </c>
      <c r="F905" s="280" t="str" cm="1">
        <f t="array" ref="F905">IF($C905="","",INDEX(import_data,$C905,F$9))</f>
        <v>Miran</v>
      </c>
      <c r="G905" s="280" t="str" cm="1">
        <f t="array" ref="G905">IF($C905="","",INDEX(import_data,$C905,G$9))</f>
        <v>Košćica</v>
      </c>
      <c r="H905" s="280" t="str" cm="1">
        <f t="array" ref="H905">IF($C905="","",IF(INDEX(import_data,$C905,H$9)="","",INDEX(import_data,$C905,H$9)))</f>
        <v>OK Jelen</v>
      </c>
      <c r="I905" s="300" t="str" cm="1">
        <f t="array" ref="I905">IF($C905="","",IF(INDEX(import_data,$C905,I$9)="","",INDEX(import_data,$C905,I$9)))</f>
        <v>M21A</v>
      </c>
      <c r="K905" s="312" t="str">
        <f t="shared" si="94"/>
        <v>Miran – Košćica – OK Jelen – M21A</v>
      </c>
      <c r="L905" s="92" t="s">
        <v>0</v>
      </c>
      <c r="M905" s="312" t="str">
        <f t="shared" si="95"/>
        <v>Miran – Košćica – OK Jelen</v>
      </c>
      <c r="N905" s="92" t="s">
        <v>0</v>
      </c>
      <c r="O905" s="312" t="str">
        <f t="shared" si="96"/>
        <v>Miran – Košćica</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920</v>
      </c>
      <c r="E906" s="282" cm="1">
        <f t="array" ref="E906">IF($C906="","",INDEX(import_data,$C906,E$9))</f>
        <v>2023</v>
      </c>
      <c r="F906" s="280" t="str" cm="1">
        <f t="array" ref="F906">IF($C906="","",INDEX(import_data,$C906,F$9))</f>
        <v>Miran</v>
      </c>
      <c r="G906" s="280" t="str" cm="1">
        <f t="array" ref="G906">IF($C906="","",INDEX(import_data,$C906,G$9))</f>
        <v>Hauser</v>
      </c>
      <c r="H906" s="280" t="str" cm="1">
        <f t="array" ref="H906">IF($C906="","",IF(INDEX(import_data,$C906,H$9)="","",INDEX(import_data,$C906,H$9)))</f>
        <v/>
      </c>
      <c r="I906" s="300" t="str" cm="1">
        <f t="array" ref="I906">IF($C906="","",IF(INDEX(import_data,$C906,I$9)="","",INDEX(import_data,$C906,I$9)))</f>
        <v/>
      </c>
      <c r="K906" s="312" t="str">
        <f t="shared" si="94"/>
        <v>Miran – Hauser</v>
      </c>
      <c r="L906" s="92" t="s">
        <v>0</v>
      </c>
      <c r="M906" s="312" t="str">
        <f t="shared" si="95"/>
        <v>Miran – Hauser</v>
      </c>
      <c r="N906" s="92" t="s">
        <v>0</v>
      </c>
      <c r="O906" s="312" t="str">
        <f t="shared" si="96"/>
        <v>Miran – Hauser</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921</v>
      </c>
      <c r="E907" s="282" cm="1">
        <f t="array" ref="E907">IF($C907="","",INDEX(import_data,$C907,E$9))</f>
        <v>1940</v>
      </c>
      <c r="F907" s="280" t="str" cm="1">
        <f t="array" ref="F907">IF($C907="","",INDEX(import_data,$C907,F$9))</f>
        <v>Mirela</v>
      </c>
      <c r="G907" s="280" t="str" cm="1">
        <f t="array" ref="G907">IF($C907="","",INDEX(import_data,$C907,G$9))</f>
        <v>Obranić</v>
      </c>
      <c r="H907" s="280" t="str" cm="1">
        <f t="array" ref="H907">IF($C907="","",IF(INDEX(import_data,$C907,H$9)="","",INDEX(import_data,$C907,H$9)))</f>
        <v>OK Japetić</v>
      </c>
      <c r="I907" s="300" t="str" cm="1">
        <f t="array" ref="I907">IF($C907="","",IF(INDEX(import_data,$C907,I$9)="","",INDEX(import_data,$C907,I$9)))</f>
        <v>Ž16</v>
      </c>
      <c r="K907" s="312" t="str">
        <f t="shared" si="94"/>
        <v>Mirela – Obranić – OK Japetić – Ž16</v>
      </c>
      <c r="L907" s="92" t="s">
        <v>0</v>
      </c>
      <c r="M907" s="312" t="str">
        <f t="shared" si="95"/>
        <v>Mirela – Obranić – OK Japetić</v>
      </c>
      <c r="N907" s="92" t="s">
        <v>0</v>
      </c>
      <c r="O907" s="312" t="str">
        <f t="shared" si="96"/>
        <v>Mirela – Obranić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922</v>
      </c>
      <c r="E908" s="282" cm="1">
        <f t="array" ref="E908">IF($C908="","",INDEX(import_data,$C908,E$9))</f>
        <v>1699</v>
      </c>
      <c r="F908" s="280" t="str" cm="1">
        <f t="array" ref="F908">IF($C908="","",INDEX(import_data,$C908,F$9))</f>
        <v>Mirela</v>
      </c>
      <c r="G908" s="280" t="str" cm="1">
        <f t="array" ref="G908">IF($C908="","",INDEX(import_data,$C908,G$9))</f>
        <v>Josipović</v>
      </c>
      <c r="H908" s="280" t="str" cm="1">
        <f t="array" ref="H908">IF($C908="","",IF(INDEX(import_data,$C908,H$9)="","",INDEX(import_data,$C908,H$9)))</f>
        <v>OK Vihor</v>
      </c>
      <c r="I908" s="300" t="str" cm="1">
        <f t="array" ref="I908">IF($C908="","",IF(INDEX(import_data,$C908,I$9)="","",INDEX(import_data,$C908,I$9)))</f>
        <v/>
      </c>
      <c r="K908" s="312" t="str">
        <f t="shared" ref="K908:K971" si="99">IF(F908="","",F908) &amp; IF(G908="",""," – " &amp; G908) &amp; IF(H908="",""," – " &amp; H908) &amp; IF(I908="",""," – " &amp; I908)</f>
        <v>Mirela – Josipović – OK Vihor</v>
      </c>
      <c r="L908" s="92" t="s">
        <v>0</v>
      </c>
      <c r="M908" s="312" t="str">
        <f t="shared" ref="M908:M971" si="100">IF(F908="","",F908) &amp; IF(G908="",""," – " &amp; G908) &amp; IF(H908="",""," – " &amp; H908)</f>
        <v>Mirela – Josipović – OK Vihor</v>
      </c>
      <c r="N908" s="92" t="s">
        <v>0</v>
      </c>
      <c r="O908" s="312" t="str">
        <f t="shared" ref="O908:O971" si="101">IF(F908="","",F908) &amp; IF(G908="",""," – " &amp; G908)</f>
        <v>Mirela – Josipović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923</v>
      </c>
      <c r="E909" s="282" cm="1">
        <f t="array" ref="E909">IF($C909="","",INDEX(import_data,$C909,E$9))</f>
        <v>1039</v>
      </c>
      <c r="F909" s="280" t="str" cm="1">
        <f t="array" ref="F909">IF($C909="","",INDEX(import_data,$C909,F$9))</f>
        <v>Mirja</v>
      </c>
      <c r="G909" s="280" t="str" cm="1">
        <f t="array" ref="G909">IF($C909="","",INDEX(import_data,$C909,G$9))</f>
        <v>Pavić</v>
      </c>
      <c r="H909" s="280" t="str" cm="1">
        <f t="array" ref="H909">IF($C909="","",IF(INDEX(import_data,$C909,H$9)="","",INDEX(import_data,$C909,H$9)))</f>
        <v>OK Japetić</v>
      </c>
      <c r="I909" s="300" t="str" cm="1">
        <f t="array" ref="I909">IF($C909="","",IF(INDEX(import_data,$C909,I$9)="","",INDEX(import_data,$C909,I$9)))</f>
        <v>Ž21A</v>
      </c>
      <c r="K909" s="312" t="str">
        <f t="shared" si="99"/>
        <v>Mirja – Pavić – OK Japetić – Ž21A</v>
      </c>
      <c r="L909" s="92" t="s">
        <v>0</v>
      </c>
      <c r="M909" s="312" t="str">
        <f t="shared" si="100"/>
        <v>Mirja – Pavić – OK Japetić</v>
      </c>
      <c r="N909" s="92" t="s">
        <v>0</v>
      </c>
      <c r="O909" s="312" t="str">
        <f t="shared" si="101"/>
        <v>Mirja – Pavić</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924</v>
      </c>
      <c r="E910" s="282" cm="1">
        <f t="array" ref="E910">IF($C910="","",INDEX(import_data,$C910,E$9))</f>
        <v>1655</v>
      </c>
      <c r="F910" s="280" t="str" cm="1">
        <f t="array" ref="F910">IF($C910="","",INDEX(import_data,$C910,F$9))</f>
        <v>Mirjana</v>
      </c>
      <c r="G910" s="280" t="str" cm="1">
        <f t="array" ref="G910">IF($C910="","",INDEX(import_data,$C910,G$9))</f>
        <v>Marchiotti</v>
      </c>
      <c r="H910" s="280" t="str" cm="1">
        <f t="array" ref="H910">IF($C910="","",IF(INDEX(import_data,$C910,H$9)="","",INDEX(import_data,$C910,H$9)))</f>
        <v>OK Maksimir</v>
      </c>
      <c r="I910" s="300" t="str" cm="1">
        <f t="array" ref="I910">IF($C910="","",IF(INDEX(import_data,$C910,I$9)="","",INDEX(import_data,$C910,I$9)))</f>
        <v>Ž65</v>
      </c>
      <c r="K910" s="312" t="str">
        <f t="shared" si="99"/>
        <v>Mirjana – Marchiotti – OK Maksimir – Ž65</v>
      </c>
      <c r="L910" s="92" t="s">
        <v>0</v>
      </c>
      <c r="M910" s="312" t="str">
        <f t="shared" si="100"/>
        <v>Mirjana – Marchiotti – OK Maksimir</v>
      </c>
      <c r="N910" s="92" t="s">
        <v>0</v>
      </c>
      <c r="O910" s="312" t="str">
        <f t="shared" si="101"/>
        <v>Mirjana – Marchiotti</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925</v>
      </c>
      <c r="E911" s="282" cm="1">
        <f t="array" ref="E911">IF($C911="","",INDEX(import_data,$C911,E$9))</f>
        <v>1023</v>
      </c>
      <c r="F911" s="280" t="str" cm="1">
        <f t="array" ref="F911">IF($C911="","",INDEX(import_data,$C911,F$9))</f>
        <v>Mirjana</v>
      </c>
      <c r="G911" s="280" t="str" cm="1">
        <f t="array" ref="G911">IF($C911="","",INDEX(import_data,$C911,G$9))</f>
        <v>Čavlina</v>
      </c>
      <c r="H911" s="280" t="str" cm="1">
        <f t="array" ref="H911">IF($C911="","",IF(INDEX(import_data,$C911,H$9)="","",INDEX(import_data,$C911,H$9)))</f>
        <v>OK Vihor</v>
      </c>
      <c r="I911" s="300" t="str" cm="1">
        <f t="array" ref="I911">IF($C911="","",IF(INDEX(import_data,$C911,I$9)="","",INDEX(import_data,$C911,I$9)))</f>
        <v/>
      </c>
      <c r="K911" s="312" t="str">
        <f t="shared" si="99"/>
        <v>Mirjana – Čavlina – OK Vihor</v>
      </c>
      <c r="L911" s="92" t="s">
        <v>0</v>
      </c>
      <c r="M911" s="312" t="str">
        <f t="shared" si="100"/>
        <v>Mirjana – Čavlina – OK Vihor</v>
      </c>
      <c r="N911" s="92" t="s">
        <v>0</v>
      </c>
      <c r="O911" s="312" t="str">
        <f t="shared" si="101"/>
        <v>Mirjana – Čavlina</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926</v>
      </c>
      <c r="E912" s="282" cm="1">
        <f t="array" ref="E912">IF($C912="","",INDEX(import_data,$C912,E$9))</f>
        <v>1200</v>
      </c>
      <c r="F912" s="280" t="str" cm="1">
        <f t="array" ref="F912">IF($C912="","",INDEX(import_data,$C912,F$9))</f>
        <v>Mirjana</v>
      </c>
      <c r="G912" s="280" t="str" cm="1">
        <f t="array" ref="G912">IF($C912="","",INDEX(import_data,$C912,G$9))</f>
        <v>Mandić</v>
      </c>
      <c r="H912" s="280" t="str" cm="1">
        <f t="array" ref="H912">IF($C912="","",IF(INDEX(import_data,$C912,H$9)="","",INDEX(import_data,$C912,H$9)))</f>
        <v>OK Japetić</v>
      </c>
      <c r="I912" s="300" t="str" cm="1">
        <f t="array" ref="I912">IF($C912="","",IF(INDEX(import_data,$C912,I$9)="","",INDEX(import_data,$C912,I$9)))</f>
        <v>Ž45</v>
      </c>
      <c r="K912" s="312" t="str">
        <f t="shared" si="99"/>
        <v>Mirjana – Mandić – OK Japetić – Ž45</v>
      </c>
      <c r="L912" s="92" t="s">
        <v>0</v>
      </c>
      <c r="M912" s="312" t="str">
        <f t="shared" si="100"/>
        <v>Mirjana – Mandić – OK Japetić</v>
      </c>
      <c r="N912" s="92" t="s">
        <v>0</v>
      </c>
      <c r="O912" s="312" t="str">
        <f t="shared" si="101"/>
        <v>Mirjana – Mandić</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927</v>
      </c>
      <c r="E913" s="282" cm="1">
        <f t="array" ref="E913">IF($C913="","",INDEX(import_data,$C913,E$9))</f>
        <v>1045</v>
      </c>
      <c r="F913" s="280" t="str" cm="1">
        <f t="array" ref="F913">IF($C913="","",INDEX(import_data,$C913,F$9))</f>
        <v>Mirjana</v>
      </c>
      <c r="G913" s="280" t="str" cm="1">
        <f t="array" ref="G913">IF($C913="","",INDEX(import_data,$C913,G$9))</f>
        <v>Gojmerac</v>
      </c>
      <c r="H913" s="280" t="str" cm="1">
        <f t="array" ref="H913">IF($C913="","",IF(INDEX(import_data,$C913,H$9)="","",INDEX(import_data,$C913,H$9)))</f>
        <v>OK Ivan Merz</v>
      </c>
      <c r="I913" s="300" t="str" cm="1">
        <f t="array" ref="I913">IF($C913="","",IF(INDEX(import_data,$C913,I$9)="","",INDEX(import_data,$C913,I$9)))</f>
        <v/>
      </c>
      <c r="K913" s="312" t="str">
        <f t="shared" si="99"/>
        <v>Mirjana – Gojmerac – OK Ivan Merz</v>
      </c>
      <c r="L913" s="92" t="s">
        <v>0</v>
      </c>
      <c r="M913" s="312" t="str">
        <f t="shared" si="100"/>
        <v>Mirjana – Gojmerac – OK Ivan Merz</v>
      </c>
      <c r="N913" s="92" t="s">
        <v>0</v>
      </c>
      <c r="O913" s="312" t="str">
        <f t="shared" si="101"/>
        <v>Mirjana – Gojmerac</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928</v>
      </c>
      <c r="E914" s="282" cm="1">
        <f t="array" ref="E914">IF($C914="","",INDEX(import_data,$C914,E$9))</f>
        <v>1891</v>
      </c>
      <c r="F914" s="280" t="str" cm="1">
        <f t="array" ref="F914">IF($C914="","",INDEX(import_data,$C914,F$9))</f>
        <v>Mirjana</v>
      </c>
      <c r="G914" s="280" t="str" cm="1">
        <f t="array" ref="G914">IF($C914="","",INDEX(import_data,$C914,G$9))</f>
        <v>Jurić</v>
      </c>
      <c r="H914" s="280" t="str" cm="1">
        <f t="array" ref="H914">IF($C914="","",IF(INDEX(import_data,$C914,H$9)="","",INDEX(import_data,$C914,H$9)))</f>
        <v>OK Vihor</v>
      </c>
      <c r="I914" s="300" t="str" cm="1">
        <f t="array" ref="I914">IF($C914="","",IF(INDEX(import_data,$C914,I$9)="","",INDEX(import_data,$C914,I$9)))</f>
        <v>Ž21B</v>
      </c>
      <c r="K914" s="312" t="str">
        <f t="shared" si="99"/>
        <v>Mirjana – Jurić – OK Vihor – Ž21B</v>
      </c>
      <c r="L914" s="92" t="s">
        <v>0</v>
      </c>
      <c r="M914" s="312" t="str">
        <f t="shared" si="100"/>
        <v>Mirjana – Jurić – OK Vihor</v>
      </c>
      <c r="N914" s="92" t="s">
        <v>0</v>
      </c>
      <c r="O914" s="312" t="str">
        <f t="shared" si="101"/>
        <v>Mirjana – Jurić</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929</v>
      </c>
      <c r="E915" s="282" cm="1">
        <f t="array" ref="E915">IF($C915="","",INDEX(import_data,$C915,E$9))</f>
        <v>1515</v>
      </c>
      <c r="F915" s="280" t="str" cm="1">
        <f t="array" ref="F915">IF($C915="","",INDEX(import_data,$C915,F$9))</f>
        <v>Mirjana</v>
      </c>
      <c r="G915" s="280" t="str" cm="1">
        <f t="array" ref="G915">IF($C915="","",INDEX(import_data,$C915,G$9))</f>
        <v>Horvat</v>
      </c>
      <c r="H915" s="280" t="str" cm="1">
        <f t="array" ref="H915">IF($C915="","",IF(INDEX(import_data,$C915,H$9)="","",INDEX(import_data,$C915,H$9)))</f>
        <v>OK Maksimir</v>
      </c>
      <c r="I915" s="300" t="str" cm="1">
        <f t="array" ref="I915">IF($C915="","",IF(INDEX(import_data,$C915,I$9)="","",INDEX(import_data,$C915,I$9)))</f>
        <v>Ž45</v>
      </c>
      <c r="K915" s="312" t="str">
        <f t="shared" si="99"/>
        <v>Mirjana – Horvat – OK Maksimir – Ž45</v>
      </c>
      <c r="L915" s="92" t="s">
        <v>0</v>
      </c>
      <c r="M915" s="312" t="str">
        <f t="shared" si="100"/>
        <v>Mirjana – Horvat – OK Maksimir</v>
      </c>
      <c r="N915" s="92" t="s">
        <v>0</v>
      </c>
      <c r="O915" s="312" t="str">
        <f t="shared" si="101"/>
        <v>Mirjana – Horvat</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930</v>
      </c>
      <c r="E916" s="282" cm="1">
        <f t="array" ref="E916">IF($C916="","",INDEX(import_data,$C916,E$9))</f>
        <v>1372</v>
      </c>
      <c r="F916" s="280" t="str" cm="1">
        <f t="array" ref="F916">IF($C916="","",INDEX(import_data,$C916,F$9))</f>
        <v>Mirka</v>
      </c>
      <c r="G916" s="280" t="str" cm="1">
        <f t="array" ref="G916">IF($C916="","",INDEX(import_data,$C916,G$9))</f>
        <v>Jakšić</v>
      </c>
      <c r="H916" s="280" t="str" cm="1">
        <f t="array" ref="H916">IF($C916="","",IF(INDEX(import_data,$C916,H$9)="","",INDEX(import_data,$C916,H$9)))</f>
        <v>OK Maksimir</v>
      </c>
      <c r="I916" s="300" t="str" cm="1">
        <f t="array" ref="I916">IF($C916="","",IF(INDEX(import_data,$C916,I$9)="","",INDEX(import_data,$C916,I$9)))</f>
        <v>Ž45</v>
      </c>
      <c r="K916" s="312" t="str">
        <f t="shared" si="99"/>
        <v>Mirka – Jakšić – OK Maksimir – Ž45</v>
      </c>
      <c r="L916" s="92" t="s">
        <v>0</v>
      </c>
      <c r="M916" s="312" t="str">
        <f t="shared" si="100"/>
        <v>Mirka – Jakšić – OK Maksimir</v>
      </c>
      <c r="N916" s="92" t="s">
        <v>0</v>
      </c>
      <c r="O916" s="312" t="str">
        <f t="shared" si="101"/>
        <v>Mirka – Jakšić</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931</v>
      </c>
      <c r="E917" s="282" cm="1">
        <f t="array" ref="E917">IF($C917="","",INDEX(import_data,$C917,E$9))</f>
        <v>1155</v>
      </c>
      <c r="F917" s="280" t="str" cm="1">
        <f t="array" ref="F917">IF($C917="","",INDEX(import_data,$C917,F$9))</f>
        <v>Mirko</v>
      </c>
      <c r="G917" s="280" t="str" cm="1">
        <f t="array" ref="G917">IF($C917="","",INDEX(import_data,$C917,G$9))</f>
        <v>Tišljar</v>
      </c>
      <c r="H917" s="280" t="str" cm="1">
        <f t="array" ref="H917">IF($C917="","",IF(INDEX(import_data,$C917,H$9)="","",INDEX(import_data,$C917,H$9)))</f>
        <v>OK Orion</v>
      </c>
      <c r="I917" s="300" t="str" cm="1">
        <f t="array" ref="I917">IF($C917="","",IF(INDEX(import_data,$C917,I$9)="","",INDEX(import_data,$C917,I$9)))</f>
        <v>M20</v>
      </c>
      <c r="K917" s="312" t="str">
        <f t="shared" si="99"/>
        <v>Mirko – Tišljar – OK Orion – M20</v>
      </c>
      <c r="L917" s="92" t="s">
        <v>0</v>
      </c>
      <c r="M917" s="312" t="str">
        <f t="shared" si="100"/>
        <v>Mirko – Tišljar – OK Orion</v>
      </c>
      <c r="N917" s="92" t="s">
        <v>0</v>
      </c>
      <c r="O917" s="312" t="str">
        <f t="shared" si="101"/>
        <v>Mirko – Tišljar</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932</v>
      </c>
      <c r="E918" s="282" cm="1">
        <f t="array" ref="E918">IF($C918="","",INDEX(import_data,$C918,E$9))</f>
        <v>1812</v>
      </c>
      <c r="F918" s="280" t="str" cm="1">
        <f t="array" ref="F918">IF($C918="","",INDEX(import_data,$C918,F$9))</f>
        <v>Mirna</v>
      </c>
      <c r="G918" s="280" t="str" cm="1">
        <f t="array" ref="G918">IF($C918="","",INDEX(import_data,$C918,G$9))</f>
        <v>Grgurić</v>
      </c>
      <c r="H918" s="280" t="str" cm="1">
        <f t="array" ref="H918">IF($C918="","",IF(INDEX(import_data,$C918,H$9)="","",INDEX(import_data,$C918,H$9)))</f>
        <v>OK Vihor</v>
      </c>
      <c r="I918" s="300" t="str" cm="1">
        <f t="array" ref="I918">IF($C918="","",IF(INDEX(import_data,$C918,I$9)="","",INDEX(import_data,$C918,I$9)))</f>
        <v/>
      </c>
      <c r="K918" s="312" t="str">
        <f t="shared" si="99"/>
        <v>Mirna – Grgurić – OK Vihor</v>
      </c>
      <c r="L918" s="92" t="s">
        <v>0</v>
      </c>
      <c r="M918" s="312" t="str">
        <f t="shared" si="100"/>
        <v>Mirna – Grgurić – OK Vihor</v>
      </c>
      <c r="N918" s="92" t="s">
        <v>0</v>
      </c>
      <c r="O918" s="312" t="str">
        <f t="shared" si="101"/>
        <v>Mirna – Grgurić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933</v>
      </c>
      <c r="E919" s="282" cm="1">
        <f t="array" ref="E919">IF($C919="","",INDEX(import_data,$C919,E$9))</f>
        <v>1096</v>
      </c>
      <c r="F919" s="280" t="str" cm="1">
        <f t="array" ref="F919">IF($C919="","",INDEX(import_data,$C919,F$9))</f>
        <v>Miro</v>
      </c>
      <c r="G919" s="280" t="str" cm="1">
        <f t="array" ref="G919">IF($C919="","",INDEX(import_data,$C919,G$9))</f>
        <v>Borček</v>
      </c>
      <c r="H919" s="280" t="str" cm="1">
        <f t="array" ref="H919">IF($C919="","",IF(INDEX(import_data,$C919,H$9)="","",INDEX(import_data,$C919,H$9)))</f>
        <v>OK Varaždin</v>
      </c>
      <c r="I919" s="300" t="str" cm="1">
        <f t="array" ref="I919">IF($C919="","",IF(INDEX(import_data,$C919,I$9)="","",INDEX(import_data,$C919,I$9)))</f>
        <v>M55</v>
      </c>
      <c r="K919" s="312" t="str">
        <f t="shared" si="99"/>
        <v>Miro – Borček – OK Varaždin – M55</v>
      </c>
      <c r="L919" s="92" t="s">
        <v>0</v>
      </c>
      <c r="M919" s="312" t="str">
        <f t="shared" si="100"/>
        <v>Miro – Borček – OK Varaždin</v>
      </c>
      <c r="N919" s="92" t="s">
        <v>0</v>
      </c>
      <c r="O919" s="312" t="str">
        <f t="shared" si="101"/>
        <v>Miro – Borček</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934</v>
      </c>
      <c r="E920" s="282" cm="1">
        <f t="array" ref="E920">IF($C920="","",INDEX(import_data,$C920,E$9))</f>
        <v>1151</v>
      </c>
      <c r="F920" s="280" t="str" cm="1">
        <f t="array" ref="F920">IF($C920="","",INDEX(import_data,$C920,F$9))</f>
        <v>Miroslav</v>
      </c>
      <c r="G920" s="280" t="str" cm="1">
        <f t="array" ref="G920">IF($C920="","",INDEX(import_data,$C920,G$9))</f>
        <v>Hainž</v>
      </c>
      <c r="H920" s="280" t="str" cm="1">
        <f t="array" ref="H920">IF($C920="","",IF(INDEX(import_data,$C920,H$9)="","",INDEX(import_data,$C920,H$9)))</f>
        <v>OK Varaždin</v>
      </c>
      <c r="I920" s="300" t="str" cm="1">
        <f t="array" ref="I920">IF($C920="","",IF(INDEX(import_data,$C920,I$9)="","",INDEX(import_data,$C920,I$9)))</f>
        <v>M35</v>
      </c>
      <c r="K920" s="312" t="str">
        <f t="shared" si="99"/>
        <v>Miroslav – Hainž – OK Varaždin – M35</v>
      </c>
      <c r="L920" s="92" t="s">
        <v>0</v>
      </c>
      <c r="M920" s="312" t="str">
        <f t="shared" si="100"/>
        <v>Miroslav – Hainž – OK Varaždin</v>
      </c>
      <c r="N920" s="92" t="s">
        <v>0</v>
      </c>
      <c r="O920" s="312" t="str">
        <f t="shared" si="101"/>
        <v>Miroslav – Hainž</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935</v>
      </c>
      <c r="E921" s="282" cm="1">
        <f t="array" ref="E921">IF($C921="","",INDEX(import_data,$C921,E$9))</f>
        <v>1609</v>
      </c>
      <c r="F921" s="280" t="str" cm="1">
        <f t="array" ref="F921">IF($C921="","",INDEX(import_data,$C921,F$9))</f>
        <v>Miroslav</v>
      </c>
      <c r="G921" s="280" t="str" cm="1">
        <f t="array" ref="G921">IF($C921="","",INDEX(import_data,$C921,G$9))</f>
        <v>Smuđ</v>
      </c>
      <c r="H921" s="280" t="str" cm="1">
        <f t="array" ref="H921">IF($C921="","",IF(INDEX(import_data,$C921,H$9)="","",INDEX(import_data,$C921,H$9)))</f>
        <v>OK Varaždin</v>
      </c>
      <c r="I921" s="300" t="str" cm="1">
        <f t="array" ref="I921">IF($C921="","",IF(INDEX(import_data,$C921,I$9)="","",INDEX(import_data,$C921,I$9)))</f>
        <v/>
      </c>
      <c r="K921" s="312" t="str">
        <f t="shared" si="99"/>
        <v>Miroslav – Smuđ – OK Varaždin</v>
      </c>
      <c r="L921" s="92" t="s">
        <v>0</v>
      </c>
      <c r="M921" s="312" t="str">
        <f t="shared" si="100"/>
        <v>Miroslav – Smuđ – OK Varaždin</v>
      </c>
      <c r="N921" s="92" t="s">
        <v>0</v>
      </c>
      <c r="O921" s="312" t="str">
        <f t="shared" si="101"/>
        <v>Miroslav – Smuđ</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936</v>
      </c>
      <c r="E922" s="282" cm="1">
        <f t="array" ref="E922">IF($C922="","",INDEX(import_data,$C922,E$9))</f>
        <v>1641</v>
      </c>
      <c r="F922" s="280" t="str" cm="1">
        <f t="array" ref="F922">IF($C922="","",INDEX(import_data,$C922,F$9))</f>
        <v>Miroslav</v>
      </c>
      <c r="G922" s="280" t="str" cm="1">
        <f t="array" ref="G922">IF($C922="","",INDEX(import_data,$C922,G$9))</f>
        <v>Priher</v>
      </c>
      <c r="H922" s="280" t="str" cm="1">
        <f t="array" ref="H922">IF($C922="","",IF(INDEX(import_data,$C922,H$9)="","",INDEX(import_data,$C922,H$9)))</f>
        <v>OK Ivan Merz</v>
      </c>
      <c r="I922" s="300" t="str" cm="1">
        <f t="array" ref="I922">IF($C922="","",IF(INDEX(import_data,$C922,I$9)="","",INDEX(import_data,$C922,I$9)))</f>
        <v/>
      </c>
      <c r="K922" s="312" t="str">
        <f t="shared" si="99"/>
        <v>Miroslav – Priher – OK Ivan Merz</v>
      </c>
      <c r="L922" s="92" t="s">
        <v>0</v>
      </c>
      <c r="M922" s="312" t="str">
        <f t="shared" si="100"/>
        <v>Miroslav – Priher – OK Ivan Merz</v>
      </c>
      <c r="N922" s="92" t="s">
        <v>0</v>
      </c>
      <c r="O922" s="312" t="str">
        <f t="shared" si="101"/>
        <v>Miroslav – Priher</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937</v>
      </c>
      <c r="E923" s="282" cm="1">
        <f t="array" ref="E923">IF($C923="","",INDEX(import_data,$C923,E$9))</f>
        <v>1133</v>
      </c>
      <c r="F923" s="280" t="str" cm="1">
        <f t="array" ref="F923">IF($C923="","",INDEX(import_data,$C923,F$9))</f>
        <v>Miroslav</v>
      </c>
      <c r="G923" s="280" t="str" cm="1">
        <f t="array" ref="G923">IF($C923="","",INDEX(import_data,$C923,G$9))</f>
        <v>Besten</v>
      </c>
      <c r="H923" s="280" t="str" cm="1">
        <f t="array" ref="H923">IF($C923="","",IF(INDEX(import_data,$C923,H$9)="","",INDEX(import_data,$C923,H$9)))</f>
        <v>OK Jelen</v>
      </c>
      <c r="I923" s="300" t="str" cm="1">
        <f t="array" ref="I923">IF($C923="","",IF(INDEX(import_data,$C923,I$9)="","",INDEX(import_data,$C923,I$9)))</f>
        <v>M55</v>
      </c>
      <c r="K923" s="312" t="str">
        <f t="shared" si="99"/>
        <v>Miroslav – Besten – OK Jelen – M55</v>
      </c>
      <c r="L923" s="92" t="s">
        <v>0</v>
      </c>
      <c r="M923" s="312" t="str">
        <f t="shared" si="100"/>
        <v>Miroslav – Besten – OK Jelen</v>
      </c>
      <c r="N923" s="92" t="s">
        <v>0</v>
      </c>
      <c r="O923" s="312" t="str">
        <f t="shared" si="101"/>
        <v>Miroslav – Besten</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938</v>
      </c>
      <c r="E924" s="282" cm="1">
        <f t="array" ref="E924">IF($C924="","",INDEX(import_data,$C924,E$9))</f>
        <v>1495</v>
      </c>
      <c r="F924" s="280" t="str" cm="1">
        <f t="array" ref="F924">IF($C924="","",INDEX(import_data,$C924,F$9))</f>
        <v>Miroslav</v>
      </c>
      <c r="G924" s="280" t="str" cm="1">
        <f t="array" ref="G924">IF($C924="","",INDEX(import_data,$C924,G$9))</f>
        <v>Kralj</v>
      </c>
      <c r="H924" s="280" t="str" cm="1">
        <f t="array" ref="H924">IF($C924="","",IF(INDEX(import_data,$C924,H$9)="","",INDEX(import_data,$C924,H$9)))</f>
        <v>OK Vihor</v>
      </c>
      <c r="I924" s="300" t="str" cm="1">
        <f t="array" ref="I924">IF($C924="","",IF(INDEX(import_data,$C924,I$9)="","",INDEX(import_data,$C924,I$9)))</f>
        <v>M21A</v>
      </c>
      <c r="K924" s="312" t="str">
        <f t="shared" si="99"/>
        <v>Miroslav – Kralj – OK Vihor – M21A</v>
      </c>
      <c r="L924" s="92" t="s">
        <v>0</v>
      </c>
      <c r="M924" s="312" t="str">
        <f t="shared" si="100"/>
        <v>Miroslav – Kralj – OK Vihor</v>
      </c>
      <c r="N924" s="92" t="s">
        <v>0</v>
      </c>
      <c r="O924" s="312" t="str">
        <f t="shared" si="101"/>
        <v>Miroslav – Kralj</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939</v>
      </c>
      <c r="E925" s="282" cm="1">
        <f t="array" ref="E925">IF($C925="","",INDEX(import_data,$C925,E$9))</f>
        <v>1414</v>
      </c>
      <c r="F925" s="280" t="str" cm="1">
        <f t="array" ref="F925">IF($C925="","",INDEX(import_data,$C925,F$9))</f>
        <v>Mirta</v>
      </c>
      <c r="G925" s="280" t="str" cm="1">
        <f t="array" ref="G925">IF($C925="","",INDEX(import_data,$C925,G$9))</f>
        <v>Boban</v>
      </c>
      <c r="H925" s="280" t="str" cm="1">
        <f t="array" ref="H925">IF($C925="","",IF(INDEX(import_data,$C925,H$9)="","",INDEX(import_data,$C925,H$9)))</f>
        <v>OK Ivan Merz</v>
      </c>
      <c r="I925" s="300" t="str" cm="1">
        <f t="array" ref="I925">IF($C925="","",IF(INDEX(import_data,$C925,I$9)="","",INDEX(import_data,$C925,I$9)))</f>
        <v>Ž55</v>
      </c>
      <c r="K925" s="312" t="str">
        <f t="shared" si="99"/>
        <v>Mirta – Boban – OK Ivan Merz – Ž55</v>
      </c>
      <c r="L925" s="92" t="s">
        <v>0</v>
      </c>
      <c r="M925" s="312" t="str">
        <f t="shared" si="100"/>
        <v>Mirta – Boban – OK Ivan Merz</v>
      </c>
      <c r="N925" s="92" t="s">
        <v>0</v>
      </c>
      <c r="O925" s="312" t="str">
        <f t="shared" si="101"/>
        <v>Mirta – Boban</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940</v>
      </c>
      <c r="E926" s="282" cm="1">
        <f t="array" ref="E926">IF($C926="","",INDEX(import_data,$C926,E$9))</f>
        <v>1371</v>
      </c>
      <c r="F926" s="280" t="str" cm="1">
        <f t="array" ref="F926">IF($C926="","",INDEX(import_data,$C926,F$9))</f>
        <v>Mirta</v>
      </c>
      <c r="G926" s="280" t="str" cm="1">
        <f t="array" ref="G926">IF($C926="","",INDEX(import_data,$C926,G$9))</f>
        <v>Hodak</v>
      </c>
      <c r="H926" s="280" t="str" cm="1">
        <f t="array" ref="H926">IF($C926="","",IF(INDEX(import_data,$C926,H$9)="","",INDEX(import_data,$C926,H$9)))</f>
        <v>OK Vihor</v>
      </c>
      <c r="I926" s="300" t="str" cm="1">
        <f t="array" ref="I926">IF($C926="","",IF(INDEX(import_data,$C926,I$9)="","",INDEX(import_data,$C926,I$9)))</f>
        <v>Ž20</v>
      </c>
      <c r="K926" s="312" t="str">
        <f t="shared" si="99"/>
        <v>Mirta – Hodak – OK Vihor – Ž20</v>
      </c>
      <c r="L926" s="92" t="s">
        <v>0</v>
      </c>
      <c r="M926" s="312" t="str">
        <f t="shared" si="100"/>
        <v>Mirta – Hodak – OK Vihor</v>
      </c>
      <c r="N926" s="92" t="s">
        <v>0</v>
      </c>
      <c r="O926" s="312" t="str">
        <f t="shared" si="101"/>
        <v>Mirta – Hodak</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941</v>
      </c>
      <c r="E927" s="282" cm="1">
        <f t="array" ref="E927">IF($C927="","",INDEX(import_data,$C927,E$9))</f>
        <v>1876</v>
      </c>
      <c r="F927" s="280" t="str" cm="1">
        <f t="array" ref="F927">IF($C927="","",INDEX(import_data,$C927,F$9))</f>
        <v>Mislav</v>
      </c>
      <c r="G927" s="280" t="str" cm="1">
        <f t="array" ref="G927">IF($C927="","",INDEX(import_data,$C927,G$9))</f>
        <v>Mirković</v>
      </c>
      <c r="H927" s="280" t="str" cm="1">
        <f t="array" ref="H927">IF($C927="","",IF(INDEX(import_data,$C927,H$9)="","",INDEX(import_data,$C927,H$9)))</f>
        <v>OK Vihor</v>
      </c>
      <c r="I927" s="300" t="str" cm="1">
        <f t="array" ref="I927">IF($C927="","",IF(INDEX(import_data,$C927,I$9)="","",INDEX(import_data,$C927,I$9)))</f>
        <v/>
      </c>
      <c r="K927" s="312" t="str">
        <f t="shared" si="99"/>
        <v>Mislav – Mirković – OK Vihor</v>
      </c>
      <c r="L927" s="92" t="s">
        <v>0</v>
      </c>
      <c r="M927" s="312" t="str">
        <f t="shared" si="100"/>
        <v>Mislav – Mirković – OK Vihor</v>
      </c>
      <c r="N927" s="92" t="s">
        <v>0</v>
      </c>
      <c r="O927" s="312" t="str">
        <f t="shared" si="101"/>
        <v>Mislav – Mirković</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942</v>
      </c>
      <c r="E928" s="282" cm="1">
        <f t="array" ref="E928">IF($C928="","",INDEX(import_data,$C928,E$9))</f>
        <v>1766</v>
      </c>
      <c r="F928" s="280" t="str" cm="1">
        <f t="array" ref="F928">IF($C928="","",INDEX(import_data,$C928,F$9))</f>
        <v>Mislav</v>
      </c>
      <c r="G928" s="280" t="str" cm="1">
        <f t="array" ref="G928">IF($C928="","",INDEX(import_data,$C928,G$9))</f>
        <v>Radovanović</v>
      </c>
      <c r="H928" s="280" t="str" cm="1">
        <f t="array" ref="H928">IF($C928="","",IF(INDEX(import_data,$C928,H$9)="","",INDEX(import_data,$C928,H$9)))</f>
        <v>OK Ivan Merz</v>
      </c>
      <c r="I928" s="300" t="str" cm="1">
        <f t="array" ref="I928">IF($C928="","",IF(INDEX(import_data,$C928,I$9)="","",INDEX(import_data,$C928,I$9)))</f>
        <v/>
      </c>
      <c r="K928" s="312" t="str">
        <f t="shared" si="99"/>
        <v>Mislav – Radovanović – OK Ivan Merz</v>
      </c>
      <c r="L928" s="92" t="s">
        <v>0</v>
      </c>
      <c r="M928" s="312" t="str">
        <f t="shared" si="100"/>
        <v>Mislav – Radovanović – OK Ivan Merz</v>
      </c>
      <c r="N928" s="92" t="s">
        <v>0</v>
      </c>
      <c r="O928" s="312" t="str">
        <f t="shared" si="101"/>
        <v>Mislav – Radovanović</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943</v>
      </c>
      <c r="E929" s="282" cm="1">
        <f t="array" ref="E929">IF($C929="","",INDEX(import_data,$C929,E$9))</f>
        <v>1644</v>
      </c>
      <c r="F929" s="280" t="str" cm="1">
        <f t="array" ref="F929">IF($C929="","",INDEX(import_data,$C929,F$9))</f>
        <v>Mislav</v>
      </c>
      <c r="G929" s="280" t="str" cm="1">
        <f t="array" ref="G929">IF($C929="","",INDEX(import_data,$C929,G$9))</f>
        <v>Putarek</v>
      </c>
      <c r="H929" s="280" t="str" cm="1">
        <f t="array" ref="H929">IF($C929="","",IF(INDEX(import_data,$C929,H$9)="","",INDEX(import_data,$C929,H$9)))</f>
        <v>OK Varaždin</v>
      </c>
      <c r="I929" s="300" t="str" cm="1">
        <f t="array" ref="I929">IF($C929="","",IF(INDEX(import_data,$C929,I$9)="","",INDEX(import_data,$C929,I$9)))</f>
        <v/>
      </c>
      <c r="K929" s="312" t="str">
        <f t="shared" si="99"/>
        <v>Mislav – Putarek – OK Varaždin</v>
      </c>
      <c r="L929" s="92" t="s">
        <v>0</v>
      </c>
      <c r="M929" s="312" t="str">
        <f t="shared" si="100"/>
        <v>Mislav – Putarek – OK Varaždin</v>
      </c>
      <c r="N929" s="92" t="s">
        <v>0</v>
      </c>
      <c r="O929" s="312" t="str">
        <f t="shared" si="101"/>
        <v>Mislav – Putarek</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944</v>
      </c>
      <c r="E930" s="282" cm="1">
        <f t="array" ref="E930">IF($C930="","",INDEX(import_data,$C930,E$9))</f>
        <v>1677</v>
      </c>
      <c r="F930" s="280" t="str" cm="1">
        <f t="array" ref="F930">IF($C930="","",INDEX(import_data,$C930,F$9))</f>
        <v>Mladen</v>
      </c>
      <c r="G930" s="280" t="str" cm="1">
        <f t="array" ref="G930">IF($C930="","",INDEX(import_data,$C930,G$9))</f>
        <v>Perica</v>
      </c>
      <c r="H930" s="280" t="str" cm="1">
        <f t="array" ref="H930">IF($C930="","",IF(INDEX(import_data,$C930,H$9)="","",INDEX(import_data,$C930,H$9)))</f>
        <v>OK Bjelovar</v>
      </c>
      <c r="I930" s="300" t="str" cm="1">
        <f t="array" ref="I930">IF($C930="","",IF(INDEX(import_data,$C930,I$9)="","",INDEX(import_data,$C930,I$9)))</f>
        <v/>
      </c>
      <c r="K930" s="312" t="str">
        <f t="shared" si="99"/>
        <v>Mladen – Perica – OK Bjelovar</v>
      </c>
      <c r="L930" s="92" t="s">
        <v>0</v>
      </c>
      <c r="M930" s="312" t="str">
        <f t="shared" si="100"/>
        <v>Mladen – Perica – OK Bjelovar</v>
      </c>
      <c r="N930" s="92" t="s">
        <v>0</v>
      </c>
      <c r="O930" s="312" t="str">
        <f t="shared" si="101"/>
        <v>Mladen – Perica</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945</v>
      </c>
      <c r="E931" s="282" cm="1">
        <f t="array" ref="E931">IF($C931="","",INDEX(import_data,$C931,E$9))</f>
        <v>1926</v>
      </c>
      <c r="F931" s="280" t="str" cm="1">
        <f t="array" ref="F931">IF($C931="","",INDEX(import_data,$C931,F$9))</f>
        <v>Mladen</v>
      </c>
      <c r="G931" s="280" t="str" cm="1">
        <f t="array" ref="G931">IF($C931="","",INDEX(import_data,$C931,G$9))</f>
        <v>Prekrat</v>
      </c>
      <c r="H931" s="280" t="str" cm="1">
        <f t="array" ref="H931">IF($C931="","",IF(INDEX(import_data,$C931,H$9)="","",INDEX(import_data,$C931,H$9)))</f>
        <v>OK Vihor</v>
      </c>
      <c r="I931" s="300" t="str" cm="1">
        <f t="array" ref="I931">IF($C931="","",IF(INDEX(import_data,$C931,I$9)="","",INDEX(import_data,$C931,I$9)))</f>
        <v/>
      </c>
      <c r="K931" s="312" t="str">
        <f t="shared" si="99"/>
        <v>Mladen – Prekrat – OK Vihor</v>
      </c>
      <c r="L931" s="92" t="s">
        <v>0</v>
      </c>
      <c r="M931" s="312" t="str">
        <f t="shared" si="100"/>
        <v>Mladen – Prekrat – OK Vihor</v>
      </c>
      <c r="N931" s="92" t="s">
        <v>0</v>
      </c>
      <c r="O931" s="312" t="str">
        <f t="shared" si="101"/>
        <v>Mladen – Prekrat</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946</v>
      </c>
      <c r="E932" s="282" cm="1">
        <f t="array" ref="E932">IF($C932="","",INDEX(import_data,$C932,E$9))</f>
        <v>1354</v>
      </c>
      <c r="F932" s="280" t="str" cm="1">
        <f t="array" ref="F932">IF($C932="","",INDEX(import_data,$C932,F$9))</f>
        <v>Mladen</v>
      </c>
      <c r="G932" s="280" t="str" cm="1">
        <f t="array" ref="G932">IF($C932="","",INDEX(import_data,$C932,G$9))</f>
        <v>Debić</v>
      </c>
      <c r="H932" s="280" t="str" cm="1">
        <f t="array" ref="H932">IF($C932="","",IF(INDEX(import_data,$C932,H$9)="","",INDEX(import_data,$C932,H$9)))</f>
        <v>OK Maksimir</v>
      </c>
      <c r="I932" s="300" t="str" cm="1">
        <f t="array" ref="I932">IF($C932="","",IF(INDEX(import_data,$C932,I$9)="","",INDEX(import_data,$C932,I$9)))</f>
        <v>M70</v>
      </c>
      <c r="K932" s="312" t="str">
        <f t="shared" si="99"/>
        <v>Mladen – Debić – OK Maksimir – M70</v>
      </c>
      <c r="L932" s="92" t="s">
        <v>0</v>
      </c>
      <c r="M932" s="312" t="str">
        <f t="shared" si="100"/>
        <v>Mladen – Debić – OK Maksimir</v>
      </c>
      <c r="N932" s="92" t="s">
        <v>0</v>
      </c>
      <c r="O932" s="312" t="str">
        <f t="shared" si="101"/>
        <v>Mladen – Debić</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947</v>
      </c>
      <c r="E933" s="282" cm="1">
        <f t="array" ref="E933">IF($C933="","",INDEX(import_data,$C933,E$9))</f>
        <v>1188</v>
      </c>
      <c r="F933" s="280" t="str" cm="1">
        <f t="array" ref="F933">IF($C933="","",INDEX(import_data,$C933,F$9))</f>
        <v>Mladen</v>
      </c>
      <c r="G933" s="280" t="str" cm="1">
        <f t="array" ref="G933">IF($C933="","",INDEX(import_data,$C933,G$9))</f>
        <v>Jelić</v>
      </c>
      <c r="H933" s="280" t="str" cm="1">
        <f t="array" ref="H933">IF($C933="","",IF(INDEX(import_data,$C933,H$9)="","",INDEX(import_data,$C933,H$9)))</f>
        <v>OK Kapela</v>
      </c>
      <c r="I933" s="300" t="str" cm="1">
        <f t="array" ref="I933">IF($C933="","",IF(INDEX(import_data,$C933,I$9)="","",INDEX(import_data,$C933,I$9)))</f>
        <v>M55</v>
      </c>
      <c r="K933" s="312" t="str">
        <f t="shared" si="99"/>
        <v>Mladen – Jelić – OK Kapela – M55</v>
      </c>
      <c r="L933" s="92" t="s">
        <v>0</v>
      </c>
      <c r="M933" s="312" t="str">
        <f t="shared" si="100"/>
        <v>Mladen – Jelić – OK Kapela</v>
      </c>
      <c r="N933" s="92" t="s">
        <v>0</v>
      </c>
      <c r="O933" s="312" t="str">
        <f t="shared" si="101"/>
        <v>Mladen – Jelić</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948</v>
      </c>
      <c r="E934" s="282" cm="1">
        <f t="array" ref="E934">IF($C934="","",INDEX(import_data,$C934,E$9))</f>
        <v>1923</v>
      </c>
      <c r="F934" s="280" t="str" cm="1">
        <f t="array" ref="F934">IF($C934="","",INDEX(import_data,$C934,F$9))</f>
        <v>Mladen</v>
      </c>
      <c r="G934" s="280" t="str" cm="1">
        <f t="array" ref="G934">IF($C934="","",INDEX(import_data,$C934,G$9))</f>
        <v>Nikšić</v>
      </c>
      <c r="H934" s="280" t="str" cm="1">
        <f t="array" ref="H934">IF($C934="","",IF(INDEX(import_data,$C934,H$9)="","",INDEX(import_data,$C934,H$9)))</f>
        <v>OK Vihor</v>
      </c>
      <c r="I934" s="300" t="str" cm="1">
        <f t="array" ref="I934">IF($C934="","",IF(INDEX(import_data,$C934,I$9)="","",INDEX(import_data,$C934,I$9)))</f>
        <v/>
      </c>
      <c r="K934" s="312" t="str">
        <f t="shared" si="99"/>
        <v>Mladen – Nikšić – OK Vihor</v>
      </c>
      <c r="L934" s="92" t="s">
        <v>0</v>
      </c>
      <c r="M934" s="312" t="str">
        <f t="shared" si="100"/>
        <v>Mladen – Nikšić – OK Vihor</v>
      </c>
      <c r="N934" s="92" t="s">
        <v>0</v>
      </c>
      <c r="O934" s="312" t="str">
        <f t="shared" si="101"/>
        <v>Mladen – Nikšić</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949</v>
      </c>
      <c r="E935" s="282" cm="1">
        <f t="array" ref="E935">IF($C935="","",INDEX(import_data,$C935,E$9))</f>
        <v>1075</v>
      </c>
      <c r="F935" s="280" t="str" cm="1">
        <f t="array" ref="F935">IF($C935="","",INDEX(import_data,$C935,F$9))</f>
        <v>Mladen</v>
      </c>
      <c r="G935" s="280" t="str" cm="1">
        <f t="array" ref="G935">IF($C935="","",INDEX(import_data,$C935,G$9))</f>
        <v>Vukmanović</v>
      </c>
      <c r="H935" s="280" t="str" cm="1">
        <f t="array" ref="H935">IF($C935="","",IF(INDEX(import_data,$C935,H$9)="","",INDEX(import_data,$C935,H$9)))</f>
        <v>OK Kapela</v>
      </c>
      <c r="I935" s="300" t="str" cm="1">
        <f t="array" ref="I935">IF($C935="","",IF(INDEX(import_data,$C935,I$9)="","",INDEX(import_data,$C935,I$9)))</f>
        <v>M45</v>
      </c>
      <c r="K935" s="312" t="str">
        <f t="shared" si="99"/>
        <v>Mladen – Vukmanović – OK Kapela – M45</v>
      </c>
      <c r="L935" s="92" t="s">
        <v>0</v>
      </c>
      <c r="M935" s="312" t="str">
        <f t="shared" si="100"/>
        <v>Mladen – Vukmanović – OK Kapela</v>
      </c>
      <c r="N935" s="92" t="s">
        <v>0</v>
      </c>
      <c r="O935" s="312" t="str">
        <f t="shared" si="101"/>
        <v>Mladen – Vukmanović</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950</v>
      </c>
      <c r="E936" s="282" cm="1">
        <f t="array" ref="E936">IF($C936="","",INDEX(import_data,$C936,E$9))</f>
        <v>1166</v>
      </c>
      <c r="F936" s="280" t="str" cm="1">
        <f t="array" ref="F936">IF($C936="","",INDEX(import_data,$C936,F$9))</f>
        <v>Mladenka</v>
      </c>
      <c r="G936" s="280" t="str" cm="1">
        <f t="array" ref="G936">IF($C936="","",INDEX(import_data,$C936,G$9))</f>
        <v>Čuljak Gross</v>
      </c>
      <c r="H936" s="280" t="str" cm="1">
        <f t="array" ref="H936">IF($C936="","",IF(INDEX(import_data,$C936,H$9)="","",INDEX(import_data,$C936,H$9)))</f>
        <v>OK Kapela</v>
      </c>
      <c r="I936" s="300" t="str" cm="1">
        <f t="array" ref="I936">IF($C936="","",IF(INDEX(import_data,$C936,I$9)="","",INDEX(import_data,$C936,I$9)))</f>
        <v>Ž55</v>
      </c>
      <c r="K936" s="312" t="str">
        <f t="shared" si="99"/>
        <v>Mladenka – Čuljak Gross – OK Kapela – Ž55</v>
      </c>
      <c r="L936" s="92" t="s">
        <v>0</v>
      </c>
      <c r="M936" s="312" t="str">
        <f t="shared" si="100"/>
        <v>Mladenka – Čuljak Gross – OK Kapela</v>
      </c>
      <c r="N936" s="92" t="s">
        <v>0</v>
      </c>
      <c r="O936" s="312" t="str">
        <f t="shared" si="101"/>
        <v>Mladenka – Čuljak Gross</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951</v>
      </c>
      <c r="E937" s="282" cm="1">
        <f t="array" ref="E937">IF($C937="","",INDEX(import_data,$C937,E$9))</f>
        <v>2177</v>
      </c>
      <c r="F937" s="280" t="str" cm="1">
        <f t="array" ref="F937">IF($C937="","",INDEX(import_data,$C937,F$9))</f>
        <v>Mojca</v>
      </c>
      <c r="G937" s="280" t="str" cm="1">
        <f t="array" ref="G937">IF($C937="","",INDEX(import_data,$C937,G$9))</f>
        <v>Flerin Drevenšek</v>
      </c>
      <c r="H937" s="280" t="str" cm="1">
        <f t="array" ref="H937">IF($C937="","",IF(INDEX(import_data,$C937,H$9)="","",INDEX(import_data,$C937,H$9)))</f>
        <v>Kamniški OK</v>
      </c>
      <c r="I937" s="300" t="str" cm="1">
        <f t="array" ref="I937">IF($C937="","",IF(INDEX(import_data,$C937,I$9)="","",INDEX(import_data,$C937,I$9)))</f>
        <v/>
      </c>
      <c r="K937" s="312" t="str">
        <f t="shared" si="99"/>
        <v>Mojca – Flerin Drevenšek – Kamniški OK</v>
      </c>
      <c r="L937" s="92" t="s">
        <v>0</v>
      </c>
      <c r="M937" s="312" t="str">
        <f t="shared" si="100"/>
        <v>Mojca – Flerin Drevenšek – Kamniški OK</v>
      </c>
      <c r="N937" s="92" t="s">
        <v>0</v>
      </c>
      <c r="O937" s="312" t="str">
        <f t="shared" si="101"/>
        <v>Mojca – Flerin Drevenšek</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952</v>
      </c>
      <c r="E938" s="282" cm="1">
        <f t="array" ref="E938">IF($C938="","",INDEX(import_data,$C938,E$9))</f>
        <v>1541</v>
      </c>
      <c r="F938" s="280" t="str" cm="1">
        <f t="array" ref="F938">IF($C938="","",INDEX(import_data,$C938,F$9))</f>
        <v>Monika</v>
      </c>
      <c r="G938" s="280" t="str" cm="1">
        <f t="array" ref="G938">IF($C938="","",INDEX(import_data,$C938,G$9))</f>
        <v>Kovaljesko</v>
      </c>
      <c r="H938" s="280" t="str" cm="1">
        <f t="array" ref="H938">IF($C938="","",IF(INDEX(import_data,$C938,H$9)="","",INDEX(import_data,$C938,H$9)))</f>
        <v>OK Kapela</v>
      </c>
      <c r="I938" s="300" t="str" cm="1">
        <f t="array" ref="I938">IF($C938="","",IF(INDEX(import_data,$C938,I$9)="","",INDEX(import_data,$C938,I$9)))</f>
        <v>Ž35</v>
      </c>
      <c r="K938" s="312" t="str">
        <f t="shared" si="99"/>
        <v>Monika – Kovaljesko – OK Kapela – Ž35</v>
      </c>
      <c r="L938" s="92" t="s">
        <v>0</v>
      </c>
      <c r="M938" s="312" t="str">
        <f t="shared" si="100"/>
        <v>Monika – Kovaljesko – OK Kapela</v>
      </c>
      <c r="N938" s="92" t="s">
        <v>0</v>
      </c>
      <c r="O938" s="312" t="str">
        <f t="shared" si="101"/>
        <v>Monika – Kovaljesko</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953</v>
      </c>
      <c r="E939" s="282" cm="1">
        <f t="array" ref="E939">IF($C939="","",INDEX(import_data,$C939,E$9))</f>
        <v>1530</v>
      </c>
      <c r="F939" s="280" t="str" cm="1">
        <f t="array" ref="F939">IF($C939="","",INDEX(import_data,$C939,F$9))</f>
        <v>Monika</v>
      </c>
      <c r="G939" s="280" t="str" cm="1">
        <f t="array" ref="G939">IF($C939="","",INDEX(import_data,$C939,G$9))</f>
        <v>Pavić</v>
      </c>
      <c r="H939" s="280" t="str" cm="1">
        <f t="array" ref="H939">IF($C939="","",IF(INDEX(import_data,$C939,H$9)="","",INDEX(import_data,$C939,H$9)))</f>
        <v>OK Vihor</v>
      </c>
      <c r="I939" s="300" t="str" cm="1">
        <f t="array" ref="I939">IF($C939="","",IF(INDEX(import_data,$C939,I$9)="","",INDEX(import_data,$C939,I$9)))</f>
        <v>Ž16</v>
      </c>
      <c r="K939" s="312" t="str">
        <f t="shared" si="99"/>
        <v>Monika – Pavić – OK Vihor – Ž16</v>
      </c>
      <c r="L939" s="92" t="s">
        <v>0</v>
      </c>
      <c r="M939" s="312" t="str">
        <f t="shared" si="100"/>
        <v>Monika – Pavić – OK Vihor</v>
      </c>
      <c r="N939" s="92" t="s">
        <v>0</v>
      </c>
      <c r="O939" s="312" t="str">
        <f t="shared" si="101"/>
        <v>Monika – Pavić</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954</v>
      </c>
      <c r="E940" s="282" cm="1">
        <f t="array" ref="E940">IF($C940="","",INDEX(import_data,$C940,E$9))</f>
        <v>1214</v>
      </c>
      <c r="F940" s="280" t="str" cm="1">
        <f t="array" ref="F940">IF($C940="","",INDEX(import_data,$C940,F$9))</f>
        <v>Monika Martina</v>
      </c>
      <c r="G940" s="280" t="str" cm="1">
        <f t="array" ref="G940">IF($C940="","",INDEX(import_data,$C940,G$9))</f>
        <v>Sipina Halper</v>
      </c>
      <c r="H940" s="280" t="str" cm="1">
        <f t="array" ref="H940">IF($C940="","",IF(INDEX(import_data,$C940,H$9)="","",INDEX(import_data,$C940,H$9)))</f>
        <v>OK Jelen</v>
      </c>
      <c r="I940" s="300" t="str" cm="1">
        <f t="array" ref="I940">IF($C940="","",IF(INDEX(import_data,$C940,I$9)="","",INDEX(import_data,$C940,I$9)))</f>
        <v>Ž21A</v>
      </c>
      <c r="K940" s="312" t="str">
        <f t="shared" si="99"/>
        <v>Monika Martina – Sipina Halper – OK Jelen – Ž21A</v>
      </c>
      <c r="L940" s="92" t="s">
        <v>0</v>
      </c>
      <c r="M940" s="312" t="str">
        <f t="shared" si="100"/>
        <v>Monika Martina – Sipina Halper – OK Jelen</v>
      </c>
      <c r="N940" s="92" t="s">
        <v>0</v>
      </c>
      <c r="O940" s="312" t="str">
        <f t="shared" si="101"/>
        <v>Monika Martina – Sipina Halper</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955</v>
      </c>
      <c r="E941" s="282" cm="1">
        <f t="array" ref="E941">IF($C941="","",INDEX(import_data,$C941,E$9))</f>
        <v>1121</v>
      </c>
      <c r="F941" s="280" t="str" cm="1">
        <f t="array" ref="F941">IF($C941="","",INDEX(import_data,$C941,F$9))</f>
        <v>Morana</v>
      </c>
      <c r="G941" s="280" t="str" cm="1">
        <f t="array" ref="G941">IF($C941="","",INDEX(import_data,$C941,G$9))</f>
        <v>Ćuzela</v>
      </c>
      <c r="H941" s="280" t="str" cm="1">
        <f t="array" ref="H941">IF($C941="","",IF(INDEX(import_data,$C941,H$9)="","",INDEX(import_data,$C941,H$9)))</f>
        <v>OK Kapela</v>
      </c>
      <c r="I941" s="300" t="str" cm="1">
        <f t="array" ref="I941">IF($C941="","",IF(INDEX(import_data,$C941,I$9)="","",INDEX(import_data,$C941,I$9)))</f>
        <v/>
      </c>
      <c r="K941" s="312" t="str">
        <f t="shared" si="99"/>
        <v>Morana – Ćuzela – OK Kapela</v>
      </c>
      <c r="L941" s="92" t="s">
        <v>0</v>
      </c>
      <c r="M941" s="312" t="str">
        <f t="shared" si="100"/>
        <v>Morana – Ćuzela – OK Kapela</v>
      </c>
      <c r="N941" s="92" t="s">
        <v>0</v>
      </c>
      <c r="O941" s="312" t="str">
        <f t="shared" si="101"/>
        <v>Morana – Ćuzela</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956</v>
      </c>
      <c r="E942" s="282" cm="1">
        <f t="array" ref="E942">IF($C942="","",INDEX(import_data,$C942,E$9))</f>
        <v>1990</v>
      </c>
      <c r="F942" s="280" t="str" cm="1">
        <f t="array" ref="F942">IF($C942="","",INDEX(import_data,$C942,F$9))</f>
        <v>Nada</v>
      </c>
      <c r="G942" s="280" t="str" cm="1">
        <f t="array" ref="G942">IF($C942="","",INDEX(import_data,$C942,G$9))</f>
        <v>Duhović</v>
      </c>
      <c r="H942" s="280" t="str" cm="1">
        <f t="array" ref="H942">IF($C942="","",IF(INDEX(import_data,$C942,H$9)="","",INDEX(import_data,$C942,H$9)))</f>
        <v>OK Međimurje</v>
      </c>
      <c r="I942" s="300" t="str" cm="1">
        <f t="array" ref="I942">IF($C942="","",IF(INDEX(import_data,$C942,I$9)="","",INDEX(import_data,$C942,I$9)))</f>
        <v/>
      </c>
      <c r="K942" s="312" t="str">
        <f t="shared" si="99"/>
        <v>Nada – Duhović – OK Međimurje</v>
      </c>
      <c r="L942" s="92" t="s">
        <v>0</v>
      </c>
      <c r="M942" s="312" t="str">
        <f t="shared" si="100"/>
        <v>Nada – Duhović – OK Međimurje</v>
      </c>
      <c r="N942" s="92" t="s">
        <v>0</v>
      </c>
      <c r="O942" s="312" t="str">
        <f t="shared" si="101"/>
        <v>Nada – Duhović</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957</v>
      </c>
      <c r="E943" s="282" cm="1">
        <f t="array" ref="E943">IF($C943="","",INDEX(import_data,$C943,E$9))</f>
        <v>1782</v>
      </c>
      <c r="F943" s="280" t="str" cm="1">
        <f t="array" ref="F943">IF($C943="","",INDEX(import_data,$C943,F$9))</f>
        <v>Nada</v>
      </c>
      <c r="G943" s="280" t="str" cm="1">
        <f t="array" ref="G943">IF($C943="","",INDEX(import_data,$C943,G$9))</f>
        <v>Bilobrk</v>
      </c>
      <c r="H943" s="280" t="str" cm="1">
        <f t="array" ref="H943">IF($C943="","",IF(INDEX(import_data,$C943,H$9)="","",INDEX(import_data,$C943,H$9)))</f>
        <v>OK Kapela</v>
      </c>
      <c r="I943" s="300" t="str" cm="1">
        <f t="array" ref="I943">IF($C943="","",IF(INDEX(import_data,$C943,I$9)="","",INDEX(import_data,$C943,I$9)))</f>
        <v>Ž35</v>
      </c>
      <c r="K943" s="312" t="str">
        <f t="shared" si="99"/>
        <v>Nada – Bilobrk – OK Kapela – Ž35</v>
      </c>
      <c r="L943" s="92" t="s">
        <v>0</v>
      </c>
      <c r="M943" s="312" t="str">
        <f t="shared" si="100"/>
        <v>Nada – Bilobrk – OK Kapela</v>
      </c>
      <c r="N943" s="92" t="s">
        <v>0</v>
      </c>
      <c r="O943" s="312" t="str">
        <f t="shared" si="101"/>
        <v>Nada – Bilobrk</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958</v>
      </c>
      <c r="E944" s="282" cm="1">
        <f t="array" ref="E944">IF($C944="","",INDEX(import_data,$C944,E$9))</f>
        <v>1087</v>
      </c>
      <c r="F944" s="280" t="str" cm="1">
        <f t="array" ref="F944">IF($C944="","",INDEX(import_data,$C944,F$9))</f>
        <v>Nada</v>
      </c>
      <c r="G944" s="280" t="str" cm="1">
        <f t="array" ref="G944">IF($C944="","",INDEX(import_data,$C944,G$9))</f>
        <v>Baturina</v>
      </c>
      <c r="H944" s="280" t="str" cm="1">
        <f t="array" ref="H944">IF($C944="","",IF(INDEX(import_data,$C944,H$9)="","",INDEX(import_data,$C944,H$9)))</f>
        <v>OK Kapela</v>
      </c>
      <c r="I944" s="300" t="str" cm="1">
        <f t="array" ref="I944">IF($C944="","",IF(INDEX(import_data,$C944,I$9)="","",INDEX(import_data,$C944,I$9)))</f>
        <v>Ž45</v>
      </c>
      <c r="K944" s="312" t="str">
        <f t="shared" si="99"/>
        <v>Nada – Baturina – OK Kapela – Ž45</v>
      </c>
      <c r="L944" s="92" t="s">
        <v>0</v>
      </c>
      <c r="M944" s="312" t="str">
        <f t="shared" si="100"/>
        <v>Nada – Baturina – OK Kapela</v>
      </c>
      <c r="N944" s="92" t="s">
        <v>0</v>
      </c>
      <c r="O944" s="312" t="str">
        <f t="shared" si="101"/>
        <v>Nada – Baturina</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959</v>
      </c>
      <c r="E945" s="282" cm="1">
        <f t="array" ref="E945">IF($C945="","",INDEX(import_data,$C945,E$9))</f>
        <v>1589</v>
      </c>
      <c r="F945" s="280" t="str" cm="1">
        <f t="array" ref="F945">IF($C945="","",INDEX(import_data,$C945,F$9))</f>
        <v>Nastasia</v>
      </c>
      <c r="G945" s="280" t="str" cm="1">
        <f t="array" ref="G945">IF($C945="","",INDEX(import_data,$C945,G$9))</f>
        <v>Melmajer</v>
      </c>
      <c r="H945" s="280" t="str" cm="1">
        <f t="array" ref="H945">IF($C945="","",IF(INDEX(import_data,$C945,H$9)="","",INDEX(import_data,$C945,H$9)))</f>
        <v>OK Sova</v>
      </c>
      <c r="I945" s="300" t="str" cm="1">
        <f t="array" ref="I945">IF($C945="","",IF(INDEX(import_data,$C945,I$9)="","",INDEX(import_data,$C945,I$9)))</f>
        <v/>
      </c>
      <c r="K945" s="312" t="str">
        <f t="shared" si="99"/>
        <v>Nastasia – Melmajer – OK Sova</v>
      </c>
      <c r="L945" s="92" t="s">
        <v>0</v>
      </c>
      <c r="M945" s="312" t="str">
        <f t="shared" si="100"/>
        <v>Nastasia – Melmajer – OK Sova</v>
      </c>
      <c r="N945" s="92" t="s">
        <v>0</v>
      </c>
      <c r="O945" s="312" t="str">
        <f t="shared" si="101"/>
        <v>Nastasia – Melmajer</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960</v>
      </c>
      <c r="E946" s="282" cm="1">
        <f t="array" ref="E946">IF($C946="","",INDEX(import_data,$C946,E$9))</f>
        <v>1711</v>
      </c>
      <c r="F946" s="280" t="str" cm="1">
        <f t="array" ref="F946">IF($C946="","",INDEX(import_data,$C946,F$9))</f>
        <v>Nataša</v>
      </c>
      <c r="G946" s="280" t="str" cm="1">
        <f t="array" ref="G946">IF($C946="","",INDEX(import_data,$C946,G$9))</f>
        <v>Odak</v>
      </c>
      <c r="H946" s="280" t="str" cm="1">
        <f t="array" ref="H946">IF($C946="","",IF(INDEX(import_data,$C946,H$9)="","",INDEX(import_data,$C946,H$9)))</f>
        <v>OK Vihor</v>
      </c>
      <c r="I946" s="300" t="str" cm="1">
        <f t="array" ref="I946">IF($C946="","",IF(INDEX(import_data,$C946,I$9)="","",INDEX(import_data,$C946,I$9)))</f>
        <v/>
      </c>
      <c r="K946" s="312" t="str">
        <f t="shared" si="99"/>
        <v>Nataša – Odak – OK Vihor</v>
      </c>
      <c r="L946" s="92" t="s">
        <v>0</v>
      </c>
      <c r="M946" s="312" t="str">
        <f t="shared" si="100"/>
        <v>Nataša – Odak – OK Vihor</v>
      </c>
      <c r="N946" s="92" t="s">
        <v>0</v>
      </c>
      <c r="O946" s="312" t="str">
        <f t="shared" si="101"/>
        <v>Nataša – Odak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961</v>
      </c>
      <c r="E947" s="282" cm="1">
        <f t="array" ref="E947">IF($C947="","",INDEX(import_data,$C947,E$9))</f>
        <v>1070</v>
      </c>
      <c r="F947" s="280" t="str" cm="1">
        <f t="array" ref="F947">IF($C947="","",INDEX(import_data,$C947,F$9))</f>
        <v>Nataša</v>
      </c>
      <c r="G947" s="280" t="str" cm="1">
        <f t="array" ref="G947">IF($C947="","",INDEX(import_data,$C947,G$9))</f>
        <v>Kolarek</v>
      </c>
      <c r="H947" s="280" t="str" cm="1">
        <f t="array" ref="H947">IF($C947="","",IF(INDEX(import_data,$C947,H$9)="","",INDEX(import_data,$C947,H$9)))</f>
        <v>OK Vihor</v>
      </c>
      <c r="I947" s="300" t="str" cm="1">
        <f t="array" ref="I947">IF($C947="","",IF(INDEX(import_data,$C947,I$9)="","",INDEX(import_data,$C947,I$9)))</f>
        <v>Ž45</v>
      </c>
      <c r="K947" s="312" t="str">
        <f t="shared" si="99"/>
        <v>Nataša – Kolarek – OK Vihor – Ž45</v>
      </c>
      <c r="L947" s="92" t="s">
        <v>0</v>
      </c>
      <c r="M947" s="312" t="str">
        <f t="shared" si="100"/>
        <v>Nataša – Kolarek – OK Vihor</v>
      </c>
      <c r="N947" s="92" t="s">
        <v>0</v>
      </c>
      <c r="O947" s="312" t="str">
        <f t="shared" si="101"/>
        <v>Nataša – Kolarek</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962</v>
      </c>
      <c r="E948" s="282" cm="1">
        <f t="array" ref="E948">IF($C948="","",INDEX(import_data,$C948,E$9))</f>
        <v>1869</v>
      </c>
      <c r="F948" s="280" t="str" cm="1">
        <f t="array" ref="F948">IF($C948="","",INDEX(import_data,$C948,F$9))</f>
        <v>Nataša</v>
      </c>
      <c r="G948" s="280" t="str" cm="1">
        <f t="array" ref="G948">IF($C948="","",INDEX(import_data,$C948,G$9))</f>
        <v>Preis-Bedenik</v>
      </c>
      <c r="H948" s="280" t="str" cm="1">
        <f t="array" ref="H948">IF($C948="","",IF(INDEX(import_data,$C948,H$9)="","",INDEX(import_data,$C948,H$9)))</f>
        <v>OK Kapela</v>
      </c>
      <c r="I948" s="300" t="str" cm="1">
        <f t="array" ref="I948">IF($C948="","",IF(INDEX(import_data,$C948,I$9)="","",INDEX(import_data,$C948,I$9)))</f>
        <v>Ž21B</v>
      </c>
      <c r="K948" s="312" t="str">
        <f t="shared" si="99"/>
        <v>Nataša – Preis-Bedenik – OK Kapela – Ž21B</v>
      </c>
      <c r="L948" s="92" t="s">
        <v>0</v>
      </c>
      <c r="M948" s="312" t="str">
        <f t="shared" si="100"/>
        <v>Nataša – Preis-Bedenik – OK Kapela</v>
      </c>
      <c r="N948" s="92" t="s">
        <v>0</v>
      </c>
      <c r="O948" s="312" t="str">
        <f t="shared" si="101"/>
        <v>Nataša – Preis-Bedenik</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963</v>
      </c>
      <c r="E949" s="282" cm="1">
        <f t="array" ref="E949">IF($C949="","",INDEX(import_data,$C949,E$9))</f>
        <v>2322</v>
      </c>
      <c r="F949" s="280" t="str" cm="1">
        <f t="array" ref="F949">IF($C949="","",INDEX(import_data,$C949,F$9))</f>
        <v>Nathan</v>
      </c>
      <c r="G949" s="280" t="str" cm="1">
        <f t="array" ref="G949">IF($C949="","",INDEX(import_data,$C949,G$9))</f>
        <v>Edmond</v>
      </c>
      <c r="H949" s="280" t="str" cm="1">
        <f t="array" ref="H949">IF($C949="","",IF(INDEX(import_data,$C949,H$9)="","",INDEX(import_data,$C949,H$9)))</f>
        <v>DST O</v>
      </c>
      <c r="I949" s="300" t="str" cm="1">
        <f t="array" ref="I949">IF($C949="","",IF(INDEX(import_data,$C949,I$9)="","",INDEX(import_data,$C949,I$9)))</f>
        <v/>
      </c>
      <c r="K949" s="312" t="str">
        <f t="shared" si="99"/>
        <v>Nathan – Edmond – DST O</v>
      </c>
      <c r="L949" s="92" t="s">
        <v>0</v>
      </c>
      <c r="M949" s="312" t="str">
        <f t="shared" si="100"/>
        <v>Nathan – Edmond – DST O</v>
      </c>
      <c r="N949" s="92" t="s">
        <v>0</v>
      </c>
      <c r="O949" s="312" t="str">
        <f t="shared" si="101"/>
        <v>Nathan – Edmond</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964</v>
      </c>
      <c r="E950" s="282" cm="1">
        <f t="array" ref="E950">IF($C950="","",INDEX(import_data,$C950,E$9))</f>
        <v>1570</v>
      </c>
      <c r="F950" s="280" t="str" cm="1">
        <f t="array" ref="F950">IF($C950="","",INDEX(import_data,$C950,F$9))</f>
        <v>Nebojša</v>
      </c>
      <c r="G950" s="280" t="str" cm="1">
        <f t="array" ref="G950">IF($C950="","",INDEX(import_data,$C950,G$9))</f>
        <v>Čubra</v>
      </c>
      <c r="H950" s="280" t="str" cm="1">
        <f t="array" ref="H950">IF($C950="","",IF(INDEX(import_data,$C950,H$9)="","",INDEX(import_data,$C950,H$9)))</f>
        <v>OK Sova</v>
      </c>
      <c r="I950" s="300" t="str" cm="1">
        <f t="array" ref="I950">IF($C950="","",IF(INDEX(import_data,$C950,I$9)="","",INDEX(import_data,$C950,I$9)))</f>
        <v/>
      </c>
      <c r="K950" s="312" t="str">
        <f t="shared" si="99"/>
        <v>Nebojša – Čubra – OK Sova</v>
      </c>
      <c r="L950" s="92" t="s">
        <v>0</v>
      </c>
      <c r="M950" s="312" t="str">
        <f t="shared" si="100"/>
        <v>Nebojša – Čubra – OK Sova</v>
      </c>
      <c r="N950" s="92" t="s">
        <v>0</v>
      </c>
      <c r="O950" s="312" t="str">
        <f t="shared" si="101"/>
        <v>Nebojša – Čubra</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965</v>
      </c>
      <c r="E951" s="282" cm="1">
        <f t="array" ref="E951">IF($C951="","",INDEX(import_data,$C951,E$9))</f>
        <v>1913</v>
      </c>
      <c r="F951" s="280" t="str" cm="1">
        <f t="array" ref="F951">IF($C951="","",INDEX(import_data,$C951,F$9))</f>
        <v>Neda</v>
      </c>
      <c r="G951" s="280" t="str" cm="1">
        <f t="array" ref="G951">IF($C951="","",INDEX(import_data,$C951,G$9))</f>
        <v>Gobec</v>
      </c>
      <c r="H951" s="280" t="str" cm="1">
        <f t="array" ref="H951">IF($C951="","",IF(INDEX(import_data,$C951,H$9)="","",INDEX(import_data,$C951,H$9)))</f>
        <v>OK Vihor</v>
      </c>
      <c r="I951" s="300" t="str" cm="1">
        <f t="array" ref="I951">IF($C951="","",IF(INDEX(import_data,$C951,I$9)="","",INDEX(import_data,$C951,I$9)))</f>
        <v>Ž45</v>
      </c>
      <c r="K951" s="312" t="str">
        <f t="shared" si="99"/>
        <v>Neda – Gobec – OK Vihor – Ž45</v>
      </c>
      <c r="L951" s="92" t="s">
        <v>0</v>
      </c>
      <c r="M951" s="312" t="str">
        <f t="shared" si="100"/>
        <v>Neda – Gobec – OK Vihor</v>
      </c>
      <c r="N951" s="92" t="s">
        <v>0</v>
      </c>
      <c r="O951" s="312" t="str">
        <f t="shared" si="101"/>
        <v>Neda – Gobec</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966</v>
      </c>
      <c r="E952" s="282" cm="1">
        <f t="array" ref="E952">IF($C952="","",INDEX(import_data,$C952,E$9))</f>
        <v>1815</v>
      </c>
      <c r="F952" s="280" t="str" cm="1">
        <f t="array" ref="F952">IF($C952="","",INDEX(import_data,$C952,F$9))</f>
        <v>Nediljko</v>
      </c>
      <c r="G952" s="280" t="str" cm="1">
        <f t="array" ref="G952">IF($C952="","",INDEX(import_data,$C952,G$9))</f>
        <v>Kovač</v>
      </c>
      <c r="H952" s="280" t="str" cm="1">
        <f t="array" ref="H952">IF($C952="","",IF(INDEX(import_data,$C952,H$9)="","",INDEX(import_data,$C952,H$9)))</f>
        <v>OK Vihor</v>
      </c>
      <c r="I952" s="300" t="str" cm="1">
        <f t="array" ref="I952">IF($C952="","",IF(INDEX(import_data,$C952,I$9)="","",INDEX(import_data,$C952,I$9)))</f>
        <v/>
      </c>
      <c r="K952" s="312" t="str">
        <f t="shared" si="99"/>
        <v>Nediljko – Kovač – OK Vihor</v>
      </c>
      <c r="L952" s="92" t="s">
        <v>0</v>
      </c>
      <c r="M952" s="312" t="str">
        <f t="shared" si="100"/>
        <v>Nediljko – Kovač – OK Vihor</v>
      </c>
      <c r="N952" s="92" t="s">
        <v>0</v>
      </c>
      <c r="O952" s="312" t="str">
        <f t="shared" si="101"/>
        <v>Nediljko – Kovač</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967</v>
      </c>
      <c r="E953" s="282" cm="1">
        <f t="array" ref="E953">IF($C953="","",INDEX(import_data,$C953,E$9))</f>
        <v>1347</v>
      </c>
      <c r="F953" s="280" t="str" cm="1">
        <f t="array" ref="F953">IF($C953="","",INDEX(import_data,$C953,F$9))</f>
        <v>Nela</v>
      </c>
      <c r="G953" s="280" t="str" cm="1">
        <f t="array" ref="G953">IF($C953="","",INDEX(import_data,$C953,G$9))</f>
        <v>Gross</v>
      </c>
      <c r="H953" s="280" t="str" cm="1">
        <f t="array" ref="H953">IF($C953="","",IF(INDEX(import_data,$C953,H$9)="","",INDEX(import_data,$C953,H$9)))</f>
        <v>OK Kapela</v>
      </c>
      <c r="I953" s="300" t="str" cm="1">
        <f t="array" ref="I953">IF($C953="","",IF(INDEX(import_data,$C953,I$9)="","",INDEX(import_data,$C953,I$9)))</f>
        <v>Ž21B</v>
      </c>
      <c r="K953" s="312" t="str">
        <f t="shared" si="99"/>
        <v>Nela – Gross – OK Kapela – Ž21B</v>
      </c>
      <c r="L953" s="92" t="s">
        <v>0</v>
      </c>
      <c r="M953" s="312" t="str">
        <f t="shared" si="100"/>
        <v>Nela – Gross – OK Kapela</v>
      </c>
      <c r="N953" s="92" t="s">
        <v>0</v>
      </c>
      <c r="O953" s="312" t="str">
        <f t="shared" si="101"/>
        <v>Nela – Gross</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968</v>
      </c>
      <c r="E954" s="282" cm="1">
        <f t="array" ref="E954">IF($C954="","",INDEX(import_data,$C954,E$9))</f>
        <v>2211</v>
      </c>
      <c r="F954" s="280" t="str" cm="1">
        <f t="array" ref="F954">IF($C954="","",INDEX(import_data,$C954,F$9))</f>
        <v>Nenad</v>
      </c>
      <c r="G954" s="280" t="str" cm="1">
        <f t="array" ref="G954">IF($C954="","",INDEX(import_data,$C954,G$9))</f>
        <v>Vidović</v>
      </c>
      <c r="H954" s="280" t="str" cm="1">
        <f t="array" ref="H954">IF($C954="","",IF(INDEX(import_data,$C954,H$9)="","",INDEX(import_data,$C954,H$9)))</f>
        <v>OK Varaždin</v>
      </c>
      <c r="I954" s="300" t="str" cm="1">
        <f t="array" ref="I954">IF($C954="","",IF(INDEX(import_data,$C954,I$9)="","",INDEX(import_data,$C954,I$9)))</f>
        <v>M55</v>
      </c>
      <c r="K954" s="312" t="str">
        <f t="shared" si="99"/>
        <v>Nenad – Vidović – OK Varaždin – M55</v>
      </c>
      <c r="L954" s="92" t="s">
        <v>0</v>
      </c>
      <c r="M954" s="312" t="str">
        <f t="shared" si="100"/>
        <v>Nenad – Vidović – OK Varaždin</v>
      </c>
      <c r="N954" s="92" t="s">
        <v>0</v>
      </c>
      <c r="O954" s="312" t="str">
        <f t="shared" si="101"/>
        <v>Nenad – Vidović</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969</v>
      </c>
      <c r="E955" s="282" cm="1">
        <f t="array" ref="E955">IF($C955="","",INDEX(import_data,$C955,E$9))</f>
        <v>1533</v>
      </c>
      <c r="F955" s="280" t="str" cm="1">
        <f t="array" ref="F955">IF($C955="","",INDEX(import_data,$C955,F$9))</f>
        <v>Nenad</v>
      </c>
      <c r="G955" s="280" t="str" cm="1">
        <f t="array" ref="G955">IF($C955="","",INDEX(import_data,$C955,G$9))</f>
        <v>Mihaljević</v>
      </c>
      <c r="H955" s="280" t="str" cm="1">
        <f t="array" ref="H955">IF($C955="","",IF(INDEX(import_data,$C955,H$9)="","",INDEX(import_data,$C955,H$9)))</f>
        <v>OK Vihor</v>
      </c>
      <c r="I955" s="300" t="str" cm="1">
        <f t="array" ref="I955">IF($C955="","",IF(INDEX(import_data,$C955,I$9)="","",INDEX(import_data,$C955,I$9)))</f>
        <v>M55</v>
      </c>
      <c r="K955" s="312" t="str">
        <f t="shared" si="99"/>
        <v>Nenad – Mihaljević – OK Vihor – M55</v>
      </c>
      <c r="L955" s="92" t="s">
        <v>0</v>
      </c>
      <c r="M955" s="312" t="str">
        <f t="shared" si="100"/>
        <v>Nenad – Mihaljević – OK Vihor</v>
      </c>
      <c r="N955" s="92" t="s">
        <v>0</v>
      </c>
      <c r="O955" s="312" t="str">
        <f t="shared" si="101"/>
        <v>Nenad – Mihaljević</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970</v>
      </c>
      <c r="E956" s="282" cm="1">
        <f t="array" ref="E956">IF($C956="","",INDEX(import_data,$C956,E$9))</f>
        <v>1596</v>
      </c>
      <c r="F956" s="280" t="str" cm="1">
        <f t="array" ref="F956">IF($C956="","",INDEX(import_data,$C956,F$9))</f>
        <v>Nenad</v>
      </c>
      <c r="G956" s="280" t="str" cm="1">
        <f t="array" ref="G956">IF($C956="","",INDEX(import_data,$C956,G$9))</f>
        <v>Zdjelar</v>
      </c>
      <c r="H956" s="280" t="str" cm="1">
        <f t="array" ref="H956">IF($C956="","",IF(INDEX(import_data,$C956,H$9)="","",INDEX(import_data,$C956,H$9)))</f>
        <v>OK Jelen</v>
      </c>
      <c r="I956" s="300" t="str" cm="1">
        <f t="array" ref="I956">IF($C956="","",IF(INDEX(import_data,$C956,I$9)="","",INDEX(import_data,$C956,I$9)))</f>
        <v>M35</v>
      </c>
      <c r="K956" s="312" t="str">
        <f t="shared" si="99"/>
        <v>Nenad – Zdjelar – OK Jelen – M35</v>
      </c>
      <c r="L956" s="92" t="s">
        <v>0</v>
      </c>
      <c r="M956" s="312" t="str">
        <f t="shared" si="100"/>
        <v>Nenad – Zdjelar – OK Jelen</v>
      </c>
      <c r="N956" s="92" t="s">
        <v>0</v>
      </c>
      <c r="O956" s="312" t="str">
        <f t="shared" si="101"/>
        <v>Nenad – Zdjelar</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971</v>
      </c>
      <c r="E957" s="282" cm="1">
        <f t="array" ref="E957">IF($C957="","",INDEX(import_data,$C957,E$9))</f>
        <v>1974</v>
      </c>
      <c r="F957" s="280" t="str" cm="1">
        <f t="array" ref="F957">IF($C957="","",INDEX(import_data,$C957,F$9))</f>
        <v>Nenad</v>
      </c>
      <c r="G957" s="280" t="str" cm="1">
        <f t="array" ref="G957">IF($C957="","",INDEX(import_data,$C957,G$9))</f>
        <v>Krpan</v>
      </c>
      <c r="H957" s="280" t="str" cm="1">
        <f t="array" ref="H957">IF($C957="","",IF(INDEX(import_data,$C957,H$9)="","",INDEX(import_data,$C957,H$9)))</f>
        <v/>
      </c>
      <c r="I957" s="300" t="str" cm="1">
        <f t="array" ref="I957">IF($C957="","",IF(INDEX(import_data,$C957,I$9)="","",INDEX(import_data,$C957,I$9)))</f>
        <v/>
      </c>
      <c r="K957" s="312" t="str">
        <f t="shared" si="99"/>
        <v>Nenad – Krpan</v>
      </c>
      <c r="L957" s="92" t="s">
        <v>0</v>
      </c>
      <c r="M957" s="312" t="str">
        <f t="shared" si="100"/>
        <v>Nenad – Krpan</v>
      </c>
      <c r="N957" s="92" t="s">
        <v>0</v>
      </c>
      <c r="O957" s="312" t="str">
        <f t="shared" si="101"/>
        <v>Nenad – Krpan</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972</v>
      </c>
      <c r="E958" s="282" cm="1">
        <f t="array" ref="E958">IF($C958="","",INDEX(import_data,$C958,E$9))</f>
        <v>1482</v>
      </c>
      <c r="F958" s="280" t="str" cm="1">
        <f t="array" ref="F958">IF($C958="","",INDEX(import_data,$C958,F$9))</f>
        <v>Nenad</v>
      </c>
      <c r="G958" s="280" t="str" cm="1">
        <f t="array" ref="G958">IF($C958="","",INDEX(import_data,$C958,G$9))</f>
        <v>Lovrec</v>
      </c>
      <c r="H958" s="280" t="str" cm="1">
        <f t="array" ref="H958">IF($C958="","",IF(INDEX(import_data,$C958,H$9)="","",INDEX(import_data,$C958,H$9)))</f>
        <v>OK Vihor</v>
      </c>
      <c r="I958" s="300" t="str" cm="1">
        <f t="array" ref="I958">IF($C958="","",IF(INDEX(import_data,$C958,I$9)="","",INDEX(import_data,$C958,I$9)))</f>
        <v>M55</v>
      </c>
      <c r="K958" s="312" t="str">
        <f t="shared" si="99"/>
        <v>Nenad – Lovrec – OK Vihor – M55</v>
      </c>
      <c r="L958" s="92" t="s">
        <v>0</v>
      </c>
      <c r="M958" s="312" t="str">
        <f t="shared" si="100"/>
        <v>Nenad – Lovrec – OK Vihor</v>
      </c>
      <c r="N958" s="92" t="s">
        <v>0</v>
      </c>
      <c r="O958" s="312" t="str">
        <f t="shared" si="101"/>
        <v>Nenad – Lovrec</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973</v>
      </c>
      <c r="E959" s="282" cm="1">
        <f t="array" ref="E959">IF($C959="","",INDEX(import_data,$C959,E$9))</f>
        <v>1272</v>
      </c>
      <c r="F959" s="280" t="str" cm="1">
        <f t="array" ref="F959">IF($C959="","",INDEX(import_data,$C959,F$9))</f>
        <v>Nera</v>
      </c>
      <c r="G959" s="280" t="str" cm="1">
        <f t="array" ref="G959">IF($C959="","",INDEX(import_data,$C959,G$9))</f>
        <v>Krečak</v>
      </c>
      <c r="H959" s="280" t="str" cm="1">
        <f t="array" ref="H959">IF($C959="","",IF(INDEX(import_data,$C959,H$9)="","",INDEX(import_data,$C959,H$9)))</f>
        <v>OK Varaždin</v>
      </c>
      <c r="I959" s="300" t="str" cm="1">
        <f t="array" ref="I959">IF($C959="","",IF(INDEX(import_data,$C959,I$9)="","",INDEX(import_data,$C959,I$9)))</f>
        <v/>
      </c>
      <c r="K959" s="312" t="str">
        <f t="shared" si="99"/>
        <v>Nera – Krečak – OK Varaždin</v>
      </c>
      <c r="L959" s="92" t="s">
        <v>0</v>
      </c>
      <c r="M959" s="312" t="str">
        <f t="shared" si="100"/>
        <v>Nera – Krečak – OK Varaždin</v>
      </c>
      <c r="N959" s="92" t="s">
        <v>0</v>
      </c>
      <c r="O959" s="312" t="str">
        <f t="shared" si="101"/>
        <v>Nera – Krečak</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974</v>
      </c>
      <c r="E960" s="282" cm="1">
        <f t="array" ref="E960">IF($C960="","",INDEX(import_data,$C960,E$9))</f>
        <v>2013</v>
      </c>
      <c r="F960" s="280" t="str" cm="1">
        <f t="array" ref="F960">IF($C960="","",INDEX(import_data,$C960,F$9))</f>
        <v>Neva</v>
      </c>
      <c r="G960" s="280" t="str" cm="1">
        <f t="array" ref="G960">IF($C960="","",INDEX(import_data,$C960,G$9))</f>
        <v>Čorak</v>
      </c>
      <c r="H960" s="280" t="str" cm="1">
        <f t="array" ref="H960">IF($C960="","",IF(INDEX(import_data,$C960,H$9)="","",INDEX(import_data,$C960,H$9)))</f>
        <v/>
      </c>
      <c r="I960" s="300" t="str" cm="1">
        <f t="array" ref="I960">IF($C960="","",IF(INDEX(import_data,$C960,I$9)="","",INDEX(import_data,$C960,I$9)))</f>
        <v/>
      </c>
      <c r="K960" s="312" t="str">
        <f t="shared" si="99"/>
        <v>Neva – Čorak</v>
      </c>
      <c r="L960" s="92" t="s">
        <v>0</v>
      </c>
      <c r="M960" s="312" t="str">
        <f t="shared" si="100"/>
        <v>Neva – Čorak</v>
      </c>
      <c r="N960" s="92" t="s">
        <v>0</v>
      </c>
      <c r="O960" s="312" t="str">
        <f t="shared" si="101"/>
        <v>Neva – Čorak</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975</v>
      </c>
      <c r="E961" s="282" cm="1">
        <f t="array" ref="E961">IF($C961="","",INDEX(import_data,$C961,E$9))</f>
        <v>1662</v>
      </c>
      <c r="F961" s="280" t="str" cm="1">
        <f t="array" ref="F961">IF($C961="","",INDEX(import_data,$C961,F$9))</f>
        <v>Neven</v>
      </c>
      <c r="G961" s="280" t="str" cm="1">
        <f t="array" ref="G961">IF($C961="","",INDEX(import_data,$C961,G$9))</f>
        <v>Vodopija</v>
      </c>
      <c r="H961" s="280" t="str" cm="1">
        <f t="array" ref="H961">IF($C961="","",IF(INDEX(import_data,$C961,H$9)="","",INDEX(import_data,$C961,H$9)))</f>
        <v>OK Varaždin</v>
      </c>
      <c r="I961" s="300" t="str" cm="1">
        <f t="array" ref="I961">IF($C961="","",IF(INDEX(import_data,$C961,I$9)="","",INDEX(import_data,$C961,I$9)))</f>
        <v/>
      </c>
      <c r="K961" s="312" t="str">
        <f t="shared" si="99"/>
        <v>Neven – Vodopija – OK Varaždin</v>
      </c>
      <c r="L961" s="92" t="s">
        <v>0</v>
      </c>
      <c r="M961" s="312" t="str">
        <f t="shared" si="100"/>
        <v>Neven – Vodopija – OK Varaždin</v>
      </c>
      <c r="N961" s="92" t="s">
        <v>0</v>
      </c>
      <c r="O961" s="312" t="str">
        <f t="shared" si="101"/>
        <v>Neven – Vodopija</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976</v>
      </c>
      <c r="E962" s="282" cm="1">
        <f t="array" ref="E962">IF($C962="","",INDEX(import_data,$C962,E$9))</f>
        <v>1076</v>
      </c>
      <c r="F962" s="280" t="str" cm="1">
        <f t="array" ref="F962">IF($C962="","",INDEX(import_data,$C962,F$9))</f>
        <v>Nevena</v>
      </c>
      <c r="G962" s="280" t="str" cm="1">
        <f t="array" ref="G962">IF($C962="","",INDEX(import_data,$C962,G$9))</f>
        <v>Letica</v>
      </c>
      <c r="H962" s="280" t="str" cm="1">
        <f t="array" ref="H962">IF($C962="","",IF(INDEX(import_data,$C962,H$9)="","",INDEX(import_data,$C962,H$9)))</f>
        <v>OK Vihor</v>
      </c>
      <c r="I962" s="300" t="str" cm="1">
        <f t="array" ref="I962">IF($C962="","",IF(INDEX(import_data,$C962,I$9)="","",INDEX(import_data,$C962,I$9)))</f>
        <v>Ž45</v>
      </c>
      <c r="K962" s="312" t="str">
        <f t="shared" si="99"/>
        <v>Nevena – Letica – OK Vihor – Ž45</v>
      </c>
      <c r="L962" s="92" t="s">
        <v>0</v>
      </c>
      <c r="M962" s="312" t="str">
        <f t="shared" si="100"/>
        <v>Nevena – Letica – OK Vihor</v>
      </c>
      <c r="N962" s="92" t="s">
        <v>0</v>
      </c>
      <c r="O962" s="312" t="str">
        <f t="shared" si="101"/>
        <v>Nevena – Letica</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977</v>
      </c>
      <c r="E963" s="282" cm="1">
        <f t="array" ref="E963">IF($C963="","",INDEX(import_data,$C963,E$9))</f>
        <v>1181</v>
      </c>
      <c r="F963" s="280" t="str" cm="1">
        <f t="array" ref="F963">IF($C963="","",INDEX(import_data,$C963,F$9))</f>
        <v>Nevija</v>
      </c>
      <c r="G963" s="280" t="str" cm="1">
        <f t="array" ref="G963">IF($C963="","",INDEX(import_data,$C963,G$9))</f>
        <v>Frajzman</v>
      </c>
      <c r="H963" s="280" t="str" cm="1">
        <f t="array" ref="H963">IF($C963="","",IF(INDEX(import_data,$C963,H$9)="","",INDEX(import_data,$C963,H$9)))</f>
        <v>OK Jelen</v>
      </c>
      <c r="I963" s="300" t="str" cm="1">
        <f t="array" ref="I963">IF($C963="","",IF(INDEX(import_data,$C963,I$9)="","",INDEX(import_data,$C963,I$9)))</f>
        <v>Ž35</v>
      </c>
      <c r="K963" s="312" t="str">
        <f t="shared" si="99"/>
        <v>Nevija – Frajzman – OK Jelen – Ž35</v>
      </c>
      <c r="L963" s="92" t="s">
        <v>0</v>
      </c>
      <c r="M963" s="312" t="str">
        <f t="shared" si="100"/>
        <v>Nevija – Frajzman – OK Jelen</v>
      </c>
      <c r="N963" s="92" t="s">
        <v>0</v>
      </c>
      <c r="O963" s="312" t="str">
        <f t="shared" si="101"/>
        <v>Nevija – Frajzman</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978</v>
      </c>
      <c r="E964" s="282" cm="1">
        <f t="array" ref="E964">IF($C964="","",INDEX(import_data,$C964,E$9))</f>
        <v>2071</v>
      </c>
      <c r="F964" s="280" t="str" cm="1">
        <f t="array" ref="F964">IF($C964="","",INDEX(import_data,$C964,F$9))</f>
        <v>Nicolas</v>
      </c>
      <c r="G964" s="280" t="str" cm="1">
        <f t="array" ref="G964">IF($C964="","",INDEX(import_data,$C964,G$9))</f>
        <v>Ludovicy</v>
      </c>
      <c r="H964" s="280" t="str" cm="1">
        <f t="array" ref="H964">IF($C964="","",IF(INDEX(import_data,$C964,H$9)="","",INDEX(import_data,$C964,H$9)))</f>
        <v>Coliege</v>
      </c>
      <c r="I964" s="300" t="str" cm="1">
        <f t="array" ref="I964">IF($C964="","",IF(INDEX(import_data,$C964,I$9)="","",INDEX(import_data,$C964,I$9)))</f>
        <v/>
      </c>
      <c r="K964" s="312" t="str">
        <f t="shared" si="99"/>
        <v>Nicolas – Ludovicy – Coliege</v>
      </c>
      <c r="L964" s="92" t="s">
        <v>0</v>
      </c>
      <c r="M964" s="312" t="str">
        <f t="shared" si="100"/>
        <v>Nicolas – Ludovicy – Coliege</v>
      </c>
      <c r="N964" s="92" t="s">
        <v>0</v>
      </c>
      <c r="O964" s="312" t="str">
        <f t="shared" si="101"/>
        <v>Nicolas – Ludovicy</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979</v>
      </c>
      <c r="E965" s="282" cm="1">
        <f t="array" ref="E965">IF($C965="","",INDEX(import_data,$C965,E$9))</f>
        <v>1024</v>
      </c>
      <c r="F965" s="280" t="str" cm="1">
        <f t="array" ref="F965">IF($C965="","",INDEX(import_data,$C965,F$9))</f>
        <v>Nika</v>
      </c>
      <c r="G965" s="280" t="str" cm="1">
        <f t="array" ref="G965">IF($C965="","",INDEX(import_data,$C965,G$9))</f>
        <v>Hajak</v>
      </c>
      <c r="H965" s="280" t="str" cm="1">
        <f t="array" ref="H965">IF($C965="","",IF(INDEX(import_data,$C965,H$9)="","",INDEX(import_data,$C965,H$9)))</f>
        <v>OK Vihor</v>
      </c>
      <c r="I965" s="300" t="str" cm="1">
        <f t="array" ref="I965">IF($C965="","",IF(INDEX(import_data,$C965,I$9)="","",INDEX(import_data,$C965,I$9)))</f>
        <v/>
      </c>
      <c r="K965" s="312" t="str">
        <f t="shared" si="99"/>
        <v>Nika – Hajak – OK Vihor</v>
      </c>
      <c r="L965" s="92" t="s">
        <v>0</v>
      </c>
      <c r="M965" s="312" t="str">
        <f t="shared" si="100"/>
        <v>Nika – Hajak – OK Vihor</v>
      </c>
      <c r="N965" s="92" t="s">
        <v>0</v>
      </c>
      <c r="O965" s="312" t="str">
        <f t="shared" si="101"/>
        <v>Nika – Hajak</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980</v>
      </c>
      <c r="E966" s="282" cm="1">
        <f t="array" ref="E966">IF($C966="","",INDEX(import_data,$C966,E$9))</f>
        <v>2015</v>
      </c>
      <c r="F966" s="280" t="str" cm="1">
        <f t="array" ref="F966">IF($C966="","",INDEX(import_data,$C966,F$9))</f>
        <v>Nika</v>
      </c>
      <c r="G966" s="280" t="str" cm="1">
        <f t="array" ref="G966">IF($C966="","",INDEX(import_data,$C966,G$9))</f>
        <v>Korper</v>
      </c>
      <c r="H966" s="280" t="str" cm="1">
        <f t="array" ref="H966">IF($C966="","",IF(INDEX(import_data,$C966,H$9)="","",INDEX(import_data,$C966,H$9)))</f>
        <v/>
      </c>
      <c r="I966" s="300" t="str" cm="1">
        <f t="array" ref="I966">IF($C966="","",IF(INDEX(import_data,$C966,I$9)="","",INDEX(import_data,$C966,I$9)))</f>
        <v/>
      </c>
      <c r="K966" s="312" t="str">
        <f t="shared" si="99"/>
        <v>Nika – Korper</v>
      </c>
      <c r="L966" s="92" t="s">
        <v>0</v>
      </c>
      <c r="M966" s="312" t="str">
        <f t="shared" si="100"/>
        <v>Nika – Korper</v>
      </c>
      <c r="N966" s="92" t="s">
        <v>0</v>
      </c>
      <c r="O966" s="312" t="str">
        <f t="shared" si="101"/>
        <v>Nika – Korper</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981</v>
      </c>
      <c r="E967" s="282" cm="1">
        <f t="array" ref="E967">IF($C967="","",INDEX(import_data,$C967,E$9))</f>
        <v>1401</v>
      </c>
      <c r="F967" s="280" t="str" cm="1">
        <f t="array" ref="F967">IF($C967="","",INDEX(import_data,$C967,F$9))</f>
        <v>Nika</v>
      </c>
      <c r="G967" s="280" t="str" cm="1">
        <f t="array" ref="G967">IF($C967="","",INDEX(import_data,$C967,G$9))</f>
        <v>Juričan</v>
      </c>
      <c r="H967" s="280" t="str" cm="1">
        <f t="array" ref="H967">IF($C967="","",IF(INDEX(import_data,$C967,H$9)="","",INDEX(import_data,$C967,H$9)))</f>
        <v>OK Varaždin</v>
      </c>
      <c r="I967" s="300" t="str" cm="1">
        <f t="array" ref="I967">IF($C967="","",IF(INDEX(import_data,$C967,I$9)="","",INDEX(import_data,$C967,I$9)))</f>
        <v>Ž12</v>
      </c>
      <c r="K967" s="312" t="str">
        <f t="shared" si="99"/>
        <v>Nika – Juričan – OK Varaždin – Ž12</v>
      </c>
      <c r="L967" s="92" t="s">
        <v>0</v>
      </c>
      <c r="M967" s="312" t="str">
        <f t="shared" si="100"/>
        <v>Nika – Juričan – OK Varaždin</v>
      </c>
      <c r="N967" s="92" t="s">
        <v>0</v>
      </c>
      <c r="O967" s="312" t="str">
        <f t="shared" si="101"/>
        <v>Nika – Juričan</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982</v>
      </c>
      <c r="E968" s="282" cm="1">
        <f t="array" ref="E968">IF($C968="","",INDEX(import_data,$C968,E$9))</f>
        <v>1477</v>
      </c>
      <c r="F968" s="280" t="str" cm="1">
        <f t="array" ref="F968">IF($C968="","",INDEX(import_data,$C968,F$9))</f>
        <v>Nika</v>
      </c>
      <c r="G968" s="280" t="str" cm="1">
        <f t="array" ref="G968">IF($C968="","",INDEX(import_data,$C968,G$9))</f>
        <v>Kolarek</v>
      </c>
      <c r="H968" s="280" t="str" cm="1">
        <f t="array" ref="H968">IF($C968="","",IF(INDEX(import_data,$C968,H$9)="","",INDEX(import_data,$C968,H$9)))</f>
        <v>OK Vihor</v>
      </c>
      <c r="I968" s="300" t="str" cm="1">
        <f t="array" ref="I968">IF($C968="","",IF(INDEX(import_data,$C968,I$9)="","",INDEX(import_data,$C968,I$9)))</f>
        <v>Ž20</v>
      </c>
      <c r="K968" s="312" t="str">
        <f t="shared" si="99"/>
        <v>Nika – Kolarek – OK Vihor – Ž20</v>
      </c>
      <c r="L968" s="92" t="s">
        <v>0</v>
      </c>
      <c r="M968" s="312" t="str">
        <f t="shared" si="100"/>
        <v>Nika – Kolarek – OK Vihor</v>
      </c>
      <c r="N968" s="92" t="s">
        <v>0</v>
      </c>
      <c r="O968" s="312" t="str">
        <f t="shared" si="101"/>
        <v>Nika – Kolarek</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983</v>
      </c>
      <c r="E969" s="282" cm="1">
        <f t="array" ref="E969">IF($C969="","",INDEX(import_data,$C969,E$9))</f>
        <v>1892</v>
      </c>
      <c r="F969" s="280" t="str" cm="1">
        <f t="array" ref="F969">IF($C969="","",INDEX(import_data,$C969,F$9))</f>
        <v>Nika</v>
      </c>
      <c r="G969" s="280" t="str" cm="1">
        <f t="array" ref="G969">IF($C969="","",INDEX(import_data,$C969,G$9))</f>
        <v>Jurić</v>
      </c>
      <c r="H969" s="280" t="str" cm="1">
        <f t="array" ref="H969">IF($C969="","",IF(INDEX(import_data,$C969,H$9)="","",INDEX(import_data,$C969,H$9)))</f>
        <v>OK Vihor</v>
      </c>
      <c r="I969" s="300" t="str" cm="1">
        <f t="array" ref="I969">IF($C969="","",IF(INDEX(import_data,$C969,I$9)="","",INDEX(import_data,$C969,I$9)))</f>
        <v>Ž21B</v>
      </c>
      <c r="K969" s="312" t="str">
        <f t="shared" si="99"/>
        <v>Nika – Jurić – OK Vihor – Ž21B</v>
      </c>
      <c r="L969" s="92" t="s">
        <v>0</v>
      </c>
      <c r="M969" s="312" t="str">
        <f t="shared" si="100"/>
        <v>Nika – Jurić – OK Vihor</v>
      </c>
      <c r="N969" s="92" t="s">
        <v>0</v>
      </c>
      <c r="O969" s="312" t="str">
        <f t="shared" si="101"/>
        <v>Nika – Jurić</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984</v>
      </c>
      <c r="E970" s="282" cm="1">
        <f t="array" ref="E970">IF($C970="","",INDEX(import_data,$C970,E$9))</f>
        <v>1383</v>
      </c>
      <c r="F970" s="280" t="str" cm="1">
        <f t="array" ref="F970">IF($C970="","",INDEX(import_data,$C970,F$9))</f>
        <v>Nika</v>
      </c>
      <c r="G970" s="280" t="str" cm="1">
        <f t="array" ref="G970">IF($C970="","",INDEX(import_data,$C970,G$9))</f>
        <v>Sakar</v>
      </c>
      <c r="H970" s="280" t="str" cm="1">
        <f t="array" ref="H970">IF($C970="","",IF(INDEX(import_data,$C970,H$9)="","",INDEX(import_data,$C970,H$9)))</f>
        <v>OK Maksimir</v>
      </c>
      <c r="I970" s="300" t="str" cm="1">
        <f t="array" ref="I970">IF($C970="","",IF(INDEX(import_data,$C970,I$9)="","",INDEX(import_data,$C970,I$9)))</f>
        <v>Ž21A</v>
      </c>
      <c r="K970" s="312" t="str">
        <f t="shared" si="99"/>
        <v>Nika – Sakar – OK Maksimir – Ž21A</v>
      </c>
      <c r="L970" s="92" t="s">
        <v>0</v>
      </c>
      <c r="M970" s="312" t="str">
        <f t="shared" si="100"/>
        <v>Nika – Sakar – OK Maksimir</v>
      </c>
      <c r="N970" s="92" t="s">
        <v>0</v>
      </c>
      <c r="O970" s="312" t="str">
        <f t="shared" si="101"/>
        <v>Nika – Sakar</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985</v>
      </c>
      <c r="E971" s="282" cm="1">
        <f t="array" ref="E971">IF($C971="","",INDEX(import_data,$C971,E$9))</f>
        <v>1538</v>
      </c>
      <c r="F971" s="280" t="str" cm="1">
        <f t="array" ref="F971">IF($C971="","",INDEX(import_data,$C971,F$9))</f>
        <v>Nika</v>
      </c>
      <c r="G971" s="280" t="str" cm="1">
        <f t="array" ref="G971">IF($C971="","",INDEX(import_data,$C971,G$9))</f>
        <v>Kuzmanić</v>
      </c>
      <c r="H971" s="280" t="str" cm="1">
        <f t="array" ref="H971">IF($C971="","",IF(INDEX(import_data,$C971,H$9)="","",INDEX(import_data,$C971,H$9)))</f>
        <v>OK Varaždin</v>
      </c>
      <c r="I971" s="300" t="str" cm="1">
        <f t="array" ref="I971">IF($C971="","",IF(INDEX(import_data,$C971,I$9)="","",INDEX(import_data,$C971,I$9)))</f>
        <v>Ž14</v>
      </c>
      <c r="K971" s="312" t="str">
        <f t="shared" si="99"/>
        <v>Nika – Kuzmanić – OK Varaždin – Ž14</v>
      </c>
      <c r="L971" s="92" t="s">
        <v>0</v>
      </c>
      <c r="M971" s="312" t="str">
        <f t="shared" si="100"/>
        <v>Nika – Kuzmanić – OK Varaždin</v>
      </c>
      <c r="N971" s="92" t="s">
        <v>0</v>
      </c>
      <c r="O971" s="312" t="str">
        <f t="shared" si="101"/>
        <v>Nika – Kuzmanić</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986</v>
      </c>
      <c r="E972" s="282" cm="1">
        <f t="array" ref="E972">IF($C972="","",INDEX(import_data,$C972,E$9))</f>
        <v>1415</v>
      </c>
      <c r="F972" s="280" t="str" cm="1">
        <f t="array" ref="F972">IF($C972="","",INDEX(import_data,$C972,F$9))</f>
        <v>Nikica</v>
      </c>
      <c r="G972" s="280" t="str" cm="1">
        <f t="array" ref="G972">IF($C972="","",INDEX(import_data,$C972,G$9))</f>
        <v>Jokić</v>
      </c>
      <c r="H972" s="280" t="str" cm="1">
        <f t="array" ref="H972">IF($C972="","",IF(INDEX(import_data,$C972,H$9)="","",INDEX(import_data,$C972,H$9)))</f>
        <v>OK Vihor</v>
      </c>
      <c r="I972" s="300" t="str" cm="1">
        <f t="array" ref="I972">IF($C972="","",IF(INDEX(import_data,$C972,I$9)="","",INDEX(import_data,$C972,I$9)))</f>
        <v>M35</v>
      </c>
      <c r="K972" s="312" t="str">
        <f t="shared" ref="K972:K1035" si="106">IF(F972="","",F972) &amp; IF(G972="",""," – " &amp; G972) &amp; IF(H972="",""," – " &amp; H972) &amp; IF(I972="",""," – " &amp; I972)</f>
        <v>Nikica – Jokić – OK Vihor – M35</v>
      </c>
      <c r="L972" s="92" t="s">
        <v>0</v>
      </c>
      <c r="M972" s="312" t="str">
        <f t="shared" ref="M972:M1035" si="107">IF(F972="","",F972) &amp; IF(G972="",""," – " &amp; G972) &amp; IF(H972="",""," – " &amp; H972)</f>
        <v>Nikica – Jokić – OK Vihor</v>
      </c>
      <c r="N972" s="92" t="s">
        <v>0</v>
      </c>
      <c r="O972" s="312" t="str">
        <f t="shared" ref="O972:O1035" si="108">IF(F972="","",F972) &amp; IF(G972="",""," – " &amp; G972)</f>
        <v>Nikica – Jokić</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987</v>
      </c>
      <c r="E973" s="282" cm="1">
        <f t="array" ref="E973">IF($C973="","",INDEX(import_data,$C973,E$9))</f>
        <v>1688</v>
      </c>
      <c r="F973" s="280" t="str" cm="1">
        <f t="array" ref="F973">IF($C973="","",INDEX(import_data,$C973,F$9))</f>
        <v>Niko</v>
      </c>
      <c r="G973" s="280" t="str" cm="1">
        <f t="array" ref="G973">IF($C973="","",INDEX(import_data,$C973,G$9))</f>
        <v>Renić</v>
      </c>
      <c r="H973" s="280" t="str" cm="1">
        <f t="array" ref="H973">IF($C973="","",IF(INDEX(import_data,$C973,H$9)="","",INDEX(import_data,$C973,H$9)))</f>
        <v>OK Orion</v>
      </c>
      <c r="I973" s="300" t="str" cm="1">
        <f t="array" ref="I973">IF($C973="","",IF(INDEX(import_data,$C973,I$9)="","",INDEX(import_data,$C973,I$9)))</f>
        <v>M20</v>
      </c>
      <c r="K973" s="312" t="str">
        <f t="shared" si="106"/>
        <v>Niko – Renić – OK Orion – M20</v>
      </c>
      <c r="L973" s="92" t="s">
        <v>0</v>
      </c>
      <c r="M973" s="312" t="str">
        <f t="shared" si="107"/>
        <v>Niko – Renić – OK Orion</v>
      </c>
      <c r="N973" s="92" t="s">
        <v>0</v>
      </c>
      <c r="O973" s="312" t="str">
        <f t="shared" si="108"/>
        <v>Niko – Renić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988</v>
      </c>
      <c r="E974" s="282" cm="1">
        <f t="array" ref="E974">IF($C974="","",INDEX(import_data,$C974,E$9))</f>
        <v>1989</v>
      </c>
      <c r="F974" s="280" t="str" cm="1">
        <f t="array" ref="F974">IF($C974="","",INDEX(import_data,$C974,F$9))</f>
        <v>Niko</v>
      </c>
      <c r="G974" s="280" t="str" cm="1">
        <f t="array" ref="G974">IF($C974="","",INDEX(import_data,$C974,G$9))</f>
        <v>Duhović</v>
      </c>
      <c r="H974" s="280" t="str" cm="1">
        <f t="array" ref="H974">IF($C974="","",IF(INDEX(import_data,$C974,H$9)="","",INDEX(import_data,$C974,H$9)))</f>
        <v>OK Međimurje</v>
      </c>
      <c r="I974" s="300" t="str" cm="1">
        <f t="array" ref="I974">IF($C974="","",IF(INDEX(import_data,$C974,I$9)="","",INDEX(import_data,$C974,I$9)))</f>
        <v/>
      </c>
      <c r="K974" s="312" t="str">
        <f t="shared" si="106"/>
        <v>Niko – Duhović – OK Međimurje</v>
      </c>
      <c r="L974" s="92" t="s">
        <v>0</v>
      </c>
      <c r="M974" s="312" t="str">
        <f t="shared" si="107"/>
        <v>Niko – Duhović – OK Međimurje</v>
      </c>
      <c r="N974" s="92" t="s">
        <v>0</v>
      </c>
      <c r="O974" s="312" t="str">
        <f t="shared" si="108"/>
        <v>Niko – Duhović</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989</v>
      </c>
      <c r="E975" s="282" cm="1">
        <f t="array" ref="E975">IF($C975="","",INDEX(import_data,$C975,E$9))</f>
        <v>1317</v>
      </c>
      <c r="F975" s="280" t="str" cm="1">
        <f t="array" ref="F975">IF($C975="","",INDEX(import_data,$C975,F$9))</f>
        <v>Niko</v>
      </c>
      <c r="G975" s="280" t="str" cm="1">
        <f t="array" ref="G975">IF($C975="","",INDEX(import_data,$C975,G$9))</f>
        <v>Savović</v>
      </c>
      <c r="H975" s="280" t="str" cm="1">
        <f t="array" ref="H975">IF($C975="","",IF(INDEX(import_data,$C975,H$9)="","",INDEX(import_data,$C975,H$9)))</f>
        <v>OK Vihor</v>
      </c>
      <c r="I975" s="300" t="str" cm="1">
        <f t="array" ref="I975">IF($C975="","",IF(INDEX(import_data,$C975,I$9)="","",INDEX(import_data,$C975,I$9)))</f>
        <v/>
      </c>
      <c r="K975" s="312" t="str">
        <f t="shared" si="106"/>
        <v>Niko – Savović – OK Vihor</v>
      </c>
      <c r="L975" s="92" t="s">
        <v>0</v>
      </c>
      <c r="M975" s="312" t="str">
        <f t="shared" si="107"/>
        <v>Niko – Savović – OK Vihor</v>
      </c>
      <c r="N975" s="92" t="s">
        <v>0</v>
      </c>
      <c r="O975" s="312" t="str">
        <f t="shared" si="108"/>
        <v>Niko – Savović</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990</v>
      </c>
      <c r="E976" s="282" cm="1">
        <f t="array" ref="E976">IF($C976="","",INDEX(import_data,$C976,E$9))</f>
        <v>1581</v>
      </c>
      <c r="F976" s="280" t="str" cm="1">
        <f t="array" ref="F976">IF($C976="","",INDEX(import_data,$C976,F$9))</f>
        <v>Nikola</v>
      </c>
      <c r="G976" s="280" t="str" cm="1">
        <f t="array" ref="G976">IF($C976="","",INDEX(import_data,$C976,G$9))</f>
        <v>Škorić</v>
      </c>
      <c r="H976" s="280" t="str" cm="1">
        <f t="array" ref="H976">IF($C976="","",IF(INDEX(import_data,$C976,H$9)="","",INDEX(import_data,$C976,H$9)))</f>
        <v>OK Kapela</v>
      </c>
      <c r="I976" s="300" t="str" cm="1">
        <f t="array" ref="I976">IF($C976="","",IF(INDEX(import_data,$C976,I$9)="","",INDEX(import_data,$C976,I$9)))</f>
        <v/>
      </c>
      <c r="K976" s="312" t="str">
        <f t="shared" si="106"/>
        <v>Nikola – Škorić – OK Kapela</v>
      </c>
      <c r="L976" s="92" t="s">
        <v>0</v>
      </c>
      <c r="M976" s="312" t="str">
        <f t="shared" si="107"/>
        <v>Nikola – Škorić – OK Kapela</v>
      </c>
      <c r="N976" s="92" t="s">
        <v>0</v>
      </c>
      <c r="O976" s="312" t="str">
        <f t="shared" si="108"/>
        <v>Nikola – Škorić</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991</v>
      </c>
      <c r="E977" s="282" cm="1">
        <f t="array" ref="E977">IF($C977="","",INDEX(import_data,$C977,E$9))</f>
        <v>1820</v>
      </c>
      <c r="F977" s="280" t="str" cm="1">
        <f t="array" ref="F977">IF($C977="","",INDEX(import_data,$C977,F$9))</f>
        <v>Nikola</v>
      </c>
      <c r="G977" s="280" t="str" cm="1">
        <f t="array" ref="G977">IF($C977="","",INDEX(import_data,$C977,G$9))</f>
        <v>Tkalec</v>
      </c>
      <c r="H977" s="280" t="str" cm="1">
        <f t="array" ref="H977">IF($C977="","",IF(INDEX(import_data,$C977,H$9)="","",INDEX(import_data,$C977,H$9)))</f>
        <v>OK Međimurje</v>
      </c>
      <c r="I977" s="300" t="str" cm="1">
        <f t="array" ref="I977">IF($C977="","",IF(INDEX(import_data,$C977,I$9)="","",INDEX(import_data,$C977,I$9)))</f>
        <v/>
      </c>
      <c r="K977" s="312" t="str">
        <f t="shared" si="106"/>
        <v>Nikola – Tkalec – OK Međimurje</v>
      </c>
      <c r="L977" s="92" t="s">
        <v>0</v>
      </c>
      <c r="M977" s="312" t="str">
        <f t="shared" si="107"/>
        <v>Nikola – Tkalec – OK Međimurje</v>
      </c>
      <c r="N977" s="92" t="s">
        <v>0</v>
      </c>
      <c r="O977" s="312" t="str">
        <f t="shared" si="108"/>
        <v>Nikola – Tkalec</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992</v>
      </c>
      <c r="E978" s="282" cm="1">
        <f t="array" ref="E978">IF($C978="","",INDEX(import_data,$C978,E$9))</f>
        <v>1898</v>
      </c>
      <c r="F978" s="280" t="str" cm="1">
        <f t="array" ref="F978">IF($C978="","",INDEX(import_data,$C978,F$9))</f>
        <v>Nikola</v>
      </c>
      <c r="G978" s="280" t="str" cm="1">
        <f t="array" ref="G978">IF($C978="","",INDEX(import_data,$C978,G$9))</f>
        <v>Lucić</v>
      </c>
      <c r="H978" s="280" t="str" cm="1">
        <f t="array" ref="H978">IF($C978="","",IF(INDEX(import_data,$C978,H$9)="","",INDEX(import_data,$C978,H$9)))</f>
        <v>OK Vihor</v>
      </c>
      <c r="I978" s="300" t="str" cm="1">
        <f t="array" ref="I978">IF($C978="","",IF(INDEX(import_data,$C978,I$9)="","",INDEX(import_data,$C978,I$9)))</f>
        <v>M21B</v>
      </c>
      <c r="K978" s="312" t="str">
        <f t="shared" si="106"/>
        <v>Nikola – Lucić – OK Vihor – M21B</v>
      </c>
      <c r="L978" s="92" t="s">
        <v>0</v>
      </c>
      <c r="M978" s="312" t="str">
        <f t="shared" si="107"/>
        <v>Nikola – Lucić – OK Vihor</v>
      </c>
      <c r="N978" s="92" t="s">
        <v>0</v>
      </c>
      <c r="O978" s="312" t="str">
        <f t="shared" si="108"/>
        <v>Nikola – Lucić</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993</v>
      </c>
      <c r="E979" s="282" cm="1">
        <f t="array" ref="E979">IF($C979="","",INDEX(import_data,$C979,E$9))</f>
        <v>1642</v>
      </c>
      <c r="F979" s="280" t="str" cm="1">
        <f t="array" ref="F979">IF($C979="","",INDEX(import_data,$C979,F$9))</f>
        <v>Nikola</v>
      </c>
      <c r="G979" s="280" t="str" cm="1">
        <f t="array" ref="G979">IF($C979="","",INDEX(import_data,$C979,G$9))</f>
        <v>Pajčin</v>
      </c>
      <c r="H979" s="280" t="str" cm="1">
        <f t="array" ref="H979">IF($C979="","",IF(INDEX(import_data,$C979,H$9)="","",INDEX(import_data,$C979,H$9)))</f>
        <v>OK Sova</v>
      </c>
      <c r="I979" s="300" t="str" cm="1">
        <f t="array" ref="I979">IF($C979="","",IF(INDEX(import_data,$C979,I$9)="","",INDEX(import_data,$C979,I$9)))</f>
        <v>M45</v>
      </c>
      <c r="K979" s="312" t="str">
        <f t="shared" si="106"/>
        <v>Nikola – Pajčin – OK Sova – M45</v>
      </c>
      <c r="L979" s="92" t="s">
        <v>0</v>
      </c>
      <c r="M979" s="312" t="str">
        <f t="shared" si="107"/>
        <v>Nikola – Pajčin – OK Sova</v>
      </c>
      <c r="N979" s="92" t="s">
        <v>0</v>
      </c>
      <c r="O979" s="312" t="str">
        <f t="shared" si="108"/>
        <v>Nikola – Pajčin</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994</v>
      </c>
      <c r="E980" s="282" cm="1">
        <f t="array" ref="E980">IF($C980="","",INDEX(import_data,$C980,E$9))</f>
        <v>2001</v>
      </c>
      <c r="F980" s="280" t="str" cm="1">
        <f t="array" ref="F980">IF($C980="","",INDEX(import_data,$C980,F$9))</f>
        <v>Nikola</v>
      </c>
      <c r="G980" s="280" t="str" cm="1">
        <f t="array" ref="G980">IF($C980="","",INDEX(import_data,$C980,G$9))</f>
        <v>Ožanić</v>
      </c>
      <c r="H980" s="280" t="str" cm="1">
        <f t="array" ref="H980">IF($C980="","",IF(INDEX(import_data,$C980,H$9)="","",INDEX(import_data,$C980,H$9)))</f>
        <v>OK Kapela</v>
      </c>
      <c r="I980" s="300" t="str" cm="1">
        <f t="array" ref="I980">IF($C980="","",IF(INDEX(import_data,$C980,I$9)="","",INDEX(import_data,$C980,I$9)))</f>
        <v>M21B</v>
      </c>
      <c r="K980" s="312" t="str">
        <f t="shared" si="106"/>
        <v>Nikola – Ožanić – OK Kapela – M21B</v>
      </c>
      <c r="L980" s="92" t="s">
        <v>0</v>
      </c>
      <c r="M980" s="312" t="str">
        <f t="shared" si="107"/>
        <v>Nikola – Ožanić – OK Kapela</v>
      </c>
      <c r="N980" s="92" t="s">
        <v>0</v>
      </c>
      <c r="O980" s="312" t="str">
        <f t="shared" si="108"/>
        <v>Nikola – Ožanić</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995</v>
      </c>
      <c r="E981" s="282" cm="1">
        <f t="array" ref="E981">IF($C981="","",INDEX(import_data,$C981,E$9))</f>
        <v>2386</v>
      </c>
      <c r="F981" s="280" t="str" cm="1">
        <f t="array" ref="F981">IF($C981="","",INDEX(import_data,$C981,F$9))</f>
        <v>Nikola</v>
      </c>
      <c r="G981" s="280" t="str" cm="1">
        <f t="array" ref="G981">IF($C981="","",INDEX(import_data,$C981,G$9))</f>
        <v>Zlámalová</v>
      </c>
      <c r="H981" s="280" t="str" cm="1">
        <f t="array" ref="H981">IF($C981="","",IF(INDEX(import_data,$C981,H$9)="","",INDEX(import_data,$C981,H$9)))</f>
        <v>Sportcentrum Jicin</v>
      </c>
      <c r="I981" s="300" t="str" cm="1">
        <f t="array" ref="I981">IF($C981="","",IF(INDEX(import_data,$C981,I$9)="","",INDEX(import_data,$C981,I$9)))</f>
        <v/>
      </c>
      <c r="K981" s="312" t="str">
        <f t="shared" si="106"/>
        <v>Nikola – Zlámalová – Sportcentrum Jicin</v>
      </c>
      <c r="L981" s="92" t="s">
        <v>0</v>
      </c>
      <c r="M981" s="312" t="str">
        <f t="shared" si="107"/>
        <v>Nikola – Zlámalová – Sportcentrum Jicin</v>
      </c>
      <c r="N981" s="92" t="s">
        <v>0</v>
      </c>
      <c r="O981" s="312" t="str">
        <f t="shared" si="108"/>
        <v>Nikola – Zlámalová</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996</v>
      </c>
      <c r="E982" s="282" cm="1">
        <f t="array" ref="E982">IF($C982="","",INDEX(import_data,$C982,E$9))</f>
        <v>2238</v>
      </c>
      <c r="F982" s="280" t="str" cm="1">
        <f t="array" ref="F982">IF($C982="","",INDEX(import_data,$C982,F$9))</f>
        <v>Nikola</v>
      </c>
      <c r="G982" s="280" t="str" cm="1">
        <f t="array" ref="G982">IF($C982="","",INDEX(import_data,$C982,G$9))</f>
        <v>Nikolić</v>
      </c>
      <c r="H982" s="280" t="str" cm="1">
        <f t="array" ref="H982">IF($C982="","",IF(INDEX(import_data,$C982,H$9)="","",INDEX(import_data,$C982,H$9)))</f>
        <v>OK Vihor</v>
      </c>
      <c r="I982" s="300" t="str" cm="1">
        <f t="array" ref="I982">IF($C982="","",IF(INDEX(import_data,$C982,I$9)="","",INDEX(import_data,$C982,I$9)))</f>
        <v>M21B</v>
      </c>
      <c r="K982" s="312" t="str">
        <f t="shared" si="106"/>
        <v>Nikola – Nikolić – OK Vihor – M21B</v>
      </c>
      <c r="L982" s="92" t="s">
        <v>0</v>
      </c>
      <c r="M982" s="312" t="str">
        <f t="shared" si="107"/>
        <v>Nikola – Nikolić – OK Vihor</v>
      </c>
      <c r="N982" s="92" t="s">
        <v>0</v>
      </c>
      <c r="O982" s="312" t="str">
        <f t="shared" si="108"/>
        <v>Nikola – Nikolić</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997</v>
      </c>
      <c r="E983" s="282" cm="1">
        <f t="array" ref="E983">IF($C983="","",INDEX(import_data,$C983,E$9))</f>
        <v>1738</v>
      </c>
      <c r="F983" s="280" t="str" cm="1">
        <f t="array" ref="F983">IF($C983="","",INDEX(import_data,$C983,F$9))</f>
        <v>Nikola</v>
      </c>
      <c r="G983" s="280" t="str" cm="1">
        <f t="array" ref="G983">IF($C983="","",INDEX(import_data,$C983,G$9))</f>
        <v>Bićanić</v>
      </c>
      <c r="H983" s="280" t="str" cm="1">
        <f t="array" ref="H983">IF($C983="","",IF(INDEX(import_data,$C983,H$9)="","",INDEX(import_data,$C983,H$9)))</f>
        <v>OK Sova</v>
      </c>
      <c r="I983" s="300" t="str" cm="1">
        <f t="array" ref="I983">IF($C983="","",IF(INDEX(import_data,$C983,I$9)="","",INDEX(import_data,$C983,I$9)))</f>
        <v/>
      </c>
      <c r="K983" s="312" t="str">
        <f t="shared" si="106"/>
        <v>Nikola – Bićanić – OK Sova</v>
      </c>
      <c r="L983" s="92" t="s">
        <v>0</v>
      </c>
      <c r="M983" s="312" t="str">
        <f t="shared" si="107"/>
        <v>Nikola – Bićanić – OK Sova</v>
      </c>
      <c r="N983" s="92" t="s">
        <v>0</v>
      </c>
      <c r="O983" s="312" t="str">
        <f t="shared" si="108"/>
        <v>Nikola – Bićanić</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998</v>
      </c>
      <c r="E984" s="282" cm="1">
        <f t="array" ref="E984">IF($C984="","",INDEX(import_data,$C984,E$9))</f>
        <v>1540</v>
      </c>
      <c r="F984" s="280" t="str" cm="1">
        <f t="array" ref="F984">IF($C984="","",INDEX(import_data,$C984,F$9))</f>
        <v>Nikola</v>
      </c>
      <c r="G984" s="280" t="str" cm="1">
        <f t="array" ref="G984">IF($C984="","",INDEX(import_data,$C984,G$9))</f>
        <v>Tot</v>
      </c>
      <c r="H984" s="280" t="str" cm="1">
        <f t="array" ref="H984">IF($C984="","",IF(INDEX(import_data,$C984,H$9)="","",INDEX(import_data,$C984,H$9)))</f>
        <v>OK Japetić</v>
      </c>
      <c r="I984" s="300" t="str" cm="1">
        <f t="array" ref="I984">IF($C984="","",IF(INDEX(import_data,$C984,I$9)="","",INDEX(import_data,$C984,I$9)))</f>
        <v>M35</v>
      </c>
      <c r="K984" s="312" t="str">
        <f t="shared" si="106"/>
        <v>Nikola – Tot – OK Japetić – M35</v>
      </c>
      <c r="L984" s="92" t="s">
        <v>0</v>
      </c>
      <c r="M984" s="312" t="str">
        <f t="shared" si="107"/>
        <v>Nikola – Tot – OK Japetić</v>
      </c>
      <c r="N984" s="92" t="s">
        <v>0</v>
      </c>
      <c r="O984" s="312" t="str">
        <f t="shared" si="108"/>
        <v>Nikola – Tot</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999</v>
      </c>
      <c r="E985" s="282" cm="1">
        <f t="array" ref="E985">IF($C985="","",INDEX(import_data,$C985,E$9))</f>
        <v>1327</v>
      </c>
      <c r="F985" s="280" t="str" cm="1">
        <f t="array" ref="F985">IF($C985="","",INDEX(import_data,$C985,F$9))</f>
        <v>Nikola</v>
      </c>
      <c r="G985" s="280" t="str" cm="1">
        <f t="array" ref="G985">IF($C985="","",INDEX(import_data,$C985,G$9))</f>
        <v>Petković</v>
      </c>
      <c r="H985" s="280" t="str" cm="1">
        <f t="array" ref="H985">IF($C985="","",IF(INDEX(import_data,$C985,H$9)="","",INDEX(import_data,$C985,H$9)))</f>
        <v>OK Međimurje</v>
      </c>
      <c r="I985" s="300" t="str" cm="1">
        <f t="array" ref="I985">IF($C985="","",IF(INDEX(import_data,$C985,I$9)="","",INDEX(import_data,$C985,I$9)))</f>
        <v/>
      </c>
      <c r="K985" s="312" t="str">
        <f t="shared" si="106"/>
        <v>Nikola – Petković – OK Međimurje</v>
      </c>
      <c r="L985" s="92" t="s">
        <v>0</v>
      </c>
      <c r="M985" s="312" t="str">
        <f t="shared" si="107"/>
        <v>Nikola – Petković – OK Međimurje</v>
      </c>
      <c r="N985" s="92" t="s">
        <v>0</v>
      </c>
      <c r="O985" s="312" t="str">
        <f t="shared" si="108"/>
        <v>Nikola – Petković</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1000</v>
      </c>
      <c r="E986" s="282" cm="1">
        <f t="array" ref="E986">IF($C986="","",INDEX(import_data,$C986,E$9))</f>
        <v>1933</v>
      </c>
      <c r="F986" s="280" t="str" cm="1">
        <f t="array" ref="F986">IF($C986="","",INDEX(import_data,$C986,F$9))</f>
        <v>Nikola</v>
      </c>
      <c r="G986" s="280" t="str" cm="1">
        <f t="array" ref="G986">IF($C986="","",INDEX(import_data,$C986,G$9))</f>
        <v>Pavić</v>
      </c>
      <c r="H986" s="280" t="str" cm="1">
        <f t="array" ref="H986">IF($C986="","",IF(INDEX(import_data,$C986,H$9)="","",INDEX(import_data,$C986,H$9)))</f>
        <v>OK Varaždin</v>
      </c>
      <c r="I986" s="300" t="str" cm="1">
        <f t="array" ref="I986">IF($C986="","",IF(INDEX(import_data,$C986,I$9)="","",INDEX(import_data,$C986,I$9)))</f>
        <v/>
      </c>
      <c r="K986" s="312" t="str">
        <f t="shared" si="106"/>
        <v>Nikola – Pavić – OK Varaždin</v>
      </c>
      <c r="L986" s="92" t="s">
        <v>0</v>
      </c>
      <c r="M986" s="312" t="str">
        <f t="shared" si="107"/>
        <v>Nikola – Pavić – OK Varaždin</v>
      </c>
      <c r="N986" s="92" t="s">
        <v>0</v>
      </c>
      <c r="O986" s="312" t="str">
        <f t="shared" si="108"/>
        <v>Nikola – Pavić</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1001</v>
      </c>
      <c r="E987" s="282" cm="1">
        <f t="array" ref="E987">IF($C987="","",INDEX(import_data,$C987,E$9))</f>
        <v>1896</v>
      </c>
      <c r="F987" s="280" t="str" cm="1">
        <f t="array" ref="F987">IF($C987="","",INDEX(import_data,$C987,F$9))</f>
        <v>Nikolina</v>
      </c>
      <c r="G987" s="280" t="str" cm="1">
        <f t="array" ref="G987">IF($C987="","",INDEX(import_data,$C987,G$9))</f>
        <v>Kranjec</v>
      </c>
      <c r="H987" s="280" t="str" cm="1">
        <f t="array" ref="H987">IF($C987="","",IF(INDEX(import_data,$C987,H$9)="","",INDEX(import_data,$C987,H$9)))</f>
        <v>OK Vihor</v>
      </c>
      <c r="I987" s="300" t="str" cm="1">
        <f t="array" ref="I987">IF($C987="","",IF(INDEX(import_data,$C987,I$9)="","",INDEX(import_data,$C987,I$9)))</f>
        <v>Ž21B</v>
      </c>
      <c r="K987" s="312" t="str">
        <f t="shared" si="106"/>
        <v>Nikolina – Kranjec – OK Vihor – Ž21B</v>
      </c>
      <c r="L987" s="92" t="s">
        <v>0</v>
      </c>
      <c r="M987" s="312" t="str">
        <f t="shared" si="107"/>
        <v>Nikolina – Kranjec – OK Vihor</v>
      </c>
      <c r="N987" s="92" t="s">
        <v>0</v>
      </c>
      <c r="O987" s="312" t="str">
        <f t="shared" si="108"/>
        <v>Nikolina – Kranjec</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1002</v>
      </c>
      <c r="E988" s="282" cm="1">
        <f t="array" ref="E988">IF($C988="","",INDEX(import_data,$C988,E$9))</f>
        <v>1466</v>
      </c>
      <c r="F988" s="280" t="str" cm="1">
        <f t="array" ref="F988">IF($C988="","",INDEX(import_data,$C988,F$9))</f>
        <v>Nikolina</v>
      </c>
      <c r="G988" s="280" t="str" cm="1">
        <f t="array" ref="G988">IF($C988="","",INDEX(import_data,$C988,G$9))</f>
        <v>Šantić</v>
      </c>
      <c r="H988" s="280" t="str" cm="1">
        <f t="array" ref="H988">IF($C988="","",IF(INDEX(import_data,$C988,H$9)="","",INDEX(import_data,$C988,H$9)))</f>
        <v>OK Bjelovar</v>
      </c>
      <c r="I988" s="300" t="str" cm="1">
        <f t="array" ref="I988">IF($C988="","",IF(INDEX(import_data,$C988,I$9)="","",INDEX(import_data,$C988,I$9)))</f>
        <v>Ž35</v>
      </c>
      <c r="K988" s="312" t="str">
        <f t="shared" si="106"/>
        <v>Nikolina – Šantić – OK Bjelovar – Ž35</v>
      </c>
      <c r="L988" s="92" t="s">
        <v>0</v>
      </c>
      <c r="M988" s="312" t="str">
        <f t="shared" si="107"/>
        <v>Nikolina – Šantić – OK Bjelovar</v>
      </c>
      <c r="N988" s="92" t="s">
        <v>0</v>
      </c>
      <c r="O988" s="312" t="str">
        <f t="shared" si="108"/>
        <v>Nikolina – Šantić</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1003</v>
      </c>
      <c r="E989" s="282" cm="1">
        <f t="array" ref="E989">IF($C989="","",INDEX(import_data,$C989,E$9))</f>
        <v>1680</v>
      </c>
      <c r="F989" s="280" t="str" cm="1">
        <f t="array" ref="F989">IF($C989="","",INDEX(import_data,$C989,F$9))</f>
        <v>Nikolina</v>
      </c>
      <c r="G989" s="280" t="str" cm="1">
        <f t="array" ref="G989">IF($C989="","",INDEX(import_data,$C989,G$9))</f>
        <v>Renić</v>
      </c>
      <c r="H989" s="280" t="str" cm="1">
        <f t="array" ref="H989">IF($C989="","",IF(INDEX(import_data,$C989,H$9)="","",INDEX(import_data,$C989,H$9)))</f>
        <v>OK Orion</v>
      </c>
      <c r="I989" s="300" t="str" cm="1">
        <f t="array" ref="I989">IF($C989="","",IF(INDEX(import_data,$C989,I$9)="","",INDEX(import_data,$C989,I$9)))</f>
        <v>Ž45</v>
      </c>
      <c r="K989" s="312" t="str">
        <f t="shared" si="106"/>
        <v>Nikolina – Renić – OK Orion – Ž45</v>
      </c>
      <c r="L989" s="92" t="s">
        <v>0</v>
      </c>
      <c r="M989" s="312" t="str">
        <f t="shared" si="107"/>
        <v>Nikolina – Renić – OK Orion</v>
      </c>
      <c r="N989" s="92" t="s">
        <v>0</v>
      </c>
      <c r="O989" s="312" t="str">
        <f t="shared" si="108"/>
        <v>Nikolina – Renić</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1004</v>
      </c>
      <c r="E990" s="282" cm="1">
        <f t="array" ref="E990">IF($C990="","",INDEX(import_data,$C990,E$9))</f>
        <v>1526</v>
      </c>
      <c r="F990" s="280" t="str" cm="1">
        <f t="array" ref="F990">IF($C990="","",INDEX(import_data,$C990,F$9))</f>
        <v>Nikolina</v>
      </c>
      <c r="G990" s="280" t="str" cm="1">
        <f t="array" ref="G990">IF($C990="","",INDEX(import_data,$C990,G$9))</f>
        <v>Miovec</v>
      </c>
      <c r="H990" s="280" t="str" cm="1">
        <f t="array" ref="H990">IF($C990="","",IF(INDEX(import_data,$C990,H$9)="","",INDEX(import_data,$C990,H$9)))</f>
        <v>OK Jelen</v>
      </c>
      <c r="I990" s="300" t="str" cm="1">
        <f t="array" ref="I990">IF($C990="","",IF(INDEX(import_data,$C990,I$9)="","",INDEX(import_data,$C990,I$9)))</f>
        <v>Ž35</v>
      </c>
      <c r="K990" s="312" t="str">
        <f t="shared" si="106"/>
        <v>Nikolina – Miovec – OK Jelen – Ž35</v>
      </c>
      <c r="L990" s="92" t="s">
        <v>0</v>
      </c>
      <c r="M990" s="312" t="str">
        <f t="shared" si="107"/>
        <v>Nikolina – Miovec – OK Jelen</v>
      </c>
      <c r="N990" s="92" t="s">
        <v>0</v>
      </c>
      <c r="O990" s="312" t="str">
        <f t="shared" si="108"/>
        <v>Nikolina – Miovec</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1005</v>
      </c>
      <c r="E991" s="282" cm="1">
        <f t="array" ref="E991">IF($C991="","",INDEX(import_data,$C991,E$9))</f>
        <v>2349</v>
      </c>
      <c r="F991" s="280" t="str" cm="1">
        <f t="array" ref="F991">IF($C991="","",INDEX(import_data,$C991,F$9))</f>
        <v>Nils</v>
      </c>
      <c r="G991" s="280" t="str" cm="1">
        <f t="array" ref="G991">IF($C991="","",INDEX(import_data,$C991,G$9))</f>
        <v>Aal</v>
      </c>
      <c r="H991" s="280" t="str" cm="1">
        <f t="array" ref="H991">IF($C991="","",IF(INDEX(import_data,$C991,H$9)="","",INDEX(import_data,$C991,H$9)))</f>
        <v>Steinkjer OK</v>
      </c>
      <c r="I991" s="300" t="str" cm="1">
        <f t="array" ref="I991">IF($C991="","",IF(INDEX(import_data,$C991,I$9)="","",INDEX(import_data,$C991,I$9)))</f>
        <v/>
      </c>
      <c r="K991" s="312" t="str">
        <f t="shared" si="106"/>
        <v>Nils – Aal – Steinkjer OK</v>
      </c>
      <c r="L991" s="92" t="s">
        <v>0</v>
      </c>
      <c r="M991" s="312" t="str">
        <f t="shared" si="107"/>
        <v>Nils – Aal – Steinkjer OK</v>
      </c>
      <c r="N991" s="92" t="s">
        <v>0</v>
      </c>
      <c r="O991" s="312" t="str">
        <f t="shared" si="108"/>
        <v>Nils – Aal</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1006</v>
      </c>
      <c r="E992" s="282" cm="1">
        <f t="array" ref="E992">IF($C992="","",INDEX(import_data,$C992,E$9))</f>
        <v>2085</v>
      </c>
      <c r="F992" s="280" t="str" cm="1">
        <f t="array" ref="F992">IF($C992="","",INDEX(import_data,$C992,F$9))</f>
        <v>Nils</v>
      </c>
      <c r="G992" s="280" t="str" cm="1">
        <f t="array" ref="G992">IF($C992="","",INDEX(import_data,$C992,G$9))</f>
        <v>Schmiedeberg</v>
      </c>
      <c r="H992" s="280" t="str" cm="1">
        <f t="array" ref="H992">IF($C992="","",IF(INDEX(import_data,$C992,H$9)="","",INDEX(import_data,$C992,H$9)))</f>
        <v>LG Ost</v>
      </c>
      <c r="I992" s="300" t="str" cm="1">
        <f t="array" ref="I992">IF($C992="","",IF(INDEX(import_data,$C992,I$9)="","",INDEX(import_data,$C992,I$9)))</f>
        <v/>
      </c>
      <c r="K992" s="312" t="str">
        <f t="shared" si="106"/>
        <v>Nils – Schmiedeberg – LG Ost</v>
      </c>
      <c r="L992" s="92" t="s">
        <v>0</v>
      </c>
      <c r="M992" s="312" t="str">
        <f t="shared" si="107"/>
        <v>Nils – Schmiedeberg – LG Ost</v>
      </c>
      <c r="N992" s="92" t="s">
        <v>0</v>
      </c>
      <c r="O992" s="312" t="str">
        <f t="shared" si="108"/>
        <v>Nils – Schmiedeberg</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1007</v>
      </c>
      <c r="E993" s="282" cm="1">
        <f t="array" ref="E993">IF($C993="","",INDEX(import_data,$C993,E$9))</f>
        <v>2311</v>
      </c>
      <c r="F993" s="280" t="str" cm="1">
        <f t="array" ref="F993">IF($C993="","",INDEX(import_data,$C993,F$9))</f>
        <v>Nimród</v>
      </c>
      <c r="G993" s="280" t="str" cm="1">
        <f t="array" ref="G993">IF($C993="","",INDEX(import_data,$C993,G$9))</f>
        <v>Kolcsár</v>
      </c>
      <c r="H993" s="280" t="str" cm="1">
        <f t="array" ref="H993">IF($C993="","",IF(INDEX(import_data,$C993,H$9)="","",INDEX(import_data,$C993,H$9)))</f>
        <v>Zalaegerszegi TFC</v>
      </c>
      <c r="I993" s="300" t="str" cm="1">
        <f t="array" ref="I993">IF($C993="","",IF(INDEX(import_data,$C993,I$9)="","",INDEX(import_data,$C993,I$9)))</f>
        <v/>
      </c>
      <c r="K993" s="312" t="str">
        <f t="shared" si="106"/>
        <v>Nimród – Kolcsár – Zalaegerszegi TFC</v>
      </c>
      <c r="L993" s="92" t="s">
        <v>0</v>
      </c>
      <c r="M993" s="312" t="str">
        <f t="shared" si="107"/>
        <v>Nimród – Kolcsár – Zalaegerszegi TFC</v>
      </c>
      <c r="N993" s="92" t="s">
        <v>0</v>
      </c>
      <c r="O993" s="312" t="str">
        <f t="shared" si="108"/>
        <v>Nimród – Kolcsár</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1008</v>
      </c>
      <c r="E994" s="282" cm="1">
        <f t="array" ref="E994">IF($C994="","",INDEX(import_data,$C994,E$9))</f>
        <v>1026</v>
      </c>
      <c r="F994" s="280" t="str" cm="1">
        <f t="array" ref="F994">IF($C994="","",INDEX(import_data,$C994,F$9))</f>
        <v>Nina</v>
      </c>
      <c r="G994" s="280" t="str" cm="1">
        <f t="array" ref="G994">IF($C994="","",INDEX(import_data,$C994,G$9))</f>
        <v>Kale</v>
      </c>
      <c r="H994" s="280" t="str" cm="1">
        <f t="array" ref="H994">IF($C994="","",IF(INDEX(import_data,$C994,H$9)="","",INDEX(import_data,$C994,H$9)))</f>
        <v>OK Vihor</v>
      </c>
      <c r="I994" s="300" t="str" cm="1">
        <f t="array" ref="I994">IF($C994="","",IF(INDEX(import_data,$C994,I$9)="","",INDEX(import_data,$C994,I$9)))</f>
        <v/>
      </c>
      <c r="K994" s="312" t="str">
        <f t="shared" si="106"/>
        <v>Nina – Kale – OK Vihor</v>
      </c>
      <c r="L994" s="92" t="s">
        <v>0</v>
      </c>
      <c r="M994" s="312" t="str">
        <f t="shared" si="107"/>
        <v>Nina – Kale – OK Vihor</v>
      </c>
      <c r="N994" s="92" t="s">
        <v>0</v>
      </c>
      <c r="O994" s="312" t="str">
        <f t="shared" si="108"/>
        <v>Nina – Kale</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1009</v>
      </c>
      <c r="E995" s="282" cm="1">
        <f t="array" ref="E995">IF($C995="","",INDEX(import_data,$C995,E$9))</f>
        <v>1863</v>
      </c>
      <c r="F995" s="280" t="str" cm="1">
        <f t="array" ref="F995">IF($C995="","",INDEX(import_data,$C995,F$9))</f>
        <v>Nina</v>
      </c>
      <c r="G995" s="280" t="str" cm="1">
        <f t="array" ref="G995">IF($C995="","",INDEX(import_data,$C995,G$9))</f>
        <v>Cvjetko</v>
      </c>
      <c r="H995" s="280" t="str" cm="1">
        <f t="array" ref="H995">IF($C995="","",IF(INDEX(import_data,$C995,H$9)="","",INDEX(import_data,$C995,H$9)))</f>
        <v>OK Japetić</v>
      </c>
      <c r="I995" s="300" t="str" cm="1">
        <f t="array" ref="I995">IF($C995="","",IF(INDEX(import_data,$C995,I$9)="","",INDEX(import_data,$C995,I$9)))</f>
        <v>Ž20</v>
      </c>
      <c r="K995" s="312" t="str">
        <f t="shared" si="106"/>
        <v>Nina – Cvjetko – OK Japetić – Ž20</v>
      </c>
      <c r="L995" s="92" t="s">
        <v>0</v>
      </c>
      <c r="M995" s="312" t="str">
        <f t="shared" si="107"/>
        <v>Nina – Cvjetko – OK Japetić</v>
      </c>
      <c r="N995" s="92" t="s">
        <v>0</v>
      </c>
      <c r="O995" s="312" t="str">
        <f t="shared" si="108"/>
        <v>Nina – Cvjetko</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1010</v>
      </c>
      <c r="E996" s="282" cm="1">
        <f t="array" ref="E996">IF($C996="","",INDEX(import_data,$C996,E$9))</f>
        <v>1243</v>
      </c>
      <c r="F996" s="280" t="str" cm="1">
        <f t="array" ref="F996">IF($C996="","",INDEX(import_data,$C996,F$9))</f>
        <v>Nina</v>
      </c>
      <c r="G996" s="280" t="str" cm="1">
        <f t="array" ref="G996">IF($C996="","",INDEX(import_data,$C996,G$9))</f>
        <v>Mioković</v>
      </c>
      <c r="H996" s="280" t="str" cm="1">
        <f t="array" ref="H996">IF($C996="","",IF(INDEX(import_data,$C996,H$9)="","",INDEX(import_data,$C996,H$9)))</f>
        <v>OK Kapela</v>
      </c>
      <c r="I996" s="300" t="str" cm="1">
        <f t="array" ref="I996">IF($C996="","",IF(INDEX(import_data,$C996,I$9)="","",INDEX(import_data,$C996,I$9)))</f>
        <v>Ž16</v>
      </c>
      <c r="K996" s="312" t="str">
        <f t="shared" si="106"/>
        <v>Nina – Mioković – OK Kapela – Ž16</v>
      </c>
      <c r="L996" s="92" t="s">
        <v>0</v>
      </c>
      <c r="M996" s="312" t="str">
        <f t="shared" si="107"/>
        <v>Nina – Mioković – OK Kapela</v>
      </c>
      <c r="N996" s="92" t="s">
        <v>0</v>
      </c>
      <c r="O996" s="312" t="str">
        <f t="shared" si="108"/>
        <v>Nina – Mioković</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1011</v>
      </c>
      <c r="E997" s="282" cm="1">
        <f t="array" ref="E997">IF($C997="","",INDEX(import_data,$C997,E$9))</f>
        <v>1759</v>
      </c>
      <c r="F997" s="280" t="str" cm="1">
        <f t="array" ref="F997">IF($C997="","",INDEX(import_data,$C997,F$9))</f>
        <v>Nina</v>
      </c>
      <c r="G997" s="280" t="str" cm="1">
        <f t="array" ref="G997">IF($C997="","",INDEX(import_data,$C997,G$9))</f>
        <v>Veseljak</v>
      </c>
      <c r="H997" s="280" t="str" cm="1">
        <f t="array" ref="H997">IF($C997="","",IF(INDEX(import_data,$C997,H$9)="","",INDEX(import_data,$C997,H$9)))</f>
        <v>OK Varaždin</v>
      </c>
      <c r="I997" s="300" t="str" cm="1">
        <f t="array" ref="I997">IF($C997="","",IF(INDEX(import_data,$C997,I$9)="","",INDEX(import_data,$C997,I$9)))</f>
        <v/>
      </c>
      <c r="K997" s="312" t="str">
        <f t="shared" si="106"/>
        <v>Nina – Veseljak – OK Varaždin</v>
      </c>
      <c r="L997" s="92" t="s">
        <v>0</v>
      </c>
      <c r="M997" s="312" t="str">
        <f t="shared" si="107"/>
        <v>Nina – Veseljak – OK Varaždin</v>
      </c>
      <c r="N997" s="92" t="s">
        <v>0</v>
      </c>
      <c r="O997" s="312" t="str">
        <f t="shared" si="108"/>
        <v>Nina – Veseljak</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1012</v>
      </c>
      <c r="E998" s="282" cm="1">
        <f t="array" ref="E998">IF($C998="","",INDEX(import_data,$C998,E$9))</f>
        <v>1536</v>
      </c>
      <c r="F998" s="280" t="str" cm="1">
        <f t="array" ref="F998">IF($C998="","",INDEX(import_data,$C998,F$9))</f>
        <v>Nino</v>
      </c>
      <c r="G998" s="280" t="str" cm="1">
        <f t="array" ref="G998">IF($C998="","",INDEX(import_data,$C998,G$9))</f>
        <v>Stančić Vidrač</v>
      </c>
      <c r="H998" s="280" t="str" cm="1">
        <f t="array" ref="H998">IF($C998="","",IF(INDEX(import_data,$C998,H$9)="","",INDEX(import_data,$C998,H$9)))</f>
        <v>OK Vihor</v>
      </c>
      <c r="I998" s="300" t="str" cm="1">
        <f t="array" ref="I998">IF($C998="","",IF(INDEX(import_data,$C998,I$9)="","",INDEX(import_data,$C998,I$9)))</f>
        <v>M21B</v>
      </c>
      <c r="K998" s="312" t="str">
        <f t="shared" si="106"/>
        <v>Nino – Stančić Vidrač – OK Vihor – M21B</v>
      </c>
      <c r="L998" s="92" t="s">
        <v>0</v>
      </c>
      <c r="M998" s="312" t="str">
        <f t="shared" si="107"/>
        <v>Nino – Stančić Vidrač – OK Vihor</v>
      </c>
      <c r="N998" s="92" t="s">
        <v>0</v>
      </c>
      <c r="O998" s="312" t="str">
        <f t="shared" si="108"/>
        <v>Nino – Stančić Vidrač</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1013</v>
      </c>
      <c r="E999" s="282" cm="1">
        <f t="array" ref="E999">IF($C999="","",INDEX(import_data,$C999,E$9))</f>
        <v>1073</v>
      </c>
      <c r="F999" s="280" t="str" cm="1">
        <f t="array" ref="F999">IF($C999="","",INDEX(import_data,$C999,F$9))</f>
        <v>Nino</v>
      </c>
      <c r="G999" s="280" t="str" cm="1">
        <f t="array" ref="G999">IF($C999="","",INDEX(import_data,$C999,G$9))</f>
        <v>Piskač</v>
      </c>
      <c r="H999" s="280" t="str" cm="1">
        <f t="array" ref="H999">IF($C999="","",IF(INDEX(import_data,$C999,H$9)="","",INDEX(import_data,$C999,H$9)))</f>
        <v>OK Varaždin</v>
      </c>
      <c r="I999" s="300" t="str" cm="1">
        <f t="array" ref="I999">IF($C999="","",IF(INDEX(import_data,$C999,I$9)="","",INDEX(import_data,$C999,I$9)))</f>
        <v>M16</v>
      </c>
      <c r="K999" s="312" t="str">
        <f t="shared" si="106"/>
        <v>Nino – Piskač – OK Varaždin – M16</v>
      </c>
      <c r="L999" s="92" t="s">
        <v>0</v>
      </c>
      <c r="M999" s="312" t="str">
        <f t="shared" si="107"/>
        <v>Nino – Piskač – OK Varaždin</v>
      </c>
      <c r="N999" s="92" t="s">
        <v>0</v>
      </c>
      <c r="O999" s="312" t="str">
        <f t="shared" si="108"/>
        <v>Nino – Piskač</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1014</v>
      </c>
      <c r="E1000" s="282" cm="1">
        <f t="array" ref="E1000">IF($C1000="","",INDEX(import_data,$C1000,E$9))</f>
        <v>1027</v>
      </c>
      <c r="F1000" s="280" t="str" cm="1">
        <f t="array" ref="F1000">IF($C1000="","",INDEX(import_data,$C1000,F$9))</f>
        <v>Nives</v>
      </c>
      <c r="G1000" s="280" t="str" cm="1">
        <f t="array" ref="G1000">IF($C1000="","",INDEX(import_data,$C1000,G$9))</f>
        <v>Špoljar</v>
      </c>
      <c r="H1000" s="280" t="str" cm="1">
        <f t="array" ref="H1000">IF($C1000="","",IF(INDEX(import_data,$C1000,H$9)="","",INDEX(import_data,$C1000,H$9)))</f>
        <v>OK Vihor</v>
      </c>
      <c r="I1000" s="300" t="str" cm="1">
        <f t="array" ref="I1000">IF($C1000="","",IF(INDEX(import_data,$C1000,I$9)="","",INDEX(import_data,$C1000,I$9)))</f>
        <v/>
      </c>
      <c r="K1000" s="312" t="str">
        <f t="shared" si="106"/>
        <v>Nives – Špoljar – OK Vihor</v>
      </c>
      <c r="L1000" s="92" t="s">
        <v>0</v>
      </c>
      <c r="M1000" s="312" t="str">
        <f t="shared" si="107"/>
        <v>Nives – Špoljar – OK Vihor</v>
      </c>
      <c r="N1000" s="92" t="s">
        <v>0</v>
      </c>
      <c r="O1000" s="312" t="str">
        <f t="shared" si="108"/>
        <v>Nives – Špoljar</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1015</v>
      </c>
      <c r="E1001" s="282" cm="1">
        <f t="array" ref="E1001">IF($C1001="","",INDEX(import_data,$C1001,E$9))</f>
        <v>1191</v>
      </c>
      <c r="F1001" s="280" t="str" cm="1">
        <f t="array" ref="F1001">IF($C1001="","",INDEX(import_data,$C1001,F$9))</f>
        <v>Noa</v>
      </c>
      <c r="G1001" s="280" t="str" cm="1">
        <f t="array" ref="G1001">IF($C1001="","",INDEX(import_data,$C1001,G$9))</f>
        <v>Kolarek</v>
      </c>
      <c r="H1001" s="280" t="str" cm="1">
        <f t="array" ref="H1001">IF($C1001="","",IF(INDEX(import_data,$C1001,H$9)="","",INDEX(import_data,$C1001,H$9)))</f>
        <v>OK Vihor</v>
      </c>
      <c r="I1001" s="300" t="str" cm="1">
        <f t="array" ref="I1001">IF($C1001="","",IF(INDEX(import_data,$C1001,I$9)="","",INDEX(import_data,$C1001,I$9)))</f>
        <v>M20</v>
      </c>
      <c r="K1001" s="312" t="str">
        <f t="shared" si="106"/>
        <v>Noa – Kolarek – OK Vihor – M20</v>
      </c>
      <c r="L1001" s="92" t="s">
        <v>0</v>
      </c>
      <c r="M1001" s="312" t="str">
        <f t="shared" si="107"/>
        <v>Noa – Kolarek – OK Vihor</v>
      </c>
      <c r="N1001" s="92" t="s">
        <v>0</v>
      </c>
      <c r="O1001" s="312" t="str">
        <f t="shared" si="108"/>
        <v>Noa – Kolarek</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1016</v>
      </c>
      <c r="E1002" s="282" cm="1">
        <f t="array" ref="E1002">IF($C1002="","",INDEX(import_data,$C1002,E$9))</f>
        <v>1308</v>
      </c>
      <c r="F1002" s="280" t="str" cm="1">
        <f t="array" ref="F1002">IF($C1002="","",INDEX(import_data,$C1002,F$9))</f>
        <v>Noa</v>
      </c>
      <c r="G1002" s="280" t="str" cm="1">
        <f t="array" ref="G1002">IF($C1002="","",INDEX(import_data,$C1002,G$9))</f>
        <v>Turk</v>
      </c>
      <c r="H1002" s="280" t="str" cm="1">
        <f t="array" ref="H1002">IF($C1002="","",IF(INDEX(import_data,$C1002,H$9)="","",INDEX(import_data,$C1002,H$9)))</f>
        <v>OK Međimurje</v>
      </c>
      <c r="I1002" s="300" t="str" cm="1">
        <f t="array" ref="I1002">IF($C1002="","",IF(INDEX(import_data,$C1002,I$9)="","",INDEX(import_data,$C1002,I$9)))</f>
        <v/>
      </c>
      <c r="K1002" s="312" t="str">
        <f t="shared" si="106"/>
        <v>Noa – Turk – OK Međimurje</v>
      </c>
      <c r="L1002" s="92" t="s">
        <v>0</v>
      </c>
      <c r="M1002" s="312" t="str">
        <f t="shared" si="107"/>
        <v>Noa – Turk – OK Međimurje</v>
      </c>
      <c r="N1002" s="92" t="s">
        <v>0</v>
      </c>
      <c r="O1002" s="312" t="str">
        <f t="shared" si="108"/>
        <v>Noa – Turk</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1017</v>
      </c>
      <c r="E1003" s="282" cm="1">
        <f t="array" ref="E1003">IF($C1003="","",INDEX(import_data,$C1003,E$9))</f>
        <v>1173</v>
      </c>
      <c r="F1003" s="280" t="str" cm="1">
        <f t="array" ref="F1003">IF($C1003="","",INDEX(import_data,$C1003,F$9))</f>
        <v>Noa</v>
      </c>
      <c r="G1003" s="280" t="str" cm="1">
        <f t="array" ref="G1003">IF($C1003="","",INDEX(import_data,$C1003,G$9))</f>
        <v>Kelc</v>
      </c>
      <c r="H1003" s="280" t="str" cm="1">
        <f t="array" ref="H1003">IF($C1003="","",IF(INDEX(import_data,$C1003,H$9)="","",INDEX(import_data,$C1003,H$9)))</f>
        <v>OK Jelen</v>
      </c>
      <c r="I1003" s="300" t="str" cm="1">
        <f t="array" ref="I1003">IF($C1003="","",IF(INDEX(import_data,$C1003,I$9)="","",INDEX(import_data,$C1003,I$9)))</f>
        <v>M16</v>
      </c>
      <c r="K1003" s="312" t="str">
        <f t="shared" si="106"/>
        <v>Noa – Kelc – OK Jelen – M16</v>
      </c>
      <c r="L1003" s="92" t="s">
        <v>0</v>
      </c>
      <c r="M1003" s="312" t="str">
        <f t="shared" si="107"/>
        <v>Noa – Kelc – OK Jelen</v>
      </c>
      <c r="N1003" s="92" t="s">
        <v>0</v>
      </c>
      <c r="O1003" s="312" t="str">
        <f t="shared" si="108"/>
        <v>Noa – Kelc</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1018</v>
      </c>
      <c r="E1004" s="282" cm="1">
        <f t="array" ref="E1004">IF($C1004="","",INDEX(import_data,$C1004,E$9))</f>
        <v>1756</v>
      </c>
      <c r="F1004" s="280" t="str" cm="1">
        <f t="array" ref="F1004">IF($C1004="","",INDEX(import_data,$C1004,F$9))</f>
        <v>Noa</v>
      </c>
      <c r="G1004" s="280" t="str" cm="1">
        <f t="array" ref="G1004">IF($C1004="","",INDEX(import_data,$C1004,G$9))</f>
        <v>Stančić</v>
      </c>
      <c r="H1004" s="280" t="str" cm="1">
        <f t="array" ref="H1004">IF($C1004="","",IF(INDEX(import_data,$C1004,H$9)="","",INDEX(import_data,$C1004,H$9)))</f>
        <v>OK Varaždin</v>
      </c>
      <c r="I1004" s="300" t="str" cm="1">
        <f t="array" ref="I1004">IF($C1004="","",IF(INDEX(import_data,$C1004,I$9)="","",INDEX(import_data,$C1004,I$9)))</f>
        <v/>
      </c>
      <c r="K1004" s="312" t="str">
        <f t="shared" si="106"/>
        <v>Noa – Stančić – OK Varaždin</v>
      </c>
      <c r="L1004" s="92" t="s">
        <v>0</v>
      </c>
      <c r="M1004" s="312" t="str">
        <f t="shared" si="107"/>
        <v>Noa – Stančić – OK Varaždin</v>
      </c>
      <c r="N1004" s="92" t="s">
        <v>0</v>
      </c>
      <c r="O1004" s="312" t="str">
        <f t="shared" si="108"/>
        <v>Noa – Stančić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1019</v>
      </c>
      <c r="E1005" s="282" cm="1">
        <f t="array" ref="E1005">IF($C1005="","",INDEX(import_data,$C1005,E$9))</f>
        <v>1292</v>
      </c>
      <c r="F1005" s="280" t="str" cm="1">
        <f t="array" ref="F1005">IF($C1005="","",INDEX(import_data,$C1005,F$9))</f>
        <v>Nola</v>
      </c>
      <c r="G1005" s="280" t="str" cm="1">
        <f t="array" ref="G1005">IF($C1005="","",INDEX(import_data,$C1005,G$9))</f>
        <v>Jandrečić</v>
      </c>
      <c r="H1005" s="280" t="str" cm="1">
        <f t="array" ref="H1005">IF($C1005="","",IF(INDEX(import_data,$C1005,H$9)="","",INDEX(import_data,$C1005,H$9)))</f>
        <v>OK Japetić</v>
      </c>
      <c r="I1005" s="300" t="str" cm="1">
        <f t="array" ref="I1005">IF($C1005="","",IF(INDEX(import_data,$C1005,I$9)="","",INDEX(import_data,$C1005,I$9)))</f>
        <v>Ž21A</v>
      </c>
      <c r="K1005" s="312" t="str">
        <f t="shared" si="106"/>
        <v>Nola – Jandrečić – OK Japetić – Ž21A</v>
      </c>
      <c r="L1005" s="92" t="s">
        <v>0</v>
      </c>
      <c r="M1005" s="312" t="str">
        <f t="shared" si="107"/>
        <v>Nola – Jandrečić – OK Japetić</v>
      </c>
      <c r="N1005" s="92" t="s">
        <v>0</v>
      </c>
      <c r="O1005" s="312" t="str">
        <f t="shared" si="108"/>
        <v>Nola – Jandrečić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1020</v>
      </c>
      <c r="E1006" s="282" cm="1">
        <f t="array" ref="E1006">IF($C1006="","",INDEX(import_data,$C1006,E$9))</f>
        <v>2352</v>
      </c>
      <c r="F1006" s="280" t="str" cm="1">
        <f t="array" ref="F1006">IF($C1006="","",INDEX(import_data,$C1006,F$9))</f>
        <v>Ofer</v>
      </c>
      <c r="G1006" s="280" t="str" cm="1">
        <f t="array" ref="G1006">IF($C1006="","",INDEX(import_data,$C1006,G$9))</f>
        <v>Yodfat</v>
      </c>
      <c r="H1006" s="280" t="str" cm="1">
        <f t="array" ref="H1006">IF($C1006="","",IF(INDEX(import_data,$C1006,H$9)="","",INDEX(import_data,$C1006,H$9)))</f>
        <v>Modiin OC</v>
      </c>
      <c r="I1006" s="300" t="str" cm="1">
        <f t="array" ref="I1006">IF($C1006="","",IF(INDEX(import_data,$C1006,I$9)="","",INDEX(import_data,$C1006,I$9)))</f>
        <v/>
      </c>
      <c r="K1006" s="312" t="str">
        <f t="shared" si="106"/>
        <v>Ofer – Yodfat – Modiin OC</v>
      </c>
      <c r="L1006" s="92" t="s">
        <v>0</v>
      </c>
      <c r="M1006" s="312" t="str">
        <f t="shared" si="107"/>
        <v>Ofer – Yodfat – Modiin OC</v>
      </c>
      <c r="N1006" s="92" t="s">
        <v>0</v>
      </c>
      <c r="O1006" s="312" t="str">
        <f t="shared" si="108"/>
        <v>Ofer – Yodfat</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1021</v>
      </c>
      <c r="E1007" s="282" cm="1">
        <f t="array" ref="E1007">IF($C1007="","",INDEX(import_data,$C1007,E$9))</f>
        <v>2348</v>
      </c>
      <c r="F1007" s="280" t="str" cm="1">
        <f t="array" ref="F1007">IF($C1007="","",INDEX(import_data,$C1007,F$9))</f>
        <v>Oivind</v>
      </c>
      <c r="G1007" s="280" t="str" cm="1">
        <f t="array" ref="G1007">IF($C1007="","",INDEX(import_data,$C1007,G$9))</f>
        <v>Myhre</v>
      </c>
      <c r="H1007" s="280" t="str" cm="1">
        <f t="array" ref="H1007">IF($C1007="","",IF(INDEX(import_data,$C1007,H$9)="","",INDEX(import_data,$C1007,H$9)))</f>
        <v>Kongsberg O-lag</v>
      </c>
      <c r="I1007" s="300" t="str" cm="1">
        <f t="array" ref="I1007">IF($C1007="","",IF(INDEX(import_data,$C1007,I$9)="","",INDEX(import_data,$C1007,I$9)))</f>
        <v/>
      </c>
      <c r="K1007" s="312" t="str">
        <f t="shared" si="106"/>
        <v>Oivind – Myhre – Kongsberg O-lag</v>
      </c>
      <c r="L1007" s="92" t="s">
        <v>0</v>
      </c>
      <c r="M1007" s="312" t="str">
        <f t="shared" si="107"/>
        <v>Oivind – Myhre – Kongsberg O-lag</v>
      </c>
      <c r="N1007" s="92" t="s">
        <v>0</v>
      </c>
      <c r="O1007" s="312" t="str">
        <f t="shared" si="108"/>
        <v>Oivind – Myhre</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1022</v>
      </c>
      <c r="E1008" s="282" cm="1">
        <f t="array" ref="E1008">IF($C1008="","",INDEX(import_data,$C1008,E$9))</f>
        <v>1071</v>
      </c>
      <c r="F1008" s="280" t="str" cm="1">
        <f t="array" ref="F1008">IF($C1008="","",INDEX(import_data,$C1008,F$9))</f>
        <v>Oleg</v>
      </c>
      <c r="G1008" s="280" t="str" cm="1">
        <f t="array" ref="G1008">IF($C1008="","",INDEX(import_data,$C1008,G$9))</f>
        <v>Celić</v>
      </c>
      <c r="H1008" s="280" t="str" cm="1">
        <f t="array" ref="H1008">IF($C1008="","",IF(INDEX(import_data,$C1008,H$9)="","",INDEX(import_data,$C1008,H$9)))</f>
        <v>OK Vihor</v>
      </c>
      <c r="I1008" s="300" t="str" cm="1">
        <f t="array" ref="I1008">IF($C1008="","",IF(INDEX(import_data,$C1008,I$9)="","",INDEX(import_data,$C1008,I$9)))</f>
        <v>M35</v>
      </c>
      <c r="K1008" s="312" t="str">
        <f t="shared" si="106"/>
        <v>Oleg – Celić – OK Vihor – M35</v>
      </c>
      <c r="L1008" s="92" t="s">
        <v>0</v>
      </c>
      <c r="M1008" s="312" t="str">
        <f t="shared" si="107"/>
        <v>Oleg – Celić – OK Vihor</v>
      </c>
      <c r="N1008" s="92" t="s">
        <v>0</v>
      </c>
      <c r="O1008" s="312" t="str">
        <f t="shared" si="108"/>
        <v>Oleg – Celić</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1023</v>
      </c>
      <c r="E1009" s="282" cm="1">
        <f t="array" ref="E1009">IF($C1009="","",INDEX(import_data,$C1009,E$9))</f>
        <v>2123</v>
      </c>
      <c r="F1009" s="280" t="str" cm="1">
        <f t="array" ref="F1009">IF($C1009="","",INDEX(import_data,$C1009,F$9))</f>
        <v>Olga</v>
      </c>
      <c r="G1009" s="280" t="str" cm="1">
        <f t="array" ref="G1009">IF($C1009="","",INDEX(import_data,$C1009,G$9))</f>
        <v>Müller</v>
      </c>
      <c r="H1009" s="280" t="str" cm="1">
        <f t="array" ref="H1009">IF($C1009="","",IF(INDEX(import_data,$C1009,H$9)="","",INDEX(import_data,$C1009,H$9)))</f>
        <v>Zselici Tájfutók</v>
      </c>
      <c r="I1009" s="300" t="str" cm="1">
        <f t="array" ref="I1009">IF($C1009="","",IF(INDEX(import_data,$C1009,I$9)="","",INDEX(import_data,$C1009,I$9)))</f>
        <v/>
      </c>
      <c r="K1009" s="312" t="str">
        <f t="shared" si="106"/>
        <v>Olga – Müller – Zselici Tájfutók</v>
      </c>
      <c r="L1009" s="92" t="s">
        <v>0</v>
      </c>
      <c r="M1009" s="312" t="str">
        <f t="shared" si="107"/>
        <v>Olga – Müller – Zselici Tájfutók</v>
      </c>
      <c r="N1009" s="92" t="s">
        <v>0</v>
      </c>
      <c r="O1009" s="312" t="str">
        <f t="shared" si="108"/>
        <v>Olga – Müller</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1024</v>
      </c>
      <c r="E1010" s="282" cm="1">
        <f t="array" ref="E1010">IF($C1010="","",INDEX(import_data,$C1010,E$9))</f>
        <v>1212</v>
      </c>
      <c r="F1010" s="280" t="str" cm="1">
        <f t="array" ref="F1010">IF($C1010="","",INDEX(import_data,$C1010,F$9))</f>
        <v>Olga</v>
      </c>
      <c r="G1010" s="280" t="str" cm="1">
        <f t="array" ref="G1010">IF($C1010="","",INDEX(import_data,$C1010,G$9))</f>
        <v>Pajnić</v>
      </c>
      <c r="H1010" s="280" t="str" cm="1">
        <f t="array" ref="H1010">IF($C1010="","",IF(INDEX(import_data,$C1010,H$9)="","",INDEX(import_data,$C1010,H$9)))</f>
        <v>OK Kapela</v>
      </c>
      <c r="I1010" s="300" t="str" cm="1">
        <f t="array" ref="I1010">IF($C1010="","",IF(INDEX(import_data,$C1010,I$9)="","",INDEX(import_data,$C1010,I$9)))</f>
        <v>Ž21B</v>
      </c>
      <c r="K1010" s="312" t="str">
        <f t="shared" si="106"/>
        <v>Olga – Pajnić – OK Kapela – Ž21B</v>
      </c>
      <c r="L1010" s="92" t="s">
        <v>0</v>
      </c>
      <c r="M1010" s="312" t="str">
        <f t="shared" si="107"/>
        <v>Olga – Pajnić – OK Kapela</v>
      </c>
      <c r="N1010" s="92" t="s">
        <v>0</v>
      </c>
      <c r="O1010" s="312" t="str">
        <f t="shared" si="108"/>
        <v>Olga – Pajnić</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1025</v>
      </c>
      <c r="E1011" s="282" cm="1">
        <f t="array" ref="E1011">IF($C1011="","",INDEX(import_data,$C1011,E$9))</f>
        <v>1465</v>
      </c>
      <c r="F1011" s="280" t="str" cm="1">
        <f t="array" ref="F1011">IF($C1011="","",INDEX(import_data,$C1011,F$9))</f>
        <v>Olga</v>
      </c>
      <c r="G1011" s="280" t="str" cm="1">
        <f t="array" ref="G1011">IF($C1011="","",INDEX(import_data,$C1011,G$9))</f>
        <v>Jerković Perić</v>
      </c>
      <c r="H1011" s="280" t="str" cm="1">
        <f t="array" ref="H1011">IF($C1011="","",IF(INDEX(import_data,$C1011,H$9)="","",INDEX(import_data,$C1011,H$9)))</f>
        <v>OK Kapela</v>
      </c>
      <c r="I1011" s="300" t="str" cm="1">
        <f t="array" ref="I1011">IF($C1011="","",IF(INDEX(import_data,$C1011,I$9)="","",INDEX(import_data,$C1011,I$9)))</f>
        <v>Ž21A</v>
      </c>
      <c r="K1011" s="312" t="str">
        <f t="shared" si="106"/>
        <v>Olga – Jerković Perić – OK Kapela – Ž21A</v>
      </c>
      <c r="L1011" s="92" t="s">
        <v>0</v>
      </c>
      <c r="M1011" s="312" t="str">
        <f t="shared" si="107"/>
        <v>Olga – Jerković Perić – OK Kapela</v>
      </c>
      <c r="N1011" s="92" t="s">
        <v>0</v>
      </c>
      <c r="O1011" s="312" t="str">
        <f t="shared" si="108"/>
        <v>Olga – Jerković Perić</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1026</v>
      </c>
      <c r="E1012" s="282" cm="1">
        <f t="array" ref="E1012">IF($C1012="","",INDEX(import_data,$C1012,E$9))</f>
        <v>1912</v>
      </c>
      <c r="F1012" s="280" t="str" cm="1">
        <f t="array" ref="F1012">IF($C1012="","",INDEX(import_data,$C1012,F$9))</f>
        <v>Olga</v>
      </c>
      <c r="G1012" s="280" t="str" cm="1">
        <f t="array" ref="G1012">IF($C1012="","",INDEX(import_data,$C1012,G$9))</f>
        <v>Zaitseva</v>
      </c>
      <c r="H1012" s="280" t="str" cm="1">
        <f t="array" ref="H1012">IF($C1012="","",IF(INDEX(import_data,$C1012,H$9)="","",INDEX(import_data,$C1012,H$9)))</f>
        <v>OK Vihor</v>
      </c>
      <c r="I1012" s="300" t="str" cm="1">
        <f t="array" ref="I1012">IF($C1012="","",IF(INDEX(import_data,$C1012,I$9)="","",INDEX(import_data,$C1012,I$9)))</f>
        <v>Ž35</v>
      </c>
      <c r="K1012" s="312" t="str">
        <f t="shared" si="106"/>
        <v>Olga – Zaitseva – OK Vihor – Ž35</v>
      </c>
      <c r="L1012" s="92" t="s">
        <v>0</v>
      </c>
      <c r="M1012" s="312" t="str">
        <f t="shared" si="107"/>
        <v>Olga – Zaitseva – OK Vihor</v>
      </c>
      <c r="N1012" s="92" t="s">
        <v>0</v>
      </c>
      <c r="O1012" s="312" t="str">
        <f t="shared" si="108"/>
        <v>Olga – Zaitseva</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1027</v>
      </c>
      <c r="E1013" s="282" cm="1">
        <f t="array" ref="E1013">IF($C1013="","",INDEX(import_data,$C1013,E$9))</f>
        <v>1978</v>
      </c>
      <c r="F1013" s="280" t="str" cm="1">
        <f t="array" ref="F1013">IF($C1013="","",INDEX(import_data,$C1013,F$9))</f>
        <v>Oliver</v>
      </c>
      <c r="G1013" s="280" t="str" cm="1">
        <f t="array" ref="G1013">IF($C1013="","",INDEX(import_data,$C1013,G$9))</f>
        <v>Magdić Govedarica</v>
      </c>
      <c r="H1013" s="280" t="str" cm="1">
        <f t="array" ref="H1013">IF($C1013="","",IF(INDEX(import_data,$C1013,H$9)="","",INDEX(import_data,$C1013,H$9)))</f>
        <v>OK Japetić</v>
      </c>
      <c r="I1013" s="300" t="str" cm="1">
        <f t="array" ref="I1013">IF($C1013="","",IF(INDEX(import_data,$C1013,I$9)="","",INDEX(import_data,$C1013,I$9)))</f>
        <v/>
      </c>
      <c r="K1013" s="312" t="str">
        <f t="shared" si="106"/>
        <v>Oliver – Magdić Govedarica – OK Japetić</v>
      </c>
      <c r="L1013" s="92" t="s">
        <v>0</v>
      </c>
      <c r="M1013" s="312" t="str">
        <f t="shared" si="107"/>
        <v>Oliver – Magdić Govedarica – OK Japetić</v>
      </c>
      <c r="N1013" s="92" t="s">
        <v>0</v>
      </c>
      <c r="O1013" s="312" t="str">
        <f t="shared" si="108"/>
        <v>Oliver – Magdić Govedarica</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1028</v>
      </c>
      <c r="E1014" s="282" cm="1">
        <f t="array" ref="E1014">IF($C1014="","",INDEX(import_data,$C1014,E$9))</f>
        <v>1028</v>
      </c>
      <c r="F1014" s="280" t="str" cm="1">
        <f t="array" ref="F1014">IF($C1014="","",INDEX(import_data,$C1014,F$9))</f>
        <v>Oliver</v>
      </c>
      <c r="G1014" s="280" t="str" cm="1">
        <f t="array" ref="G1014">IF($C1014="","",INDEX(import_data,$C1014,G$9))</f>
        <v>Skočić</v>
      </c>
      <c r="H1014" s="280" t="str" cm="1">
        <f t="array" ref="H1014">IF($C1014="","",IF(INDEX(import_data,$C1014,H$9)="","",INDEX(import_data,$C1014,H$9)))</f>
        <v>OK Vihor</v>
      </c>
      <c r="I1014" s="300" t="str" cm="1">
        <f t="array" ref="I1014">IF($C1014="","",IF(INDEX(import_data,$C1014,I$9)="","",INDEX(import_data,$C1014,I$9)))</f>
        <v>M12</v>
      </c>
      <c r="K1014" s="312" t="str">
        <f t="shared" si="106"/>
        <v>Oliver – Skočić – OK Vihor – M12</v>
      </c>
      <c r="L1014" s="92" t="s">
        <v>0</v>
      </c>
      <c r="M1014" s="312" t="str">
        <f t="shared" si="107"/>
        <v>Oliver – Skočić – OK Vihor</v>
      </c>
      <c r="N1014" s="92" t="s">
        <v>0</v>
      </c>
      <c r="O1014" s="312" t="str">
        <f t="shared" si="108"/>
        <v>Oliver – Skočić</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1029</v>
      </c>
      <c r="E1015" s="282" cm="1">
        <f t="array" ref="E1015">IF($C1015="","",INDEX(import_data,$C1015,E$9))</f>
        <v>2378</v>
      </c>
      <c r="F1015" s="280" t="str" cm="1">
        <f t="array" ref="F1015">IF($C1015="","",INDEX(import_data,$C1015,F$9))</f>
        <v>Onur</v>
      </c>
      <c r="G1015" s="280" t="str" cm="1">
        <f t="array" ref="G1015">IF($C1015="","",INDEX(import_data,$C1015,G$9))</f>
        <v>Arican</v>
      </c>
      <c r="H1015" s="280" t="str" cm="1">
        <f t="array" ref="H1015">IF($C1015="","",IF(INDEX(import_data,$C1015,H$9)="","",INDEX(import_data,$C1015,H$9)))</f>
        <v>Team Ireland</v>
      </c>
      <c r="I1015" s="300" t="str" cm="1">
        <f t="array" ref="I1015">IF($C1015="","",IF(INDEX(import_data,$C1015,I$9)="","",INDEX(import_data,$C1015,I$9)))</f>
        <v/>
      </c>
      <c r="K1015" s="312" t="str">
        <f t="shared" si="106"/>
        <v>Onur – Arican – Team Ireland</v>
      </c>
      <c r="L1015" s="92" t="s">
        <v>0</v>
      </c>
      <c r="M1015" s="312" t="str">
        <f t="shared" si="107"/>
        <v>Onur – Arican – Team Ireland</v>
      </c>
      <c r="N1015" s="92" t="s">
        <v>0</v>
      </c>
      <c r="O1015" s="312" t="str">
        <f t="shared" si="108"/>
        <v>Onur – Arican</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1030</v>
      </c>
      <c r="E1016" s="282" cm="1">
        <f t="array" ref="E1016">IF($C1016="","",INDEX(import_data,$C1016,E$9))</f>
        <v>2110</v>
      </c>
      <c r="F1016" s="280" t="str" cm="1">
        <f t="array" ref="F1016">IF($C1016="","",INDEX(import_data,$C1016,F$9))</f>
        <v>Otto</v>
      </c>
      <c r="G1016" s="280" t="str" cm="1">
        <f t="array" ref="G1016">IF($C1016="","",INDEX(import_data,$C1016,G$9))</f>
        <v>Venhauer</v>
      </c>
      <c r="H1016" s="280" t="str" cm="1">
        <f t="array" ref="H1016">IF($C1016="","",IF(INDEX(import_data,$C1016,H$9)="","",INDEX(import_data,$C1016,H$9)))</f>
        <v>OLC Union Vikt.</v>
      </c>
      <c r="I1016" s="300" t="str" cm="1">
        <f t="array" ref="I1016">IF($C1016="","",IF(INDEX(import_data,$C1016,I$9)="","",INDEX(import_data,$C1016,I$9)))</f>
        <v/>
      </c>
      <c r="K1016" s="312" t="str">
        <f t="shared" si="106"/>
        <v>Otto – Venhauer – OLC Union Vikt.</v>
      </c>
      <c r="L1016" s="92" t="s">
        <v>0</v>
      </c>
      <c r="M1016" s="312" t="str">
        <f t="shared" si="107"/>
        <v>Otto – Venhauer – OLC Union Vikt.</v>
      </c>
      <c r="N1016" s="92" t="s">
        <v>0</v>
      </c>
      <c r="O1016" s="312" t="str">
        <f t="shared" si="108"/>
        <v>Otto – Venhauer</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1031</v>
      </c>
      <c r="E1017" s="282" cm="1">
        <f t="array" ref="E1017">IF($C1017="","",INDEX(import_data,$C1017,E$9))</f>
        <v>1116</v>
      </c>
      <c r="F1017" s="280" t="str" cm="1">
        <f t="array" ref="F1017">IF($C1017="","",INDEX(import_data,$C1017,F$9))</f>
        <v>Ozren</v>
      </c>
      <c r="G1017" s="280" t="str" cm="1">
        <f t="array" ref="G1017">IF($C1017="","",INDEX(import_data,$C1017,G$9))</f>
        <v>Pevec</v>
      </c>
      <c r="H1017" s="280" t="str" cm="1">
        <f t="array" ref="H1017">IF($C1017="","",IF(INDEX(import_data,$C1017,H$9)="","",INDEX(import_data,$C1017,H$9)))</f>
        <v>OK Varaždin</v>
      </c>
      <c r="I1017" s="300" t="str" cm="1">
        <f t="array" ref="I1017">IF($C1017="","",IF(INDEX(import_data,$C1017,I$9)="","",INDEX(import_data,$C1017,I$9)))</f>
        <v/>
      </c>
      <c r="K1017" s="312" t="str">
        <f t="shared" si="106"/>
        <v>Ozren – Pevec – OK Varaždin</v>
      </c>
      <c r="L1017" s="92" t="s">
        <v>0</v>
      </c>
      <c r="M1017" s="312" t="str">
        <f t="shared" si="107"/>
        <v>Ozren – Pevec – OK Varaždin</v>
      </c>
      <c r="N1017" s="92" t="s">
        <v>0</v>
      </c>
      <c r="O1017" s="312" t="str">
        <f t="shared" si="108"/>
        <v>Ozren – Pevec</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1032</v>
      </c>
      <c r="E1018" s="282" cm="1">
        <f t="array" ref="E1018">IF($C1018="","",INDEX(import_data,$C1018,E$9))</f>
        <v>2384</v>
      </c>
      <c r="F1018" s="280" t="str" cm="1">
        <f t="array" ref="F1018">IF($C1018="","",INDEX(import_data,$C1018,F$9))</f>
        <v>Panna</v>
      </c>
      <c r="G1018" s="280" t="str" cm="1">
        <f t="array" ref="G1018">IF($C1018="","",INDEX(import_data,$C1018,G$9))</f>
        <v>Kolcsár</v>
      </c>
      <c r="H1018" s="280" t="str" cm="1">
        <f t="array" ref="H1018">IF($C1018="","",IF(INDEX(import_data,$C1018,H$9)="","",INDEX(import_data,$C1018,H$9)))</f>
        <v>Zalaegerszegi TFC</v>
      </c>
      <c r="I1018" s="300" t="str" cm="1">
        <f t="array" ref="I1018">IF($C1018="","",IF(INDEX(import_data,$C1018,I$9)="","",INDEX(import_data,$C1018,I$9)))</f>
        <v/>
      </c>
      <c r="K1018" s="312" t="str">
        <f t="shared" si="106"/>
        <v>Panna – Kolcsár – Zalaegerszegi TFC</v>
      </c>
      <c r="L1018" s="92" t="s">
        <v>0</v>
      </c>
      <c r="M1018" s="312" t="str">
        <f t="shared" si="107"/>
        <v>Panna – Kolcsár – Zalaegerszegi TFC</v>
      </c>
      <c r="N1018" s="92" t="s">
        <v>0</v>
      </c>
      <c r="O1018" s="312" t="str">
        <f t="shared" si="108"/>
        <v>Panna – Kolcsár</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1033</v>
      </c>
      <c r="E1019" s="282" cm="1">
        <f t="array" ref="E1019">IF($C1019="","",INDEX(import_data,$C1019,E$9))</f>
        <v>1753</v>
      </c>
      <c r="F1019" s="280" t="str" cm="1">
        <f t="array" ref="F1019">IF($C1019="","",INDEX(import_data,$C1019,F$9))</f>
        <v>Paola</v>
      </c>
      <c r="G1019" s="280" t="str" cm="1">
        <f t="array" ref="G1019">IF($C1019="","",INDEX(import_data,$C1019,G$9))</f>
        <v>Fumić</v>
      </c>
      <c r="H1019" s="280" t="str" cm="1">
        <f t="array" ref="H1019">IF($C1019="","",IF(INDEX(import_data,$C1019,H$9)="","",INDEX(import_data,$C1019,H$9)))</f>
        <v>OK Kapela</v>
      </c>
      <c r="I1019" s="300" t="str" cm="1">
        <f t="array" ref="I1019">IF($C1019="","",IF(INDEX(import_data,$C1019,I$9)="","",INDEX(import_data,$C1019,I$9)))</f>
        <v/>
      </c>
      <c r="K1019" s="312" t="str">
        <f t="shared" si="106"/>
        <v>Paola – Fumić – OK Kapela</v>
      </c>
      <c r="L1019" s="92" t="s">
        <v>0</v>
      </c>
      <c r="M1019" s="312" t="str">
        <f t="shared" si="107"/>
        <v>Paola – Fumić – OK Kapela</v>
      </c>
      <c r="N1019" s="92" t="s">
        <v>0</v>
      </c>
      <c r="O1019" s="312" t="str">
        <f t="shared" si="108"/>
        <v>Paola – Fumić</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1034</v>
      </c>
      <c r="E1020" s="282" cm="1">
        <f t="array" ref="E1020">IF($C1020="","",INDEX(import_data,$C1020,E$9))</f>
        <v>1047</v>
      </c>
      <c r="F1020" s="280" t="str" cm="1">
        <f t="array" ref="F1020">IF($C1020="","",INDEX(import_data,$C1020,F$9))</f>
        <v>Paola</v>
      </c>
      <c r="G1020" s="280" t="str" cm="1">
        <f t="array" ref="G1020">IF($C1020="","",INDEX(import_data,$C1020,G$9))</f>
        <v>Rako</v>
      </c>
      <c r="H1020" s="280" t="str" cm="1">
        <f t="array" ref="H1020">IF($C1020="","",IF(INDEX(import_data,$C1020,H$9)="","",INDEX(import_data,$C1020,H$9)))</f>
        <v>OK Vihor</v>
      </c>
      <c r="I1020" s="300" t="str" cm="1">
        <f t="array" ref="I1020">IF($C1020="","",IF(INDEX(import_data,$C1020,I$9)="","",INDEX(import_data,$C1020,I$9)))</f>
        <v>Ž16</v>
      </c>
      <c r="K1020" s="312" t="str">
        <f t="shared" si="106"/>
        <v>Paola – Rako – OK Vihor – Ž16</v>
      </c>
      <c r="L1020" s="92" t="s">
        <v>0</v>
      </c>
      <c r="M1020" s="312" t="str">
        <f t="shared" si="107"/>
        <v>Paola – Rako – OK Vihor</v>
      </c>
      <c r="N1020" s="92" t="s">
        <v>0</v>
      </c>
      <c r="O1020" s="312" t="str">
        <f t="shared" si="108"/>
        <v>Paola – Rako</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1035</v>
      </c>
      <c r="E1021" s="282" cm="1">
        <f t="array" ref="E1021">IF($C1021="","",INDEX(import_data,$C1021,E$9))</f>
        <v>2416</v>
      </c>
      <c r="F1021" s="280" t="str" cm="1">
        <f t="array" ref="F1021">IF($C1021="","",INDEX(import_data,$C1021,F$9))</f>
        <v>Pascale</v>
      </c>
      <c r="G1021" s="280" t="str" cm="1">
        <f t="array" ref="G1021">IF($C1021="","",INDEX(import_data,$C1021,G$9))</f>
        <v>Martin</v>
      </c>
      <c r="H1021" s="280" t="str" cm="1">
        <f t="array" ref="H1021">IF($C1021="","",IF(INDEX(import_data,$C1021,H$9)="","",INDEX(import_data,$C1021,H$9)))</f>
        <v>Raid Orient. Paris</v>
      </c>
      <c r="I1021" s="300" t="str" cm="1">
        <f t="array" ref="I1021">IF($C1021="","",IF(INDEX(import_data,$C1021,I$9)="","",INDEX(import_data,$C1021,I$9)))</f>
        <v/>
      </c>
      <c r="K1021" s="312" t="str">
        <f t="shared" si="106"/>
        <v>Pascale – Martin – Raid Orient. Paris</v>
      </c>
      <c r="L1021" s="92" t="s">
        <v>0</v>
      </c>
      <c r="M1021" s="312" t="str">
        <f t="shared" si="107"/>
        <v>Pascale – Martin – Raid Orient. Paris</v>
      </c>
      <c r="N1021" s="92" t="s">
        <v>0</v>
      </c>
      <c r="O1021" s="312" t="str">
        <f t="shared" si="108"/>
        <v>Pascale – Martin</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1036</v>
      </c>
      <c r="E1022" s="282" cm="1">
        <f t="array" ref="E1022">IF($C1022="","",INDEX(import_data,$C1022,E$9))</f>
        <v>2334</v>
      </c>
      <c r="F1022" s="280" t="str" cm="1">
        <f t="array" ref="F1022">IF($C1022="","",INDEX(import_data,$C1022,F$9))</f>
        <v>Patric</v>
      </c>
      <c r="G1022" s="280" t="str" cm="1">
        <f t="array" ref="G1022">IF($C1022="","",INDEX(import_data,$C1022,G$9))</f>
        <v>De Boussard</v>
      </c>
      <c r="H1022" s="280" t="str" cm="1">
        <f t="array" ref="H1022">IF($C1022="","",IF(INDEX(import_data,$C1022,H$9)="","",INDEX(import_data,$C1022,H$9)))</f>
        <v>Kompisarna</v>
      </c>
      <c r="I1022" s="300" t="str" cm="1">
        <f t="array" ref="I1022">IF($C1022="","",IF(INDEX(import_data,$C1022,I$9)="","",INDEX(import_data,$C1022,I$9)))</f>
        <v/>
      </c>
      <c r="K1022" s="312" t="str">
        <f t="shared" si="106"/>
        <v>Patric – De Boussard – Kompisarna</v>
      </c>
      <c r="L1022" s="92" t="s">
        <v>0</v>
      </c>
      <c r="M1022" s="312" t="str">
        <f t="shared" si="107"/>
        <v>Patric – De Boussard – Kompisarna</v>
      </c>
      <c r="N1022" s="92" t="s">
        <v>0</v>
      </c>
      <c r="O1022" s="312" t="str">
        <f t="shared" si="108"/>
        <v>Patric – De Boussard</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1037</v>
      </c>
      <c r="E1023" s="282" cm="1">
        <f t="array" ref="E1023">IF($C1023="","",INDEX(import_data,$C1023,E$9))</f>
        <v>1831</v>
      </c>
      <c r="F1023" s="280" t="str" cm="1">
        <f t="array" ref="F1023">IF($C1023="","",INDEX(import_data,$C1023,F$9))</f>
        <v>Patricija</v>
      </c>
      <c r="G1023" s="280" t="str" cm="1">
        <f t="array" ref="G1023">IF($C1023="","",INDEX(import_data,$C1023,G$9))</f>
        <v>Urbanc</v>
      </c>
      <c r="H1023" s="280" t="str" cm="1">
        <f t="array" ref="H1023">IF($C1023="","",IF(INDEX(import_data,$C1023,H$9)="","",INDEX(import_data,$C1023,H$9)))</f>
        <v>OK Ris</v>
      </c>
      <c r="I1023" s="300" t="str" cm="1">
        <f t="array" ref="I1023">IF($C1023="","",IF(INDEX(import_data,$C1023,I$9)="","",INDEX(import_data,$C1023,I$9)))</f>
        <v>Ž21B</v>
      </c>
      <c r="K1023" s="312" t="str">
        <f t="shared" si="106"/>
        <v>Patricija – Urbanc – OK Ris – Ž21B</v>
      </c>
      <c r="L1023" s="92" t="s">
        <v>0</v>
      </c>
      <c r="M1023" s="312" t="str">
        <f t="shared" si="107"/>
        <v>Patricija – Urbanc – OK Ris</v>
      </c>
      <c r="N1023" s="92" t="s">
        <v>0</v>
      </c>
      <c r="O1023" s="312" t="str">
        <f t="shared" si="108"/>
        <v>Patricija – Urbanc</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1038</v>
      </c>
      <c r="E1024" s="282" cm="1">
        <f t="array" ref="E1024">IF($C1024="","",INDEX(import_data,$C1024,E$9))</f>
        <v>1918</v>
      </c>
      <c r="F1024" s="280" t="str" cm="1">
        <f t="array" ref="F1024">IF($C1024="","",INDEX(import_data,$C1024,F$9))</f>
        <v>Patricija</v>
      </c>
      <c r="G1024" s="280" t="str" cm="1">
        <f t="array" ref="G1024">IF($C1024="","",INDEX(import_data,$C1024,G$9))</f>
        <v>Jedrejčić</v>
      </c>
      <c r="H1024" s="280" t="str" cm="1">
        <f t="array" ref="H1024">IF($C1024="","",IF(INDEX(import_data,$C1024,H$9)="","",INDEX(import_data,$C1024,H$9)))</f>
        <v>OK Vihor</v>
      </c>
      <c r="I1024" s="300" t="str" cm="1">
        <f t="array" ref="I1024">IF($C1024="","",IF(INDEX(import_data,$C1024,I$9)="","",INDEX(import_data,$C1024,I$9)))</f>
        <v/>
      </c>
      <c r="K1024" s="312" t="str">
        <f t="shared" si="106"/>
        <v>Patricija – Jedrejčić – OK Vihor</v>
      </c>
      <c r="L1024" s="92" t="s">
        <v>0</v>
      </c>
      <c r="M1024" s="312" t="str">
        <f t="shared" si="107"/>
        <v>Patricija – Jedrejčić – OK Vihor</v>
      </c>
      <c r="N1024" s="92" t="s">
        <v>0</v>
      </c>
      <c r="O1024" s="312" t="str">
        <f t="shared" si="108"/>
        <v>Patricija – Jedrejčić</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1039</v>
      </c>
      <c r="E1025" s="282" cm="1">
        <f t="array" ref="E1025">IF($C1025="","",INDEX(import_data,$C1025,E$9))</f>
        <v>1169</v>
      </c>
      <c r="F1025" s="280" t="str" cm="1">
        <f t="array" ref="F1025">IF($C1025="","",INDEX(import_data,$C1025,F$9))</f>
        <v>Patrick</v>
      </c>
      <c r="G1025" s="280" t="str" cm="1">
        <f t="array" ref="G1025">IF($C1025="","",INDEX(import_data,$C1025,G$9))</f>
        <v>Milković</v>
      </c>
      <c r="H1025" s="280" t="str" cm="1">
        <f t="array" ref="H1025">IF($C1025="","",IF(INDEX(import_data,$C1025,H$9)="","",INDEX(import_data,$C1025,H$9)))</f>
        <v>OK Japetić</v>
      </c>
      <c r="I1025" s="300" t="str" cm="1">
        <f t="array" ref="I1025">IF($C1025="","",IF(INDEX(import_data,$C1025,I$9)="","",INDEX(import_data,$C1025,I$9)))</f>
        <v>M16</v>
      </c>
      <c r="K1025" s="312" t="str">
        <f t="shared" si="106"/>
        <v>Patrick – Milković – OK Japetić – M16</v>
      </c>
      <c r="L1025" s="92" t="s">
        <v>0</v>
      </c>
      <c r="M1025" s="312" t="str">
        <f t="shared" si="107"/>
        <v>Patrick – Milković – OK Japetić</v>
      </c>
      <c r="N1025" s="92" t="s">
        <v>0</v>
      </c>
      <c r="O1025" s="312" t="str">
        <f t="shared" si="108"/>
        <v>Patrick – Milković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1040</v>
      </c>
      <c r="E1026" s="282" cm="1">
        <f t="array" ref="E1026">IF($C1026="","",INDEX(import_data,$C1026,E$9))</f>
        <v>1444</v>
      </c>
      <c r="F1026" s="280" t="str" cm="1">
        <f t="array" ref="F1026">IF($C1026="","",INDEX(import_data,$C1026,F$9))</f>
        <v>Patrick</v>
      </c>
      <c r="G1026" s="280" t="str" cm="1">
        <f t="array" ref="G1026">IF($C1026="","",INDEX(import_data,$C1026,G$9))</f>
        <v>Burton</v>
      </c>
      <c r="H1026" s="280" t="str" cm="1">
        <f t="array" ref="H1026">IF($C1026="","",IF(INDEX(import_data,$C1026,H$9)="","",INDEX(import_data,$C1026,H$9)))</f>
        <v>OK Vihor</v>
      </c>
      <c r="I1026" s="300" t="str" cm="1">
        <f t="array" ref="I1026">IF($C1026="","",IF(INDEX(import_data,$C1026,I$9)="","",INDEX(import_data,$C1026,I$9)))</f>
        <v/>
      </c>
      <c r="K1026" s="312" t="str">
        <f t="shared" si="106"/>
        <v>Patrick – Burton – OK Vihor</v>
      </c>
      <c r="L1026" s="92" t="s">
        <v>0</v>
      </c>
      <c r="M1026" s="312" t="str">
        <f t="shared" si="107"/>
        <v>Patrick – Burton – OK Vihor</v>
      </c>
      <c r="N1026" s="92" t="s">
        <v>0</v>
      </c>
      <c r="O1026" s="312" t="str">
        <f t="shared" si="108"/>
        <v>Patrick – Burton</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1041</v>
      </c>
      <c r="E1027" s="282" cm="1">
        <f t="array" ref="E1027">IF($C1027="","",INDEX(import_data,$C1027,E$9))</f>
        <v>2021</v>
      </c>
      <c r="F1027" s="280" t="str" cm="1">
        <f t="array" ref="F1027">IF($C1027="","",INDEX(import_data,$C1027,F$9))</f>
        <v>Patrik</v>
      </c>
      <c r="G1027" s="280" t="str" cm="1">
        <f t="array" ref="G1027">IF($C1027="","",INDEX(import_data,$C1027,G$9))</f>
        <v>Grijak</v>
      </c>
      <c r="H1027" s="280" t="str" cm="1">
        <f t="array" ref="H1027">IF($C1027="","",IF(INDEX(import_data,$C1027,H$9)="","",INDEX(import_data,$C1027,H$9)))</f>
        <v>OK Jelen</v>
      </c>
      <c r="I1027" s="300" t="str" cm="1">
        <f t="array" ref="I1027">IF($C1027="","",IF(INDEX(import_data,$C1027,I$9)="","",INDEX(import_data,$C1027,I$9)))</f>
        <v/>
      </c>
      <c r="K1027" s="312" t="str">
        <f t="shared" si="106"/>
        <v>Patrik – Grijak – OK Jelen</v>
      </c>
      <c r="L1027" s="92" t="s">
        <v>0</v>
      </c>
      <c r="M1027" s="312" t="str">
        <f t="shared" si="107"/>
        <v>Patrik – Grijak – OK Jelen</v>
      </c>
      <c r="N1027" s="92" t="s">
        <v>0</v>
      </c>
      <c r="O1027" s="312" t="str">
        <f t="shared" si="108"/>
        <v>Patrik – Grijak</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1042</v>
      </c>
      <c r="E1028" s="282" cm="1">
        <f t="array" ref="E1028">IF($C1028="","",INDEX(import_data,$C1028,E$9))</f>
        <v>1723</v>
      </c>
      <c r="F1028" s="280" t="str" cm="1">
        <f t="array" ref="F1028">IF($C1028="","",INDEX(import_data,$C1028,F$9))</f>
        <v>Paul</v>
      </c>
      <c r="G1028" s="280" t="str" cm="1">
        <f t="array" ref="G1028">IF($C1028="","",INDEX(import_data,$C1028,G$9))</f>
        <v>Skobe</v>
      </c>
      <c r="H1028" s="280" t="str" cm="1">
        <f t="array" ref="H1028">IF($C1028="","",IF(INDEX(import_data,$C1028,H$9)="","",INDEX(import_data,$C1028,H$9)))</f>
        <v>OK Vihor</v>
      </c>
      <c r="I1028" s="300" t="str" cm="1">
        <f t="array" ref="I1028">IF($C1028="","",IF(INDEX(import_data,$C1028,I$9)="","",INDEX(import_data,$C1028,I$9)))</f>
        <v/>
      </c>
      <c r="K1028" s="312" t="str">
        <f t="shared" si="106"/>
        <v>Paul – Skobe – OK Vihor</v>
      </c>
      <c r="L1028" s="92" t="s">
        <v>0</v>
      </c>
      <c r="M1028" s="312" t="str">
        <f t="shared" si="107"/>
        <v>Paul – Skobe – OK Vihor</v>
      </c>
      <c r="N1028" s="92" t="s">
        <v>0</v>
      </c>
      <c r="O1028" s="312" t="str">
        <f t="shared" si="108"/>
        <v>Paul – Skobe</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1043</v>
      </c>
      <c r="E1029" s="282" cm="1">
        <f t="array" ref="E1029">IF($C1029="","",INDEX(import_data,$C1029,E$9))</f>
        <v>2242</v>
      </c>
      <c r="F1029" s="280" t="str" cm="1">
        <f t="array" ref="F1029">IF($C1029="","",INDEX(import_data,$C1029,F$9))</f>
        <v>Paula</v>
      </c>
      <c r="G1029" s="280" t="str" cm="1">
        <f t="array" ref="G1029">IF($C1029="","",INDEX(import_data,$C1029,G$9))</f>
        <v>Lastavec</v>
      </c>
      <c r="H1029" s="280" t="str" cm="1">
        <f t="array" ref="H1029">IF($C1029="","",IF(INDEX(import_data,$C1029,H$9)="","",INDEX(import_data,$C1029,H$9)))</f>
        <v>OK Varaždin</v>
      </c>
      <c r="I1029" s="300" t="str" cm="1">
        <f t="array" ref="I1029">IF($C1029="","",IF(INDEX(import_data,$C1029,I$9)="","",INDEX(import_data,$C1029,I$9)))</f>
        <v/>
      </c>
      <c r="K1029" s="312" t="str">
        <f t="shared" si="106"/>
        <v>Paula – Lastavec – OK Varaždin</v>
      </c>
      <c r="L1029" s="92" t="s">
        <v>0</v>
      </c>
      <c r="M1029" s="312" t="str">
        <f t="shared" si="107"/>
        <v>Paula – Lastavec – OK Varaždin</v>
      </c>
      <c r="N1029" s="92" t="s">
        <v>0</v>
      </c>
      <c r="O1029" s="312" t="str">
        <f t="shared" si="108"/>
        <v>Paula – Lastavec</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1044</v>
      </c>
      <c r="E1030" s="282" cm="1">
        <f t="array" ref="E1030">IF($C1030="","",INDEX(import_data,$C1030,E$9))</f>
        <v>1508</v>
      </c>
      <c r="F1030" s="280" t="str" cm="1">
        <f t="array" ref="F1030">IF($C1030="","",INDEX(import_data,$C1030,F$9))</f>
        <v>Paula</v>
      </c>
      <c r="G1030" s="280" t="str" cm="1">
        <f t="array" ref="G1030">IF($C1030="","",INDEX(import_data,$C1030,G$9))</f>
        <v>Prpić</v>
      </c>
      <c r="H1030" s="280" t="str" cm="1">
        <f t="array" ref="H1030">IF($C1030="","",IF(INDEX(import_data,$C1030,H$9)="","",INDEX(import_data,$C1030,H$9)))</f>
        <v>OK Vihor</v>
      </c>
      <c r="I1030" s="300" t="str" cm="1">
        <f t="array" ref="I1030">IF($C1030="","",IF(INDEX(import_data,$C1030,I$9)="","",INDEX(import_data,$C1030,I$9)))</f>
        <v>Ž21B</v>
      </c>
      <c r="K1030" s="312" t="str">
        <f t="shared" si="106"/>
        <v>Paula – Prpić – OK Vihor – Ž21B</v>
      </c>
      <c r="L1030" s="92" t="s">
        <v>0</v>
      </c>
      <c r="M1030" s="312" t="str">
        <f t="shared" si="107"/>
        <v>Paula – Prpić – OK Vihor</v>
      </c>
      <c r="N1030" s="92" t="s">
        <v>0</v>
      </c>
      <c r="O1030" s="312" t="str">
        <f t="shared" si="108"/>
        <v>Paula – Prpić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1045</v>
      </c>
      <c r="E1031" s="282" cm="1">
        <f t="array" ref="E1031">IF($C1031="","",INDEX(import_data,$C1031,E$9))</f>
        <v>1431</v>
      </c>
      <c r="F1031" s="280" t="str" cm="1">
        <f t="array" ref="F1031">IF($C1031="","",INDEX(import_data,$C1031,F$9))</f>
        <v>Paula</v>
      </c>
      <c r="G1031" s="280" t="str" cm="1">
        <f t="array" ref="G1031">IF($C1031="","",INDEX(import_data,$C1031,G$9))</f>
        <v>Pavlin</v>
      </c>
      <c r="H1031" s="280" t="str" cm="1">
        <f t="array" ref="H1031">IF($C1031="","",IF(INDEX(import_data,$C1031,H$9)="","",INDEX(import_data,$C1031,H$9)))</f>
        <v>OK Vihor</v>
      </c>
      <c r="I1031" s="300" t="str" cm="1">
        <f t="array" ref="I1031">IF($C1031="","",IF(INDEX(import_data,$C1031,I$9)="","",INDEX(import_data,$C1031,I$9)))</f>
        <v>Ž20</v>
      </c>
      <c r="K1031" s="312" t="str">
        <f t="shared" si="106"/>
        <v>Paula – Pavlin – OK Vihor – Ž20</v>
      </c>
      <c r="L1031" s="92" t="s">
        <v>0</v>
      </c>
      <c r="M1031" s="312" t="str">
        <f t="shared" si="107"/>
        <v>Paula – Pavlin – OK Vihor</v>
      </c>
      <c r="N1031" s="92" t="s">
        <v>0</v>
      </c>
      <c r="O1031" s="312" t="str">
        <f t="shared" si="108"/>
        <v>Paula – Pavlin</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1046</v>
      </c>
      <c r="E1032" s="282" cm="1">
        <f t="array" ref="E1032">IF($C1032="","",INDEX(import_data,$C1032,E$9))</f>
        <v>1552</v>
      </c>
      <c r="F1032" s="280" t="str" cm="1">
        <f t="array" ref="F1032">IF($C1032="","",INDEX(import_data,$C1032,F$9))</f>
        <v>Paula</v>
      </c>
      <c r="G1032" s="280" t="str" cm="1">
        <f t="array" ref="G1032">IF($C1032="","",INDEX(import_data,$C1032,G$9))</f>
        <v>Vrdoljak</v>
      </c>
      <c r="H1032" s="280" t="str" cm="1">
        <f t="array" ref="H1032">IF($C1032="","",IF(INDEX(import_data,$C1032,H$9)="","",INDEX(import_data,$C1032,H$9)))</f>
        <v>OK Vihor</v>
      </c>
      <c r="I1032" s="300" t="str" cm="1">
        <f t="array" ref="I1032">IF($C1032="","",IF(INDEX(import_data,$C1032,I$9)="","",INDEX(import_data,$C1032,I$9)))</f>
        <v>Ž45</v>
      </c>
      <c r="K1032" s="312" t="str">
        <f t="shared" si="106"/>
        <v>Paula – Vrdoljak – OK Vihor – Ž45</v>
      </c>
      <c r="L1032" s="92" t="s">
        <v>0</v>
      </c>
      <c r="M1032" s="312" t="str">
        <f t="shared" si="107"/>
        <v>Paula – Vrdoljak – OK Vihor</v>
      </c>
      <c r="N1032" s="92" t="s">
        <v>0</v>
      </c>
      <c r="O1032" s="312" t="str">
        <f t="shared" si="108"/>
        <v>Paula – Vrdoljak</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1047</v>
      </c>
      <c r="E1033" s="282" cm="1">
        <f t="array" ref="E1033">IF($C1033="","",INDEX(import_data,$C1033,E$9))</f>
        <v>2329</v>
      </c>
      <c r="F1033" s="280" t="str" cm="1">
        <f t="array" ref="F1033">IF($C1033="","",INDEX(import_data,$C1033,F$9))</f>
        <v>Pavel</v>
      </c>
      <c r="G1033" s="280" t="str" cm="1">
        <f t="array" ref="G1033">IF($C1033="","",INDEX(import_data,$C1033,G$9))</f>
        <v>Markovnin</v>
      </c>
      <c r="H1033" s="280" t="str" cm="1">
        <f t="array" ref="H1033">IF($C1033="","",IF(INDEX(import_data,$C1033,H$9)="","",INDEX(import_data,$C1033,H$9)))</f>
        <v>Orientaction</v>
      </c>
      <c r="I1033" s="300" t="str" cm="1">
        <f t="array" ref="I1033">IF($C1033="","",IF(INDEX(import_data,$C1033,I$9)="","",INDEX(import_data,$C1033,I$9)))</f>
        <v/>
      </c>
      <c r="K1033" s="312" t="str">
        <f t="shared" si="106"/>
        <v>Pavel – Markovnin – Orientaction</v>
      </c>
      <c r="L1033" s="92" t="s">
        <v>0</v>
      </c>
      <c r="M1033" s="312" t="str">
        <f t="shared" si="107"/>
        <v>Pavel – Markovnin – Orientaction</v>
      </c>
      <c r="N1033" s="92" t="s">
        <v>0</v>
      </c>
      <c r="O1033" s="312" t="str">
        <f t="shared" si="108"/>
        <v>Pavel – Markovnin</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1048</v>
      </c>
      <c r="E1034" s="282" cm="1">
        <f t="array" ref="E1034">IF($C1034="","",INDEX(import_data,$C1034,E$9))</f>
        <v>2014</v>
      </c>
      <c r="F1034" s="280" t="str" cm="1">
        <f t="array" ref="F1034">IF($C1034="","",INDEX(import_data,$C1034,F$9))</f>
        <v>Pavo Filip</v>
      </c>
      <c r="G1034" s="280" t="str" cm="1">
        <f t="array" ref="G1034">IF($C1034="","",INDEX(import_data,$C1034,G$9))</f>
        <v>Latinac</v>
      </c>
      <c r="H1034" s="280" t="str" cm="1">
        <f t="array" ref="H1034">IF($C1034="","",IF(INDEX(import_data,$C1034,H$9)="","",INDEX(import_data,$C1034,H$9)))</f>
        <v/>
      </c>
      <c r="I1034" s="300" t="str" cm="1">
        <f t="array" ref="I1034">IF($C1034="","",IF(INDEX(import_data,$C1034,I$9)="","",INDEX(import_data,$C1034,I$9)))</f>
        <v/>
      </c>
      <c r="K1034" s="312" t="str">
        <f t="shared" si="106"/>
        <v>Pavo Filip – Latinac</v>
      </c>
      <c r="L1034" s="92" t="s">
        <v>0</v>
      </c>
      <c r="M1034" s="312" t="str">
        <f t="shared" si="107"/>
        <v>Pavo Filip – Latinac</v>
      </c>
      <c r="N1034" s="92" t="s">
        <v>0</v>
      </c>
      <c r="O1034" s="312" t="str">
        <f t="shared" si="108"/>
        <v>Pavo Filip – Latinac</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1049</v>
      </c>
      <c r="E1035" s="282" cm="1">
        <f t="array" ref="E1035">IF($C1035="","",INDEX(import_data,$C1035,E$9))</f>
        <v>2415</v>
      </c>
      <c r="F1035" s="280" t="str" cm="1">
        <f t="array" ref="F1035">IF($C1035="","",INDEX(import_data,$C1035,F$9))</f>
        <v>Penelope</v>
      </c>
      <c r="G1035" s="280" t="str" cm="1">
        <f t="array" ref="G1035">IF($C1035="","",INDEX(import_data,$C1035,G$9))</f>
        <v>Smirthwaite</v>
      </c>
      <c r="H1035" s="280" t="str" cm="1">
        <f t="array" ref="H1035">IF($C1035="","",IF(INDEX(import_data,$C1035,H$9)="","",INDEX(import_data,$C1035,H$9)))</f>
        <v>Moravian</v>
      </c>
      <c r="I1035" s="300" t="str" cm="1">
        <f t="array" ref="I1035">IF($C1035="","",IF(INDEX(import_data,$C1035,I$9)="","",INDEX(import_data,$C1035,I$9)))</f>
        <v/>
      </c>
      <c r="K1035" s="312" t="str">
        <f t="shared" si="106"/>
        <v>Penelope – Smirthwaite – Moravian</v>
      </c>
      <c r="L1035" s="92" t="s">
        <v>0</v>
      </c>
      <c r="M1035" s="312" t="str">
        <f t="shared" si="107"/>
        <v>Penelope – Smirthwaite – Moravian</v>
      </c>
      <c r="N1035" s="92" t="s">
        <v>0</v>
      </c>
      <c r="O1035" s="312" t="str">
        <f t="shared" si="108"/>
        <v>Penelope – Smirthwaite</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1050</v>
      </c>
      <c r="E1036" s="282" cm="1">
        <f t="array" ref="E1036">IF($C1036="","",INDEX(import_data,$C1036,E$9))</f>
        <v>1678</v>
      </c>
      <c r="F1036" s="280" t="str" cm="1">
        <f t="array" ref="F1036">IF($C1036="","",INDEX(import_data,$C1036,F$9))</f>
        <v>Petar</v>
      </c>
      <c r="G1036" s="280" t="str" cm="1">
        <f t="array" ref="G1036">IF($C1036="","",INDEX(import_data,$C1036,G$9))</f>
        <v>Perica</v>
      </c>
      <c r="H1036" s="280" t="str" cm="1">
        <f t="array" ref="H1036">IF($C1036="","",IF(INDEX(import_data,$C1036,H$9)="","",INDEX(import_data,$C1036,H$9)))</f>
        <v>OK Bjelovar</v>
      </c>
      <c r="I1036" s="300" t="str" cm="1">
        <f t="array" ref="I1036">IF($C1036="","",IF(INDEX(import_data,$C1036,I$9)="","",INDEX(import_data,$C1036,I$9)))</f>
        <v/>
      </c>
      <c r="K1036" s="312" t="str">
        <f t="shared" ref="K1036:K1099" si="113">IF(F1036="","",F1036) &amp; IF(G1036="",""," – " &amp; G1036) &amp; IF(H1036="",""," – " &amp; H1036) &amp; IF(I1036="",""," – " &amp; I1036)</f>
        <v>Petar – Perica – OK Bjelovar</v>
      </c>
      <c r="L1036" s="92" t="s">
        <v>0</v>
      </c>
      <c r="M1036" s="312" t="str">
        <f t="shared" ref="M1036:M1099" si="114">IF(F1036="","",F1036) &amp; IF(G1036="",""," – " &amp; G1036) &amp; IF(H1036="",""," – " &amp; H1036)</f>
        <v>Petar – Perica – OK Bjelovar</v>
      </c>
      <c r="N1036" s="92" t="s">
        <v>0</v>
      </c>
      <c r="O1036" s="312" t="str">
        <f t="shared" ref="O1036:O1099" si="115">IF(F1036="","",F1036) &amp; IF(G1036="",""," – " &amp; G1036)</f>
        <v>Petar – Perica</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1051</v>
      </c>
      <c r="E1037" s="282" cm="1">
        <f t="array" ref="E1037">IF($C1037="","",INDEX(import_data,$C1037,E$9))</f>
        <v>1379</v>
      </c>
      <c r="F1037" s="280" t="str" cm="1">
        <f t="array" ref="F1037">IF($C1037="","",INDEX(import_data,$C1037,F$9))</f>
        <v>Petar</v>
      </c>
      <c r="G1037" s="280" t="str" cm="1">
        <f t="array" ref="G1037">IF($C1037="","",INDEX(import_data,$C1037,G$9))</f>
        <v>Barulek</v>
      </c>
      <c r="H1037" s="280" t="str" cm="1">
        <f t="array" ref="H1037">IF($C1037="","",IF(INDEX(import_data,$C1037,H$9)="","",INDEX(import_data,$C1037,H$9)))</f>
        <v>OK Varaždin</v>
      </c>
      <c r="I1037" s="300" t="str" cm="1">
        <f t="array" ref="I1037">IF($C1037="","",IF(INDEX(import_data,$C1037,I$9)="","",INDEX(import_data,$C1037,I$9)))</f>
        <v/>
      </c>
      <c r="K1037" s="312" t="str">
        <f t="shared" si="113"/>
        <v>Petar – Barulek – OK Varaždin</v>
      </c>
      <c r="L1037" s="92" t="s">
        <v>0</v>
      </c>
      <c r="M1037" s="312" t="str">
        <f t="shared" si="114"/>
        <v>Petar – Barulek – OK Varaždin</v>
      </c>
      <c r="N1037" s="92" t="s">
        <v>0</v>
      </c>
      <c r="O1037" s="312" t="str">
        <f t="shared" si="115"/>
        <v>Petar – Barulek</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1052</v>
      </c>
      <c r="E1038" s="282" cm="1">
        <f t="array" ref="E1038">IF($C1038="","",INDEX(import_data,$C1038,E$9))</f>
        <v>1873</v>
      </c>
      <c r="F1038" s="280" t="str" cm="1">
        <f t="array" ref="F1038">IF($C1038="","",INDEX(import_data,$C1038,F$9))</f>
        <v>Petar</v>
      </c>
      <c r="G1038" s="280" t="str" cm="1">
        <f t="array" ref="G1038">IF($C1038="","",INDEX(import_data,$C1038,G$9))</f>
        <v>Šalaj</v>
      </c>
      <c r="H1038" s="280" t="str" cm="1">
        <f t="array" ref="H1038">IF($C1038="","",IF(INDEX(import_data,$C1038,H$9)="","",INDEX(import_data,$C1038,H$9)))</f>
        <v>OK Jelen</v>
      </c>
      <c r="I1038" s="300" t="str" cm="1">
        <f t="array" ref="I1038">IF($C1038="","",IF(INDEX(import_data,$C1038,I$9)="","",INDEX(import_data,$C1038,I$9)))</f>
        <v>M12</v>
      </c>
      <c r="K1038" s="312" t="str">
        <f t="shared" si="113"/>
        <v>Petar – Šalaj – OK Jelen – M12</v>
      </c>
      <c r="L1038" s="92" t="s">
        <v>0</v>
      </c>
      <c r="M1038" s="312" t="str">
        <f t="shared" si="114"/>
        <v>Petar – Šalaj – OK Jelen</v>
      </c>
      <c r="N1038" s="92" t="s">
        <v>0</v>
      </c>
      <c r="O1038" s="312" t="str">
        <f t="shared" si="115"/>
        <v>Petar – Šalaj</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1053</v>
      </c>
      <c r="E1039" s="282" cm="1">
        <f t="array" ref="E1039">IF($C1039="","",INDEX(import_data,$C1039,E$9))</f>
        <v>1257</v>
      </c>
      <c r="F1039" s="280" t="str" cm="1">
        <f t="array" ref="F1039">IF($C1039="","",INDEX(import_data,$C1039,F$9))</f>
        <v>Petar</v>
      </c>
      <c r="G1039" s="280" t="str" cm="1">
        <f t="array" ref="G1039">IF($C1039="","",INDEX(import_data,$C1039,G$9))</f>
        <v>Strmečki</v>
      </c>
      <c r="H1039" s="280" t="str" cm="1">
        <f t="array" ref="H1039">IF($C1039="","",IF(INDEX(import_data,$C1039,H$9)="","",INDEX(import_data,$C1039,H$9)))</f>
        <v>OK Maksimir</v>
      </c>
      <c r="I1039" s="300" t="str" cm="1">
        <f t="array" ref="I1039">IF($C1039="","",IF(INDEX(import_data,$C1039,I$9)="","",INDEX(import_data,$C1039,I$9)))</f>
        <v>M55</v>
      </c>
      <c r="K1039" s="312" t="str">
        <f t="shared" si="113"/>
        <v>Petar – Strmečki – OK Maksimir – M55</v>
      </c>
      <c r="L1039" s="92" t="s">
        <v>0</v>
      </c>
      <c r="M1039" s="312" t="str">
        <f t="shared" si="114"/>
        <v>Petar – Strmečki – OK Maksimir</v>
      </c>
      <c r="N1039" s="92" t="s">
        <v>0</v>
      </c>
      <c r="O1039" s="312" t="str">
        <f t="shared" si="115"/>
        <v>Petar – Strmečki</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1054</v>
      </c>
      <c r="E1040" s="282" cm="1">
        <f t="array" ref="E1040">IF($C1040="","",INDEX(import_data,$C1040,E$9))</f>
        <v>1321</v>
      </c>
      <c r="F1040" s="280" t="str" cm="1">
        <f t="array" ref="F1040">IF($C1040="","",INDEX(import_data,$C1040,F$9))</f>
        <v>Petar</v>
      </c>
      <c r="G1040" s="280" t="str" cm="1">
        <f t="array" ref="G1040">IF($C1040="","",INDEX(import_data,$C1040,G$9))</f>
        <v>Kaniški</v>
      </c>
      <c r="H1040" s="280" t="str" cm="1">
        <f t="array" ref="H1040">IF($C1040="","",IF(INDEX(import_data,$C1040,H$9)="","",INDEX(import_data,$C1040,H$9)))</f>
        <v>OK Maksimir</v>
      </c>
      <c r="I1040" s="300" t="str" cm="1">
        <f t="array" ref="I1040">IF($C1040="","",IF(INDEX(import_data,$C1040,I$9)="","",INDEX(import_data,$C1040,I$9)))</f>
        <v>M14</v>
      </c>
      <c r="K1040" s="312" t="str">
        <f t="shared" si="113"/>
        <v>Petar – Kaniški – OK Maksimir – M14</v>
      </c>
      <c r="L1040" s="92" t="s">
        <v>0</v>
      </c>
      <c r="M1040" s="312" t="str">
        <f t="shared" si="114"/>
        <v>Petar – Kaniški – OK Maksimir</v>
      </c>
      <c r="N1040" s="92" t="s">
        <v>0</v>
      </c>
      <c r="O1040" s="312" t="str">
        <f t="shared" si="115"/>
        <v>Petar – Kaniški</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1055</v>
      </c>
      <c r="E1041" s="282" cm="1">
        <f t="array" ref="E1041">IF($C1041="","",INDEX(import_data,$C1041,E$9))</f>
        <v>1418</v>
      </c>
      <c r="F1041" s="280" t="str" cm="1">
        <f t="array" ref="F1041">IF($C1041="","",INDEX(import_data,$C1041,F$9))</f>
        <v>Petar</v>
      </c>
      <c r="G1041" s="280" t="str" cm="1">
        <f t="array" ref="G1041">IF($C1041="","",INDEX(import_data,$C1041,G$9))</f>
        <v>Delić</v>
      </c>
      <c r="H1041" s="280" t="str" cm="1">
        <f t="array" ref="H1041">IF($C1041="","",IF(INDEX(import_data,$C1041,H$9)="","",INDEX(import_data,$C1041,H$9)))</f>
        <v>OK Maksimir</v>
      </c>
      <c r="I1041" s="300" t="str" cm="1">
        <f t="array" ref="I1041">IF($C1041="","",IF(INDEX(import_data,$C1041,I$9)="","",INDEX(import_data,$C1041,I$9)))</f>
        <v>M35</v>
      </c>
      <c r="K1041" s="312" t="str">
        <f t="shared" si="113"/>
        <v>Petar – Delić – OK Maksimir – M35</v>
      </c>
      <c r="L1041" s="92" t="s">
        <v>0</v>
      </c>
      <c r="M1041" s="312" t="str">
        <f t="shared" si="114"/>
        <v>Petar – Delić – OK Maksimir</v>
      </c>
      <c r="N1041" s="92" t="s">
        <v>0</v>
      </c>
      <c r="O1041" s="312" t="str">
        <f t="shared" si="115"/>
        <v>Petar – Delić</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1056</v>
      </c>
      <c r="E1042" s="282" cm="1">
        <f t="array" ref="E1042">IF($C1042="","",INDEX(import_data,$C1042,E$9))</f>
        <v>2009</v>
      </c>
      <c r="F1042" s="280" t="str" cm="1">
        <f t="array" ref="F1042">IF($C1042="","",INDEX(import_data,$C1042,F$9))</f>
        <v>Petar</v>
      </c>
      <c r="G1042" s="280" t="str" cm="1">
        <f t="array" ref="G1042">IF($C1042="","",INDEX(import_data,$C1042,G$9))</f>
        <v>Draušnik</v>
      </c>
      <c r="H1042" s="280" t="str" cm="1">
        <f t="array" ref="H1042">IF($C1042="","",IF(INDEX(import_data,$C1042,H$9)="","",INDEX(import_data,$C1042,H$9)))</f>
        <v>OK Bjelovar</v>
      </c>
      <c r="I1042" s="300" t="str" cm="1">
        <f t="array" ref="I1042">IF($C1042="","",IF(INDEX(import_data,$C1042,I$9)="","",INDEX(import_data,$C1042,I$9)))</f>
        <v/>
      </c>
      <c r="K1042" s="312" t="str">
        <f t="shared" si="113"/>
        <v>Petar – Draušnik – OK Bjelovar</v>
      </c>
      <c r="L1042" s="92" t="s">
        <v>0</v>
      </c>
      <c r="M1042" s="312" t="str">
        <f t="shared" si="114"/>
        <v>Petar – Draušnik – OK Bjelovar</v>
      </c>
      <c r="N1042" s="92" t="s">
        <v>0</v>
      </c>
      <c r="O1042" s="312" t="str">
        <f t="shared" si="115"/>
        <v>Petar – Draušnik</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1057</v>
      </c>
      <c r="E1043" s="282" cm="1">
        <f t="array" ref="E1043">IF($C1043="","",INDEX(import_data,$C1043,E$9))</f>
        <v>1283</v>
      </c>
      <c r="F1043" s="280" t="str" cm="1">
        <f t="array" ref="F1043">IF($C1043="","",INDEX(import_data,$C1043,F$9))</f>
        <v>Petar</v>
      </c>
      <c r="G1043" s="280" t="str" cm="1">
        <f t="array" ref="G1043">IF($C1043="","",INDEX(import_data,$C1043,G$9))</f>
        <v>Jurač</v>
      </c>
      <c r="H1043" s="280" t="str" cm="1">
        <f t="array" ref="H1043">IF($C1043="","",IF(INDEX(import_data,$C1043,H$9)="","",INDEX(import_data,$C1043,H$9)))</f>
        <v>OK Vihor</v>
      </c>
      <c r="I1043" s="300" t="str" cm="1">
        <f t="array" ref="I1043">IF($C1043="","",IF(INDEX(import_data,$C1043,I$9)="","",INDEX(import_data,$C1043,I$9)))</f>
        <v>M16</v>
      </c>
      <c r="K1043" s="312" t="str">
        <f t="shared" si="113"/>
        <v>Petar – Jurač – OK Vihor – M16</v>
      </c>
      <c r="L1043" s="92" t="s">
        <v>0</v>
      </c>
      <c r="M1043" s="312" t="str">
        <f t="shared" si="114"/>
        <v>Petar – Jurač – OK Vihor</v>
      </c>
      <c r="N1043" s="92" t="s">
        <v>0</v>
      </c>
      <c r="O1043" s="312" t="str">
        <f t="shared" si="115"/>
        <v>Petar – Jurač</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1058</v>
      </c>
      <c r="E1044" s="282" cm="1">
        <f t="array" ref="E1044">IF($C1044="","",INDEX(import_data,$C1044,E$9))</f>
        <v>1303</v>
      </c>
      <c r="F1044" s="280" t="str" cm="1">
        <f t="array" ref="F1044">IF($C1044="","",INDEX(import_data,$C1044,F$9))</f>
        <v>Petar</v>
      </c>
      <c r="G1044" s="280" t="str" cm="1">
        <f t="array" ref="G1044">IF($C1044="","",INDEX(import_data,$C1044,G$9))</f>
        <v>Gojmerac</v>
      </c>
      <c r="H1044" s="280" t="str" cm="1">
        <f t="array" ref="H1044">IF($C1044="","",IF(INDEX(import_data,$C1044,H$9)="","",INDEX(import_data,$C1044,H$9)))</f>
        <v>OK Ivan Merz</v>
      </c>
      <c r="I1044" s="300" t="str" cm="1">
        <f t="array" ref="I1044">IF($C1044="","",IF(INDEX(import_data,$C1044,I$9)="","",INDEX(import_data,$C1044,I$9)))</f>
        <v>M21B</v>
      </c>
      <c r="K1044" s="312" t="str">
        <f t="shared" si="113"/>
        <v>Petar – Gojmerac – OK Ivan Merz – M21B</v>
      </c>
      <c r="L1044" s="92" t="s">
        <v>0</v>
      </c>
      <c r="M1044" s="312" t="str">
        <f t="shared" si="114"/>
        <v>Petar – Gojmerac – OK Ivan Merz</v>
      </c>
      <c r="N1044" s="92" t="s">
        <v>0</v>
      </c>
      <c r="O1044" s="312" t="str">
        <f t="shared" si="115"/>
        <v>Petar – Gojmerac</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1059</v>
      </c>
      <c r="E1045" s="282" cm="1">
        <f t="array" ref="E1045">IF($C1045="","",INDEX(import_data,$C1045,E$9))</f>
        <v>1689</v>
      </c>
      <c r="F1045" s="280" t="str" cm="1">
        <f t="array" ref="F1045">IF($C1045="","",INDEX(import_data,$C1045,F$9))</f>
        <v>Petar</v>
      </c>
      <c r="G1045" s="280" t="str" cm="1">
        <f t="array" ref="G1045">IF($C1045="","",INDEX(import_data,$C1045,G$9))</f>
        <v>Renić</v>
      </c>
      <c r="H1045" s="280" t="str" cm="1">
        <f t="array" ref="H1045">IF($C1045="","",IF(INDEX(import_data,$C1045,H$9)="","",INDEX(import_data,$C1045,H$9)))</f>
        <v>OK Orion</v>
      </c>
      <c r="I1045" s="300" t="str" cm="1">
        <f t="array" ref="I1045">IF($C1045="","",IF(INDEX(import_data,$C1045,I$9)="","",INDEX(import_data,$C1045,I$9)))</f>
        <v>M45</v>
      </c>
      <c r="K1045" s="312" t="str">
        <f t="shared" si="113"/>
        <v>Petar – Renić – OK Orion – M45</v>
      </c>
      <c r="L1045" s="92" t="s">
        <v>0</v>
      </c>
      <c r="M1045" s="312" t="str">
        <f t="shared" si="114"/>
        <v>Petar – Renić – OK Orion</v>
      </c>
      <c r="N1045" s="92" t="s">
        <v>0</v>
      </c>
      <c r="O1045" s="312" t="str">
        <f t="shared" si="115"/>
        <v>Petar – Renić</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1060</v>
      </c>
      <c r="E1046" s="282" cm="1">
        <f t="array" ref="E1046">IF($C1046="","",INDEX(import_data,$C1046,E$9))</f>
        <v>1524</v>
      </c>
      <c r="F1046" s="280" t="str" cm="1">
        <f t="array" ref="F1046">IF($C1046="","",INDEX(import_data,$C1046,F$9))</f>
        <v>Petar</v>
      </c>
      <c r="G1046" s="280" t="str" cm="1">
        <f t="array" ref="G1046">IF($C1046="","",INDEX(import_data,$C1046,G$9))</f>
        <v>Korlaet</v>
      </c>
      <c r="H1046" s="280" t="str" cm="1">
        <f t="array" ref="H1046">IF($C1046="","",IF(INDEX(import_data,$C1046,H$9)="","",INDEX(import_data,$C1046,H$9)))</f>
        <v>OK Vihor</v>
      </c>
      <c r="I1046" s="300" t="str" cm="1">
        <f t="array" ref="I1046">IF($C1046="","",IF(INDEX(import_data,$C1046,I$9)="","",INDEX(import_data,$C1046,I$9)))</f>
        <v/>
      </c>
      <c r="K1046" s="312" t="str">
        <f t="shared" si="113"/>
        <v>Petar – Korlaet – OK Vihor</v>
      </c>
      <c r="L1046" s="92" t="s">
        <v>0</v>
      </c>
      <c r="M1046" s="312" t="str">
        <f t="shared" si="114"/>
        <v>Petar – Korlaet – OK Vihor</v>
      </c>
      <c r="N1046" s="92" t="s">
        <v>0</v>
      </c>
      <c r="O1046" s="312" t="str">
        <f t="shared" si="115"/>
        <v>Petar – Korlaet</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1061</v>
      </c>
      <c r="E1047" s="282" cm="1">
        <f t="array" ref="E1047">IF($C1047="","",INDEX(import_data,$C1047,E$9))</f>
        <v>2090</v>
      </c>
      <c r="F1047" s="280" t="str" cm="1">
        <f t="array" ref="F1047">IF($C1047="","",INDEX(import_data,$C1047,F$9))</f>
        <v>Péter</v>
      </c>
      <c r="G1047" s="280" t="str" cm="1">
        <f t="array" ref="G1047">IF($C1047="","",INDEX(import_data,$C1047,G$9))</f>
        <v>Fodor</v>
      </c>
      <c r="H1047" s="280" t="str" cm="1">
        <f t="array" ref="H1047">IF($C1047="","",IF(INDEX(import_data,$C1047,H$9)="","",INDEX(import_data,$C1047,H$9)))</f>
        <v>Zselici Tájfutók</v>
      </c>
      <c r="I1047" s="300" t="str" cm="1">
        <f t="array" ref="I1047">IF($C1047="","",IF(INDEX(import_data,$C1047,I$9)="","",INDEX(import_data,$C1047,I$9)))</f>
        <v/>
      </c>
      <c r="K1047" s="312" t="str">
        <f t="shared" si="113"/>
        <v>Péter – Fodor – Zselici Tájfutók</v>
      </c>
      <c r="L1047" s="92" t="s">
        <v>0</v>
      </c>
      <c r="M1047" s="312" t="str">
        <f t="shared" si="114"/>
        <v>Péter – Fodor – Zselici Tájfutók</v>
      </c>
      <c r="N1047" s="92" t="s">
        <v>0</v>
      </c>
      <c r="O1047" s="312" t="str">
        <f t="shared" si="115"/>
        <v>Péter – Fodor</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1062</v>
      </c>
      <c r="E1048" s="282" cm="1">
        <f t="array" ref="E1048">IF($C1048="","",INDEX(import_data,$C1048,E$9))</f>
        <v>2433</v>
      </c>
      <c r="F1048" s="280" t="str" cm="1">
        <f t="array" ref="F1048">IF($C1048="","",INDEX(import_data,$C1048,F$9))</f>
        <v>Peter</v>
      </c>
      <c r="G1048" s="280" t="str" cm="1">
        <f t="array" ref="G1048">IF($C1048="","",INDEX(import_data,$C1048,G$9))</f>
        <v>Geszti</v>
      </c>
      <c r="H1048" s="280" t="str" cm="1">
        <f t="array" ref="H1048">IF($C1048="","",IF(INDEX(import_data,$C1048,H$9)="","",INDEX(import_data,$C1048,H$9)))</f>
        <v>Göcsej KTFE</v>
      </c>
      <c r="I1048" s="300" t="str" cm="1">
        <f t="array" ref="I1048">IF($C1048="","",IF(INDEX(import_data,$C1048,I$9)="","",INDEX(import_data,$C1048,I$9)))</f>
        <v/>
      </c>
      <c r="K1048" s="312" t="str">
        <f t="shared" si="113"/>
        <v>Peter – Geszti – Göcsej KTFE</v>
      </c>
      <c r="L1048" s="92" t="s">
        <v>0</v>
      </c>
      <c r="M1048" s="312" t="str">
        <f t="shared" si="114"/>
        <v>Peter – Geszti – Göcsej KTFE</v>
      </c>
      <c r="N1048" s="92" t="s">
        <v>0</v>
      </c>
      <c r="O1048" s="312" t="str">
        <f t="shared" si="115"/>
        <v>Peter – Geszti</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1063</v>
      </c>
      <c r="E1049" s="282" cm="1">
        <f t="array" ref="E1049">IF($C1049="","",INDEX(import_data,$C1049,E$9))</f>
        <v>2363</v>
      </c>
      <c r="F1049" s="280" t="str" cm="1">
        <f t="array" ref="F1049">IF($C1049="","",INDEX(import_data,$C1049,F$9))</f>
        <v>Peter</v>
      </c>
      <c r="G1049" s="280" t="str" cm="1">
        <f t="array" ref="G1049">IF($C1049="","",INDEX(import_data,$C1049,G$9))</f>
        <v>Svensson</v>
      </c>
      <c r="H1049" s="280" t="str" cm="1">
        <f t="array" ref="H1049">IF($C1049="","",IF(INDEX(import_data,$C1049,H$9)="","",INDEX(import_data,$C1049,H$9)))</f>
        <v>Avesta OK</v>
      </c>
      <c r="I1049" s="300" t="str" cm="1">
        <f t="array" ref="I1049">IF($C1049="","",IF(INDEX(import_data,$C1049,I$9)="","",INDEX(import_data,$C1049,I$9)))</f>
        <v/>
      </c>
      <c r="K1049" s="312" t="str">
        <f t="shared" si="113"/>
        <v>Peter – Svensson – Avesta OK</v>
      </c>
      <c r="L1049" s="92" t="s">
        <v>0</v>
      </c>
      <c r="M1049" s="312" t="str">
        <f t="shared" si="114"/>
        <v>Peter – Svensson – Avesta OK</v>
      </c>
      <c r="N1049" s="92" t="s">
        <v>0</v>
      </c>
      <c r="O1049" s="312" t="str">
        <f t="shared" si="115"/>
        <v>Peter – Svensson</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1064</v>
      </c>
      <c r="E1050" s="282" cm="1">
        <f t="array" ref="E1050">IF($C1050="","",INDEX(import_data,$C1050,E$9))</f>
        <v>1992</v>
      </c>
      <c r="F1050" s="280" t="str" cm="1">
        <f t="array" ref="F1050">IF($C1050="","",INDEX(import_data,$C1050,F$9))</f>
        <v>Péter András</v>
      </c>
      <c r="G1050" s="280" t="str" cm="1">
        <f t="array" ref="G1050">IF($C1050="","",INDEX(import_data,$C1050,G$9))</f>
        <v>Vonyó</v>
      </c>
      <c r="H1050" s="280" t="str" cm="1">
        <f t="array" ref="H1050">IF($C1050="","",IF(INDEX(import_data,$C1050,H$9)="","",INDEX(import_data,$C1050,H$9)))</f>
        <v>Pécsi Vas. SK</v>
      </c>
      <c r="I1050" s="300" t="str" cm="1">
        <f t="array" ref="I1050">IF($C1050="","",IF(INDEX(import_data,$C1050,I$9)="","",INDEX(import_data,$C1050,I$9)))</f>
        <v/>
      </c>
      <c r="K1050" s="312" t="str">
        <f t="shared" si="113"/>
        <v>Péter András – Vonyó – Pécsi Vas. SK</v>
      </c>
      <c r="L1050" s="92" t="s">
        <v>0</v>
      </c>
      <c r="M1050" s="312" t="str">
        <f t="shared" si="114"/>
        <v>Péter András – Vonyó – Pécsi Vas. SK</v>
      </c>
      <c r="N1050" s="92" t="s">
        <v>0</v>
      </c>
      <c r="O1050" s="312" t="str">
        <f t="shared" si="115"/>
        <v>Péter András – Vonyó</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1065</v>
      </c>
      <c r="E1051" s="282" cm="1">
        <f t="array" ref="E1051">IF($C1051="","",INDEX(import_data,$C1051,E$9))</f>
        <v>1895</v>
      </c>
      <c r="F1051" s="280" t="str" cm="1">
        <f t="array" ref="F1051">IF($C1051="","",INDEX(import_data,$C1051,F$9))</f>
        <v>Petra</v>
      </c>
      <c r="G1051" s="280" t="str" cm="1">
        <f t="array" ref="G1051">IF($C1051="","",INDEX(import_data,$C1051,G$9))</f>
        <v>Kos</v>
      </c>
      <c r="H1051" s="280" t="str" cm="1">
        <f t="array" ref="H1051">IF($C1051="","",IF(INDEX(import_data,$C1051,H$9)="","",INDEX(import_data,$C1051,H$9)))</f>
        <v>OK Vihor</v>
      </c>
      <c r="I1051" s="300" t="str" cm="1">
        <f t="array" ref="I1051">IF($C1051="","",IF(INDEX(import_data,$C1051,I$9)="","",INDEX(import_data,$C1051,I$9)))</f>
        <v>Ž21B</v>
      </c>
      <c r="K1051" s="312" t="str">
        <f t="shared" si="113"/>
        <v>Petra – Kos – OK Vihor – Ž21B</v>
      </c>
      <c r="L1051" s="92" t="s">
        <v>0</v>
      </c>
      <c r="M1051" s="312" t="str">
        <f t="shared" si="114"/>
        <v>Petra – Kos – OK Vihor</v>
      </c>
      <c r="N1051" s="92" t="s">
        <v>0</v>
      </c>
      <c r="O1051" s="312" t="str">
        <f t="shared" si="115"/>
        <v>Petra – Kos</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1066</v>
      </c>
      <c r="E1052" s="282" cm="1">
        <f t="array" ref="E1052">IF($C1052="","",INDEX(import_data,$C1052,E$9))</f>
        <v>1255</v>
      </c>
      <c r="F1052" s="280" t="str" cm="1">
        <f t="array" ref="F1052">IF($C1052="","",INDEX(import_data,$C1052,F$9))</f>
        <v>Petra</v>
      </c>
      <c r="G1052" s="280" t="str" cm="1">
        <f t="array" ref="G1052">IF($C1052="","",INDEX(import_data,$C1052,G$9))</f>
        <v>Abramović</v>
      </c>
      <c r="H1052" s="280" t="str" cm="1">
        <f t="array" ref="H1052">IF($C1052="","",IF(INDEX(import_data,$C1052,H$9)="","",INDEX(import_data,$C1052,H$9)))</f>
        <v>OK Vihor</v>
      </c>
      <c r="I1052" s="300" t="str" cm="1">
        <f t="array" ref="I1052">IF($C1052="","",IF(INDEX(import_data,$C1052,I$9)="","",INDEX(import_data,$C1052,I$9)))</f>
        <v>Ž21B</v>
      </c>
      <c r="K1052" s="312" t="str">
        <f t="shared" si="113"/>
        <v>Petra – Abramović – OK Vihor – Ž21B</v>
      </c>
      <c r="L1052" s="92" t="s">
        <v>0</v>
      </c>
      <c r="M1052" s="312" t="str">
        <f t="shared" si="114"/>
        <v>Petra – Abramović – OK Vihor</v>
      </c>
      <c r="N1052" s="92" t="s">
        <v>0</v>
      </c>
      <c r="O1052" s="312" t="str">
        <f t="shared" si="115"/>
        <v>Petra – Abramović</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1067</v>
      </c>
      <c r="E1053" s="282" cm="1">
        <f t="array" ref="E1053">IF($C1053="","",INDEX(import_data,$C1053,E$9))</f>
        <v>1101</v>
      </c>
      <c r="F1053" s="280" t="str" cm="1">
        <f t="array" ref="F1053">IF($C1053="","",INDEX(import_data,$C1053,F$9))</f>
        <v>Petra</v>
      </c>
      <c r="G1053" s="280" t="str" cm="1">
        <f t="array" ref="G1053">IF($C1053="","",INDEX(import_data,$C1053,G$9))</f>
        <v>Vučinić</v>
      </c>
      <c r="H1053" s="280" t="str" cm="1">
        <f t="array" ref="H1053">IF($C1053="","",IF(INDEX(import_data,$C1053,H$9)="","",INDEX(import_data,$C1053,H$9)))</f>
        <v>OK Jelen</v>
      </c>
      <c r="I1053" s="300" t="str" cm="1">
        <f t="array" ref="I1053">IF($C1053="","",IF(INDEX(import_data,$C1053,I$9)="","",INDEX(import_data,$C1053,I$9)))</f>
        <v>Ž14</v>
      </c>
      <c r="K1053" s="312" t="str">
        <f t="shared" si="113"/>
        <v>Petra – Vučinić – OK Jelen – Ž14</v>
      </c>
      <c r="L1053" s="92" t="s">
        <v>0</v>
      </c>
      <c r="M1053" s="312" t="str">
        <f t="shared" si="114"/>
        <v>Petra – Vučinić – OK Jelen</v>
      </c>
      <c r="N1053" s="92" t="s">
        <v>0</v>
      </c>
      <c r="O1053" s="312" t="str">
        <f t="shared" si="115"/>
        <v>Petra – Vučinić</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1068</v>
      </c>
      <c r="E1054" s="282" cm="1">
        <f t="array" ref="E1054">IF($C1054="","",INDEX(import_data,$C1054,E$9))</f>
        <v>1893</v>
      </c>
      <c r="F1054" s="280" t="str" cm="1">
        <f t="array" ref="F1054">IF($C1054="","",INDEX(import_data,$C1054,F$9))</f>
        <v>Petra</v>
      </c>
      <c r="G1054" s="280" t="str" cm="1">
        <f t="array" ref="G1054">IF($C1054="","",INDEX(import_data,$C1054,G$9))</f>
        <v>Jurić</v>
      </c>
      <c r="H1054" s="280" t="str" cm="1">
        <f t="array" ref="H1054">IF($C1054="","",IF(INDEX(import_data,$C1054,H$9)="","",INDEX(import_data,$C1054,H$9)))</f>
        <v>OK Vihor</v>
      </c>
      <c r="I1054" s="300" t="str" cm="1">
        <f t="array" ref="I1054">IF($C1054="","",IF(INDEX(import_data,$C1054,I$9)="","",INDEX(import_data,$C1054,I$9)))</f>
        <v>Ž14</v>
      </c>
      <c r="K1054" s="312" t="str">
        <f t="shared" si="113"/>
        <v>Petra – Jurić – OK Vihor – Ž14</v>
      </c>
      <c r="L1054" s="92" t="s">
        <v>0</v>
      </c>
      <c r="M1054" s="312" t="str">
        <f t="shared" si="114"/>
        <v>Petra – Jurić – OK Vihor</v>
      </c>
      <c r="N1054" s="92" t="s">
        <v>0</v>
      </c>
      <c r="O1054" s="312" t="str">
        <f t="shared" si="115"/>
        <v>Petra – Jurić</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1069</v>
      </c>
      <c r="E1055" s="282" cm="1">
        <f t="array" ref="E1055">IF($C1055="","",INDEX(import_data,$C1055,E$9))</f>
        <v>1241</v>
      </c>
      <c r="F1055" s="280" t="str" cm="1">
        <f t="array" ref="F1055">IF($C1055="","",INDEX(import_data,$C1055,F$9))</f>
        <v>Petra</v>
      </c>
      <c r="G1055" s="280" t="str" cm="1">
        <f t="array" ref="G1055">IF($C1055="","",INDEX(import_data,$C1055,G$9))</f>
        <v>Martak</v>
      </c>
      <c r="H1055" s="280" t="str" cm="1">
        <f t="array" ref="H1055">IF($C1055="","",IF(INDEX(import_data,$C1055,H$9)="","",INDEX(import_data,$C1055,H$9)))</f>
        <v>OK Varaždin</v>
      </c>
      <c r="I1055" s="300" t="str" cm="1">
        <f t="array" ref="I1055">IF($C1055="","",IF(INDEX(import_data,$C1055,I$9)="","",INDEX(import_data,$C1055,I$9)))</f>
        <v>Ž35</v>
      </c>
      <c r="K1055" s="312" t="str">
        <f t="shared" si="113"/>
        <v>Petra – Martak – OK Varaždin – Ž35</v>
      </c>
      <c r="L1055" s="92" t="s">
        <v>0</v>
      </c>
      <c r="M1055" s="312" t="str">
        <f t="shared" si="114"/>
        <v>Petra – Martak – OK Varaždin</v>
      </c>
      <c r="N1055" s="92" t="s">
        <v>0</v>
      </c>
      <c r="O1055" s="312" t="str">
        <f t="shared" si="115"/>
        <v>Petra – Martak</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1070</v>
      </c>
      <c r="E1056" s="282" cm="1">
        <f t="array" ref="E1056">IF($C1056="","",INDEX(import_data,$C1056,E$9))</f>
        <v>1527</v>
      </c>
      <c r="F1056" s="280" t="str" cm="1">
        <f t="array" ref="F1056">IF($C1056="","",INDEX(import_data,$C1056,F$9))</f>
        <v>Petra</v>
      </c>
      <c r="G1056" s="280" t="str" cm="1">
        <f t="array" ref="G1056">IF($C1056="","",INDEX(import_data,$C1056,G$9))</f>
        <v>Turk</v>
      </c>
      <c r="H1056" s="280" t="str" cm="1">
        <f t="array" ref="H1056">IF($C1056="","",IF(INDEX(import_data,$C1056,H$9)="","",INDEX(import_data,$C1056,H$9)))</f>
        <v>OK Međimurje</v>
      </c>
      <c r="I1056" s="300" t="str" cm="1">
        <f t="array" ref="I1056">IF($C1056="","",IF(INDEX(import_data,$C1056,I$9)="","",INDEX(import_data,$C1056,I$9)))</f>
        <v/>
      </c>
      <c r="K1056" s="312" t="str">
        <f t="shared" si="113"/>
        <v>Petra – Turk – OK Međimurje</v>
      </c>
      <c r="L1056" s="92" t="s">
        <v>0</v>
      </c>
      <c r="M1056" s="312" t="str">
        <f t="shared" si="114"/>
        <v>Petra – Turk – OK Međimurje</v>
      </c>
      <c r="N1056" s="92" t="s">
        <v>0</v>
      </c>
      <c r="O1056" s="312" t="str">
        <f t="shared" si="115"/>
        <v>Petra – Turk</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1071</v>
      </c>
      <c r="E1057" s="282" cm="1">
        <f t="array" ref="E1057">IF($C1057="","",INDEX(import_data,$C1057,E$9))</f>
        <v>1801</v>
      </c>
      <c r="F1057" s="280" t="str" cm="1">
        <f t="array" ref="F1057">IF($C1057="","",INDEX(import_data,$C1057,F$9))</f>
        <v>Petra</v>
      </c>
      <c r="G1057" s="280" t="str" cm="1">
        <f t="array" ref="G1057">IF($C1057="","",INDEX(import_data,$C1057,G$9))</f>
        <v>Gojević</v>
      </c>
      <c r="H1057" s="280" t="str" cm="1">
        <f t="array" ref="H1057">IF($C1057="","",IF(INDEX(import_data,$C1057,H$9)="","",INDEX(import_data,$C1057,H$9)))</f>
        <v>OK Vihor</v>
      </c>
      <c r="I1057" s="300" t="str" cm="1">
        <f t="array" ref="I1057">IF($C1057="","",IF(INDEX(import_data,$C1057,I$9)="","",INDEX(import_data,$C1057,I$9)))</f>
        <v>Ž21B</v>
      </c>
      <c r="K1057" s="312" t="str">
        <f t="shared" si="113"/>
        <v>Petra – Gojević – OK Vihor – Ž21B</v>
      </c>
      <c r="L1057" s="92" t="s">
        <v>0</v>
      </c>
      <c r="M1057" s="312" t="str">
        <f t="shared" si="114"/>
        <v>Petra – Gojević – OK Vihor</v>
      </c>
      <c r="N1057" s="92" t="s">
        <v>0</v>
      </c>
      <c r="O1057" s="312" t="str">
        <f t="shared" si="115"/>
        <v>Petra – Gojević</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1072</v>
      </c>
      <c r="E1058" s="282" cm="1">
        <f t="array" ref="E1058">IF($C1058="","",INDEX(import_data,$C1058,E$9))</f>
        <v>1029</v>
      </c>
      <c r="F1058" s="280" t="str" cm="1">
        <f t="array" ref="F1058">IF($C1058="","",INDEX(import_data,$C1058,F$9))</f>
        <v>Petra</v>
      </c>
      <c r="G1058" s="280" t="str" cm="1">
        <f t="array" ref="G1058">IF($C1058="","",INDEX(import_data,$C1058,G$9))</f>
        <v>Laškarin</v>
      </c>
      <c r="H1058" s="280" t="str" cm="1">
        <f t="array" ref="H1058">IF($C1058="","",IF(INDEX(import_data,$C1058,H$9)="","",INDEX(import_data,$C1058,H$9)))</f>
        <v>OK Vihor</v>
      </c>
      <c r="I1058" s="300" t="str" cm="1">
        <f t="array" ref="I1058">IF($C1058="","",IF(INDEX(import_data,$C1058,I$9)="","",INDEX(import_data,$C1058,I$9)))</f>
        <v/>
      </c>
      <c r="K1058" s="312" t="str">
        <f t="shared" si="113"/>
        <v>Petra – Laškarin – OK Vihor</v>
      </c>
      <c r="L1058" s="92" t="s">
        <v>0</v>
      </c>
      <c r="M1058" s="312" t="str">
        <f t="shared" si="114"/>
        <v>Petra – Laškarin – OK Vihor</v>
      </c>
      <c r="N1058" s="92" t="s">
        <v>0</v>
      </c>
      <c r="O1058" s="312" t="str">
        <f t="shared" si="115"/>
        <v>Petra – Laškarin</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1073</v>
      </c>
      <c r="E1059" s="282" cm="1">
        <f t="array" ref="E1059">IF($C1059="","",INDEX(import_data,$C1059,E$9))</f>
        <v>1438</v>
      </c>
      <c r="F1059" s="280" t="str" cm="1">
        <f t="array" ref="F1059">IF($C1059="","",INDEX(import_data,$C1059,F$9))</f>
        <v>Petra</v>
      </c>
      <c r="G1059" s="280" t="str" cm="1">
        <f t="array" ref="G1059">IF($C1059="","",INDEX(import_data,$C1059,G$9))</f>
        <v>Dasović</v>
      </c>
      <c r="H1059" s="280" t="str" cm="1">
        <f t="array" ref="H1059">IF($C1059="","",IF(INDEX(import_data,$C1059,H$9)="","",INDEX(import_data,$C1059,H$9)))</f>
        <v>OK Kapela</v>
      </c>
      <c r="I1059" s="300" t="str" cm="1">
        <f t="array" ref="I1059">IF($C1059="","",IF(INDEX(import_data,$C1059,I$9)="","",INDEX(import_data,$C1059,I$9)))</f>
        <v>Ž16</v>
      </c>
      <c r="K1059" s="312" t="str">
        <f t="shared" si="113"/>
        <v>Petra – Dasović – OK Kapela – Ž16</v>
      </c>
      <c r="L1059" s="92" t="s">
        <v>0</v>
      </c>
      <c r="M1059" s="312" t="str">
        <f t="shared" si="114"/>
        <v>Petra – Dasović – OK Kapela</v>
      </c>
      <c r="N1059" s="92" t="s">
        <v>0</v>
      </c>
      <c r="O1059" s="312" t="str">
        <f t="shared" si="115"/>
        <v>Petra – Dasović</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1074</v>
      </c>
      <c r="E1060" s="282" cm="1">
        <f t="array" ref="E1060">IF($C1060="","",INDEX(import_data,$C1060,E$9))</f>
        <v>1140</v>
      </c>
      <c r="F1060" s="280" t="str" cm="1">
        <f t="array" ref="F1060">IF($C1060="","",INDEX(import_data,$C1060,F$9))</f>
        <v>Petra</v>
      </c>
      <c r="G1060" s="280" t="str" cm="1">
        <f t="array" ref="G1060">IF($C1060="","",INDEX(import_data,$C1060,G$9))</f>
        <v>Plevnik</v>
      </c>
      <c r="H1060" s="280" t="str" cm="1">
        <f t="array" ref="H1060">IF($C1060="","",IF(INDEX(import_data,$C1060,H$9)="","",INDEX(import_data,$C1060,H$9)))</f>
        <v>OK Bjelovar</v>
      </c>
      <c r="I1060" s="300" t="str" cm="1">
        <f t="array" ref="I1060">IF($C1060="","",IF(INDEX(import_data,$C1060,I$9)="","",INDEX(import_data,$C1060,I$9)))</f>
        <v>Ž21B</v>
      </c>
      <c r="K1060" s="312" t="str">
        <f t="shared" si="113"/>
        <v>Petra – Plevnik – OK Bjelovar – Ž21B</v>
      </c>
      <c r="L1060" s="92" t="s">
        <v>0</v>
      </c>
      <c r="M1060" s="312" t="str">
        <f t="shared" si="114"/>
        <v>Petra – Plevnik – OK Bjelovar</v>
      </c>
      <c r="N1060" s="92" t="s">
        <v>0</v>
      </c>
      <c r="O1060" s="312" t="str">
        <f t="shared" si="115"/>
        <v>Petra – Plevnik</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1075</v>
      </c>
      <c r="E1061" s="282" cm="1">
        <f t="array" ref="E1061">IF($C1061="","",INDEX(import_data,$C1061,E$9))</f>
        <v>1595</v>
      </c>
      <c r="F1061" s="280" t="str" cm="1">
        <f t="array" ref="F1061">IF($C1061="","",INDEX(import_data,$C1061,F$9))</f>
        <v>Pia</v>
      </c>
      <c r="G1061" s="280" t="str" cm="1">
        <f t="array" ref="G1061">IF($C1061="","",INDEX(import_data,$C1061,G$9))</f>
        <v>Ocvirk</v>
      </c>
      <c r="H1061" s="280" t="str" cm="1">
        <f t="array" ref="H1061">IF($C1061="","",IF(INDEX(import_data,$C1061,H$9)="","",INDEX(import_data,$C1061,H$9)))</f>
        <v>OK Japetić</v>
      </c>
      <c r="I1061" s="300" t="str" cm="1">
        <f t="array" ref="I1061">IF($C1061="","",IF(INDEX(import_data,$C1061,I$9)="","",INDEX(import_data,$C1061,I$9)))</f>
        <v/>
      </c>
      <c r="K1061" s="312" t="str">
        <f t="shared" si="113"/>
        <v>Pia – Ocvirk – OK Japetić</v>
      </c>
      <c r="L1061" s="92" t="s">
        <v>0</v>
      </c>
      <c r="M1061" s="312" t="str">
        <f t="shared" si="114"/>
        <v>Pia – Ocvirk – OK Japetić</v>
      </c>
      <c r="N1061" s="92" t="s">
        <v>0</v>
      </c>
      <c r="O1061" s="312" t="str">
        <f t="shared" si="115"/>
        <v>Pia – Ocvirk</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1076</v>
      </c>
      <c r="E1062" s="282" cm="1">
        <f t="array" ref="E1062">IF($C1062="","",INDEX(import_data,$C1062,E$9))</f>
        <v>1437</v>
      </c>
      <c r="F1062" s="280" t="str" cm="1">
        <f t="array" ref="F1062">IF($C1062="","",INDEX(import_data,$C1062,F$9))</f>
        <v>Pia</v>
      </c>
      <c r="G1062" s="280" t="str" cm="1">
        <f t="array" ref="G1062">IF($C1062="","",INDEX(import_data,$C1062,G$9))</f>
        <v>Hercigonja</v>
      </c>
      <c r="H1062" s="280" t="str" cm="1">
        <f t="array" ref="H1062">IF($C1062="","",IF(INDEX(import_data,$C1062,H$9)="","",INDEX(import_data,$C1062,H$9)))</f>
        <v>OK Kapela</v>
      </c>
      <c r="I1062" s="300" t="str" cm="1">
        <f t="array" ref="I1062">IF($C1062="","",IF(INDEX(import_data,$C1062,I$9)="","",INDEX(import_data,$C1062,I$9)))</f>
        <v>Ž21B</v>
      </c>
      <c r="K1062" s="312" t="str">
        <f t="shared" si="113"/>
        <v>Pia – Hercigonja – OK Kapela – Ž21B</v>
      </c>
      <c r="L1062" s="92" t="s">
        <v>0</v>
      </c>
      <c r="M1062" s="312" t="str">
        <f t="shared" si="114"/>
        <v>Pia – Hercigonja – OK Kapela</v>
      </c>
      <c r="N1062" s="92" t="s">
        <v>0</v>
      </c>
      <c r="O1062" s="312" t="str">
        <f t="shared" si="115"/>
        <v>Pia – Hercigonja</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1077</v>
      </c>
      <c r="E1063" s="282" cm="1">
        <f t="array" ref="E1063">IF($C1063="","",INDEX(import_data,$C1063,E$9))</f>
        <v>2283</v>
      </c>
      <c r="F1063" s="280" t="str" cm="1">
        <f t="array" ref="F1063">IF($C1063="","",INDEX(import_data,$C1063,F$9))</f>
        <v>Piero</v>
      </c>
      <c r="G1063" s="280" t="str" cm="1">
        <f t="array" ref="G1063">IF($C1063="","",INDEX(import_data,$C1063,G$9))</f>
        <v>Anić</v>
      </c>
      <c r="H1063" s="280" t="str" cm="1">
        <f t="array" ref="H1063">IF($C1063="","",IF(INDEX(import_data,$C1063,H$9)="","",INDEX(import_data,$C1063,H$9)))</f>
        <v/>
      </c>
      <c r="I1063" s="300" t="str" cm="1">
        <f t="array" ref="I1063">IF($C1063="","",IF(INDEX(import_data,$C1063,I$9)="","",INDEX(import_data,$C1063,I$9)))</f>
        <v/>
      </c>
      <c r="K1063" s="312" t="str">
        <f t="shared" si="113"/>
        <v>Piero – Anić</v>
      </c>
      <c r="L1063" s="92" t="s">
        <v>0</v>
      </c>
      <c r="M1063" s="312" t="str">
        <f t="shared" si="114"/>
        <v>Piero – Anić</v>
      </c>
      <c r="N1063" s="92" t="s">
        <v>0</v>
      </c>
      <c r="O1063" s="312" t="str">
        <f t="shared" si="115"/>
        <v>Piero – Anić</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1078</v>
      </c>
      <c r="E1064" s="282" cm="1">
        <f t="array" ref="E1064">IF($C1064="","",INDEX(import_data,$C1064,E$9))</f>
        <v>2049</v>
      </c>
      <c r="F1064" s="280" t="str" cm="1">
        <f t="array" ref="F1064">IF($C1064="","",INDEX(import_data,$C1064,F$9))</f>
        <v>Pierre</v>
      </c>
      <c r="G1064" s="280" t="str" cm="1">
        <f t="array" ref="G1064">IF($C1064="","",INDEX(import_data,$C1064,G$9))</f>
        <v>Itty</v>
      </c>
      <c r="H1064" s="280" t="str" cm="1">
        <f t="array" ref="H1064">IF($C1064="","",IF(INDEX(import_data,$C1064,H$9)="","",INDEX(import_data,$C1064,H$9)))</f>
        <v/>
      </c>
      <c r="I1064" s="300" t="str" cm="1">
        <f t="array" ref="I1064">IF($C1064="","",IF(INDEX(import_data,$C1064,I$9)="","",INDEX(import_data,$C1064,I$9)))</f>
        <v/>
      </c>
      <c r="K1064" s="312" t="str">
        <f t="shared" si="113"/>
        <v>Pierre – Itty</v>
      </c>
      <c r="L1064" s="92" t="s">
        <v>0</v>
      </c>
      <c r="M1064" s="312" t="str">
        <f t="shared" si="114"/>
        <v>Pierre – Itty</v>
      </c>
      <c r="N1064" s="92" t="s">
        <v>0</v>
      </c>
      <c r="O1064" s="312" t="str">
        <f t="shared" si="115"/>
        <v>Pierre – Itty</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1079</v>
      </c>
      <c r="E1065" s="282" cm="1">
        <f t="array" ref="E1065">IF($C1065="","",INDEX(import_data,$C1065,E$9))</f>
        <v>2204</v>
      </c>
      <c r="F1065" s="280" t="str" cm="1">
        <f t="array" ref="F1065">IF($C1065="","",INDEX(import_data,$C1065,F$9))</f>
        <v>Pierre-Adrien</v>
      </c>
      <c r="G1065" s="280" t="str" cm="1">
        <f t="array" ref="G1065">IF($C1065="","",INDEX(import_data,$C1065,G$9))</f>
        <v>Itty</v>
      </c>
      <c r="H1065" s="280" t="str" cm="1">
        <f t="array" ref="H1065">IF($C1065="","",IF(INDEX(import_data,$C1065,H$9)="","",INDEX(import_data,$C1065,H$9)))</f>
        <v>OK Japetić</v>
      </c>
      <c r="I1065" s="300" t="str" cm="1">
        <f t="array" ref="I1065">IF($C1065="","",IF(INDEX(import_data,$C1065,I$9)="","",INDEX(import_data,$C1065,I$9)))</f>
        <v>M35</v>
      </c>
      <c r="K1065" s="312" t="str">
        <f t="shared" si="113"/>
        <v>Pierre-Adrien – Itty – OK Japetić – M35</v>
      </c>
      <c r="L1065" s="92" t="s">
        <v>0</v>
      </c>
      <c r="M1065" s="312" t="str">
        <f t="shared" si="114"/>
        <v>Pierre-Adrien – Itty – OK Japetić</v>
      </c>
      <c r="N1065" s="92" t="s">
        <v>0</v>
      </c>
      <c r="O1065" s="312" t="str">
        <f t="shared" si="115"/>
        <v>Pierre-Adrien – Itty</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1080</v>
      </c>
      <c r="E1066" s="282" cm="1">
        <f t="array" ref="E1066">IF($C1066="","",INDEX(import_data,$C1066,E$9))</f>
        <v>1936</v>
      </c>
      <c r="F1066" s="280" t="str" cm="1">
        <f t="array" ref="F1066">IF($C1066="","",INDEX(import_data,$C1066,F$9))</f>
        <v>Predrag</v>
      </c>
      <c r="G1066" s="280" t="str" cm="1">
        <f t="array" ref="G1066">IF($C1066="","",INDEX(import_data,$C1066,G$9))</f>
        <v>Mađarić</v>
      </c>
      <c r="H1066" s="280" t="str" cm="1">
        <f t="array" ref="H1066">IF($C1066="","",IF(INDEX(import_data,$C1066,H$9)="","",INDEX(import_data,$C1066,H$9)))</f>
        <v>OK Varaždin</v>
      </c>
      <c r="I1066" s="300" t="str" cm="1">
        <f t="array" ref="I1066">IF($C1066="","",IF(INDEX(import_data,$C1066,I$9)="","",INDEX(import_data,$C1066,I$9)))</f>
        <v>M45</v>
      </c>
      <c r="K1066" s="312" t="str">
        <f t="shared" si="113"/>
        <v>Predrag – Mađarić – OK Varaždin – M45</v>
      </c>
      <c r="L1066" s="92" t="s">
        <v>0</v>
      </c>
      <c r="M1066" s="312" t="str">
        <f t="shared" si="114"/>
        <v>Predrag – Mađarić – OK Varaždin</v>
      </c>
      <c r="N1066" s="92" t="s">
        <v>0</v>
      </c>
      <c r="O1066" s="312" t="str">
        <f t="shared" si="115"/>
        <v>Predrag – Mađarić</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1081</v>
      </c>
      <c r="E1067" s="282" cm="1">
        <f t="array" ref="E1067">IF($C1067="","",INDEX(import_data,$C1067,E$9))</f>
        <v>1628</v>
      </c>
      <c r="F1067" s="280" t="str" cm="1">
        <f t="array" ref="F1067">IF($C1067="","",INDEX(import_data,$C1067,F$9))</f>
        <v>Predrag</v>
      </c>
      <c r="G1067" s="280" t="str" cm="1">
        <f t="array" ref="G1067">IF($C1067="","",INDEX(import_data,$C1067,G$9))</f>
        <v>Martinčević</v>
      </c>
      <c r="H1067" s="280" t="str" cm="1">
        <f t="array" ref="H1067">IF($C1067="","",IF(INDEX(import_data,$C1067,H$9)="","",INDEX(import_data,$C1067,H$9)))</f>
        <v>OK Varaždin</v>
      </c>
      <c r="I1067" s="300" t="str" cm="1">
        <f t="array" ref="I1067">IF($C1067="","",IF(INDEX(import_data,$C1067,I$9)="","",INDEX(import_data,$C1067,I$9)))</f>
        <v/>
      </c>
      <c r="K1067" s="312" t="str">
        <f t="shared" si="113"/>
        <v>Predrag – Martinčević – OK Varaždin</v>
      </c>
      <c r="L1067" s="92" t="s">
        <v>0</v>
      </c>
      <c r="M1067" s="312" t="str">
        <f t="shared" si="114"/>
        <v>Predrag – Martinčević – OK Varaždin</v>
      </c>
      <c r="N1067" s="92" t="s">
        <v>0</v>
      </c>
      <c r="O1067" s="312" t="str">
        <f t="shared" si="115"/>
        <v>Predrag – Martinčević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1082</v>
      </c>
      <c r="E1068" s="282" cm="1">
        <f t="array" ref="E1068">IF($C1068="","",INDEX(import_data,$C1068,E$9))</f>
        <v>1274</v>
      </c>
      <c r="F1068" s="280" t="str" cm="1">
        <f t="array" ref="F1068">IF($C1068="","",INDEX(import_data,$C1068,F$9))</f>
        <v>Predrag</v>
      </c>
      <c r="G1068" s="280" t="str" cm="1">
        <f t="array" ref="G1068">IF($C1068="","",INDEX(import_data,$C1068,G$9))</f>
        <v>Labaš</v>
      </c>
      <c r="H1068" s="280" t="str" cm="1">
        <f t="array" ref="H1068">IF($C1068="","",IF(INDEX(import_data,$C1068,H$9)="","",INDEX(import_data,$C1068,H$9)))</f>
        <v>OK Varaždin</v>
      </c>
      <c r="I1068" s="300" t="str" cm="1">
        <f t="array" ref="I1068">IF($C1068="","",IF(INDEX(import_data,$C1068,I$9)="","",INDEX(import_data,$C1068,I$9)))</f>
        <v>M55</v>
      </c>
      <c r="K1068" s="312" t="str">
        <f t="shared" si="113"/>
        <v>Predrag – Labaš – OK Varaždin – M55</v>
      </c>
      <c r="L1068" s="92" t="s">
        <v>0</v>
      </c>
      <c r="M1068" s="312" t="str">
        <f t="shared" si="114"/>
        <v>Predrag – Labaš – OK Varaždin</v>
      </c>
      <c r="N1068" s="92" t="s">
        <v>0</v>
      </c>
      <c r="O1068" s="312" t="str">
        <f t="shared" si="115"/>
        <v>Predrag – Labaš</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1083</v>
      </c>
      <c r="E1069" s="282" cm="1">
        <f t="array" ref="E1069">IF($C1069="","",INDEX(import_data,$C1069,E$9))</f>
        <v>1064</v>
      </c>
      <c r="F1069" s="280" t="str" cm="1">
        <f t="array" ref="F1069">IF($C1069="","",INDEX(import_data,$C1069,F$9))</f>
        <v>Predrag</v>
      </c>
      <c r="G1069" s="280" t="str" cm="1">
        <f t="array" ref="G1069">IF($C1069="","",INDEX(import_data,$C1069,G$9))</f>
        <v>Markulinčić</v>
      </c>
      <c r="H1069" s="280" t="str" cm="1">
        <f t="array" ref="H1069">IF($C1069="","",IF(INDEX(import_data,$C1069,H$9)="","",INDEX(import_data,$C1069,H$9)))</f>
        <v>OK Međimurje</v>
      </c>
      <c r="I1069" s="300" t="str" cm="1">
        <f t="array" ref="I1069">IF($C1069="","",IF(INDEX(import_data,$C1069,I$9)="","",INDEX(import_data,$C1069,I$9)))</f>
        <v>M45</v>
      </c>
      <c r="K1069" s="312" t="str">
        <f t="shared" si="113"/>
        <v>Predrag – Markulinčić – OK Međimurje – M45</v>
      </c>
      <c r="L1069" s="92" t="s">
        <v>0</v>
      </c>
      <c r="M1069" s="312" t="str">
        <f t="shared" si="114"/>
        <v>Predrag – Markulinčić – OK Međimurje</v>
      </c>
      <c r="N1069" s="92" t="s">
        <v>0</v>
      </c>
      <c r="O1069" s="312" t="str">
        <f t="shared" si="115"/>
        <v>Predrag – Markulinčić</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1084</v>
      </c>
      <c r="E1070" s="282" cm="1">
        <f t="array" ref="E1070">IF($C1070="","",INDEX(import_data,$C1070,E$9))</f>
        <v>1520</v>
      </c>
      <c r="F1070" s="280" t="str" cm="1">
        <f t="array" ref="F1070">IF($C1070="","",INDEX(import_data,$C1070,F$9))</f>
        <v>Radenko</v>
      </c>
      <c r="G1070" s="280" t="str" cm="1">
        <f t="array" ref="G1070">IF($C1070="","",INDEX(import_data,$C1070,G$9))</f>
        <v>Romanović</v>
      </c>
      <c r="H1070" s="280" t="str" cm="1">
        <f t="array" ref="H1070">IF($C1070="","",IF(INDEX(import_data,$C1070,H$9)="","",INDEX(import_data,$C1070,H$9)))</f>
        <v>OK Maksimir</v>
      </c>
      <c r="I1070" s="300" t="str" cm="1">
        <f t="array" ref="I1070">IF($C1070="","",IF(INDEX(import_data,$C1070,I$9)="","",INDEX(import_data,$C1070,I$9)))</f>
        <v>M45</v>
      </c>
      <c r="K1070" s="312" t="str">
        <f t="shared" si="113"/>
        <v>Radenko – Romanović – OK Maksimir – M45</v>
      </c>
      <c r="L1070" s="92" t="s">
        <v>0</v>
      </c>
      <c r="M1070" s="312" t="str">
        <f t="shared" si="114"/>
        <v>Radenko – Romanović – OK Maksimir</v>
      </c>
      <c r="N1070" s="92" t="s">
        <v>0</v>
      </c>
      <c r="O1070" s="312" t="str">
        <f t="shared" si="115"/>
        <v>Radenko – Romanović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1085</v>
      </c>
      <c r="E1071" s="282" cm="1">
        <f t="array" ref="E1071">IF($C1071="","",INDEX(import_data,$C1071,E$9))</f>
        <v>2420</v>
      </c>
      <c r="F1071" s="280" t="str" cm="1">
        <f t="array" ref="F1071">IF($C1071="","",INDEX(import_data,$C1071,F$9))</f>
        <v>Radka</v>
      </c>
      <c r="G1071" s="280" t="str" cm="1">
        <f t="array" ref="G1071">IF($C1071="","",INDEX(import_data,$C1071,G$9))</f>
        <v>Kavanova</v>
      </c>
      <c r="H1071" s="280" t="str" cm="1">
        <f t="array" ref="H1071">IF($C1071="","",IF(INDEX(import_data,$C1071,H$9)="","",INDEX(import_data,$C1071,H$9)))</f>
        <v>Matky do Chorvatska</v>
      </c>
      <c r="I1071" s="300" t="str" cm="1">
        <f t="array" ref="I1071">IF($C1071="","",IF(INDEX(import_data,$C1071,I$9)="","",INDEX(import_data,$C1071,I$9)))</f>
        <v/>
      </c>
      <c r="K1071" s="312" t="str">
        <f t="shared" si="113"/>
        <v>Radka – Kavanova – Matky do Chorvatska</v>
      </c>
      <c r="L1071" s="92" t="s">
        <v>0</v>
      </c>
      <c r="M1071" s="312" t="str">
        <f t="shared" si="114"/>
        <v>Radka – Kavanova – Matky do Chorvatska</v>
      </c>
      <c r="N1071" s="92" t="s">
        <v>0</v>
      </c>
      <c r="O1071" s="312" t="str">
        <f t="shared" si="115"/>
        <v>Radka – Kavanova</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1086</v>
      </c>
      <c r="E1072" s="282" cm="1">
        <f t="array" ref="E1072">IF($C1072="","",INDEX(import_data,$C1072,E$9))</f>
        <v>1060</v>
      </c>
      <c r="F1072" s="280" t="str" cm="1">
        <f t="array" ref="F1072">IF($C1072="","",INDEX(import_data,$C1072,F$9))</f>
        <v>Radovan</v>
      </c>
      <c r="G1072" s="280" t="str" cm="1">
        <f t="array" ref="G1072">IF($C1072="","",INDEX(import_data,$C1072,G$9))</f>
        <v>Čepelak</v>
      </c>
      <c r="H1072" s="280" t="str" cm="1">
        <f t="array" ref="H1072">IF($C1072="","",IF(INDEX(import_data,$C1072,H$9)="","",INDEX(import_data,$C1072,H$9)))</f>
        <v>OK Maksimir</v>
      </c>
      <c r="I1072" s="300" t="str" cm="1">
        <f t="array" ref="I1072">IF($C1072="","",IF(INDEX(import_data,$C1072,I$9)="","",INDEX(import_data,$C1072,I$9)))</f>
        <v>M70</v>
      </c>
      <c r="K1072" s="312" t="str">
        <f t="shared" si="113"/>
        <v>Radovan – Čepelak – OK Maksimir – M70</v>
      </c>
      <c r="L1072" s="92" t="s">
        <v>0</v>
      </c>
      <c r="M1072" s="312" t="str">
        <f t="shared" si="114"/>
        <v>Radovan – Čepelak – OK Maksimir</v>
      </c>
      <c r="N1072" s="92" t="s">
        <v>0</v>
      </c>
      <c r="O1072" s="312" t="str">
        <f t="shared" si="115"/>
        <v>Radovan – Čepelak</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1087</v>
      </c>
      <c r="E1073" s="282" cm="1">
        <f t="array" ref="E1073">IF($C1073="","",INDEX(import_data,$C1073,E$9))</f>
        <v>2039</v>
      </c>
      <c r="F1073" s="280" t="str" cm="1">
        <f t="array" ref="F1073">IF($C1073="","",INDEX(import_data,$C1073,F$9))</f>
        <v>Rafael</v>
      </c>
      <c r="G1073" s="280" t="str" cm="1">
        <f t="array" ref="G1073">IF($C1073="","",INDEX(import_data,$C1073,G$9))</f>
        <v>Sandalj</v>
      </c>
      <c r="H1073" s="280" t="str" cm="1">
        <f t="array" ref="H1073">IF($C1073="","",IF(INDEX(import_data,$C1073,H$9)="","",INDEX(import_data,$C1073,H$9)))</f>
        <v>OK Japetić</v>
      </c>
      <c r="I1073" s="300" t="str" cm="1">
        <f t="array" ref="I1073">IF($C1073="","",IF(INDEX(import_data,$C1073,I$9)="","",INDEX(import_data,$C1073,I$9)))</f>
        <v>M55</v>
      </c>
      <c r="K1073" s="312" t="str">
        <f t="shared" si="113"/>
        <v>Rafael – Sandalj – OK Japetić – M55</v>
      </c>
      <c r="L1073" s="92" t="s">
        <v>0</v>
      </c>
      <c r="M1073" s="312" t="str">
        <f t="shared" si="114"/>
        <v>Rafael – Sandalj – OK Japetić</v>
      </c>
      <c r="N1073" s="92" t="s">
        <v>0</v>
      </c>
      <c r="O1073" s="312" t="str">
        <f t="shared" si="115"/>
        <v>Rafael – Sandalj</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1088</v>
      </c>
      <c r="E1074" s="282" cm="1">
        <f t="array" ref="E1074">IF($C1074="","",INDEX(import_data,$C1074,E$9))</f>
        <v>2097</v>
      </c>
      <c r="F1074" s="280" t="str" cm="1">
        <f t="array" ref="F1074">IF($C1074="","",INDEX(import_data,$C1074,F$9))</f>
        <v>Rainer</v>
      </c>
      <c r="G1074" s="280" t="str" cm="1">
        <f t="array" ref="G1074">IF($C1074="","",INDEX(import_data,$C1074,G$9))</f>
        <v>Eschlboeck</v>
      </c>
      <c r="H1074" s="280" t="str" cm="1">
        <f t="array" ref="H1074">IF($C1074="","",IF(INDEX(import_data,$C1074,H$9)="","",INDEX(import_data,$C1074,H$9)))</f>
        <v>Naturfreunde L</v>
      </c>
      <c r="I1074" s="300" t="str" cm="1">
        <f t="array" ref="I1074">IF($C1074="","",IF(INDEX(import_data,$C1074,I$9)="","",INDEX(import_data,$C1074,I$9)))</f>
        <v/>
      </c>
      <c r="K1074" s="312" t="str">
        <f t="shared" si="113"/>
        <v>Rainer – Eschlboeck – Naturfreunde L</v>
      </c>
      <c r="L1074" s="92" t="s">
        <v>0</v>
      </c>
      <c r="M1074" s="312" t="str">
        <f t="shared" si="114"/>
        <v>Rainer – Eschlboeck – Naturfreunde L</v>
      </c>
      <c r="N1074" s="92" t="s">
        <v>0</v>
      </c>
      <c r="O1074" s="312" t="str">
        <f t="shared" si="115"/>
        <v>Rainer – Eschlboeck</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1089</v>
      </c>
      <c r="E1075" s="282" cm="1">
        <f t="array" ref="E1075">IF($C1075="","",INDEX(import_data,$C1075,E$9))</f>
        <v>2108</v>
      </c>
      <c r="F1075" s="280" t="str" cm="1">
        <f t="array" ref="F1075">IF($C1075="","",INDEX(import_data,$C1075,F$9))</f>
        <v>Ralf</v>
      </c>
      <c r="G1075" s="280" t="str" cm="1">
        <f t="array" ref="G1075">IF($C1075="","",INDEX(import_data,$C1075,G$9))</f>
        <v>Olander</v>
      </c>
      <c r="H1075" s="280" t="str" cm="1">
        <f t="array" ref="H1075">IF($C1075="","",IF(INDEX(import_data,$C1075,H$9)="","",INDEX(import_data,$C1075,H$9)))</f>
        <v>Kimito SF</v>
      </c>
      <c r="I1075" s="300" t="str" cm="1">
        <f t="array" ref="I1075">IF($C1075="","",IF(INDEX(import_data,$C1075,I$9)="","",INDEX(import_data,$C1075,I$9)))</f>
        <v/>
      </c>
      <c r="K1075" s="312" t="str">
        <f t="shared" si="113"/>
        <v>Ralf – Olander – Kimito SF</v>
      </c>
      <c r="L1075" s="92" t="s">
        <v>0</v>
      </c>
      <c r="M1075" s="312" t="str">
        <f t="shared" si="114"/>
        <v>Ralf – Olander – Kimito SF</v>
      </c>
      <c r="N1075" s="92" t="s">
        <v>0</v>
      </c>
      <c r="O1075" s="312" t="str">
        <f t="shared" si="115"/>
        <v>Ralf – Olander</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1090</v>
      </c>
      <c r="E1076" s="282" cm="1">
        <f t="array" ref="E1076">IF($C1076="","",INDEX(import_data,$C1076,E$9))</f>
        <v>1122</v>
      </c>
      <c r="F1076" s="280" t="str" cm="1">
        <f t="array" ref="F1076">IF($C1076="","",INDEX(import_data,$C1076,F$9))</f>
        <v>Ranko</v>
      </c>
      <c r="G1076" s="280" t="str" cm="1">
        <f t="array" ref="G1076">IF($C1076="","",INDEX(import_data,$C1076,G$9))</f>
        <v>Orehovec</v>
      </c>
      <c r="H1076" s="280" t="str" cm="1">
        <f t="array" ref="H1076">IF($C1076="","",IF(INDEX(import_data,$C1076,H$9)="","",INDEX(import_data,$C1076,H$9)))</f>
        <v>OK Međimurje</v>
      </c>
      <c r="I1076" s="300" t="str" cm="1">
        <f t="array" ref="I1076">IF($C1076="","",IF(INDEX(import_data,$C1076,I$9)="","",INDEX(import_data,$C1076,I$9)))</f>
        <v/>
      </c>
      <c r="K1076" s="312" t="str">
        <f t="shared" si="113"/>
        <v>Ranko – Orehovec – OK Međimurje</v>
      </c>
      <c r="L1076" s="92" t="s">
        <v>0</v>
      </c>
      <c r="M1076" s="312" t="str">
        <f t="shared" si="114"/>
        <v>Ranko – Orehovec – OK Međimurje</v>
      </c>
      <c r="N1076" s="92" t="s">
        <v>0</v>
      </c>
      <c r="O1076" s="312" t="str">
        <f t="shared" si="115"/>
        <v>Ranko – Orehovec</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1091</v>
      </c>
      <c r="E1077" s="282" cm="1">
        <f t="array" ref="E1077">IF($C1077="","",INDEX(import_data,$C1077,E$9))</f>
        <v>1226</v>
      </c>
      <c r="F1077" s="280" t="str" cm="1">
        <f t="array" ref="F1077">IF($C1077="","",INDEX(import_data,$C1077,F$9))</f>
        <v>Rea</v>
      </c>
      <c r="G1077" s="280" t="str" cm="1">
        <f t="array" ref="G1077">IF($C1077="","",INDEX(import_data,$C1077,G$9))</f>
        <v>Boban</v>
      </c>
      <c r="H1077" s="280" t="str" cm="1">
        <f t="array" ref="H1077">IF($C1077="","",IF(INDEX(import_data,$C1077,H$9)="","",INDEX(import_data,$C1077,H$9)))</f>
        <v>OK Ivan Merz</v>
      </c>
      <c r="I1077" s="300" t="str" cm="1">
        <f t="array" ref="I1077">IF($C1077="","",IF(INDEX(import_data,$C1077,I$9)="","",INDEX(import_data,$C1077,I$9)))</f>
        <v>Ž21B</v>
      </c>
      <c r="K1077" s="312" t="str">
        <f t="shared" si="113"/>
        <v>Rea – Boban – OK Ivan Merz – Ž21B</v>
      </c>
      <c r="L1077" s="92" t="s">
        <v>0</v>
      </c>
      <c r="M1077" s="312" t="str">
        <f t="shared" si="114"/>
        <v>Rea – Boban – OK Ivan Merz</v>
      </c>
      <c r="N1077" s="92" t="s">
        <v>0</v>
      </c>
      <c r="O1077" s="312" t="str">
        <f t="shared" si="115"/>
        <v>Rea – Boban</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1092</v>
      </c>
      <c r="E1078" s="282" cm="1">
        <f t="array" ref="E1078">IF($C1078="","",INDEX(import_data,$C1078,E$9))</f>
        <v>1245</v>
      </c>
      <c r="F1078" s="280" t="str" cm="1">
        <f t="array" ref="F1078">IF($C1078="","",INDEX(import_data,$C1078,F$9))</f>
        <v>Rea</v>
      </c>
      <c r="G1078" s="280" t="str" cm="1">
        <f t="array" ref="G1078">IF($C1078="","",INDEX(import_data,$C1078,G$9))</f>
        <v>Vodopija</v>
      </c>
      <c r="H1078" s="280" t="str" cm="1">
        <f t="array" ref="H1078">IF($C1078="","",IF(INDEX(import_data,$C1078,H$9)="","",INDEX(import_data,$C1078,H$9)))</f>
        <v>OK Varaždin</v>
      </c>
      <c r="I1078" s="300" t="str" cm="1">
        <f t="array" ref="I1078">IF($C1078="","",IF(INDEX(import_data,$C1078,I$9)="","",INDEX(import_data,$C1078,I$9)))</f>
        <v/>
      </c>
      <c r="K1078" s="312" t="str">
        <f t="shared" si="113"/>
        <v>Rea – Vodopija – OK Varaždin</v>
      </c>
      <c r="L1078" s="92" t="s">
        <v>0</v>
      </c>
      <c r="M1078" s="312" t="str">
        <f t="shared" si="114"/>
        <v>Rea – Vodopija – OK Varaždin</v>
      </c>
      <c r="N1078" s="92" t="s">
        <v>0</v>
      </c>
      <c r="O1078" s="312" t="str">
        <f t="shared" si="115"/>
        <v>Rea – Vodopija</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1093</v>
      </c>
      <c r="E1079" s="282" cm="1">
        <f t="array" ref="E1079">IF($C1079="","",INDEX(import_data,$C1079,E$9))</f>
        <v>2377</v>
      </c>
      <c r="F1079" s="280" t="str" cm="1">
        <f t="array" ref="F1079">IF($C1079="","",INDEX(import_data,$C1079,F$9))</f>
        <v>Reece</v>
      </c>
      <c r="G1079" s="280" t="str" cm="1">
        <f t="array" ref="G1079">IF($C1079="","",INDEX(import_data,$C1079,G$9))</f>
        <v>Devaney</v>
      </c>
      <c r="H1079" s="280" t="str" cm="1">
        <f t="array" ref="H1079">IF($C1079="","",IF(INDEX(import_data,$C1079,H$9)="","",INDEX(import_data,$C1079,H$9)))</f>
        <v>DST O</v>
      </c>
      <c r="I1079" s="300" t="str" cm="1">
        <f t="array" ref="I1079">IF($C1079="","",IF(INDEX(import_data,$C1079,I$9)="","",INDEX(import_data,$C1079,I$9)))</f>
        <v/>
      </c>
      <c r="K1079" s="312" t="str">
        <f t="shared" si="113"/>
        <v>Reece – Devaney – DST O</v>
      </c>
      <c r="L1079" s="92" t="s">
        <v>0</v>
      </c>
      <c r="M1079" s="312" t="str">
        <f t="shared" si="114"/>
        <v>Reece – Devaney – DST O</v>
      </c>
      <c r="N1079" s="92" t="s">
        <v>0</v>
      </c>
      <c r="O1079" s="312" t="str">
        <f t="shared" si="115"/>
        <v>Reece – Devaney</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1094</v>
      </c>
      <c r="E1080" s="282" cm="1">
        <f t="array" ref="E1080">IF($C1080="","",INDEX(import_data,$C1080,E$9))</f>
        <v>2408</v>
      </c>
      <c r="F1080" s="280" t="str" cm="1">
        <f t="array" ref="F1080">IF($C1080="","",INDEX(import_data,$C1080,F$9))</f>
        <v>Regina</v>
      </c>
      <c r="G1080" s="280" t="str" cm="1">
        <f t="array" ref="G1080">IF($C1080="","",INDEX(import_data,$C1080,G$9))</f>
        <v>Habenicht</v>
      </c>
      <c r="H1080" s="280" t="str" cm="1">
        <f t="array" ref="H1080">IF($C1080="","",IF(INDEX(import_data,$C1080,H$9)="","",INDEX(import_data,$C1080,H$9)))</f>
        <v>SU Klagenfurt</v>
      </c>
      <c r="I1080" s="300" t="str" cm="1">
        <f t="array" ref="I1080">IF($C1080="","",IF(INDEX(import_data,$C1080,I$9)="","",INDEX(import_data,$C1080,I$9)))</f>
        <v/>
      </c>
      <c r="K1080" s="312" t="str">
        <f t="shared" si="113"/>
        <v>Regina – Habenicht – SU Klagenfurt</v>
      </c>
      <c r="L1080" s="92" t="s">
        <v>0</v>
      </c>
      <c r="M1080" s="312" t="str">
        <f t="shared" si="114"/>
        <v>Regina – Habenicht – SU Klagenfurt</v>
      </c>
      <c r="N1080" s="92" t="s">
        <v>0</v>
      </c>
      <c r="O1080" s="312" t="str">
        <f t="shared" si="115"/>
        <v>Regina – Habenicht</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1095</v>
      </c>
      <c r="E1081" s="282" cm="1">
        <f t="array" ref="E1081">IF($C1081="","",INDEX(import_data,$C1081,E$9))</f>
        <v>2361</v>
      </c>
      <c r="F1081" s="280" t="str" cm="1">
        <f t="array" ref="F1081">IF($C1081="","",INDEX(import_data,$C1081,F$9))</f>
        <v>Reidar</v>
      </c>
      <c r="G1081" s="280" t="str" cm="1">
        <f t="array" ref="G1081">IF($C1081="","",INDEX(import_data,$C1081,G$9))</f>
        <v>Heivoll</v>
      </c>
      <c r="H1081" s="280" t="str" cm="1">
        <f t="array" ref="H1081">IF($C1081="","",IF(INDEX(import_data,$C1081,H$9)="","",INDEX(import_data,$C1081,H$9)))</f>
        <v>Sogne og Songdalen OK</v>
      </c>
      <c r="I1081" s="300" t="str" cm="1">
        <f t="array" ref="I1081">IF($C1081="","",IF(INDEX(import_data,$C1081,I$9)="","",INDEX(import_data,$C1081,I$9)))</f>
        <v/>
      </c>
      <c r="K1081" s="312" t="str">
        <f t="shared" si="113"/>
        <v>Reidar – Heivoll – Sogne og Songdalen OK</v>
      </c>
      <c r="L1081" s="92" t="s">
        <v>0</v>
      </c>
      <c r="M1081" s="312" t="str">
        <f t="shared" si="114"/>
        <v>Reidar – Heivoll – Sogne og Songdalen OK</v>
      </c>
      <c r="N1081" s="92" t="s">
        <v>0</v>
      </c>
      <c r="O1081" s="312" t="str">
        <f t="shared" si="115"/>
        <v>Reidar – Heivoll</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1096</v>
      </c>
      <c r="E1082" s="282" cm="1">
        <f t="array" ref="E1082">IF($C1082="","",INDEX(import_data,$C1082,E$9))</f>
        <v>1991</v>
      </c>
      <c r="F1082" s="280" t="str" cm="1">
        <f t="array" ref="F1082">IF($C1082="","",INDEX(import_data,$C1082,F$9))</f>
        <v>Réka</v>
      </c>
      <c r="G1082" s="280" t="str" cm="1">
        <f t="array" ref="G1082">IF($C1082="","",INDEX(import_data,$C1082,G$9))</f>
        <v>Vonyó Péterné Szabó</v>
      </c>
      <c r="H1082" s="280" t="str" cm="1">
        <f t="array" ref="H1082">IF($C1082="","",IF(INDEX(import_data,$C1082,H$9)="","",INDEX(import_data,$C1082,H$9)))</f>
        <v>Pécsi Vas. SK</v>
      </c>
      <c r="I1082" s="300" t="str" cm="1">
        <f t="array" ref="I1082">IF($C1082="","",IF(INDEX(import_data,$C1082,I$9)="","",INDEX(import_data,$C1082,I$9)))</f>
        <v/>
      </c>
      <c r="K1082" s="312" t="str">
        <f t="shared" si="113"/>
        <v>Réka – Vonyó Péterné Szabó – Pécsi Vas. SK</v>
      </c>
      <c r="L1082" s="92" t="s">
        <v>0</v>
      </c>
      <c r="M1082" s="312" t="str">
        <f t="shared" si="114"/>
        <v>Réka – Vonyó Péterné Szabó – Pécsi Vas. SK</v>
      </c>
      <c r="N1082" s="92" t="s">
        <v>0</v>
      </c>
      <c r="O1082" s="312" t="str">
        <f t="shared" si="115"/>
        <v>Réka – Vonyó Péterné Szabó</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1097</v>
      </c>
      <c r="E1083" s="282" cm="1">
        <f t="array" ref="E1083">IF($C1083="","",INDEX(import_data,$C1083,E$9))</f>
        <v>2129</v>
      </c>
      <c r="F1083" s="280" t="str" cm="1">
        <f t="array" ref="F1083">IF($C1083="","",INDEX(import_data,$C1083,F$9))</f>
        <v>Renate</v>
      </c>
      <c r="G1083" s="280" t="str" cm="1">
        <f t="array" ref="G1083">IF($C1083="","",INDEX(import_data,$C1083,G$9))</f>
        <v>Biel-Pretting</v>
      </c>
      <c r="H1083" s="280" t="str" cm="1">
        <f t="array" ref="H1083">IF($C1083="","",IF(INDEX(import_data,$C1083,H$9)="","",INDEX(import_data,$C1083,H$9)))</f>
        <v>Naturfreunde W.</v>
      </c>
      <c r="I1083" s="300" t="str" cm="1">
        <f t="array" ref="I1083">IF($C1083="","",IF(INDEX(import_data,$C1083,I$9)="","",INDEX(import_data,$C1083,I$9)))</f>
        <v/>
      </c>
      <c r="K1083" s="312" t="str">
        <f t="shared" si="113"/>
        <v>Renate – Biel-Pretting – Naturfreunde W.</v>
      </c>
      <c r="L1083" s="92" t="s">
        <v>0</v>
      </c>
      <c r="M1083" s="312" t="str">
        <f t="shared" si="114"/>
        <v>Renate – Biel-Pretting – Naturfreunde W.</v>
      </c>
      <c r="N1083" s="92" t="s">
        <v>0</v>
      </c>
      <c r="O1083" s="312" t="str">
        <f t="shared" si="115"/>
        <v>Renate – Biel-Pretting</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1098</v>
      </c>
      <c r="E1084" s="282" cm="1">
        <f t="array" ref="E1084">IF($C1084="","",INDEX(import_data,$C1084,E$9))</f>
        <v>2099</v>
      </c>
      <c r="F1084" s="280" t="str" cm="1">
        <f t="array" ref="F1084">IF($C1084="","",INDEX(import_data,$C1084,F$9))</f>
        <v>Richard</v>
      </c>
      <c r="G1084" s="280" t="str" cm="1">
        <f t="array" ref="G1084">IF($C1084="","",INDEX(import_data,$C1084,G$9))</f>
        <v>Zeiner-Gundersen</v>
      </c>
      <c r="H1084" s="280" t="str" cm="1">
        <f t="array" ref="H1084">IF($C1084="","",IF(INDEX(import_data,$C1084,H$9)="","",INDEX(import_data,$C1084,H$9)))</f>
        <v>Aker Brygge OK</v>
      </c>
      <c r="I1084" s="300" t="str" cm="1">
        <f t="array" ref="I1084">IF($C1084="","",IF(INDEX(import_data,$C1084,I$9)="","",INDEX(import_data,$C1084,I$9)))</f>
        <v/>
      </c>
      <c r="K1084" s="312" t="str">
        <f t="shared" si="113"/>
        <v>Richard – Zeiner-Gundersen – Aker Brygge OK</v>
      </c>
      <c r="L1084" s="92" t="s">
        <v>0</v>
      </c>
      <c r="M1084" s="312" t="str">
        <f t="shared" si="114"/>
        <v>Richard – Zeiner-Gundersen – Aker Brygge OK</v>
      </c>
      <c r="N1084" s="92" t="s">
        <v>0</v>
      </c>
      <c r="O1084" s="312" t="str">
        <f t="shared" si="115"/>
        <v>Richard – Zeiner-Gundersen</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1099</v>
      </c>
      <c r="E1085" s="282" cm="1">
        <f t="array" ref="E1085">IF($C1085="","",INDEX(import_data,$C1085,E$9))</f>
        <v>1280</v>
      </c>
      <c r="F1085" s="280" t="str" cm="1">
        <f t="array" ref="F1085">IF($C1085="","",INDEX(import_data,$C1085,F$9))</f>
        <v>Robert</v>
      </c>
      <c r="G1085" s="280" t="str" cm="1">
        <f t="array" ref="G1085">IF($C1085="","",INDEX(import_data,$C1085,G$9))</f>
        <v>Težak</v>
      </c>
      <c r="H1085" s="280" t="str" cm="1">
        <f t="array" ref="H1085">IF($C1085="","",IF(INDEX(import_data,$C1085,H$9)="","",INDEX(import_data,$C1085,H$9)))</f>
        <v>OK Vihor</v>
      </c>
      <c r="I1085" s="300" t="str" cm="1">
        <f t="array" ref="I1085">IF($C1085="","",IF(INDEX(import_data,$C1085,I$9)="","",INDEX(import_data,$C1085,I$9)))</f>
        <v>M55</v>
      </c>
      <c r="K1085" s="312" t="str">
        <f t="shared" si="113"/>
        <v>Robert – Težak – OK Vihor – M55</v>
      </c>
      <c r="L1085" s="92" t="s">
        <v>0</v>
      </c>
      <c r="M1085" s="312" t="str">
        <f t="shared" si="114"/>
        <v>Robert – Težak – OK Vihor</v>
      </c>
      <c r="N1085" s="92" t="s">
        <v>0</v>
      </c>
      <c r="O1085" s="312" t="str">
        <f t="shared" si="115"/>
        <v>Robert – Težak</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1100</v>
      </c>
      <c r="E1086" s="282" cm="1">
        <f t="array" ref="E1086">IF($C1086="","",INDEX(import_data,$C1086,E$9))</f>
        <v>1388</v>
      </c>
      <c r="F1086" s="280" t="str" cm="1">
        <f t="array" ref="F1086">IF($C1086="","",INDEX(import_data,$C1086,F$9))</f>
        <v>Robert</v>
      </c>
      <c r="G1086" s="280" t="str" cm="1">
        <f t="array" ref="G1086">IF($C1086="","",INDEX(import_data,$C1086,G$9))</f>
        <v>Vuk</v>
      </c>
      <c r="H1086" s="280" t="str" cm="1">
        <f t="array" ref="H1086">IF($C1086="","",IF(INDEX(import_data,$C1086,H$9)="","",INDEX(import_data,$C1086,H$9)))</f>
        <v>OK Kapela</v>
      </c>
      <c r="I1086" s="300" t="str" cm="1">
        <f t="array" ref="I1086">IF($C1086="","",IF(INDEX(import_data,$C1086,I$9)="","",INDEX(import_data,$C1086,I$9)))</f>
        <v>M55</v>
      </c>
      <c r="K1086" s="312" t="str">
        <f t="shared" si="113"/>
        <v>Robert – Vuk – OK Kapela – M55</v>
      </c>
      <c r="L1086" s="92" t="s">
        <v>0</v>
      </c>
      <c r="M1086" s="312" t="str">
        <f t="shared" si="114"/>
        <v>Robert – Vuk – OK Kapela</v>
      </c>
      <c r="N1086" s="92" t="s">
        <v>0</v>
      </c>
      <c r="O1086" s="312" t="str">
        <f t="shared" si="115"/>
        <v>Robert – Vuk</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1101</v>
      </c>
      <c r="E1087" s="282" cm="1">
        <f t="array" ref="E1087">IF($C1087="","",INDEX(import_data,$C1087,E$9))</f>
        <v>1453</v>
      </c>
      <c r="F1087" s="280" t="str" cm="1">
        <f t="array" ref="F1087">IF($C1087="","",INDEX(import_data,$C1087,F$9))</f>
        <v>Robert</v>
      </c>
      <c r="G1087" s="280" t="str" cm="1">
        <f t="array" ref="G1087">IF($C1087="","",INDEX(import_data,$C1087,G$9))</f>
        <v>Orehoci</v>
      </c>
      <c r="H1087" s="280" t="str" cm="1">
        <f t="array" ref="H1087">IF($C1087="","",IF(INDEX(import_data,$C1087,H$9)="","",INDEX(import_data,$C1087,H$9)))</f>
        <v>OK Bjelovar</v>
      </c>
      <c r="I1087" s="300" t="str" cm="1">
        <f t="array" ref="I1087">IF($C1087="","",IF(INDEX(import_data,$C1087,I$9)="","",INDEX(import_data,$C1087,I$9)))</f>
        <v>M45</v>
      </c>
      <c r="K1087" s="312" t="str">
        <f t="shared" si="113"/>
        <v>Robert – Orehoci – OK Bjelovar – M45</v>
      </c>
      <c r="L1087" s="92" t="s">
        <v>0</v>
      </c>
      <c r="M1087" s="312" t="str">
        <f t="shared" si="114"/>
        <v>Robert – Orehoci – OK Bjelovar</v>
      </c>
      <c r="N1087" s="92" t="s">
        <v>0</v>
      </c>
      <c r="O1087" s="312" t="str">
        <f t="shared" si="115"/>
        <v>Robert – Orehoci</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1102</v>
      </c>
      <c r="E1088" s="282" cm="1">
        <f t="array" ref="E1088">IF($C1088="","",INDEX(import_data,$C1088,E$9))</f>
        <v>1475</v>
      </c>
      <c r="F1088" s="280" t="str" cm="1">
        <f t="array" ref="F1088">IF($C1088="","",INDEX(import_data,$C1088,F$9))</f>
        <v>Robert</v>
      </c>
      <c r="G1088" s="280" t="str" cm="1">
        <f t="array" ref="G1088">IF($C1088="","",INDEX(import_data,$C1088,G$9))</f>
        <v>Kaniški</v>
      </c>
      <c r="H1088" s="280" t="str" cm="1">
        <f t="array" ref="H1088">IF($C1088="","",IF(INDEX(import_data,$C1088,H$9)="","",INDEX(import_data,$C1088,H$9)))</f>
        <v>OK Maksimir</v>
      </c>
      <c r="I1088" s="300" t="str" cm="1">
        <f t="array" ref="I1088">IF($C1088="","",IF(INDEX(import_data,$C1088,I$9)="","",INDEX(import_data,$C1088,I$9)))</f>
        <v>M45</v>
      </c>
      <c r="K1088" s="312" t="str">
        <f t="shared" si="113"/>
        <v>Robert – Kaniški – OK Maksimir – M45</v>
      </c>
      <c r="L1088" s="92" t="s">
        <v>0</v>
      </c>
      <c r="M1088" s="312" t="str">
        <f t="shared" si="114"/>
        <v>Robert – Kaniški – OK Maksimir</v>
      </c>
      <c r="N1088" s="92" t="s">
        <v>0</v>
      </c>
      <c r="O1088" s="312" t="str">
        <f t="shared" si="115"/>
        <v>Robert – Kaniški</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1103</v>
      </c>
      <c r="E1089" s="282" cm="1">
        <f t="array" ref="E1089">IF($C1089="","",INDEX(import_data,$C1089,E$9))</f>
        <v>2375</v>
      </c>
      <c r="F1089" s="280" t="str" cm="1">
        <f t="array" ref="F1089">IF($C1089="","",INDEX(import_data,$C1089,F$9))</f>
        <v>Robert</v>
      </c>
      <c r="G1089" s="280" t="str" cm="1">
        <f t="array" ref="G1089">IF($C1089="","",INDEX(import_data,$C1089,G$9))</f>
        <v>Schmal</v>
      </c>
      <c r="H1089" s="280" t="str" cm="1">
        <f t="array" ref="H1089">IF($C1089="","",IF(INDEX(import_data,$C1089,H$9)="","",INDEX(import_data,$C1089,H$9)))</f>
        <v>Zselici Tájfutók</v>
      </c>
      <c r="I1089" s="300" t="str" cm="1">
        <f t="array" ref="I1089">IF($C1089="","",IF(INDEX(import_data,$C1089,I$9)="","",INDEX(import_data,$C1089,I$9)))</f>
        <v/>
      </c>
      <c r="K1089" s="312" t="str">
        <f t="shared" si="113"/>
        <v>Robert – Schmal – Zselici Tájfutók</v>
      </c>
      <c r="L1089" s="92" t="s">
        <v>0</v>
      </c>
      <c r="M1089" s="312" t="str">
        <f t="shared" si="114"/>
        <v>Robert – Schmal – Zselici Tájfutók</v>
      </c>
      <c r="N1089" s="92" t="s">
        <v>0</v>
      </c>
      <c r="O1089" s="312" t="str">
        <f t="shared" si="115"/>
        <v>Robert – Schmal</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1104</v>
      </c>
      <c r="E1090" s="282" cm="1">
        <f t="array" ref="E1090">IF($C1090="","",INDEX(import_data,$C1090,E$9))</f>
        <v>2332</v>
      </c>
      <c r="F1090" s="280" t="str" cm="1">
        <f t="array" ref="F1090">IF($C1090="","",INDEX(import_data,$C1090,F$9))</f>
        <v>Robert</v>
      </c>
      <c r="G1090" s="280" t="str" cm="1">
        <f t="array" ref="G1090">IF($C1090="","",INDEX(import_data,$C1090,G$9))</f>
        <v>Kalcher</v>
      </c>
      <c r="H1090" s="280" t="str" cm="1">
        <f t="array" ref="H1090">IF($C1090="","",IF(INDEX(import_data,$C1090,H$9)="","",INDEX(import_data,$C1090,H$9)))</f>
        <v>HSV Pinkafeld</v>
      </c>
      <c r="I1090" s="300" t="str" cm="1">
        <f t="array" ref="I1090">IF($C1090="","",IF(INDEX(import_data,$C1090,I$9)="","",INDEX(import_data,$C1090,I$9)))</f>
        <v/>
      </c>
      <c r="K1090" s="312" t="str">
        <f t="shared" si="113"/>
        <v>Robert – Kalcher – HSV Pinkafeld</v>
      </c>
      <c r="L1090" s="92" t="s">
        <v>0</v>
      </c>
      <c r="M1090" s="312" t="str">
        <f t="shared" si="114"/>
        <v>Robert – Kalcher – HSV Pinkafeld</v>
      </c>
      <c r="N1090" s="92" t="s">
        <v>0</v>
      </c>
      <c r="O1090" s="312" t="str">
        <f t="shared" si="115"/>
        <v>Robert – Kalcher</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1105</v>
      </c>
      <c r="E1091" s="282" cm="1">
        <f t="array" ref="E1091">IF($C1091="","",INDEX(import_data,$C1091,E$9))</f>
        <v>1903</v>
      </c>
      <c r="F1091" s="280" t="str" cm="1">
        <f t="array" ref="F1091">IF($C1091="","",INDEX(import_data,$C1091,F$9))</f>
        <v>Robert</v>
      </c>
      <c r="G1091" s="280" t="str" cm="1">
        <f t="array" ref="G1091">IF($C1091="","",INDEX(import_data,$C1091,G$9))</f>
        <v>Rigo</v>
      </c>
      <c r="H1091" s="280" t="str" cm="1">
        <f t="array" ref="H1091">IF($C1091="","",IF(INDEX(import_data,$C1091,H$9)="","",INDEX(import_data,$C1091,H$9)))</f>
        <v>OK Vihor</v>
      </c>
      <c r="I1091" s="300" t="str" cm="1">
        <f t="array" ref="I1091">IF($C1091="","",IF(INDEX(import_data,$C1091,I$9)="","",INDEX(import_data,$C1091,I$9)))</f>
        <v>M45</v>
      </c>
      <c r="K1091" s="312" t="str">
        <f t="shared" si="113"/>
        <v>Robert – Rigo – OK Vihor – M45</v>
      </c>
      <c r="L1091" s="92" t="s">
        <v>0</v>
      </c>
      <c r="M1091" s="312" t="str">
        <f t="shared" si="114"/>
        <v>Robert – Rigo – OK Vihor</v>
      </c>
      <c r="N1091" s="92" t="s">
        <v>0</v>
      </c>
      <c r="O1091" s="312" t="str">
        <f t="shared" si="115"/>
        <v>Robert – Rigo</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1106</v>
      </c>
      <c r="E1092" s="282" cm="1">
        <f t="array" ref="E1092">IF($C1092="","",INDEX(import_data,$C1092,E$9))</f>
        <v>2362</v>
      </c>
      <c r="F1092" s="280" t="str" cm="1">
        <f t="array" ref="F1092">IF($C1092="","",INDEX(import_data,$C1092,F$9))</f>
        <v>Robert</v>
      </c>
      <c r="G1092" s="280" t="str" cm="1">
        <f t="array" ref="G1092">IF($C1092="","",INDEX(import_data,$C1092,G$9))</f>
        <v>Mayrhofer</v>
      </c>
      <c r="H1092" s="280" t="str" cm="1">
        <f t="array" ref="H1092">IF($C1092="","",IF(INDEX(import_data,$C1092,H$9)="","",INDEX(import_data,$C1092,H$9)))</f>
        <v>Orient. Innsbruck IMST</v>
      </c>
      <c r="I1092" s="300" t="str" cm="1">
        <f t="array" ref="I1092">IF($C1092="","",IF(INDEX(import_data,$C1092,I$9)="","",INDEX(import_data,$C1092,I$9)))</f>
        <v/>
      </c>
      <c r="K1092" s="312" t="str">
        <f t="shared" si="113"/>
        <v>Robert – Mayrhofer – Orient. Innsbruck IMST</v>
      </c>
      <c r="L1092" s="92" t="s">
        <v>0</v>
      </c>
      <c r="M1092" s="312" t="str">
        <f t="shared" si="114"/>
        <v>Robert – Mayrhofer – Orient. Innsbruck IMST</v>
      </c>
      <c r="N1092" s="92" t="s">
        <v>0</v>
      </c>
      <c r="O1092" s="312" t="str">
        <f t="shared" si="115"/>
        <v>Robert – Mayrhofer</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1107</v>
      </c>
      <c r="E1093" s="282" cm="1">
        <f t="array" ref="E1093">IF($C1093="","",INDEX(import_data,$C1093,E$9))</f>
        <v>1196</v>
      </c>
      <c r="F1093" s="280" t="str" cm="1">
        <f t="array" ref="F1093">IF($C1093="","",INDEX(import_data,$C1093,F$9))</f>
        <v>Robert</v>
      </c>
      <c r="G1093" s="280" t="str" cm="1">
        <f t="array" ref="G1093">IF($C1093="","",INDEX(import_data,$C1093,G$9))</f>
        <v>Belović</v>
      </c>
      <c r="H1093" s="280" t="str" cm="1">
        <f t="array" ref="H1093">IF($C1093="","",IF(INDEX(import_data,$C1093,H$9)="","",INDEX(import_data,$C1093,H$9)))</f>
        <v>OK Međimurje</v>
      </c>
      <c r="I1093" s="300" t="str" cm="1">
        <f t="array" ref="I1093">IF($C1093="","",IF(INDEX(import_data,$C1093,I$9)="","",INDEX(import_data,$C1093,I$9)))</f>
        <v/>
      </c>
      <c r="K1093" s="312" t="str">
        <f t="shared" si="113"/>
        <v>Robert – Belović – OK Međimurje</v>
      </c>
      <c r="L1093" s="92" t="s">
        <v>0</v>
      </c>
      <c r="M1093" s="312" t="str">
        <f t="shared" si="114"/>
        <v>Robert – Belović – OK Međimurje</v>
      </c>
      <c r="N1093" s="92" t="s">
        <v>0</v>
      </c>
      <c r="O1093" s="312" t="str">
        <f t="shared" si="115"/>
        <v>Robert – Belović</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1108</v>
      </c>
      <c r="E1094" s="282" cm="1">
        <f t="array" ref="E1094">IF($C1094="","",INDEX(import_data,$C1094,E$9))</f>
        <v>1821</v>
      </c>
      <c r="F1094" s="280" t="str" cm="1">
        <f t="array" ref="F1094">IF($C1094="","",INDEX(import_data,$C1094,F$9))</f>
        <v>Robert</v>
      </c>
      <c r="G1094" s="280" t="str" cm="1">
        <f t="array" ref="G1094">IF($C1094="","",INDEX(import_data,$C1094,G$9))</f>
        <v>Tkalec</v>
      </c>
      <c r="H1094" s="280" t="str" cm="1">
        <f t="array" ref="H1094">IF($C1094="","",IF(INDEX(import_data,$C1094,H$9)="","",INDEX(import_data,$C1094,H$9)))</f>
        <v>OK Međimurje</v>
      </c>
      <c r="I1094" s="300" t="str" cm="1">
        <f t="array" ref="I1094">IF($C1094="","",IF(INDEX(import_data,$C1094,I$9)="","",INDEX(import_data,$C1094,I$9)))</f>
        <v/>
      </c>
      <c r="K1094" s="312" t="str">
        <f t="shared" si="113"/>
        <v>Robert – Tkalec – OK Međimurje</v>
      </c>
      <c r="L1094" s="92" t="s">
        <v>0</v>
      </c>
      <c r="M1094" s="312" t="str">
        <f t="shared" si="114"/>
        <v>Robert – Tkalec – OK Međimurje</v>
      </c>
      <c r="N1094" s="92" t="s">
        <v>0</v>
      </c>
      <c r="O1094" s="312" t="str">
        <f t="shared" si="115"/>
        <v>Robert – Tkalec</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1109</v>
      </c>
      <c r="E1095" s="282" cm="1">
        <f t="array" ref="E1095">IF($C1095="","",INDEX(import_data,$C1095,E$9))</f>
        <v>1778</v>
      </c>
      <c r="F1095" s="280" t="str" cm="1">
        <f t="array" ref="F1095">IF($C1095="","",INDEX(import_data,$C1095,F$9))</f>
        <v>Robert</v>
      </c>
      <c r="G1095" s="280" t="str" cm="1">
        <f t="array" ref="G1095">IF($C1095="","",INDEX(import_data,$C1095,G$9))</f>
        <v>Cvetković</v>
      </c>
      <c r="H1095" s="280" t="str" cm="1">
        <f t="array" ref="H1095">IF($C1095="","",IF(INDEX(import_data,$C1095,H$9)="","",INDEX(import_data,$C1095,H$9)))</f>
        <v>OK Japetić</v>
      </c>
      <c r="I1095" s="300" t="str" cm="1">
        <f t="array" ref="I1095">IF($C1095="","",IF(INDEX(import_data,$C1095,I$9)="","",INDEX(import_data,$C1095,I$9)))</f>
        <v/>
      </c>
      <c r="K1095" s="312" t="str">
        <f t="shared" si="113"/>
        <v>Robert – Cvetković – OK Japetić</v>
      </c>
      <c r="L1095" s="92" t="s">
        <v>0</v>
      </c>
      <c r="M1095" s="312" t="str">
        <f t="shared" si="114"/>
        <v>Robert – Cvetković – OK Japetić</v>
      </c>
      <c r="N1095" s="92" t="s">
        <v>0</v>
      </c>
      <c r="O1095" s="312" t="str">
        <f t="shared" si="115"/>
        <v>Robert – Cvetković</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1110</v>
      </c>
      <c r="E1096" s="282" cm="1">
        <f t="array" ref="E1096">IF($C1096="","",INDEX(import_data,$C1096,E$9))</f>
        <v>1724</v>
      </c>
      <c r="F1096" s="280" t="str" cm="1">
        <f t="array" ref="F1096">IF($C1096="","",INDEX(import_data,$C1096,F$9))</f>
        <v>Roberta</v>
      </c>
      <c r="G1096" s="280" t="str" cm="1">
        <f t="array" ref="G1096">IF($C1096="","",INDEX(import_data,$C1096,G$9))</f>
        <v>Valai</v>
      </c>
      <c r="H1096" s="280" t="str" cm="1">
        <f t="array" ref="H1096">IF($C1096="","",IF(INDEX(import_data,$C1096,H$9)="","",INDEX(import_data,$C1096,H$9)))</f>
        <v>OK Vihor</v>
      </c>
      <c r="I1096" s="300" t="str" cm="1">
        <f t="array" ref="I1096">IF($C1096="","",IF(INDEX(import_data,$C1096,I$9)="","",INDEX(import_data,$C1096,I$9)))</f>
        <v/>
      </c>
      <c r="K1096" s="312" t="str">
        <f t="shared" si="113"/>
        <v>Roberta – Valai – OK Vihor</v>
      </c>
      <c r="L1096" s="92" t="s">
        <v>0</v>
      </c>
      <c r="M1096" s="312" t="str">
        <f t="shared" si="114"/>
        <v>Roberta – Valai – OK Vihor</v>
      </c>
      <c r="N1096" s="92" t="s">
        <v>0</v>
      </c>
      <c r="O1096" s="312" t="str">
        <f t="shared" si="115"/>
        <v>Roberta – Valai</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1111</v>
      </c>
      <c r="E1097" s="282" cm="1">
        <f t="array" ref="E1097">IF($C1097="","",INDEX(import_data,$C1097,E$9))</f>
        <v>2330</v>
      </c>
      <c r="F1097" s="280" t="str" cm="1">
        <f t="array" ref="F1097">IF($C1097="","",INDEX(import_data,$C1097,F$9))</f>
        <v>Robin</v>
      </c>
      <c r="G1097" s="280" t="str" cm="1">
        <f t="array" ref="G1097">IF($C1097="","",INDEX(import_data,$C1097,G$9))</f>
        <v>Harisson</v>
      </c>
      <c r="H1097" s="280" t="str" cm="1">
        <f t="array" ref="H1097">IF($C1097="","",IF(INDEX(import_data,$C1097,H$9)="","",INDEX(import_data,$C1097,H$9)))</f>
        <v>RAPTC Short</v>
      </c>
      <c r="I1097" s="300" t="str" cm="1">
        <f t="array" ref="I1097">IF($C1097="","",IF(INDEX(import_data,$C1097,I$9)="","",INDEX(import_data,$C1097,I$9)))</f>
        <v/>
      </c>
      <c r="K1097" s="312" t="str">
        <f t="shared" si="113"/>
        <v>Robin – Harisson – RAPTC Short</v>
      </c>
      <c r="L1097" s="92" t="s">
        <v>0</v>
      </c>
      <c r="M1097" s="312" t="str">
        <f t="shared" si="114"/>
        <v>Robin – Harisson – RAPTC Short</v>
      </c>
      <c r="N1097" s="92" t="s">
        <v>0</v>
      </c>
      <c r="O1097" s="312" t="str">
        <f t="shared" si="115"/>
        <v>Robin – Harisson</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1112</v>
      </c>
      <c r="E1098" s="282" cm="1">
        <f t="array" ref="E1098">IF($C1098="","",INDEX(import_data,$C1098,E$9))</f>
        <v>1722</v>
      </c>
      <c r="F1098" s="280" t="str" cm="1">
        <f t="array" ref="F1098">IF($C1098="","",INDEX(import_data,$C1098,F$9))</f>
        <v>Rok</v>
      </c>
      <c r="G1098" s="280" t="str" cm="1">
        <f t="array" ref="G1098">IF($C1098="","",INDEX(import_data,$C1098,G$9))</f>
        <v>Ružić</v>
      </c>
      <c r="H1098" s="280" t="str" cm="1">
        <f t="array" ref="H1098">IF($C1098="","",IF(INDEX(import_data,$C1098,H$9)="","",INDEX(import_data,$C1098,H$9)))</f>
        <v>OK Vihor</v>
      </c>
      <c r="I1098" s="300" t="str" cm="1">
        <f t="array" ref="I1098">IF($C1098="","",IF(INDEX(import_data,$C1098,I$9)="","",INDEX(import_data,$C1098,I$9)))</f>
        <v/>
      </c>
      <c r="K1098" s="312" t="str">
        <f t="shared" si="113"/>
        <v>Rok – Ružić – OK Vihor</v>
      </c>
      <c r="L1098" s="92" t="s">
        <v>0</v>
      </c>
      <c r="M1098" s="312" t="str">
        <f t="shared" si="114"/>
        <v>Rok – Ružić – OK Vihor</v>
      </c>
      <c r="N1098" s="92" t="s">
        <v>0</v>
      </c>
      <c r="O1098" s="312" t="str">
        <f t="shared" si="115"/>
        <v>Rok – Ružić</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1113</v>
      </c>
      <c r="E1099" s="282" cm="1">
        <f t="array" ref="E1099">IF($C1099="","",INDEX(import_data,$C1099,E$9))</f>
        <v>2058</v>
      </c>
      <c r="F1099" s="280" t="str" cm="1">
        <f t="array" ref="F1099">IF($C1099="","",INDEX(import_data,$C1099,F$9))</f>
        <v>Roko</v>
      </c>
      <c r="G1099" s="280" t="str" cm="1">
        <f t="array" ref="G1099">IF($C1099="","",INDEX(import_data,$C1099,G$9))</f>
        <v>Kaniški</v>
      </c>
      <c r="H1099" s="280" t="str" cm="1">
        <f t="array" ref="H1099">IF($C1099="","",IF(INDEX(import_data,$C1099,H$9)="","",INDEX(import_data,$C1099,H$9)))</f>
        <v>OK Maksimir</v>
      </c>
      <c r="I1099" s="300" t="str" cm="1">
        <f t="array" ref="I1099">IF($C1099="","",IF(INDEX(import_data,$C1099,I$9)="","",INDEX(import_data,$C1099,I$9)))</f>
        <v>M12</v>
      </c>
      <c r="K1099" s="312" t="str">
        <f t="shared" si="113"/>
        <v>Roko – Kaniški – OK Maksimir – M12</v>
      </c>
      <c r="L1099" s="92" t="s">
        <v>0</v>
      </c>
      <c r="M1099" s="312" t="str">
        <f t="shared" si="114"/>
        <v>Roko – Kaniški – OK Maksimir</v>
      </c>
      <c r="N1099" s="92" t="s">
        <v>0</v>
      </c>
      <c r="O1099" s="312" t="str">
        <f t="shared" si="115"/>
        <v>Roko – Kaniški</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1114</v>
      </c>
      <c r="E1100" s="282" cm="1">
        <f t="array" ref="E1100">IF($C1100="","",INDEX(import_data,$C1100,E$9))</f>
        <v>1091</v>
      </c>
      <c r="F1100" s="280" t="str" cm="1">
        <f t="array" ref="F1100">IF($C1100="","",INDEX(import_data,$C1100,F$9))</f>
        <v>Roko</v>
      </c>
      <c r="G1100" s="280" t="str" cm="1">
        <f t="array" ref="G1100">IF($C1100="","",INDEX(import_data,$C1100,G$9))</f>
        <v>Vukić</v>
      </c>
      <c r="H1100" s="280" t="str" cm="1">
        <f t="array" ref="H1100">IF($C1100="","",IF(INDEX(import_data,$C1100,H$9)="","",INDEX(import_data,$C1100,H$9)))</f>
        <v>OK Maksimir</v>
      </c>
      <c r="I1100" s="300" t="str" cm="1">
        <f t="array" ref="I1100">IF($C1100="","",IF(INDEX(import_data,$C1100,I$9)="","",INDEX(import_data,$C1100,I$9)))</f>
        <v>M12</v>
      </c>
      <c r="K1100" s="312" t="str">
        <f t="shared" ref="K1100:K1163" si="120">IF(F1100="","",F1100) &amp; IF(G1100="",""," – " &amp; G1100) &amp; IF(H1100="",""," – " &amp; H1100) &amp; IF(I1100="",""," – " &amp; I1100)</f>
        <v>Roko – Vukić – OK Maksimir – M12</v>
      </c>
      <c r="L1100" s="92" t="s">
        <v>0</v>
      </c>
      <c r="M1100" s="312" t="str">
        <f t="shared" ref="M1100:M1163" si="121">IF(F1100="","",F1100) &amp; IF(G1100="",""," – " &amp; G1100) &amp; IF(H1100="",""," – " &amp; H1100)</f>
        <v>Roko – Vukić – OK Maksimir</v>
      </c>
      <c r="N1100" s="92" t="s">
        <v>0</v>
      </c>
      <c r="O1100" s="312" t="str">
        <f t="shared" ref="O1100:O1163" si="122">IF(F1100="","",F1100) &amp; IF(G1100="",""," – " &amp; G1100)</f>
        <v>Roko – Vukić</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1115</v>
      </c>
      <c r="E1101" s="282" cm="1">
        <f t="array" ref="E1101">IF($C1101="","",INDEX(import_data,$C1101,E$9))</f>
        <v>1706</v>
      </c>
      <c r="F1101" s="280" t="str" cm="1">
        <f t="array" ref="F1101">IF($C1101="","",INDEX(import_data,$C1101,F$9))</f>
        <v>Roko</v>
      </c>
      <c r="G1101" s="280" t="str" cm="1">
        <f t="array" ref="G1101">IF($C1101="","",INDEX(import_data,$C1101,G$9))</f>
        <v>Kolar</v>
      </c>
      <c r="H1101" s="280" t="str" cm="1">
        <f t="array" ref="H1101">IF($C1101="","",IF(INDEX(import_data,$C1101,H$9)="","",INDEX(import_data,$C1101,H$9)))</f>
        <v>OK Vihor</v>
      </c>
      <c r="I1101" s="300" t="str" cm="1">
        <f t="array" ref="I1101">IF($C1101="","",IF(INDEX(import_data,$C1101,I$9)="","",INDEX(import_data,$C1101,I$9)))</f>
        <v/>
      </c>
      <c r="K1101" s="312" t="str">
        <f t="shared" si="120"/>
        <v>Roko – Kolar – OK Vihor</v>
      </c>
      <c r="L1101" s="92" t="s">
        <v>0</v>
      </c>
      <c r="M1101" s="312" t="str">
        <f t="shared" si="121"/>
        <v>Roko – Kolar – OK Vihor</v>
      </c>
      <c r="N1101" s="92" t="s">
        <v>0</v>
      </c>
      <c r="O1101" s="312" t="str">
        <f t="shared" si="122"/>
        <v>Roko – Kolar</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1116</v>
      </c>
      <c r="E1102" s="282" cm="1">
        <f t="array" ref="E1102">IF($C1102="","",INDEX(import_data,$C1102,E$9))</f>
        <v>1575</v>
      </c>
      <c r="F1102" s="280" t="str" cm="1">
        <f t="array" ref="F1102">IF($C1102="","",INDEX(import_data,$C1102,F$9))</f>
        <v>Roko</v>
      </c>
      <c r="G1102" s="280" t="str" cm="1">
        <f t="array" ref="G1102">IF($C1102="","",INDEX(import_data,$C1102,G$9))</f>
        <v>Puharić</v>
      </c>
      <c r="H1102" s="280" t="str" cm="1">
        <f t="array" ref="H1102">IF($C1102="","",IF(INDEX(import_data,$C1102,H$9)="","",INDEX(import_data,$C1102,H$9)))</f>
        <v>OK Japetić</v>
      </c>
      <c r="I1102" s="300" t="str" cm="1">
        <f t="array" ref="I1102">IF($C1102="","",IF(INDEX(import_data,$C1102,I$9)="","",INDEX(import_data,$C1102,I$9)))</f>
        <v/>
      </c>
      <c r="K1102" s="312" t="str">
        <f t="shared" si="120"/>
        <v>Roko – Puharić – OK Japetić</v>
      </c>
      <c r="L1102" s="92" t="s">
        <v>0</v>
      </c>
      <c r="M1102" s="312" t="str">
        <f t="shared" si="121"/>
        <v>Roko – Puharić – OK Japetić</v>
      </c>
      <c r="N1102" s="92" t="s">
        <v>0</v>
      </c>
      <c r="O1102" s="312" t="str">
        <f t="shared" si="122"/>
        <v>Roko – Puharić</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1117</v>
      </c>
      <c r="E1103" s="282" cm="1">
        <f t="array" ref="E1103">IF($C1103="","",INDEX(import_data,$C1103,E$9))</f>
        <v>2227</v>
      </c>
      <c r="F1103" s="280" t="str" cm="1">
        <f t="array" ref="F1103">IF($C1103="","",INDEX(import_data,$C1103,F$9))</f>
        <v>Roko</v>
      </c>
      <c r="G1103" s="280" t="str" cm="1">
        <f t="array" ref="G1103">IF($C1103="","",INDEX(import_data,$C1103,G$9))</f>
        <v>Reichertz</v>
      </c>
      <c r="H1103" s="280" t="str" cm="1">
        <f t="array" ref="H1103">IF($C1103="","",IF(INDEX(import_data,$C1103,H$9)="","",INDEX(import_data,$C1103,H$9)))</f>
        <v>OK Vihor</v>
      </c>
      <c r="I1103" s="300" t="str" cm="1">
        <f t="array" ref="I1103">IF($C1103="","",IF(INDEX(import_data,$C1103,I$9)="","",INDEX(import_data,$C1103,I$9)))</f>
        <v>M16</v>
      </c>
      <c r="K1103" s="312" t="str">
        <f t="shared" si="120"/>
        <v>Roko – Reichertz – OK Vihor – M16</v>
      </c>
      <c r="L1103" s="92" t="s">
        <v>0</v>
      </c>
      <c r="M1103" s="312" t="str">
        <f t="shared" si="121"/>
        <v>Roko – Reichertz – OK Vihor</v>
      </c>
      <c r="N1103" s="92" t="s">
        <v>0</v>
      </c>
      <c r="O1103" s="312" t="str">
        <f t="shared" si="122"/>
        <v>Roko – Reichertz</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1118</v>
      </c>
      <c r="E1104" s="282" cm="1">
        <f t="array" ref="E1104">IF($C1104="","",INDEX(import_data,$C1104,E$9))</f>
        <v>1449</v>
      </c>
      <c r="F1104" s="280" t="str" cm="1">
        <f t="array" ref="F1104">IF($C1104="","",INDEX(import_data,$C1104,F$9))</f>
        <v>Roko</v>
      </c>
      <c r="G1104" s="280" t="str" cm="1">
        <f t="array" ref="G1104">IF($C1104="","",INDEX(import_data,$C1104,G$9))</f>
        <v>Željem</v>
      </c>
      <c r="H1104" s="280" t="str" cm="1">
        <f t="array" ref="H1104">IF($C1104="","",IF(INDEX(import_data,$C1104,H$9)="","",INDEX(import_data,$C1104,H$9)))</f>
        <v>OK Kapela</v>
      </c>
      <c r="I1104" s="300" t="str" cm="1">
        <f t="array" ref="I1104">IF($C1104="","",IF(INDEX(import_data,$C1104,I$9)="","",INDEX(import_data,$C1104,I$9)))</f>
        <v>M21B</v>
      </c>
      <c r="K1104" s="312" t="str">
        <f t="shared" si="120"/>
        <v>Roko – Željem – OK Kapela – M21B</v>
      </c>
      <c r="L1104" s="92" t="s">
        <v>0</v>
      </c>
      <c r="M1104" s="312" t="str">
        <f t="shared" si="121"/>
        <v>Roko – Željem – OK Kapela</v>
      </c>
      <c r="N1104" s="92" t="s">
        <v>0</v>
      </c>
      <c r="O1104" s="312" t="str">
        <f t="shared" si="122"/>
        <v>Roko – Željem</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1119</v>
      </c>
      <c r="E1105" s="282" cm="1">
        <f t="array" ref="E1105">IF($C1105="","",INDEX(import_data,$C1105,E$9))</f>
        <v>2086</v>
      </c>
      <c r="F1105" s="280" t="str" cm="1">
        <f t="array" ref="F1105">IF($C1105="","",INDEX(import_data,$C1105,F$9))</f>
        <v>Roland</v>
      </c>
      <c r="G1105" s="280" t="str" cm="1">
        <f t="array" ref="G1105">IF($C1105="","",INDEX(import_data,$C1105,G$9))</f>
        <v>Reisenberger</v>
      </c>
      <c r="H1105" s="280" t="str" cm="1">
        <f t="array" ref="H1105">IF($C1105="","",IF(INDEX(import_data,$C1105,H$9)="","",INDEX(import_data,$C1105,H$9)))</f>
        <v>O. Klosterneub.</v>
      </c>
      <c r="I1105" s="300" t="str" cm="1">
        <f t="array" ref="I1105">IF($C1105="","",IF(INDEX(import_data,$C1105,I$9)="","",INDEX(import_data,$C1105,I$9)))</f>
        <v/>
      </c>
      <c r="K1105" s="312" t="str">
        <f t="shared" si="120"/>
        <v>Roland – Reisenberger – O. Klosterneub.</v>
      </c>
      <c r="L1105" s="92" t="s">
        <v>0</v>
      </c>
      <c r="M1105" s="312" t="str">
        <f t="shared" si="121"/>
        <v>Roland – Reisenberger – O. Klosterneub.</v>
      </c>
      <c r="N1105" s="92" t="s">
        <v>0</v>
      </c>
      <c r="O1105" s="312" t="str">
        <f t="shared" si="122"/>
        <v>Roland – Reisenberger</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1120</v>
      </c>
      <c r="E1106" s="282" cm="1">
        <f t="array" ref="E1106">IF($C1106="","",INDEX(import_data,$C1106,E$9))</f>
        <v>2076</v>
      </c>
      <c r="F1106" s="280" t="str" cm="1">
        <f t="array" ref="F1106">IF($C1106="","",INDEX(import_data,$C1106,F$9))</f>
        <v>Roman</v>
      </c>
      <c r="G1106" s="280" t="str" cm="1">
        <f t="array" ref="G1106">IF($C1106="","",INDEX(import_data,$C1106,G$9))</f>
        <v>Sladič</v>
      </c>
      <c r="H1106" s="280" t="str" cm="1">
        <f t="array" ref="H1106">IF($C1106="","",IF(INDEX(import_data,$C1106,H$9)="","",INDEX(import_data,$C1106,H$9)))</f>
        <v>Škofjeloški OK</v>
      </c>
      <c r="I1106" s="300" t="str" cm="1">
        <f t="array" ref="I1106">IF($C1106="","",IF(INDEX(import_data,$C1106,I$9)="","",INDEX(import_data,$C1106,I$9)))</f>
        <v/>
      </c>
      <c r="K1106" s="312" t="str">
        <f t="shared" si="120"/>
        <v>Roman – Sladič – Škofjeloški OK</v>
      </c>
      <c r="L1106" s="92" t="s">
        <v>0</v>
      </c>
      <c r="M1106" s="312" t="str">
        <f t="shared" si="121"/>
        <v>Roman – Sladič – Škofjeloški OK</v>
      </c>
      <c r="N1106" s="92" t="s">
        <v>0</v>
      </c>
      <c r="O1106" s="312" t="str">
        <f t="shared" si="122"/>
        <v>Roman – Sladič</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1121</v>
      </c>
      <c r="E1107" s="282" cm="1">
        <f t="array" ref="E1107">IF($C1107="","",INDEX(import_data,$C1107,E$9))</f>
        <v>1625</v>
      </c>
      <c r="F1107" s="280" t="str" cm="1">
        <f t="array" ref="F1107">IF($C1107="","",INDEX(import_data,$C1107,F$9))</f>
        <v>Roman</v>
      </c>
      <c r="G1107" s="280" t="str" cm="1">
        <f t="array" ref="G1107">IF($C1107="","",INDEX(import_data,$C1107,G$9))</f>
        <v>Petak</v>
      </c>
      <c r="H1107" s="280" t="str" cm="1">
        <f t="array" ref="H1107">IF($C1107="","",IF(INDEX(import_data,$C1107,H$9)="","",INDEX(import_data,$C1107,H$9)))</f>
        <v>OK Varaždin</v>
      </c>
      <c r="I1107" s="300" t="str" cm="1">
        <f t="array" ref="I1107">IF($C1107="","",IF(INDEX(import_data,$C1107,I$9)="","",INDEX(import_data,$C1107,I$9)))</f>
        <v/>
      </c>
      <c r="K1107" s="312" t="str">
        <f t="shared" si="120"/>
        <v>Roman – Petak – OK Varaždin</v>
      </c>
      <c r="L1107" s="92" t="s">
        <v>0</v>
      </c>
      <c r="M1107" s="312" t="str">
        <f t="shared" si="121"/>
        <v>Roman – Petak – OK Varaždin</v>
      </c>
      <c r="N1107" s="92" t="s">
        <v>0</v>
      </c>
      <c r="O1107" s="312" t="str">
        <f t="shared" si="122"/>
        <v>Roman – Petak</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1122</v>
      </c>
      <c r="E1108" s="282" cm="1">
        <f t="array" ref="E1108">IF($C1108="","",INDEX(import_data,$C1108,E$9))</f>
        <v>1725</v>
      </c>
      <c r="F1108" s="280" t="str" cm="1">
        <f t="array" ref="F1108">IF($C1108="","",INDEX(import_data,$C1108,F$9))</f>
        <v>Romana</v>
      </c>
      <c r="G1108" s="280" t="str" cm="1">
        <f t="array" ref="G1108">IF($C1108="","",INDEX(import_data,$C1108,G$9))</f>
        <v>Večerić</v>
      </c>
      <c r="H1108" s="280" t="str" cm="1">
        <f t="array" ref="H1108">IF($C1108="","",IF(INDEX(import_data,$C1108,H$9)="","",INDEX(import_data,$C1108,H$9)))</f>
        <v>OK Vihor</v>
      </c>
      <c r="I1108" s="300" t="str" cm="1">
        <f t="array" ref="I1108">IF($C1108="","",IF(INDEX(import_data,$C1108,I$9)="","",INDEX(import_data,$C1108,I$9)))</f>
        <v/>
      </c>
      <c r="K1108" s="312" t="str">
        <f t="shared" si="120"/>
        <v>Romana – Večerić – OK Vihor</v>
      </c>
      <c r="L1108" s="92" t="s">
        <v>0</v>
      </c>
      <c r="M1108" s="312" t="str">
        <f t="shared" si="121"/>
        <v>Romana – Večerić – OK Vihor</v>
      </c>
      <c r="N1108" s="92" t="s">
        <v>0</v>
      </c>
      <c r="O1108" s="312" t="str">
        <f t="shared" si="122"/>
        <v>Romana – Večerić</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1123</v>
      </c>
      <c r="E1109" s="282" cm="1">
        <f t="array" ref="E1109">IF($C1109="","",INDEX(import_data,$C1109,E$9))</f>
        <v>2421</v>
      </c>
      <c r="F1109" s="280" t="str" cm="1">
        <f t="array" ref="F1109">IF($C1109="","",INDEX(import_data,$C1109,F$9))</f>
        <v>Ruth</v>
      </c>
      <c r="G1109" s="280" t="str" cm="1">
        <f t="array" ref="G1109">IF($C1109="","",INDEX(import_data,$C1109,G$9))</f>
        <v>Nativ</v>
      </c>
      <c r="H1109" s="280" t="str" cm="1">
        <f t="array" ref="H1109">IF($C1109="","",IF(INDEX(import_data,$C1109,H$9)="","",INDEX(import_data,$C1109,H$9)))</f>
        <v>Modiin OC</v>
      </c>
      <c r="I1109" s="300" t="str" cm="1">
        <f t="array" ref="I1109">IF($C1109="","",IF(INDEX(import_data,$C1109,I$9)="","",INDEX(import_data,$C1109,I$9)))</f>
        <v/>
      </c>
      <c r="K1109" s="312" t="str">
        <f t="shared" si="120"/>
        <v>Ruth – Nativ – Modiin OC</v>
      </c>
      <c r="L1109" s="92" t="s">
        <v>0</v>
      </c>
      <c r="M1109" s="312" t="str">
        <f t="shared" si="121"/>
        <v>Ruth – Nativ – Modiin OC</v>
      </c>
      <c r="N1109" s="92" t="s">
        <v>0</v>
      </c>
      <c r="O1109" s="312" t="str">
        <f t="shared" si="122"/>
        <v>Ruth – Nativ</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1124</v>
      </c>
      <c r="E1110" s="282" cm="1">
        <f t="array" ref="E1110">IF($C1110="","",INDEX(import_data,$C1110,E$9))</f>
        <v>1792</v>
      </c>
      <c r="F1110" s="280" t="str" cm="1">
        <f t="array" ref="F1110">IF($C1110="","",INDEX(import_data,$C1110,F$9))</f>
        <v>Ružica</v>
      </c>
      <c r="G1110" s="280" t="str" cm="1">
        <f t="array" ref="G1110">IF($C1110="","",INDEX(import_data,$C1110,G$9))</f>
        <v>Jakopec</v>
      </c>
      <c r="H1110" s="280" t="str" cm="1">
        <f t="array" ref="H1110">IF($C1110="","",IF(INDEX(import_data,$C1110,H$9)="","",INDEX(import_data,$C1110,H$9)))</f>
        <v>OK Kapela</v>
      </c>
      <c r="I1110" s="300" t="str" cm="1">
        <f t="array" ref="I1110">IF($C1110="","",IF(INDEX(import_data,$C1110,I$9)="","",INDEX(import_data,$C1110,I$9)))</f>
        <v/>
      </c>
      <c r="K1110" s="312" t="str">
        <f t="shared" si="120"/>
        <v>Ružica – Jakopec – OK Kapela</v>
      </c>
      <c r="L1110" s="92" t="s">
        <v>0</v>
      </c>
      <c r="M1110" s="312" t="str">
        <f t="shared" si="121"/>
        <v>Ružica – Jakopec – OK Kapela</v>
      </c>
      <c r="N1110" s="92" t="s">
        <v>0</v>
      </c>
      <c r="O1110" s="312" t="str">
        <f t="shared" si="122"/>
        <v>Ružica – Jakopec</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1125</v>
      </c>
      <c r="E1111" s="282" cm="1">
        <f t="array" ref="E1111">IF($C1111="","",INDEX(import_data,$C1111,E$9))</f>
        <v>1322</v>
      </c>
      <c r="F1111" s="280" t="str" cm="1">
        <f t="array" ref="F1111">IF($C1111="","",INDEX(import_data,$C1111,F$9))</f>
        <v>Sabina</v>
      </c>
      <c r="G1111" s="280" t="str" cm="1">
        <f t="array" ref="G1111">IF($C1111="","",INDEX(import_data,$C1111,G$9))</f>
        <v>Rako</v>
      </c>
      <c r="H1111" s="280" t="str" cm="1">
        <f t="array" ref="H1111">IF($C1111="","",IF(INDEX(import_data,$C1111,H$9)="","",INDEX(import_data,$C1111,H$9)))</f>
        <v>OK Vihor</v>
      </c>
      <c r="I1111" s="300" t="str" cm="1">
        <f t="array" ref="I1111">IF($C1111="","",IF(INDEX(import_data,$C1111,I$9)="","",INDEX(import_data,$C1111,I$9)))</f>
        <v>Ž35</v>
      </c>
      <c r="K1111" s="312" t="str">
        <f t="shared" si="120"/>
        <v>Sabina – Rako – OK Vihor – Ž35</v>
      </c>
      <c r="L1111" s="92" t="s">
        <v>0</v>
      </c>
      <c r="M1111" s="312" t="str">
        <f t="shared" si="121"/>
        <v>Sabina – Rako – OK Vihor</v>
      </c>
      <c r="N1111" s="92" t="s">
        <v>0</v>
      </c>
      <c r="O1111" s="312" t="str">
        <f t="shared" si="122"/>
        <v>Sabina – Rako</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1126</v>
      </c>
      <c r="E1112" s="282" cm="1">
        <f t="array" ref="E1112">IF($C1112="","",INDEX(import_data,$C1112,E$9))</f>
        <v>1381</v>
      </c>
      <c r="F1112" s="280" t="str" cm="1">
        <f t="array" ref="F1112">IF($C1112="","",INDEX(import_data,$C1112,F$9))</f>
        <v>Sabina</v>
      </c>
      <c r="G1112" s="280" t="str" cm="1">
        <f t="array" ref="G1112">IF($C1112="","",INDEX(import_data,$C1112,G$9))</f>
        <v>Seražin Korper</v>
      </c>
      <c r="H1112" s="280" t="str" cm="1">
        <f t="array" ref="H1112">IF($C1112="","",IF(INDEX(import_data,$C1112,H$9)="","",INDEX(import_data,$C1112,H$9)))</f>
        <v>OK Jelen</v>
      </c>
      <c r="I1112" s="300" t="str" cm="1">
        <f t="array" ref="I1112">IF($C1112="","",IF(INDEX(import_data,$C1112,I$9)="","",INDEX(import_data,$C1112,I$9)))</f>
        <v>Ž35</v>
      </c>
      <c r="K1112" s="312" t="str">
        <f t="shared" si="120"/>
        <v>Sabina – Seražin Korper – OK Jelen – Ž35</v>
      </c>
      <c r="L1112" s="92" t="s">
        <v>0</v>
      </c>
      <c r="M1112" s="312" t="str">
        <f t="shared" si="121"/>
        <v>Sabina – Seražin Korper – OK Jelen</v>
      </c>
      <c r="N1112" s="92" t="s">
        <v>0</v>
      </c>
      <c r="O1112" s="312" t="str">
        <f t="shared" si="122"/>
        <v>Sabina – Seražin Korper</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1127</v>
      </c>
      <c r="E1113" s="282" cm="1">
        <f t="array" ref="E1113">IF($C1113="","",INDEX(import_data,$C1113,E$9))</f>
        <v>2133</v>
      </c>
      <c r="F1113" s="280" t="str" cm="1">
        <f t="array" ref="F1113">IF($C1113="","",INDEX(import_data,$C1113,F$9))</f>
        <v>Sabine</v>
      </c>
      <c r="G1113" s="280" t="str" cm="1">
        <f t="array" ref="G1113">IF($C1113="","",INDEX(import_data,$C1113,G$9))</f>
        <v>Wolfram-Teischl</v>
      </c>
      <c r="H1113" s="280" t="str" cm="1">
        <f t="array" ref="H1113">IF($C1113="","",IF(INDEX(import_data,$C1113,H$9)="","",INDEX(import_data,$C1113,H$9)))</f>
        <v>Naturfreunde W.</v>
      </c>
      <c r="I1113" s="300" t="str" cm="1">
        <f t="array" ref="I1113">IF($C1113="","",IF(INDEX(import_data,$C1113,I$9)="","",INDEX(import_data,$C1113,I$9)))</f>
        <v/>
      </c>
      <c r="K1113" s="312" t="str">
        <f t="shared" si="120"/>
        <v>Sabine – Wolfram-Teischl – Naturfreunde W.</v>
      </c>
      <c r="L1113" s="92" t="s">
        <v>0</v>
      </c>
      <c r="M1113" s="312" t="str">
        <f t="shared" si="121"/>
        <v>Sabine – Wolfram-Teischl – Naturfreunde W.</v>
      </c>
      <c r="N1113" s="92" t="s">
        <v>0</v>
      </c>
      <c r="O1113" s="312" t="str">
        <f t="shared" si="122"/>
        <v>Sabine – Wolfram-Teischl</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1128</v>
      </c>
      <c r="E1114" s="282" cm="1">
        <f t="array" ref="E1114">IF($C1114="","",INDEX(import_data,$C1114,E$9))</f>
        <v>2401</v>
      </c>
      <c r="F1114" s="280" t="str" cm="1">
        <f t="array" ref="F1114">IF($C1114="","",INDEX(import_data,$C1114,F$9))</f>
        <v>Sally</v>
      </c>
      <c r="G1114" s="280" t="str" cm="1">
        <f t="array" ref="G1114">IF($C1114="","",INDEX(import_data,$C1114,G$9))</f>
        <v>Calland</v>
      </c>
      <c r="H1114" s="280" t="str" cm="1">
        <f t="array" ref="H1114">IF($C1114="","",IF(INDEX(import_data,$C1114,H$9)="","",INDEX(import_data,$C1114,H$9)))</f>
        <v>Royal Signals OC</v>
      </c>
      <c r="I1114" s="300" t="str" cm="1">
        <f t="array" ref="I1114">IF($C1114="","",IF(INDEX(import_data,$C1114,I$9)="","",INDEX(import_data,$C1114,I$9)))</f>
        <v/>
      </c>
      <c r="K1114" s="312" t="str">
        <f t="shared" si="120"/>
        <v>Sally – Calland – Royal Signals OC</v>
      </c>
      <c r="L1114" s="92" t="s">
        <v>0</v>
      </c>
      <c r="M1114" s="312" t="str">
        <f t="shared" si="121"/>
        <v>Sally – Calland – Royal Signals OC</v>
      </c>
      <c r="N1114" s="92" t="s">
        <v>0</v>
      </c>
      <c r="O1114" s="312" t="str">
        <f t="shared" si="122"/>
        <v>Sally – Calland</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1129</v>
      </c>
      <c r="E1115" s="282" cm="1">
        <f t="array" ref="E1115">IF($C1115="","",INDEX(import_data,$C1115,E$9))</f>
        <v>2248</v>
      </c>
      <c r="F1115" s="280" t="str" cm="1">
        <f t="array" ref="F1115">IF($C1115="","",INDEX(import_data,$C1115,F$9))</f>
        <v>Samo</v>
      </c>
      <c r="G1115" s="280" t="str" cm="1">
        <f t="array" ref="G1115">IF($C1115="","",INDEX(import_data,$C1115,G$9))</f>
        <v>Proba</v>
      </c>
      <c r="H1115" s="280" t="str" cm="1">
        <f t="array" ref="H1115">IF($C1115="","",IF(INDEX(import_data,$C1115,H$9)="","",INDEX(import_data,$C1115,H$9)))</f>
        <v/>
      </c>
      <c r="I1115" s="300" t="str" cm="1">
        <f t="array" ref="I1115">IF($C1115="","",IF(INDEX(import_data,$C1115,I$9)="","",INDEX(import_data,$C1115,I$9)))</f>
        <v/>
      </c>
      <c r="K1115" s="312" t="str">
        <f t="shared" si="120"/>
        <v>Samo – Proba</v>
      </c>
      <c r="L1115" s="92" t="s">
        <v>0</v>
      </c>
      <c r="M1115" s="312" t="str">
        <f t="shared" si="121"/>
        <v>Samo – Proba</v>
      </c>
      <c r="N1115" s="92" t="s">
        <v>0</v>
      </c>
      <c r="O1115" s="312" t="str">
        <f t="shared" si="122"/>
        <v>Samo – Proba</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1130</v>
      </c>
      <c r="E1116" s="282" cm="1">
        <f t="array" ref="E1116">IF($C1116="","",INDEX(import_data,$C1116,E$9))</f>
        <v>2091</v>
      </c>
      <c r="F1116" s="280" t="str" cm="1">
        <f t="array" ref="F1116">IF($C1116="","",INDEX(import_data,$C1116,F$9))</f>
        <v>Samuël</v>
      </c>
      <c r="G1116" s="280" t="str" cm="1">
        <f t="array" ref="G1116">IF($C1116="","",INDEX(import_data,$C1116,G$9))</f>
        <v>Tonneau</v>
      </c>
      <c r="H1116" s="280" t="str" cm="1">
        <f t="array" ref="H1116">IF($C1116="","",IF(INDEX(import_data,$C1116,H$9)="","",INDEX(import_data,$C1116,H$9)))</f>
        <v>OLV Eifel</v>
      </c>
      <c r="I1116" s="300" t="str" cm="1">
        <f t="array" ref="I1116">IF($C1116="","",IF(INDEX(import_data,$C1116,I$9)="","",INDEX(import_data,$C1116,I$9)))</f>
        <v/>
      </c>
      <c r="K1116" s="312" t="str">
        <f t="shared" si="120"/>
        <v>Samuël – Tonneau – OLV Eifel</v>
      </c>
      <c r="L1116" s="92" t="s">
        <v>0</v>
      </c>
      <c r="M1116" s="312" t="str">
        <f t="shared" si="121"/>
        <v>Samuël – Tonneau – OLV Eifel</v>
      </c>
      <c r="N1116" s="92" t="s">
        <v>0</v>
      </c>
      <c r="O1116" s="312" t="str">
        <f t="shared" si="122"/>
        <v>Samuël – Tonneau</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1131</v>
      </c>
      <c r="E1117" s="282" cm="1">
        <f t="array" ref="E1117">IF($C1117="","",INDEX(import_data,$C1117,E$9))</f>
        <v>1626</v>
      </c>
      <c r="F1117" s="280" t="str" cm="1">
        <f t="array" ref="F1117">IF($C1117="","",INDEX(import_data,$C1117,F$9))</f>
        <v>Samuel</v>
      </c>
      <c r="G1117" s="280" t="str" cm="1">
        <f t="array" ref="G1117">IF($C1117="","",INDEX(import_data,$C1117,G$9))</f>
        <v>Spretnjak</v>
      </c>
      <c r="H1117" s="280" t="str" cm="1">
        <f t="array" ref="H1117">IF($C1117="","",IF(INDEX(import_data,$C1117,H$9)="","",INDEX(import_data,$C1117,H$9)))</f>
        <v>OK Jelen</v>
      </c>
      <c r="I1117" s="300" t="str" cm="1">
        <f t="array" ref="I1117">IF($C1117="","",IF(INDEX(import_data,$C1117,I$9)="","",INDEX(import_data,$C1117,I$9)))</f>
        <v>M14</v>
      </c>
      <c r="K1117" s="312" t="str">
        <f t="shared" si="120"/>
        <v>Samuel – Spretnjak – OK Jelen – M14</v>
      </c>
      <c r="L1117" s="92" t="s">
        <v>0</v>
      </c>
      <c r="M1117" s="312" t="str">
        <f t="shared" si="121"/>
        <v>Samuel – Spretnjak – OK Jelen</v>
      </c>
      <c r="N1117" s="92" t="s">
        <v>0</v>
      </c>
      <c r="O1117" s="312" t="str">
        <f t="shared" si="122"/>
        <v>Samuel – Spretnjak</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1132</v>
      </c>
      <c r="E1118" s="282" cm="1">
        <f t="array" ref="E1118">IF($C1118="","",INDEX(import_data,$C1118,E$9))</f>
        <v>1368</v>
      </c>
      <c r="F1118" s="280" t="str" cm="1">
        <f t="array" ref="F1118">IF($C1118="","",INDEX(import_data,$C1118,F$9))</f>
        <v>Sanda</v>
      </c>
      <c r="G1118" s="280" t="str" cm="1">
        <f t="array" ref="G1118">IF($C1118="","",INDEX(import_data,$C1118,G$9))</f>
        <v>Berženji</v>
      </c>
      <c r="H1118" s="280" t="str" cm="1">
        <f t="array" ref="H1118">IF($C1118="","",IF(INDEX(import_data,$C1118,H$9)="","",INDEX(import_data,$C1118,H$9)))</f>
        <v>OK Kapela</v>
      </c>
      <c r="I1118" s="300" t="str" cm="1">
        <f t="array" ref="I1118">IF($C1118="","",IF(INDEX(import_data,$C1118,I$9)="","",INDEX(import_data,$C1118,I$9)))</f>
        <v>Ž35</v>
      </c>
      <c r="K1118" s="312" t="str">
        <f t="shared" si="120"/>
        <v>Sanda – Berženji – OK Kapela – Ž35</v>
      </c>
      <c r="L1118" s="92" t="s">
        <v>0</v>
      </c>
      <c r="M1118" s="312" t="str">
        <f t="shared" si="121"/>
        <v>Sanda – Berženji – OK Kapela</v>
      </c>
      <c r="N1118" s="92" t="s">
        <v>0</v>
      </c>
      <c r="O1118" s="312" t="str">
        <f t="shared" si="122"/>
        <v>Sanda – Berženji</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1133</v>
      </c>
      <c r="E1119" s="282" cm="1">
        <f t="array" ref="E1119">IF($C1119="","",INDEX(import_data,$C1119,E$9))</f>
        <v>1938</v>
      </c>
      <c r="F1119" s="280" t="str" cm="1">
        <f t="array" ref="F1119">IF($C1119="","",INDEX(import_data,$C1119,F$9))</f>
        <v>Sandra</v>
      </c>
      <c r="G1119" s="280" t="str" cm="1">
        <f t="array" ref="G1119">IF($C1119="","",INDEX(import_data,$C1119,G$9))</f>
        <v>Gerber</v>
      </c>
      <c r="H1119" s="280" t="str" cm="1">
        <f t="array" ref="H1119">IF($C1119="","",IF(INDEX(import_data,$C1119,H$9)="","",INDEX(import_data,$C1119,H$9)))</f>
        <v>OK Kapela</v>
      </c>
      <c r="I1119" s="300" t="str" cm="1">
        <f t="array" ref="I1119">IF($C1119="","",IF(INDEX(import_data,$C1119,I$9)="","",INDEX(import_data,$C1119,I$9)))</f>
        <v>Ž21B</v>
      </c>
      <c r="K1119" s="312" t="str">
        <f t="shared" si="120"/>
        <v>Sandra – Gerber – OK Kapela – Ž21B</v>
      </c>
      <c r="L1119" s="92" t="s">
        <v>0</v>
      </c>
      <c r="M1119" s="312" t="str">
        <f t="shared" si="121"/>
        <v>Sandra – Gerber – OK Kapela</v>
      </c>
      <c r="N1119" s="92" t="s">
        <v>0</v>
      </c>
      <c r="O1119" s="312" t="str">
        <f t="shared" si="122"/>
        <v>Sandra – Gerber</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1134</v>
      </c>
      <c r="E1120" s="282" cm="1">
        <f t="array" ref="E1120">IF($C1120="","",INDEX(import_data,$C1120,E$9))</f>
        <v>1860</v>
      </c>
      <c r="F1120" s="280" t="str" cm="1">
        <f t="array" ref="F1120">IF($C1120="","",INDEX(import_data,$C1120,F$9))</f>
        <v>Sandra</v>
      </c>
      <c r="G1120" s="280" t="str" cm="1">
        <f t="array" ref="G1120">IF($C1120="","",INDEX(import_data,$C1120,G$9))</f>
        <v>Perica Cvjetko</v>
      </c>
      <c r="H1120" s="280" t="str" cm="1">
        <f t="array" ref="H1120">IF($C1120="","",IF(INDEX(import_data,$C1120,H$9)="","",INDEX(import_data,$C1120,H$9)))</f>
        <v>OK Japetić</v>
      </c>
      <c r="I1120" s="300" t="str" cm="1">
        <f t="array" ref="I1120">IF($C1120="","",IF(INDEX(import_data,$C1120,I$9)="","",INDEX(import_data,$C1120,I$9)))</f>
        <v>Ž45</v>
      </c>
      <c r="K1120" s="312" t="str">
        <f t="shared" si="120"/>
        <v>Sandra – Perica Cvjetko – OK Japetić – Ž45</v>
      </c>
      <c r="L1120" s="92" t="s">
        <v>0</v>
      </c>
      <c r="M1120" s="312" t="str">
        <f t="shared" si="121"/>
        <v>Sandra – Perica Cvjetko – OK Japetić</v>
      </c>
      <c r="N1120" s="92" t="s">
        <v>0</v>
      </c>
      <c r="O1120" s="312" t="str">
        <f t="shared" si="122"/>
        <v>Sandra – Perica Cvjetko</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1135</v>
      </c>
      <c r="E1121" s="282" cm="1">
        <f t="array" ref="E1121">IF($C1121="","",INDEX(import_data,$C1121,E$9))</f>
        <v>1964</v>
      </c>
      <c r="F1121" s="280" t="str" cm="1">
        <f t="array" ref="F1121">IF($C1121="","",INDEX(import_data,$C1121,F$9))</f>
        <v>Sandra</v>
      </c>
      <c r="G1121" s="280" t="str" cm="1">
        <f t="array" ref="G1121">IF($C1121="","",INDEX(import_data,$C1121,G$9))</f>
        <v>Miletić</v>
      </c>
      <c r="H1121" s="280" t="str" cm="1">
        <f t="array" ref="H1121">IF($C1121="","",IF(INDEX(import_data,$C1121,H$9)="","",INDEX(import_data,$C1121,H$9)))</f>
        <v>OK Kapela</v>
      </c>
      <c r="I1121" s="300" t="str" cm="1">
        <f t="array" ref="I1121">IF($C1121="","",IF(INDEX(import_data,$C1121,I$9)="","",INDEX(import_data,$C1121,I$9)))</f>
        <v/>
      </c>
      <c r="K1121" s="312" t="str">
        <f t="shared" si="120"/>
        <v>Sandra – Miletić – OK Kapela</v>
      </c>
      <c r="L1121" s="92" t="s">
        <v>0</v>
      </c>
      <c r="M1121" s="312" t="str">
        <f t="shared" si="121"/>
        <v>Sandra – Miletić – OK Kapela</v>
      </c>
      <c r="N1121" s="92" t="s">
        <v>0</v>
      </c>
      <c r="O1121" s="312" t="str">
        <f t="shared" si="122"/>
        <v>Sandra – Miletić</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1136</v>
      </c>
      <c r="E1122" s="282" cm="1">
        <f t="array" ref="E1122">IF($C1122="","",INDEX(import_data,$C1122,E$9))</f>
        <v>1476</v>
      </c>
      <c r="F1122" s="280" t="str" cm="1">
        <f t="array" ref="F1122">IF($C1122="","",INDEX(import_data,$C1122,F$9))</f>
        <v>Sandra</v>
      </c>
      <c r="G1122" s="280" t="str" cm="1">
        <f t="array" ref="G1122">IF($C1122="","",INDEX(import_data,$C1122,G$9))</f>
        <v>Latinger</v>
      </c>
      <c r="H1122" s="280" t="str" cm="1">
        <f t="array" ref="H1122">IF($C1122="","",IF(INDEX(import_data,$C1122,H$9)="","",INDEX(import_data,$C1122,H$9)))</f>
        <v>OK Kapela</v>
      </c>
      <c r="I1122" s="300" t="str" cm="1">
        <f t="array" ref="I1122">IF($C1122="","",IF(INDEX(import_data,$C1122,I$9)="","",INDEX(import_data,$C1122,I$9)))</f>
        <v>Ž21B</v>
      </c>
      <c r="K1122" s="312" t="str">
        <f t="shared" si="120"/>
        <v>Sandra – Latinger – OK Kapela – Ž21B</v>
      </c>
      <c r="L1122" s="92" t="s">
        <v>0</v>
      </c>
      <c r="M1122" s="312" t="str">
        <f t="shared" si="121"/>
        <v>Sandra – Latinger – OK Kapela</v>
      </c>
      <c r="N1122" s="92" t="s">
        <v>0</v>
      </c>
      <c r="O1122" s="312" t="str">
        <f t="shared" si="122"/>
        <v>Sandra – Latinger</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1137</v>
      </c>
      <c r="E1123" s="282" cm="1">
        <f t="array" ref="E1123">IF($C1123="","",INDEX(import_data,$C1123,E$9))</f>
        <v>1175</v>
      </c>
      <c r="F1123" s="280" t="str" cm="1">
        <f t="array" ref="F1123">IF($C1123="","",INDEX(import_data,$C1123,F$9))</f>
        <v>Sandra</v>
      </c>
      <c r="G1123" s="280" t="str" cm="1">
        <f t="array" ref="G1123">IF($C1123="","",INDEX(import_data,$C1123,G$9))</f>
        <v>Bergant Vidaković</v>
      </c>
      <c r="H1123" s="280" t="str" cm="1">
        <f t="array" ref="H1123">IF($C1123="","",IF(INDEX(import_data,$C1123,H$9)="","",INDEX(import_data,$C1123,H$9)))</f>
        <v>OK Kapela</v>
      </c>
      <c r="I1123" s="300" t="str" cm="1">
        <f t="array" ref="I1123">IF($C1123="","",IF(INDEX(import_data,$C1123,I$9)="","",INDEX(import_data,$C1123,I$9)))</f>
        <v>Ž35</v>
      </c>
      <c r="K1123" s="312" t="str">
        <f t="shared" si="120"/>
        <v>Sandra – Bergant Vidaković – OK Kapela – Ž35</v>
      </c>
      <c r="L1123" s="92" t="s">
        <v>0</v>
      </c>
      <c r="M1123" s="312" t="str">
        <f t="shared" si="121"/>
        <v>Sandra – Bergant Vidaković – OK Kapela</v>
      </c>
      <c r="N1123" s="92" t="s">
        <v>0</v>
      </c>
      <c r="O1123" s="312" t="str">
        <f t="shared" si="122"/>
        <v>Sandra – Bergant Vidaković</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1138</v>
      </c>
      <c r="E1124" s="282" cm="1">
        <f t="array" ref="E1124">IF($C1124="","",INDEX(import_data,$C1124,E$9))</f>
        <v>1614</v>
      </c>
      <c r="F1124" s="280" t="str" cm="1">
        <f t="array" ref="F1124">IF($C1124="","",INDEX(import_data,$C1124,F$9))</f>
        <v>Sandra</v>
      </c>
      <c r="G1124" s="280" t="str" cm="1">
        <f t="array" ref="G1124">IF($C1124="","",INDEX(import_data,$C1124,G$9))</f>
        <v>Stinčić Clarke</v>
      </c>
      <c r="H1124" s="280" t="str" cm="1">
        <f t="array" ref="H1124">IF($C1124="","",IF(INDEX(import_data,$C1124,H$9)="","",INDEX(import_data,$C1124,H$9)))</f>
        <v>OK Jelen</v>
      </c>
      <c r="I1124" s="300" t="str" cm="1">
        <f t="array" ref="I1124">IF($C1124="","",IF(INDEX(import_data,$C1124,I$9)="","",INDEX(import_data,$C1124,I$9)))</f>
        <v>Ž35</v>
      </c>
      <c r="K1124" s="312" t="str">
        <f t="shared" si="120"/>
        <v>Sandra – Stinčić Clarke – OK Jelen – Ž35</v>
      </c>
      <c r="L1124" s="92" t="s">
        <v>0</v>
      </c>
      <c r="M1124" s="312" t="str">
        <f t="shared" si="121"/>
        <v>Sandra – Stinčić Clarke – OK Jelen</v>
      </c>
      <c r="N1124" s="92" t="s">
        <v>0</v>
      </c>
      <c r="O1124" s="312" t="str">
        <f t="shared" si="122"/>
        <v>Sandra – Stinčić Clarke</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1139</v>
      </c>
      <c r="E1125" s="282" cm="1">
        <f t="array" ref="E1125">IF($C1125="","",INDEX(import_data,$C1125,E$9))</f>
        <v>2050</v>
      </c>
      <c r="F1125" s="280" t="str" cm="1">
        <f t="array" ref="F1125">IF($C1125="","",INDEX(import_data,$C1125,F$9))</f>
        <v>Sanja</v>
      </c>
      <c r="G1125" s="280" t="str" cm="1">
        <f t="array" ref="G1125">IF($C1125="","",INDEX(import_data,$C1125,G$9))</f>
        <v>Šalaj</v>
      </c>
      <c r="H1125" s="280" t="str" cm="1">
        <f t="array" ref="H1125">IF($C1125="","",IF(INDEX(import_data,$C1125,H$9)="","",INDEX(import_data,$C1125,H$9)))</f>
        <v>OK Jelen</v>
      </c>
      <c r="I1125" s="300" t="str" cm="1">
        <f t="array" ref="I1125">IF($C1125="","",IF(INDEX(import_data,$C1125,I$9)="","",INDEX(import_data,$C1125,I$9)))</f>
        <v/>
      </c>
      <c r="K1125" s="312" t="str">
        <f t="shared" si="120"/>
        <v>Sanja – Šalaj – OK Jelen</v>
      </c>
      <c r="L1125" s="92" t="s">
        <v>0</v>
      </c>
      <c r="M1125" s="312" t="str">
        <f t="shared" si="121"/>
        <v>Sanja – Šalaj – OK Jelen</v>
      </c>
      <c r="N1125" s="92" t="s">
        <v>0</v>
      </c>
      <c r="O1125" s="312" t="str">
        <f t="shared" si="122"/>
        <v>Sanja – Šalaj</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1140</v>
      </c>
      <c r="E1126" s="282" cm="1">
        <f t="array" ref="E1126">IF($C1126="","",INDEX(import_data,$C1126,E$9))</f>
        <v>1656</v>
      </c>
      <c r="F1126" s="280" t="str" cm="1">
        <f t="array" ref="F1126">IF($C1126="","",INDEX(import_data,$C1126,F$9))</f>
        <v>Sanja</v>
      </c>
      <c r="G1126" s="280" t="str" cm="1">
        <f t="array" ref="G1126">IF($C1126="","",INDEX(import_data,$C1126,G$9))</f>
        <v>Benaković</v>
      </c>
      <c r="H1126" s="280" t="str" cm="1">
        <f t="array" ref="H1126">IF($C1126="","",IF(INDEX(import_data,$C1126,H$9)="","",INDEX(import_data,$C1126,H$9)))</f>
        <v>OK Maksimir</v>
      </c>
      <c r="I1126" s="300" t="str" cm="1">
        <f t="array" ref="I1126">IF($C1126="","",IF(INDEX(import_data,$C1126,I$9)="","",INDEX(import_data,$C1126,I$9)))</f>
        <v/>
      </c>
      <c r="K1126" s="312" t="str">
        <f t="shared" si="120"/>
        <v>Sanja – Benaković – OK Maksimir</v>
      </c>
      <c r="L1126" s="92" t="s">
        <v>0</v>
      </c>
      <c r="M1126" s="312" t="str">
        <f t="shared" si="121"/>
        <v>Sanja – Benaković – OK Maksimir</v>
      </c>
      <c r="N1126" s="92" t="s">
        <v>0</v>
      </c>
      <c r="O1126" s="312" t="str">
        <f t="shared" si="122"/>
        <v>Sanja – Benaković</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1141</v>
      </c>
      <c r="E1127" s="282" cm="1">
        <f t="array" ref="E1127">IF($C1127="","",INDEX(import_data,$C1127,E$9))</f>
        <v>1216</v>
      </c>
      <c r="F1127" s="280" t="str" cm="1">
        <f t="array" ref="F1127">IF($C1127="","",INDEX(import_data,$C1127,F$9))</f>
        <v>Sanja</v>
      </c>
      <c r="G1127" s="280" t="str" cm="1">
        <f t="array" ref="G1127">IF($C1127="","",INDEX(import_data,$C1127,G$9))</f>
        <v>Krš</v>
      </c>
      <c r="H1127" s="280" t="str" cm="1">
        <f t="array" ref="H1127">IF($C1127="","",IF(INDEX(import_data,$C1127,H$9)="","",INDEX(import_data,$C1127,H$9)))</f>
        <v>OK Vihor</v>
      </c>
      <c r="I1127" s="300" t="str" cm="1">
        <f t="array" ref="I1127">IF($C1127="","",IF(INDEX(import_data,$C1127,I$9)="","",INDEX(import_data,$C1127,I$9)))</f>
        <v>Ž35</v>
      </c>
      <c r="K1127" s="312" t="str">
        <f t="shared" si="120"/>
        <v>Sanja – Krš – OK Vihor – Ž35</v>
      </c>
      <c r="L1127" s="92" t="s">
        <v>0</v>
      </c>
      <c r="M1127" s="312" t="str">
        <f t="shared" si="121"/>
        <v>Sanja – Krš – OK Vihor</v>
      </c>
      <c r="N1127" s="92" t="s">
        <v>0</v>
      </c>
      <c r="O1127" s="312" t="str">
        <f t="shared" si="122"/>
        <v>Sanja – Krš</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1142</v>
      </c>
      <c r="E1128" s="282" cm="1">
        <f t="array" ref="E1128">IF($C1128="","",INDEX(import_data,$C1128,E$9))</f>
        <v>1939</v>
      </c>
      <c r="F1128" s="280" t="str" cm="1">
        <f t="array" ref="F1128">IF($C1128="","",INDEX(import_data,$C1128,F$9))</f>
        <v>Sanja</v>
      </c>
      <c r="G1128" s="280" t="str" cm="1">
        <f t="array" ref="G1128">IF($C1128="","",INDEX(import_data,$C1128,G$9))</f>
        <v>Radočaj</v>
      </c>
      <c r="H1128" s="280" t="str" cm="1">
        <f t="array" ref="H1128">IF($C1128="","",IF(INDEX(import_data,$C1128,H$9)="","",INDEX(import_data,$C1128,H$9)))</f>
        <v>OK Bjelovar</v>
      </c>
      <c r="I1128" s="300" t="str" cm="1">
        <f t="array" ref="I1128">IF($C1128="","",IF(INDEX(import_data,$C1128,I$9)="","",INDEX(import_data,$C1128,I$9)))</f>
        <v>Ž55</v>
      </c>
      <c r="K1128" s="312" t="str">
        <f t="shared" si="120"/>
        <v>Sanja – Radočaj – OK Bjelovar – Ž55</v>
      </c>
      <c r="L1128" s="92" t="s">
        <v>0</v>
      </c>
      <c r="M1128" s="312" t="str">
        <f t="shared" si="121"/>
        <v>Sanja – Radočaj – OK Bjelovar</v>
      </c>
      <c r="N1128" s="92" t="s">
        <v>0</v>
      </c>
      <c r="O1128" s="312" t="str">
        <f t="shared" si="122"/>
        <v>Sanja – Radočaj</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1143</v>
      </c>
      <c r="E1129" s="282" cm="1">
        <f t="array" ref="E1129">IF($C1129="","",INDEX(import_data,$C1129,E$9))</f>
        <v>1340</v>
      </c>
      <c r="F1129" s="280" t="str" cm="1">
        <f t="array" ref="F1129">IF($C1129="","",INDEX(import_data,$C1129,F$9))</f>
        <v>Sanja</v>
      </c>
      <c r="G1129" s="280" t="str" cm="1">
        <f t="array" ref="G1129">IF($C1129="","",INDEX(import_data,$C1129,G$9))</f>
        <v>Penc</v>
      </c>
      <c r="H1129" s="280" t="str" cm="1">
        <f t="array" ref="H1129">IF($C1129="","",IF(INDEX(import_data,$C1129,H$9)="","",INDEX(import_data,$C1129,H$9)))</f>
        <v>OK Vihor</v>
      </c>
      <c r="I1129" s="300" t="str" cm="1">
        <f t="array" ref="I1129">IF($C1129="","",IF(INDEX(import_data,$C1129,I$9)="","",INDEX(import_data,$C1129,I$9)))</f>
        <v>Ž45</v>
      </c>
      <c r="K1129" s="312" t="str">
        <f t="shared" si="120"/>
        <v>Sanja – Penc – OK Vihor – Ž45</v>
      </c>
      <c r="L1129" s="92" t="s">
        <v>0</v>
      </c>
      <c r="M1129" s="312" t="str">
        <f t="shared" si="121"/>
        <v>Sanja – Penc – OK Vihor</v>
      </c>
      <c r="N1129" s="92" t="s">
        <v>0</v>
      </c>
      <c r="O1129" s="312" t="str">
        <f t="shared" si="122"/>
        <v>Sanja – Penc</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1144</v>
      </c>
      <c r="E1130" s="282" cm="1">
        <f t="array" ref="E1130">IF($C1130="","",INDEX(import_data,$C1130,E$9))</f>
        <v>1097</v>
      </c>
      <c r="F1130" s="280" t="str" cm="1">
        <f t="array" ref="F1130">IF($C1130="","",INDEX(import_data,$C1130,F$9))</f>
        <v>Sanja</v>
      </c>
      <c r="G1130" s="280" t="str" cm="1">
        <f t="array" ref="G1130">IF($C1130="","",INDEX(import_data,$C1130,G$9))</f>
        <v>Ostroški</v>
      </c>
      <c r="H1130" s="280" t="str" cm="1">
        <f t="array" ref="H1130">IF($C1130="","",IF(INDEX(import_data,$C1130,H$9)="","",INDEX(import_data,$C1130,H$9)))</f>
        <v>OK Varaždin</v>
      </c>
      <c r="I1130" s="300" t="str" cm="1">
        <f t="array" ref="I1130">IF($C1130="","",IF(INDEX(import_data,$C1130,I$9)="","",INDEX(import_data,$C1130,I$9)))</f>
        <v>Ž45</v>
      </c>
      <c r="K1130" s="312" t="str">
        <f t="shared" si="120"/>
        <v>Sanja – Ostroški – OK Varaždin – Ž45</v>
      </c>
      <c r="L1130" s="92" t="s">
        <v>0</v>
      </c>
      <c r="M1130" s="312" t="str">
        <f t="shared" si="121"/>
        <v>Sanja – Ostroški – OK Varaždin</v>
      </c>
      <c r="N1130" s="92" t="s">
        <v>0</v>
      </c>
      <c r="O1130" s="312" t="str">
        <f t="shared" si="122"/>
        <v>Sanja – Ostroški</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1145</v>
      </c>
      <c r="E1131" s="282" cm="1">
        <f t="array" ref="E1131">IF($C1131="","",INDEX(import_data,$C1131,E$9))</f>
        <v>2234</v>
      </c>
      <c r="F1131" s="280" t="str" cm="1">
        <f t="array" ref="F1131">IF($C1131="","",INDEX(import_data,$C1131,F$9))</f>
        <v>Sanja</v>
      </c>
      <c r="G1131" s="280" t="str" cm="1">
        <f t="array" ref="G1131">IF($C1131="","",INDEX(import_data,$C1131,G$9))</f>
        <v>Matijević</v>
      </c>
      <c r="H1131" s="280" t="str" cm="1">
        <f t="array" ref="H1131">IF($C1131="","",IF(INDEX(import_data,$C1131,H$9)="","",INDEX(import_data,$C1131,H$9)))</f>
        <v>OK Kapela</v>
      </c>
      <c r="I1131" s="300" t="str" cm="1">
        <f t="array" ref="I1131">IF($C1131="","",IF(INDEX(import_data,$C1131,I$9)="","",INDEX(import_data,$C1131,I$9)))</f>
        <v>Ž21B</v>
      </c>
      <c r="K1131" s="312" t="str">
        <f t="shared" si="120"/>
        <v>Sanja – Matijević – OK Kapela – Ž21B</v>
      </c>
      <c r="L1131" s="92" t="s">
        <v>0</v>
      </c>
      <c r="M1131" s="312" t="str">
        <f t="shared" si="121"/>
        <v>Sanja – Matijević – OK Kapela</v>
      </c>
      <c r="N1131" s="92" t="s">
        <v>0</v>
      </c>
      <c r="O1131" s="312" t="str">
        <f t="shared" si="122"/>
        <v>Sanja – Matijević</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1146</v>
      </c>
      <c r="E1132" s="282" cm="1">
        <f t="array" ref="E1132">IF($C1132="","",INDEX(import_data,$C1132,E$9))</f>
        <v>1307</v>
      </c>
      <c r="F1132" s="280" t="str" cm="1">
        <f t="array" ref="F1132">IF($C1132="","",INDEX(import_data,$C1132,F$9))</f>
        <v>Sanjin</v>
      </c>
      <c r="G1132" s="280" t="str" cm="1">
        <f t="array" ref="G1132">IF($C1132="","",INDEX(import_data,$C1132,G$9))</f>
        <v>Drobić</v>
      </c>
      <c r="H1132" s="280" t="str" cm="1">
        <f t="array" ref="H1132">IF($C1132="","",IF(INDEX(import_data,$C1132,H$9)="","",INDEX(import_data,$C1132,H$9)))</f>
        <v>OK Kapela</v>
      </c>
      <c r="I1132" s="300" t="str" cm="1">
        <f t="array" ref="I1132">IF($C1132="","",IF(INDEX(import_data,$C1132,I$9)="","",INDEX(import_data,$C1132,I$9)))</f>
        <v>M12</v>
      </c>
      <c r="K1132" s="312" t="str">
        <f t="shared" si="120"/>
        <v>Sanjin – Drobić – OK Kapela – M12</v>
      </c>
      <c r="L1132" s="92" t="s">
        <v>0</v>
      </c>
      <c r="M1132" s="312" t="str">
        <f t="shared" si="121"/>
        <v>Sanjin – Drobić – OK Kapela</v>
      </c>
      <c r="N1132" s="92" t="s">
        <v>0</v>
      </c>
      <c r="O1132" s="312" t="str">
        <f t="shared" si="122"/>
        <v>Sanjin – Drobić</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1147</v>
      </c>
      <c r="E1133" s="282" cm="1">
        <f t="array" ref="E1133">IF($C1133="","",INDEX(import_data,$C1133,E$9))</f>
        <v>2316</v>
      </c>
      <c r="F1133" s="280" t="str" cm="1">
        <f t="array" ref="F1133">IF($C1133="","",INDEX(import_data,$C1133,F$9))</f>
        <v>Sanju</v>
      </c>
      <c r="G1133" s="280" t="str" cm="1">
        <f t="array" ref="G1133">IF($C1133="","",INDEX(import_data,$C1133,G$9))</f>
        <v>Kerung</v>
      </c>
      <c r="H1133" s="280" t="str" cm="1">
        <f t="array" ref="H1133">IF($C1133="","",IF(INDEX(import_data,$C1133,H$9)="","",INDEX(import_data,$C1133,H$9)))</f>
        <v>RAPTC Short</v>
      </c>
      <c r="I1133" s="300" t="str" cm="1">
        <f t="array" ref="I1133">IF($C1133="","",IF(INDEX(import_data,$C1133,I$9)="","",INDEX(import_data,$C1133,I$9)))</f>
        <v/>
      </c>
      <c r="K1133" s="312" t="str">
        <f t="shared" si="120"/>
        <v>Sanju – Kerung – RAPTC Short</v>
      </c>
      <c r="L1133" s="92" t="s">
        <v>0</v>
      </c>
      <c r="M1133" s="312" t="str">
        <f t="shared" si="121"/>
        <v>Sanju – Kerung – RAPTC Short</v>
      </c>
      <c r="N1133" s="92" t="s">
        <v>0</v>
      </c>
      <c r="O1133" s="312" t="str">
        <f t="shared" si="122"/>
        <v>Sanju – Kerung</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1148</v>
      </c>
      <c r="E1134" s="282" cm="1">
        <f t="array" ref="E1134">IF($C1134="","",INDEX(import_data,$C1134,E$9))</f>
        <v>1600</v>
      </c>
      <c r="F1134" s="280" t="str" cm="1">
        <f t="array" ref="F1134">IF($C1134="","",INDEX(import_data,$C1134,F$9))</f>
        <v>Sara</v>
      </c>
      <c r="G1134" s="280" t="str" cm="1">
        <f t="array" ref="G1134">IF($C1134="","",INDEX(import_data,$C1134,G$9))</f>
        <v>Peter</v>
      </c>
      <c r="H1134" s="280" t="str" cm="1">
        <f t="array" ref="H1134">IF($C1134="","",IF(INDEX(import_data,$C1134,H$9)="","",INDEX(import_data,$C1134,H$9)))</f>
        <v>OK Sova</v>
      </c>
      <c r="I1134" s="300" t="str" cm="1">
        <f t="array" ref="I1134">IF($C1134="","",IF(INDEX(import_data,$C1134,I$9)="","",INDEX(import_data,$C1134,I$9)))</f>
        <v/>
      </c>
      <c r="K1134" s="312" t="str">
        <f t="shared" si="120"/>
        <v>Sara – Peter – OK Sova</v>
      </c>
      <c r="L1134" s="92" t="s">
        <v>0</v>
      </c>
      <c r="M1134" s="312" t="str">
        <f t="shared" si="121"/>
        <v>Sara – Peter – OK Sova</v>
      </c>
      <c r="N1134" s="92" t="s">
        <v>0</v>
      </c>
      <c r="O1134" s="312" t="str">
        <f t="shared" si="122"/>
        <v>Sara – Peter</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1149</v>
      </c>
      <c r="E1135" s="282" cm="1">
        <f t="array" ref="E1135">IF($C1135="","",INDEX(import_data,$C1135,E$9))</f>
        <v>2199</v>
      </c>
      <c r="F1135" s="280" t="str" cm="1">
        <f t="array" ref="F1135">IF($C1135="","",INDEX(import_data,$C1135,F$9))</f>
        <v>Sara</v>
      </c>
      <c r="G1135" s="280" t="str" cm="1">
        <f t="array" ref="G1135">IF($C1135="","",INDEX(import_data,$C1135,G$9))</f>
        <v>Delić</v>
      </c>
      <c r="H1135" s="280" t="str" cm="1">
        <f t="array" ref="H1135">IF($C1135="","",IF(INDEX(import_data,$C1135,H$9)="","",INDEX(import_data,$C1135,H$9)))</f>
        <v>OK Japetić</v>
      </c>
      <c r="I1135" s="300" t="str" cm="1">
        <f t="array" ref="I1135">IF($C1135="","",IF(INDEX(import_data,$C1135,I$9)="","",INDEX(import_data,$C1135,I$9)))</f>
        <v>Ž12</v>
      </c>
      <c r="K1135" s="312" t="str">
        <f t="shared" si="120"/>
        <v>Sara – Delić – OK Japetić – Ž12</v>
      </c>
      <c r="L1135" s="92" t="s">
        <v>0</v>
      </c>
      <c r="M1135" s="312" t="str">
        <f t="shared" si="121"/>
        <v>Sara – Delić – OK Japetić</v>
      </c>
      <c r="N1135" s="92" t="s">
        <v>0</v>
      </c>
      <c r="O1135" s="312" t="str">
        <f t="shared" si="122"/>
        <v>Sara – Delić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1150</v>
      </c>
      <c r="E1136" s="282" cm="1">
        <f t="array" ref="E1136">IF($C1136="","",INDEX(import_data,$C1136,E$9))</f>
        <v>1631</v>
      </c>
      <c r="F1136" s="280" t="str" cm="1">
        <f t="array" ref="F1136">IF($C1136="","",INDEX(import_data,$C1136,F$9))</f>
        <v>Sara</v>
      </c>
      <c r="G1136" s="280" t="str" cm="1">
        <f t="array" ref="G1136">IF($C1136="","",INDEX(import_data,$C1136,G$9))</f>
        <v>Ivković</v>
      </c>
      <c r="H1136" s="280" t="str" cm="1">
        <f t="array" ref="H1136">IF($C1136="","",IF(INDEX(import_data,$C1136,H$9)="","",INDEX(import_data,$C1136,H$9)))</f>
        <v>OK Sova</v>
      </c>
      <c r="I1136" s="300" t="str" cm="1">
        <f t="array" ref="I1136">IF($C1136="","",IF(INDEX(import_data,$C1136,I$9)="","",INDEX(import_data,$C1136,I$9)))</f>
        <v>Ž21A</v>
      </c>
      <c r="K1136" s="312" t="str">
        <f t="shared" si="120"/>
        <v>Sara – Ivković – OK Sova – Ž21A</v>
      </c>
      <c r="L1136" s="92" t="s">
        <v>0</v>
      </c>
      <c r="M1136" s="312" t="str">
        <f t="shared" si="121"/>
        <v>Sara – Ivković – OK Sova</v>
      </c>
      <c r="N1136" s="92" t="s">
        <v>0</v>
      </c>
      <c r="O1136" s="312" t="str">
        <f t="shared" si="122"/>
        <v>Sara – Ivković</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1151</v>
      </c>
      <c r="E1137" s="282" cm="1">
        <f t="array" ref="E1137">IF($C1137="","",INDEX(import_data,$C1137,E$9))</f>
        <v>2057</v>
      </c>
      <c r="F1137" s="280" t="str" cm="1">
        <f t="array" ref="F1137">IF($C1137="","",INDEX(import_data,$C1137,F$9))</f>
        <v>Sara</v>
      </c>
      <c r="G1137" s="280" t="str" cm="1">
        <f t="array" ref="G1137">IF($C1137="","",INDEX(import_data,$C1137,G$9))</f>
        <v>Jovetić</v>
      </c>
      <c r="H1137" s="280" t="str" cm="1">
        <f t="array" ref="H1137">IF($C1137="","",IF(INDEX(import_data,$C1137,H$9)="","",INDEX(import_data,$C1137,H$9)))</f>
        <v/>
      </c>
      <c r="I1137" s="300" t="str" cm="1">
        <f t="array" ref="I1137">IF($C1137="","",IF(INDEX(import_data,$C1137,I$9)="","",INDEX(import_data,$C1137,I$9)))</f>
        <v/>
      </c>
      <c r="K1137" s="312" t="str">
        <f t="shared" si="120"/>
        <v>Sara – Jovetić</v>
      </c>
      <c r="L1137" s="92" t="s">
        <v>0</v>
      </c>
      <c r="M1137" s="312" t="str">
        <f t="shared" si="121"/>
        <v>Sara – Jovetić</v>
      </c>
      <c r="N1137" s="92" t="s">
        <v>0</v>
      </c>
      <c r="O1137" s="312" t="str">
        <f t="shared" si="122"/>
        <v>Sara – Jovetić</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1152</v>
      </c>
      <c r="E1138" s="282" cm="1">
        <f t="array" ref="E1138">IF($C1138="","",INDEX(import_data,$C1138,E$9))</f>
        <v>2388</v>
      </c>
      <c r="F1138" s="280" t="str" cm="1">
        <f t="array" ref="F1138">IF($C1138="","",INDEX(import_data,$C1138,F$9))</f>
        <v>Sara</v>
      </c>
      <c r="G1138" s="280" t="str" cm="1">
        <f t="array" ref="G1138">IF($C1138="","",INDEX(import_data,$C1138,G$9))</f>
        <v>Fend</v>
      </c>
      <c r="H1138" s="280" t="str" cm="1">
        <f t="array" ref="H1138">IF($C1138="","",IF(INDEX(import_data,$C1138,H$9)="","",INDEX(import_data,$C1138,H$9)))</f>
        <v>SU Schöckl Graz</v>
      </c>
      <c r="I1138" s="300" t="str" cm="1">
        <f t="array" ref="I1138">IF($C1138="","",IF(INDEX(import_data,$C1138,I$9)="","",INDEX(import_data,$C1138,I$9)))</f>
        <v/>
      </c>
      <c r="K1138" s="312" t="str">
        <f t="shared" si="120"/>
        <v>Sara – Fend – SU Schöckl Graz</v>
      </c>
      <c r="L1138" s="92" t="s">
        <v>0</v>
      </c>
      <c r="M1138" s="312" t="str">
        <f t="shared" si="121"/>
        <v>Sara – Fend – SU Schöckl Graz</v>
      </c>
      <c r="N1138" s="92" t="s">
        <v>0</v>
      </c>
      <c r="O1138" s="312" t="str">
        <f t="shared" si="122"/>
        <v>Sara – Fend</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1153</v>
      </c>
      <c r="E1139" s="282" cm="1">
        <f t="array" ref="E1139">IF($C1139="","",INDEX(import_data,$C1139,E$9))</f>
        <v>1619</v>
      </c>
      <c r="F1139" s="280" t="str" cm="1">
        <f t="array" ref="F1139">IF($C1139="","",INDEX(import_data,$C1139,F$9))</f>
        <v>Sara</v>
      </c>
      <c r="G1139" s="280" t="str" cm="1">
        <f t="array" ref="G1139">IF($C1139="","",INDEX(import_data,$C1139,G$9))</f>
        <v>Vugrek</v>
      </c>
      <c r="H1139" s="280" t="str" cm="1">
        <f t="array" ref="H1139">IF($C1139="","",IF(INDEX(import_data,$C1139,H$9)="","",INDEX(import_data,$C1139,H$9)))</f>
        <v>OK Varaždin</v>
      </c>
      <c r="I1139" s="300" t="str" cm="1">
        <f t="array" ref="I1139">IF($C1139="","",IF(INDEX(import_data,$C1139,I$9)="","",INDEX(import_data,$C1139,I$9)))</f>
        <v/>
      </c>
      <c r="K1139" s="312" t="str">
        <f t="shared" si="120"/>
        <v>Sara – Vugrek – OK Varaždin</v>
      </c>
      <c r="L1139" s="92" t="s">
        <v>0</v>
      </c>
      <c r="M1139" s="312" t="str">
        <f t="shared" si="121"/>
        <v>Sara – Vugrek – OK Varaždin</v>
      </c>
      <c r="N1139" s="92" t="s">
        <v>0</v>
      </c>
      <c r="O1139" s="312" t="str">
        <f t="shared" si="122"/>
        <v>Sara – Vugrek</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1154</v>
      </c>
      <c r="E1140" s="282" cm="1">
        <f t="array" ref="E1140">IF($C1140="","",INDEX(import_data,$C1140,E$9))</f>
        <v>2116</v>
      </c>
      <c r="F1140" s="280" t="str" cm="1">
        <f t="array" ref="F1140">IF($C1140="","",INDEX(import_data,$C1140,F$9))</f>
        <v>Sarolta</v>
      </c>
      <c r="G1140" s="280" t="str" cm="1">
        <f t="array" ref="G1140">IF($C1140="","",INDEX(import_data,$C1140,G$9))</f>
        <v>Müller</v>
      </c>
      <c r="H1140" s="280" t="str" cm="1">
        <f t="array" ref="H1140">IF($C1140="","",IF(INDEX(import_data,$C1140,H$9)="","",INDEX(import_data,$C1140,H$9)))</f>
        <v>Zselici Tájfutók</v>
      </c>
      <c r="I1140" s="300" t="str" cm="1">
        <f t="array" ref="I1140">IF($C1140="","",IF(INDEX(import_data,$C1140,I$9)="","",INDEX(import_data,$C1140,I$9)))</f>
        <v/>
      </c>
      <c r="K1140" s="312" t="str">
        <f t="shared" si="120"/>
        <v>Sarolta – Müller – Zselici Tájfutók</v>
      </c>
      <c r="L1140" s="92" t="s">
        <v>0</v>
      </c>
      <c r="M1140" s="312" t="str">
        <f t="shared" si="121"/>
        <v>Sarolta – Müller – Zselici Tájfutók</v>
      </c>
      <c r="N1140" s="92" t="s">
        <v>0</v>
      </c>
      <c r="O1140" s="312" t="str">
        <f t="shared" si="122"/>
        <v>Sarolta – Müller</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1155</v>
      </c>
      <c r="E1141" s="282" cm="1">
        <f t="array" ref="E1141">IF($C1141="","",INDEX(import_data,$C1141,E$9))</f>
        <v>1357</v>
      </c>
      <c r="F1141" s="280" t="str" cm="1">
        <f t="array" ref="F1141">IF($C1141="","",INDEX(import_data,$C1141,F$9))</f>
        <v>Saša</v>
      </c>
      <c r="G1141" s="280" t="str" cm="1">
        <f t="array" ref="G1141">IF($C1141="","",INDEX(import_data,$C1141,G$9))</f>
        <v>Glagolić</v>
      </c>
      <c r="H1141" s="280" t="str" cm="1">
        <f t="array" ref="H1141">IF($C1141="","",IF(INDEX(import_data,$C1141,H$9)="","",INDEX(import_data,$C1141,H$9)))</f>
        <v>OK Kapela</v>
      </c>
      <c r="I1141" s="300" t="str" cm="1">
        <f t="array" ref="I1141">IF($C1141="","",IF(INDEX(import_data,$C1141,I$9)="","",INDEX(import_data,$C1141,I$9)))</f>
        <v>Ž35</v>
      </c>
      <c r="K1141" s="312" t="str">
        <f t="shared" si="120"/>
        <v>Saša – Glagolić – OK Kapela – Ž35</v>
      </c>
      <c r="L1141" s="92" t="s">
        <v>0</v>
      </c>
      <c r="M1141" s="312" t="str">
        <f t="shared" si="121"/>
        <v>Saša – Glagolić – OK Kapela</v>
      </c>
      <c r="N1141" s="92" t="s">
        <v>0</v>
      </c>
      <c r="O1141" s="312" t="str">
        <f t="shared" si="122"/>
        <v>Saša – Glagolić</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1156</v>
      </c>
      <c r="E1142" s="282" cm="1">
        <f t="array" ref="E1142">IF($C1142="","",INDEX(import_data,$C1142,E$9))</f>
        <v>1399</v>
      </c>
      <c r="F1142" s="280" t="str" cm="1">
        <f t="array" ref="F1142">IF($C1142="","",INDEX(import_data,$C1142,F$9))</f>
        <v>Saša</v>
      </c>
      <c r="G1142" s="280" t="str" cm="1">
        <f t="array" ref="G1142">IF($C1142="","",INDEX(import_data,$C1142,G$9))</f>
        <v>Horvat</v>
      </c>
      <c r="H1142" s="280" t="str" cm="1">
        <f t="array" ref="H1142">IF($C1142="","",IF(INDEX(import_data,$C1142,H$9)="","",INDEX(import_data,$C1142,H$9)))</f>
        <v>OK Međimurje</v>
      </c>
      <c r="I1142" s="300" t="str" cm="1">
        <f t="array" ref="I1142">IF($C1142="","",IF(INDEX(import_data,$C1142,I$9)="","",INDEX(import_data,$C1142,I$9)))</f>
        <v>M21A</v>
      </c>
      <c r="K1142" s="312" t="str">
        <f t="shared" si="120"/>
        <v>Saša – Horvat – OK Međimurje – M21A</v>
      </c>
      <c r="L1142" s="92" t="s">
        <v>0</v>
      </c>
      <c r="M1142" s="312" t="str">
        <f t="shared" si="121"/>
        <v>Saša – Horvat – OK Međimurje</v>
      </c>
      <c r="N1142" s="92" t="s">
        <v>0</v>
      </c>
      <c r="O1142" s="312" t="str">
        <f t="shared" si="122"/>
        <v>Saša – Horvat</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1157</v>
      </c>
      <c r="E1143" s="282" cm="1">
        <f t="array" ref="E1143">IF($C1143="","",INDEX(import_data,$C1143,E$9))</f>
        <v>1109</v>
      </c>
      <c r="F1143" s="280" t="str" cm="1">
        <f t="array" ref="F1143">IF($C1143="","",INDEX(import_data,$C1143,F$9))</f>
        <v>Saša</v>
      </c>
      <c r="G1143" s="280" t="str" cm="1">
        <f t="array" ref="G1143">IF($C1143="","",INDEX(import_data,$C1143,G$9))</f>
        <v>Horvat</v>
      </c>
      <c r="H1143" s="280" t="str" cm="1">
        <f t="array" ref="H1143">IF($C1143="","",IF(INDEX(import_data,$C1143,H$9)="","",INDEX(import_data,$C1143,H$9)))</f>
        <v>OK Maksimir</v>
      </c>
      <c r="I1143" s="300" t="str" cm="1">
        <f t="array" ref="I1143">IF($C1143="","",IF(INDEX(import_data,$C1143,I$9)="","",INDEX(import_data,$C1143,I$9)))</f>
        <v>M55</v>
      </c>
      <c r="K1143" s="312" t="str">
        <f t="shared" si="120"/>
        <v>Saša – Horvat – OK Maksimir – M55</v>
      </c>
      <c r="L1143" s="92" t="s">
        <v>0</v>
      </c>
      <c r="M1143" s="312" t="str">
        <f t="shared" si="121"/>
        <v>Saša – Horvat – OK Maksimir</v>
      </c>
      <c r="N1143" s="92" t="s">
        <v>0</v>
      </c>
      <c r="O1143" s="312" t="str">
        <f t="shared" si="122"/>
        <v>Saša – Horvat</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1158</v>
      </c>
      <c r="E1144" s="282" cm="1">
        <f t="array" ref="E1144">IF($C1144="","",INDEX(import_data,$C1144,E$9))</f>
        <v>2176</v>
      </c>
      <c r="F1144" s="280" t="str" cm="1">
        <f t="array" ref="F1144">IF($C1144="","",INDEX(import_data,$C1144,F$9))</f>
        <v>Selnur</v>
      </c>
      <c r="G1144" s="280" t="str" cm="1">
        <f t="array" ref="G1144">IF($C1144="","",INDEX(import_data,$C1144,G$9))</f>
        <v>Yelen</v>
      </c>
      <c r="H1144" s="280" t="str" cm="1">
        <f t="array" ref="H1144">IF($C1144="","",IF(INDEX(import_data,$C1144,H$9)="","",INDEX(import_data,$C1144,H$9)))</f>
        <v>OK Vihor</v>
      </c>
      <c r="I1144" s="300" t="str" cm="1">
        <f t="array" ref="I1144">IF($C1144="","",IF(INDEX(import_data,$C1144,I$9)="","",INDEX(import_data,$C1144,I$9)))</f>
        <v>Ž21B</v>
      </c>
      <c r="K1144" s="312" t="str">
        <f t="shared" si="120"/>
        <v>Selnur – Yelen – OK Vihor – Ž21B</v>
      </c>
      <c r="L1144" s="92" t="s">
        <v>0</v>
      </c>
      <c r="M1144" s="312" t="str">
        <f t="shared" si="121"/>
        <v>Selnur – Yelen – OK Vihor</v>
      </c>
      <c r="N1144" s="92" t="s">
        <v>0</v>
      </c>
      <c r="O1144" s="312" t="str">
        <f t="shared" si="122"/>
        <v>Selnur – Yelen</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1159</v>
      </c>
      <c r="E1145" s="282" cm="1">
        <f t="array" ref="E1145">IF($C1145="","",INDEX(import_data,$C1145,E$9))</f>
        <v>2203</v>
      </c>
      <c r="F1145" s="280" t="str" cm="1">
        <f t="array" ref="F1145">IF($C1145="","",INDEX(import_data,$C1145,F$9))</f>
        <v>Senija</v>
      </c>
      <c r="G1145" s="280" t="str" cm="1">
        <f t="array" ref="G1145">IF($C1145="","",INDEX(import_data,$C1145,G$9))</f>
        <v>Zadravec-Kermek</v>
      </c>
      <c r="H1145" s="280" t="str" cm="1">
        <f t="array" ref="H1145">IF($C1145="","",IF(INDEX(import_data,$C1145,H$9)="","",INDEX(import_data,$C1145,H$9)))</f>
        <v>OK Varaždin</v>
      </c>
      <c r="I1145" s="300" t="str" cm="1">
        <f t="array" ref="I1145">IF($C1145="","",IF(INDEX(import_data,$C1145,I$9)="","",INDEX(import_data,$C1145,I$9)))</f>
        <v>Ž55</v>
      </c>
      <c r="K1145" s="312" t="str">
        <f t="shared" si="120"/>
        <v>Senija – Zadravec-Kermek – OK Varaždin – Ž55</v>
      </c>
      <c r="L1145" s="92" t="s">
        <v>0</v>
      </c>
      <c r="M1145" s="312" t="str">
        <f t="shared" si="121"/>
        <v>Senija – Zadravec-Kermek – OK Varaždin</v>
      </c>
      <c r="N1145" s="92" t="s">
        <v>0</v>
      </c>
      <c r="O1145" s="312" t="str">
        <f t="shared" si="122"/>
        <v>Senija – Zadravec-Kermek</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1160</v>
      </c>
      <c r="E1146" s="282" cm="1">
        <f t="array" ref="E1146">IF($C1146="","",INDEX(import_data,$C1146,E$9))</f>
        <v>2357</v>
      </c>
      <c r="F1146" s="280" t="str" cm="1">
        <f t="array" ref="F1146">IF($C1146="","",INDEX(import_data,$C1146,F$9))</f>
        <v>Sergej</v>
      </c>
      <c r="G1146" s="280" t="str" cm="1">
        <f t="array" ref="G1146">IF($C1146="","",INDEX(import_data,$C1146,G$9))</f>
        <v>Sidorov</v>
      </c>
      <c r="H1146" s="280" t="str" cm="1">
        <f t="array" ref="H1146">IF($C1146="","",IF(INDEX(import_data,$C1146,H$9)="","",INDEX(import_data,$C1146,H$9)))</f>
        <v>Dniepro</v>
      </c>
      <c r="I1146" s="300" t="str" cm="1">
        <f t="array" ref="I1146">IF($C1146="","",IF(INDEX(import_data,$C1146,I$9)="","",INDEX(import_data,$C1146,I$9)))</f>
        <v/>
      </c>
      <c r="K1146" s="312" t="str">
        <f t="shared" si="120"/>
        <v>Sergej – Sidorov – Dniepro</v>
      </c>
      <c r="L1146" s="92" t="s">
        <v>0</v>
      </c>
      <c r="M1146" s="312" t="str">
        <f t="shared" si="121"/>
        <v>Sergej – Sidorov – Dniepro</v>
      </c>
      <c r="N1146" s="92" t="s">
        <v>0</v>
      </c>
      <c r="O1146" s="312" t="str">
        <f t="shared" si="122"/>
        <v>Sergej – Sidorov</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1161</v>
      </c>
      <c r="E1147" s="282" cm="1">
        <f t="array" ref="E1147">IF($C1147="","",INDEX(import_data,$C1147,E$9))</f>
        <v>2427</v>
      </c>
      <c r="F1147" s="280" t="str" cm="1">
        <f t="array" ref="F1147">IF($C1147="","",INDEX(import_data,$C1147,F$9))</f>
        <v>Signe</v>
      </c>
      <c r="G1147" s="280" t="str" cm="1">
        <f t="array" ref="G1147">IF($C1147="","",INDEX(import_data,$C1147,G$9))</f>
        <v>Heivoll</v>
      </c>
      <c r="H1147" s="280" t="str" cm="1">
        <f t="array" ref="H1147">IF($C1147="","",IF(INDEX(import_data,$C1147,H$9)="","",INDEX(import_data,$C1147,H$9)))</f>
        <v>Sogne og Songdalen OK</v>
      </c>
      <c r="I1147" s="300" t="str" cm="1">
        <f t="array" ref="I1147">IF($C1147="","",IF(INDEX(import_data,$C1147,I$9)="","",INDEX(import_data,$C1147,I$9)))</f>
        <v/>
      </c>
      <c r="K1147" s="312" t="str">
        <f t="shared" si="120"/>
        <v>Signe – Heivoll – Sogne og Songdalen OK</v>
      </c>
      <c r="L1147" s="92" t="s">
        <v>0</v>
      </c>
      <c r="M1147" s="312" t="str">
        <f t="shared" si="121"/>
        <v>Signe – Heivoll – Sogne og Songdalen OK</v>
      </c>
      <c r="N1147" s="92" t="s">
        <v>0</v>
      </c>
      <c r="O1147" s="312" t="str">
        <f t="shared" si="122"/>
        <v>Signe – Heivoll</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1162</v>
      </c>
      <c r="E1148" s="282" cm="1">
        <f t="array" ref="E1148">IF($C1148="","",INDEX(import_data,$C1148,E$9))</f>
        <v>2426</v>
      </c>
      <c r="F1148" s="280" t="str" cm="1">
        <f t="array" ref="F1148">IF($C1148="","",INDEX(import_data,$C1148,F$9))</f>
        <v>Silvia</v>
      </c>
      <c r="G1148" s="280" t="str" cm="1">
        <f t="array" ref="G1148">IF($C1148="","",INDEX(import_data,$C1148,G$9))</f>
        <v>Baumann</v>
      </c>
      <c r="H1148" s="280" t="str" cm="1">
        <f t="array" ref="H1148">IF($C1148="","",IF(INDEX(import_data,$C1148,H$9)="","",INDEX(import_data,$C1148,H$9)))</f>
        <v>OL Zimmerberg</v>
      </c>
      <c r="I1148" s="300" t="str" cm="1">
        <f t="array" ref="I1148">IF($C1148="","",IF(INDEX(import_data,$C1148,I$9)="","",INDEX(import_data,$C1148,I$9)))</f>
        <v/>
      </c>
      <c r="K1148" s="312" t="str">
        <f t="shared" si="120"/>
        <v>Silvia – Baumann – OL Zimmerberg</v>
      </c>
      <c r="L1148" s="92" t="s">
        <v>0</v>
      </c>
      <c r="M1148" s="312" t="str">
        <f t="shared" si="121"/>
        <v>Silvia – Baumann – OL Zimmerberg</v>
      </c>
      <c r="N1148" s="92" t="s">
        <v>0</v>
      </c>
      <c r="O1148" s="312" t="str">
        <f t="shared" si="122"/>
        <v>Silvia – Baumann</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1163</v>
      </c>
      <c r="E1149" s="282" cm="1">
        <f t="array" ref="E1149">IF($C1149="","",INDEX(import_data,$C1149,E$9))</f>
        <v>1731</v>
      </c>
      <c r="F1149" s="280" t="str" cm="1">
        <f t="array" ref="F1149">IF($C1149="","",INDEX(import_data,$C1149,F$9))</f>
        <v>Silvija</v>
      </c>
      <c r="G1149" s="280" t="str" cm="1">
        <f t="array" ref="G1149">IF($C1149="","",INDEX(import_data,$C1149,G$9))</f>
        <v>Balent</v>
      </c>
      <c r="H1149" s="280" t="str" cm="1">
        <f t="array" ref="H1149">IF($C1149="","",IF(INDEX(import_data,$C1149,H$9)="","",INDEX(import_data,$C1149,H$9)))</f>
        <v>OK Sova</v>
      </c>
      <c r="I1149" s="300" t="str" cm="1">
        <f t="array" ref="I1149">IF($C1149="","",IF(INDEX(import_data,$C1149,I$9)="","",INDEX(import_data,$C1149,I$9)))</f>
        <v/>
      </c>
      <c r="K1149" s="312" t="str">
        <f t="shared" si="120"/>
        <v>Silvija – Balent – OK Sova</v>
      </c>
      <c r="L1149" s="92" t="s">
        <v>0</v>
      </c>
      <c r="M1149" s="312" t="str">
        <f t="shared" si="121"/>
        <v>Silvija – Balent – OK Sova</v>
      </c>
      <c r="N1149" s="92" t="s">
        <v>0</v>
      </c>
      <c r="O1149" s="312" t="str">
        <f t="shared" si="122"/>
        <v>Silvija – Balent</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1164</v>
      </c>
      <c r="E1150" s="282" cm="1">
        <f t="array" ref="E1150">IF($C1150="","",INDEX(import_data,$C1150,E$9))</f>
        <v>1030</v>
      </c>
      <c r="F1150" s="280" t="str" cm="1">
        <f t="array" ref="F1150">IF($C1150="","",INDEX(import_data,$C1150,F$9))</f>
        <v>Silvija</v>
      </c>
      <c r="G1150" s="280" t="str" cm="1">
        <f t="array" ref="G1150">IF($C1150="","",INDEX(import_data,$C1150,G$9))</f>
        <v>Perak</v>
      </c>
      <c r="H1150" s="280" t="str" cm="1">
        <f t="array" ref="H1150">IF($C1150="","",IF(INDEX(import_data,$C1150,H$9)="","",INDEX(import_data,$C1150,H$9)))</f>
        <v>OK Vihor</v>
      </c>
      <c r="I1150" s="300" t="str" cm="1">
        <f t="array" ref="I1150">IF($C1150="","",IF(INDEX(import_data,$C1150,I$9)="","",INDEX(import_data,$C1150,I$9)))</f>
        <v/>
      </c>
      <c r="K1150" s="312" t="str">
        <f t="shared" si="120"/>
        <v>Silvija – Perak – OK Vihor</v>
      </c>
      <c r="L1150" s="92" t="s">
        <v>0</v>
      </c>
      <c r="M1150" s="312" t="str">
        <f t="shared" si="121"/>
        <v>Silvija – Perak – OK Vihor</v>
      </c>
      <c r="N1150" s="92" t="s">
        <v>0</v>
      </c>
      <c r="O1150" s="312" t="str">
        <f t="shared" si="122"/>
        <v>Silvija – Perak</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1165</v>
      </c>
      <c r="E1151" s="282" cm="1">
        <f t="array" ref="E1151">IF($C1151="","",INDEX(import_data,$C1151,E$9))</f>
        <v>1787</v>
      </c>
      <c r="F1151" s="280" t="str" cm="1">
        <f t="array" ref="F1151">IF($C1151="","",INDEX(import_data,$C1151,F$9))</f>
        <v>Silvije</v>
      </c>
      <c r="G1151" s="280" t="str" cm="1">
        <f t="array" ref="G1151">IF($C1151="","",INDEX(import_data,$C1151,G$9))</f>
        <v>Nosić</v>
      </c>
      <c r="H1151" s="280" t="str" cm="1">
        <f t="array" ref="H1151">IF($C1151="","",IF(INDEX(import_data,$C1151,H$9)="","",INDEX(import_data,$C1151,H$9)))</f>
        <v>OK Kapela</v>
      </c>
      <c r="I1151" s="300" t="str" cm="1">
        <f t="array" ref="I1151">IF($C1151="","",IF(INDEX(import_data,$C1151,I$9)="","",INDEX(import_data,$C1151,I$9)))</f>
        <v/>
      </c>
      <c r="K1151" s="312" t="str">
        <f t="shared" si="120"/>
        <v>Silvije – Nosić – OK Kapela</v>
      </c>
      <c r="L1151" s="92" t="s">
        <v>0</v>
      </c>
      <c r="M1151" s="312" t="str">
        <f t="shared" si="121"/>
        <v>Silvije – Nosić – OK Kapela</v>
      </c>
      <c r="N1151" s="92" t="s">
        <v>0</v>
      </c>
      <c r="O1151" s="312" t="str">
        <f t="shared" si="122"/>
        <v>Silvije – Nosić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1166</v>
      </c>
      <c r="E1152" s="282" cm="1">
        <f t="array" ref="E1152">IF($C1152="","",INDEX(import_data,$C1152,E$9))</f>
        <v>1582</v>
      </c>
      <c r="F1152" s="280" t="str" cm="1">
        <f t="array" ref="F1152">IF($C1152="","",INDEX(import_data,$C1152,F$9))</f>
        <v>Šime</v>
      </c>
      <c r="G1152" s="280" t="str" cm="1">
        <f t="array" ref="G1152">IF($C1152="","",INDEX(import_data,$C1152,G$9))</f>
        <v>Šarić</v>
      </c>
      <c r="H1152" s="280" t="str" cm="1">
        <f t="array" ref="H1152">IF($C1152="","",IF(INDEX(import_data,$C1152,H$9)="","",INDEX(import_data,$C1152,H$9)))</f>
        <v>OK Sova</v>
      </c>
      <c r="I1152" s="300" t="str" cm="1">
        <f t="array" ref="I1152">IF($C1152="","",IF(INDEX(import_data,$C1152,I$9)="","",INDEX(import_data,$C1152,I$9)))</f>
        <v/>
      </c>
      <c r="K1152" s="312" t="str">
        <f t="shared" si="120"/>
        <v>Šime – Šarić – OK Sova</v>
      </c>
      <c r="L1152" s="92" t="s">
        <v>0</v>
      </c>
      <c r="M1152" s="312" t="str">
        <f t="shared" si="121"/>
        <v>Šime – Šarić – OK Sova</v>
      </c>
      <c r="N1152" s="92" t="s">
        <v>0</v>
      </c>
      <c r="O1152" s="312" t="str">
        <f t="shared" si="122"/>
        <v>Šime – Šarić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1167</v>
      </c>
      <c r="E1153" s="282" cm="1">
        <f t="array" ref="E1153">IF($C1153="","",INDEX(import_data,$C1153,E$9))</f>
        <v>2327</v>
      </c>
      <c r="F1153" s="280" t="str" cm="1">
        <f t="array" ref="F1153">IF($C1153="","",INDEX(import_data,$C1153,F$9))</f>
        <v>Simon</v>
      </c>
      <c r="G1153" s="280" t="str" cm="1">
        <f t="array" ref="G1153">IF($C1153="","",INDEX(import_data,$C1153,G$9))</f>
        <v>Jensen</v>
      </c>
      <c r="H1153" s="280" t="str" cm="1">
        <f t="array" ref="H1153">IF($C1153="","",IF(INDEX(import_data,$C1153,H$9)="","",INDEX(import_data,$C1153,H$9)))</f>
        <v>OK Vihor</v>
      </c>
      <c r="I1153" s="300" t="str" cm="1">
        <f t="array" ref="I1153">IF($C1153="","",IF(INDEX(import_data,$C1153,I$9)="","",INDEX(import_data,$C1153,I$9)))</f>
        <v/>
      </c>
      <c r="K1153" s="312" t="str">
        <f t="shared" si="120"/>
        <v>Simon – Jensen – OK Vihor</v>
      </c>
      <c r="L1153" s="92" t="s">
        <v>0</v>
      </c>
      <c r="M1153" s="312" t="str">
        <f t="shared" si="121"/>
        <v>Simon – Jensen – OK Vihor</v>
      </c>
      <c r="N1153" s="92" t="s">
        <v>0</v>
      </c>
      <c r="O1153" s="312" t="str">
        <f t="shared" si="122"/>
        <v>Simon – Jensen</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1168</v>
      </c>
      <c r="E1154" s="282" cm="1">
        <f t="array" ref="E1154">IF($C1154="","",INDEX(import_data,$C1154,E$9))</f>
        <v>1764</v>
      </c>
      <c r="F1154" s="280" t="str" cm="1">
        <f t="array" ref="F1154">IF($C1154="","",INDEX(import_data,$C1154,F$9))</f>
        <v>Šimun</v>
      </c>
      <c r="G1154" s="280" t="str" cm="1">
        <f t="array" ref="G1154">IF($C1154="","",INDEX(import_data,$C1154,G$9))</f>
        <v>Ilčić</v>
      </c>
      <c r="H1154" s="280" t="str" cm="1">
        <f t="array" ref="H1154">IF($C1154="","",IF(INDEX(import_data,$C1154,H$9)="","",INDEX(import_data,$C1154,H$9)))</f>
        <v>OK Ivan Merz</v>
      </c>
      <c r="I1154" s="300" t="str" cm="1">
        <f t="array" ref="I1154">IF($C1154="","",IF(INDEX(import_data,$C1154,I$9)="","",INDEX(import_data,$C1154,I$9)))</f>
        <v/>
      </c>
      <c r="K1154" s="312" t="str">
        <f t="shared" si="120"/>
        <v>Šimun – Ilčić – OK Ivan Merz</v>
      </c>
      <c r="L1154" s="92" t="s">
        <v>0</v>
      </c>
      <c r="M1154" s="312" t="str">
        <f t="shared" si="121"/>
        <v>Šimun – Ilčić – OK Ivan Merz</v>
      </c>
      <c r="N1154" s="92" t="s">
        <v>0</v>
      </c>
      <c r="O1154" s="312" t="str">
        <f t="shared" si="122"/>
        <v>Šimun – Ilčić</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1169</v>
      </c>
      <c r="E1155" s="282" cm="1">
        <f t="array" ref="E1155">IF($C1155="","",INDEX(import_data,$C1155,E$9))</f>
        <v>1803</v>
      </c>
      <c r="F1155" s="280" t="str" cm="1">
        <f t="array" ref="F1155">IF($C1155="","",INDEX(import_data,$C1155,F$9))</f>
        <v>Šimun</v>
      </c>
      <c r="G1155" s="280" t="str" cm="1">
        <f t="array" ref="G1155">IF($C1155="","",INDEX(import_data,$C1155,G$9))</f>
        <v>Matešić</v>
      </c>
      <c r="H1155" s="280" t="str" cm="1">
        <f t="array" ref="H1155">IF($C1155="","",IF(INDEX(import_data,$C1155,H$9)="","",INDEX(import_data,$C1155,H$9)))</f>
        <v>OK Vihor</v>
      </c>
      <c r="I1155" s="300" t="str" cm="1">
        <f t="array" ref="I1155">IF($C1155="","",IF(INDEX(import_data,$C1155,I$9)="","",INDEX(import_data,$C1155,I$9)))</f>
        <v/>
      </c>
      <c r="K1155" s="312" t="str">
        <f t="shared" si="120"/>
        <v>Šimun – Matešić – OK Vihor</v>
      </c>
      <c r="L1155" s="92" t="s">
        <v>0</v>
      </c>
      <c r="M1155" s="312" t="str">
        <f t="shared" si="121"/>
        <v>Šimun – Matešić – OK Vihor</v>
      </c>
      <c r="N1155" s="92" t="s">
        <v>0</v>
      </c>
      <c r="O1155" s="312" t="str">
        <f t="shared" si="122"/>
        <v>Šimun – Matešić</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1170</v>
      </c>
      <c r="E1156" s="282" cm="1">
        <f t="array" ref="E1156">IF($C1156="","",INDEX(import_data,$C1156,E$9))</f>
        <v>2260</v>
      </c>
      <c r="F1156" s="280" t="str" cm="1">
        <f t="array" ref="F1156">IF($C1156="","",INDEX(import_data,$C1156,F$9))</f>
        <v>Šimun</v>
      </c>
      <c r="G1156" s="280" t="str" cm="1">
        <f t="array" ref="G1156">IF($C1156="","",INDEX(import_data,$C1156,G$9))</f>
        <v>Lovren</v>
      </c>
      <c r="H1156" s="280" t="str" cm="1">
        <f t="array" ref="H1156">IF($C1156="","",IF(INDEX(import_data,$C1156,H$9)="","",INDEX(import_data,$C1156,H$9)))</f>
        <v>OK Kapela</v>
      </c>
      <c r="I1156" s="300" t="str" cm="1">
        <f t="array" ref="I1156">IF($C1156="","",IF(INDEX(import_data,$C1156,I$9)="","",INDEX(import_data,$C1156,I$9)))</f>
        <v/>
      </c>
      <c r="K1156" s="312" t="str">
        <f t="shared" si="120"/>
        <v>Šimun – Lovren – OK Kapela</v>
      </c>
      <c r="L1156" s="92" t="s">
        <v>0</v>
      </c>
      <c r="M1156" s="312" t="str">
        <f t="shared" si="121"/>
        <v>Šimun – Lovren – OK Kapela</v>
      </c>
      <c r="N1156" s="92" t="s">
        <v>0</v>
      </c>
      <c r="O1156" s="312" t="str">
        <f t="shared" si="122"/>
        <v>Šimun – Lovren</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1171</v>
      </c>
      <c r="E1157" s="282" cm="1">
        <f t="array" ref="E1157">IF($C1157="","",INDEX(import_data,$C1157,E$9))</f>
        <v>1183</v>
      </c>
      <c r="F1157" s="280" t="str" cm="1">
        <f t="array" ref="F1157">IF($C1157="","",INDEX(import_data,$C1157,F$9))</f>
        <v>Siniša</v>
      </c>
      <c r="G1157" s="280" t="str" cm="1">
        <f t="array" ref="G1157">IF($C1157="","",INDEX(import_data,$C1157,G$9))</f>
        <v>Mareković</v>
      </c>
      <c r="H1157" s="280" t="str" cm="1">
        <f t="array" ref="H1157">IF($C1157="","",IF(INDEX(import_data,$C1157,H$9)="","",INDEX(import_data,$C1157,H$9)))</f>
        <v>OK Vihor</v>
      </c>
      <c r="I1157" s="300" t="str" cm="1">
        <f t="array" ref="I1157">IF($C1157="","",IF(INDEX(import_data,$C1157,I$9)="","",INDEX(import_data,$C1157,I$9)))</f>
        <v>M45</v>
      </c>
      <c r="K1157" s="312" t="str">
        <f t="shared" si="120"/>
        <v>Siniša – Mareković – OK Vihor – M45</v>
      </c>
      <c r="L1157" s="92" t="s">
        <v>0</v>
      </c>
      <c r="M1157" s="312" t="str">
        <f t="shared" si="121"/>
        <v>Siniša – Mareković – OK Vihor</v>
      </c>
      <c r="N1157" s="92" t="s">
        <v>0</v>
      </c>
      <c r="O1157" s="312" t="str">
        <f t="shared" si="122"/>
        <v>Siniša – Mareković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1172</v>
      </c>
      <c r="E1158" s="282" cm="1">
        <f t="array" ref="E1158">IF($C1158="","",INDEX(import_data,$C1158,E$9))</f>
        <v>1310</v>
      </c>
      <c r="F1158" s="280" t="str" cm="1">
        <f t="array" ref="F1158">IF($C1158="","",INDEX(import_data,$C1158,F$9))</f>
        <v>Siniša</v>
      </c>
      <c r="G1158" s="280" t="str" cm="1">
        <f t="array" ref="G1158">IF($C1158="","",INDEX(import_data,$C1158,G$9))</f>
        <v>Lah</v>
      </c>
      <c r="H1158" s="280" t="str" cm="1">
        <f t="array" ref="H1158">IF($C1158="","",IF(INDEX(import_data,$C1158,H$9)="","",INDEX(import_data,$C1158,H$9)))</f>
        <v>OK Varaždin</v>
      </c>
      <c r="I1158" s="300" t="str" cm="1">
        <f t="array" ref="I1158">IF($C1158="","",IF(INDEX(import_data,$C1158,I$9)="","",INDEX(import_data,$C1158,I$9)))</f>
        <v>M21B</v>
      </c>
      <c r="K1158" s="312" t="str">
        <f t="shared" si="120"/>
        <v>Siniša – Lah – OK Varaždin – M21B</v>
      </c>
      <c r="L1158" s="92" t="s">
        <v>0</v>
      </c>
      <c r="M1158" s="312" t="str">
        <f t="shared" si="121"/>
        <v>Siniša – Lah – OK Varaždin</v>
      </c>
      <c r="N1158" s="92" t="s">
        <v>0</v>
      </c>
      <c r="O1158" s="312" t="str">
        <f t="shared" si="122"/>
        <v>Siniša – Lah</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1173</v>
      </c>
      <c r="E1159" s="282" cm="1">
        <f t="array" ref="E1159">IF($C1159="","",INDEX(import_data,$C1159,E$9))</f>
        <v>1695</v>
      </c>
      <c r="F1159" s="280" t="str" cm="1">
        <f t="array" ref="F1159">IF($C1159="","",INDEX(import_data,$C1159,F$9))</f>
        <v>Siniša</v>
      </c>
      <c r="G1159" s="280" t="str" cm="1">
        <f t="array" ref="G1159">IF($C1159="","",INDEX(import_data,$C1159,G$9))</f>
        <v>Đukić</v>
      </c>
      <c r="H1159" s="280" t="str" cm="1">
        <f t="array" ref="H1159">IF($C1159="","",IF(INDEX(import_data,$C1159,H$9)="","",INDEX(import_data,$C1159,H$9)))</f>
        <v>OK Vihor</v>
      </c>
      <c r="I1159" s="300" t="str" cm="1">
        <f t="array" ref="I1159">IF($C1159="","",IF(INDEX(import_data,$C1159,I$9)="","",INDEX(import_data,$C1159,I$9)))</f>
        <v/>
      </c>
      <c r="K1159" s="312" t="str">
        <f t="shared" si="120"/>
        <v>Siniša – Đukić – OK Vihor</v>
      </c>
      <c r="L1159" s="92" t="s">
        <v>0</v>
      </c>
      <c r="M1159" s="312" t="str">
        <f t="shared" si="121"/>
        <v>Siniša – Đukić – OK Vihor</v>
      </c>
      <c r="N1159" s="92" t="s">
        <v>0</v>
      </c>
      <c r="O1159" s="312" t="str">
        <f t="shared" si="122"/>
        <v>Siniša – Đukić</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1174</v>
      </c>
      <c r="E1160" s="282" cm="1">
        <f t="array" ref="E1160">IF($C1160="","",INDEX(import_data,$C1160,E$9))</f>
        <v>1679</v>
      </c>
      <c r="F1160" s="280" t="str" cm="1">
        <f t="array" ref="F1160">IF($C1160="","",INDEX(import_data,$C1160,F$9))</f>
        <v>Siniša</v>
      </c>
      <c r="G1160" s="280" t="str" cm="1">
        <f t="array" ref="G1160">IF($C1160="","",INDEX(import_data,$C1160,G$9))</f>
        <v>Muhtić</v>
      </c>
      <c r="H1160" s="280" t="str" cm="1">
        <f t="array" ref="H1160">IF($C1160="","",IF(INDEX(import_data,$C1160,H$9)="","",INDEX(import_data,$C1160,H$9)))</f>
        <v>OK Bjelovar</v>
      </c>
      <c r="I1160" s="300" t="str" cm="1">
        <f t="array" ref="I1160">IF($C1160="","",IF(INDEX(import_data,$C1160,I$9)="","",INDEX(import_data,$C1160,I$9)))</f>
        <v/>
      </c>
      <c r="K1160" s="312" t="str">
        <f t="shared" si="120"/>
        <v>Siniša – Muhtić – OK Bjelovar</v>
      </c>
      <c r="L1160" s="92" t="s">
        <v>0</v>
      </c>
      <c r="M1160" s="312" t="str">
        <f t="shared" si="121"/>
        <v>Siniša – Muhtić – OK Bjelovar</v>
      </c>
      <c r="N1160" s="92" t="s">
        <v>0</v>
      </c>
      <c r="O1160" s="312" t="str">
        <f t="shared" si="122"/>
        <v>Siniša – Muhtić</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1175</v>
      </c>
      <c r="E1161" s="282" cm="1">
        <f t="array" ref="E1161">IF($C1161="","",INDEX(import_data,$C1161,E$9))</f>
        <v>1135</v>
      </c>
      <c r="F1161" s="280" t="str" cm="1">
        <f t="array" ref="F1161">IF($C1161="","",INDEX(import_data,$C1161,F$9))</f>
        <v>Slađana</v>
      </c>
      <c r="G1161" s="280" t="str" cm="1">
        <f t="array" ref="G1161">IF($C1161="","",INDEX(import_data,$C1161,G$9))</f>
        <v>Lučić</v>
      </c>
      <c r="H1161" s="280" t="str" cm="1">
        <f t="array" ref="H1161">IF($C1161="","",IF(INDEX(import_data,$C1161,H$9)="","",INDEX(import_data,$C1161,H$9)))</f>
        <v>OK Kapela</v>
      </c>
      <c r="I1161" s="300" t="str" cm="1">
        <f t="array" ref="I1161">IF($C1161="","",IF(INDEX(import_data,$C1161,I$9)="","",INDEX(import_data,$C1161,I$9)))</f>
        <v>Ž35</v>
      </c>
      <c r="K1161" s="312" t="str">
        <f t="shared" si="120"/>
        <v>Slađana – Lučić – OK Kapela – Ž35</v>
      </c>
      <c r="L1161" s="92" t="s">
        <v>0</v>
      </c>
      <c r="M1161" s="312" t="str">
        <f t="shared" si="121"/>
        <v>Slađana – Lučić – OK Kapela</v>
      </c>
      <c r="N1161" s="92" t="s">
        <v>0</v>
      </c>
      <c r="O1161" s="312" t="str">
        <f t="shared" si="122"/>
        <v>Slađana – Lučić</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1176</v>
      </c>
      <c r="E1162" s="282" cm="1">
        <f t="array" ref="E1162">IF($C1162="","",INDEX(import_data,$C1162,E$9))</f>
        <v>1670</v>
      </c>
      <c r="F1162" s="280" t="str" cm="1">
        <f t="array" ref="F1162">IF($C1162="","",INDEX(import_data,$C1162,F$9))</f>
        <v>Slađana</v>
      </c>
      <c r="G1162" s="280" t="str" cm="1">
        <f t="array" ref="G1162">IF($C1162="","",INDEX(import_data,$C1162,G$9))</f>
        <v>Ovčarić</v>
      </c>
      <c r="H1162" s="280" t="str" cm="1">
        <f t="array" ref="H1162">IF($C1162="","",IF(INDEX(import_data,$C1162,H$9)="","",INDEX(import_data,$C1162,H$9)))</f>
        <v>OK Kapela</v>
      </c>
      <c r="I1162" s="300" t="str" cm="1">
        <f t="array" ref="I1162">IF($C1162="","",IF(INDEX(import_data,$C1162,I$9)="","",INDEX(import_data,$C1162,I$9)))</f>
        <v/>
      </c>
      <c r="K1162" s="312" t="str">
        <f t="shared" si="120"/>
        <v>Slađana – Ovčarić – OK Kapela</v>
      </c>
      <c r="L1162" s="92" t="s">
        <v>0</v>
      </c>
      <c r="M1162" s="312" t="str">
        <f t="shared" si="121"/>
        <v>Slađana – Ovčarić – OK Kapela</v>
      </c>
      <c r="N1162" s="92" t="s">
        <v>0</v>
      </c>
      <c r="O1162" s="312" t="str">
        <f t="shared" si="122"/>
        <v>Slađana – Ovčarić</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1177</v>
      </c>
      <c r="E1163" s="282" cm="1">
        <f t="array" ref="E1163">IF($C1163="","",INDEX(import_data,$C1163,E$9))</f>
        <v>1957</v>
      </c>
      <c r="F1163" s="280" t="str" cm="1">
        <f t="array" ref="F1163">IF($C1163="","",INDEX(import_data,$C1163,F$9))</f>
        <v>Slavko</v>
      </c>
      <c r="G1163" s="280" t="str" cm="1">
        <f t="array" ref="G1163">IF($C1163="","",INDEX(import_data,$C1163,G$9))</f>
        <v>Sopina</v>
      </c>
      <c r="H1163" s="280" t="str" cm="1">
        <f t="array" ref="H1163">IF($C1163="","",IF(INDEX(import_data,$C1163,H$9)="","",INDEX(import_data,$C1163,H$9)))</f>
        <v/>
      </c>
      <c r="I1163" s="300" t="str" cm="1">
        <f t="array" ref="I1163">IF($C1163="","",IF(INDEX(import_data,$C1163,I$9)="","",INDEX(import_data,$C1163,I$9)))</f>
        <v/>
      </c>
      <c r="K1163" s="312" t="str">
        <f t="shared" si="120"/>
        <v>Slavko – Sopina</v>
      </c>
      <c r="L1163" s="92" t="s">
        <v>0</v>
      </c>
      <c r="M1163" s="312" t="str">
        <f t="shared" si="121"/>
        <v>Slavko – Sopina</v>
      </c>
      <c r="N1163" s="92" t="s">
        <v>0</v>
      </c>
      <c r="O1163" s="312" t="str">
        <f t="shared" si="122"/>
        <v>Slavko – Sopina</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1178</v>
      </c>
      <c r="E1164" s="282" cm="1">
        <f t="array" ref="E1164">IF($C1164="","",INDEX(import_data,$C1164,E$9))</f>
        <v>1077</v>
      </c>
      <c r="F1164" s="280" t="str" cm="1">
        <f t="array" ref="F1164">IF($C1164="","",INDEX(import_data,$C1164,F$9))</f>
        <v>Slobodan</v>
      </c>
      <c r="G1164" s="280" t="str" cm="1">
        <f t="array" ref="G1164">IF($C1164="","",INDEX(import_data,$C1164,G$9))</f>
        <v>Sokolović</v>
      </c>
      <c r="H1164" s="280" t="str" cm="1">
        <f t="array" ref="H1164">IF($C1164="","",IF(INDEX(import_data,$C1164,H$9)="","",INDEX(import_data,$C1164,H$9)))</f>
        <v>OK Bjelovar</v>
      </c>
      <c r="I1164" s="300" t="str" cm="1">
        <f t="array" ref="I1164">IF($C1164="","",IF(INDEX(import_data,$C1164,I$9)="","",INDEX(import_data,$C1164,I$9)))</f>
        <v>M55</v>
      </c>
      <c r="K1164" s="312" t="str">
        <f t="shared" ref="K1164:K1227" si="127">IF(F1164="","",F1164) &amp; IF(G1164="",""," – " &amp; G1164) &amp; IF(H1164="",""," – " &amp; H1164) &amp; IF(I1164="",""," – " &amp; I1164)</f>
        <v>Slobodan – Sokolović – OK Bjelovar – M55</v>
      </c>
      <c r="L1164" s="92" t="s">
        <v>0</v>
      </c>
      <c r="M1164" s="312" t="str">
        <f t="shared" ref="M1164:M1227" si="128">IF(F1164="","",F1164) &amp; IF(G1164="",""," – " &amp; G1164) &amp; IF(H1164="",""," – " &amp; H1164)</f>
        <v>Slobodan – Sokolović – OK Bjelovar</v>
      </c>
      <c r="N1164" s="92" t="s">
        <v>0</v>
      </c>
      <c r="O1164" s="312" t="str">
        <f t="shared" ref="O1164:O1227" si="129">IF(F1164="","",F1164) &amp; IF(G1164="",""," – " &amp; G1164)</f>
        <v>Slobodan – Sokolović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1179</v>
      </c>
      <c r="E1165" s="282" cm="1">
        <f t="array" ref="E1165">IF($C1165="","",INDEX(import_data,$C1165,E$9))</f>
        <v>1809</v>
      </c>
      <c r="F1165" s="280" t="str" cm="1">
        <f t="array" ref="F1165">IF($C1165="","",INDEX(import_data,$C1165,F$9))</f>
        <v>Smiljana</v>
      </c>
      <c r="G1165" s="280" t="str" cm="1">
        <f t="array" ref="G1165">IF($C1165="","",INDEX(import_data,$C1165,G$9))</f>
        <v>Čuka Husnjak</v>
      </c>
      <c r="H1165" s="280" t="str" cm="1">
        <f t="array" ref="H1165">IF($C1165="","",IF(INDEX(import_data,$C1165,H$9)="","",INDEX(import_data,$C1165,H$9)))</f>
        <v>OK Vihor</v>
      </c>
      <c r="I1165" s="300" t="str" cm="1">
        <f t="array" ref="I1165">IF($C1165="","",IF(INDEX(import_data,$C1165,I$9)="","",INDEX(import_data,$C1165,I$9)))</f>
        <v/>
      </c>
      <c r="K1165" s="312" t="str">
        <f t="shared" si="127"/>
        <v>Smiljana – Čuka Husnjak – OK Vihor</v>
      </c>
      <c r="L1165" s="92" t="s">
        <v>0</v>
      </c>
      <c r="M1165" s="312" t="str">
        <f t="shared" si="128"/>
        <v>Smiljana – Čuka Husnjak – OK Vihor</v>
      </c>
      <c r="N1165" s="92" t="s">
        <v>0</v>
      </c>
      <c r="O1165" s="312" t="str">
        <f t="shared" si="129"/>
        <v>Smiljana – Čuka Husnjak</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1180</v>
      </c>
      <c r="E1166" s="282" cm="1">
        <f t="array" ref="E1166">IF($C1166="","",INDEX(import_data,$C1166,E$9))</f>
        <v>1384</v>
      </c>
      <c r="F1166" s="280" t="str" cm="1">
        <f t="array" ref="F1166">IF($C1166="","",INDEX(import_data,$C1166,F$9))</f>
        <v>Smiljana</v>
      </c>
      <c r="G1166" s="280" t="str" cm="1">
        <f t="array" ref="G1166">IF($C1166="","",INDEX(import_data,$C1166,G$9))</f>
        <v>Janžek</v>
      </c>
      <c r="H1166" s="280" t="str" cm="1">
        <f t="array" ref="H1166">IF($C1166="","",IF(INDEX(import_data,$C1166,H$9)="","",INDEX(import_data,$C1166,H$9)))</f>
        <v>OK Međimurje</v>
      </c>
      <c r="I1166" s="300" t="str" cm="1">
        <f t="array" ref="I1166">IF($C1166="","",IF(INDEX(import_data,$C1166,I$9)="","",INDEX(import_data,$C1166,I$9)))</f>
        <v>Ž45</v>
      </c>
      <c r="K1166" s="312" t="str">
        <f t="shared" si="127"/>
        <v>Smiljana – Janžek – OK Međimurje – Ž45</v>
      </c>
      <c r="L1166" s="92" t="s">
        <v>0</v>
      </c>
      <c r="M1166" s="312" t="str">
        <f t="shared" si="128"/>
        <v>Smiljana – Janžek – OK Međimurje</v>
      </c>
      <c r="N1166" s="92" t="s">
        <v>0</v>
      </c>
      <c r="O1166" s="312" t="str">
        <f t="shared" si="129"/>
        <v>Smiljana – Janžek</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1181</v>
      </c>
      <c r="E1167" s="282" cm="1">
        <f t="array" ref="E1167">IF($C1167="","",INDEX(import_data,$C1167,E$9))</f>
        <v>2004</v>
      </c>
      <c r="F1167" s="280" t="str" cm="1">
        <f t="array" ref="F1167">IF($C1167="","",INDEX(import_data,$C1167,F$9))</f>
        <v>Sonja</v>
      </c>
      <c r="G1167" s="280" t="str" cm="1">
        <f t="array" ref="G1167">IF($C1167="","",INDEX(import_data,$C1167,G$9))</f>
        <v>Ostajmer</v>
      </c>
      <c r="H1167" s="280" t="str" cm="1">
        <f t="array" ref="H1167">IF($C1167="","",IF(INDEX(import_data,$C1167,H$9)="","",INDEX(import_data,$C1167,H$9)))</f>
        <v>OK Vihor</v>
      </c>
      <c r="I1167" s="300" t="str" cm="1">
        <f t="array" ref="I1167">IF($C1167="","",IF(INDEX(import_data,$C1167,I$9)="","",INDEX(import_data,$C1167,I$9)))</f>
        <v/>
      </c>
      <c r="K1167" s="312" t="str">
        <f t="shared" si="127"/>
        <v>Sonja – Ostajmer – OK Vihor</v>
      </c>
      <c r="L1167" s="92" t="s">
        <v>0</v>
      </c>
      <c r="M1167" s="312" t="str">
        <f t="shared" si="128"/>
        <v>Sonja – Ostajmer – OK Vihor</v>
      </c>
      <c r="N1167" s="92" t="s">
        <v>0</v>
      </c>
      <c r="O1167" s="312" t="str">
        <f t="shared" si="129"/>
        <v>Sonja – Ostajmer</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1182</v>
      </c>
      <c r="E1168" s="282" cm="1">
        <f t="array" ref="E1168">IF($C1168="","",INDEX(import_data,$C1168,E$9))</f>
        <v>2206</v>
      </c>
      <c r="F1168" s="280" t="str" cm="1">
        <f t="array" ref="F1168">IF($C1168="","",INDEX(import_data,$C1168,F$9))</f>
        <v>Sonja</v>
      </c>
      <c r="G1168" s="280" t="str" cm="1">
        <f t="array" ref="G1168">IF($C1168="","",INDEX(import_data,$C1168,G$9))</f>
        <v>Jantar</v>
      </c>
      <c r="H1168" s="280" t="str" cm="1">
        <f t="array" ref="H1168">IF($C1168="","",IF(INDEX(import_data,$C1168,H$9)="","",INDEX(import_data,$C1168,H$9)))</f>
        <v>OK Japetić</v>
      </c>
      <c r="I1168" s="300" t="str" cm="1">
        <f t="array" ref="I1168">IF($C1168="","",IF(INDEX(import_data,$C1168,I$9)="","",INDEX(import_data,$C1168,I$9)))</f>
        <v>Ž35</v>
      </c>
      <c r="K1168" s="312" t="str">
        <f t="shared" si="127"/>
        <v>Sonja – Jantar – OK Japetić – Ž35</v>
      </c>
      <c r="L1168" s="92" t="s">
        <v>0</v>
      </c>
      <c r="M1168" s="312" t="str">
        <f t="shared" si="128"/>
        <v>Sonja – Jantar – OK Japetić</v>
      </c>
      <c r="N1168" s="92" t="s">
        <v>0</v>
      </c>
      <c r="O1168" s="312" t="str">
        <f t="shared" si="129"/>
        <v>Sonja – Jantar</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1183</v>
      </c>
      <c r="E1169" s="282" cm="1">
        <f t="array" ref="E1169">IF($C1169="","",INDEX(import_data,$C1169,E$9))</f>
        <v>2391</v>
      </c>
      <c r="F1169" s="280" t="str" cm="1">
        <f t="array" ref="F1169">IF($C1169="","",INDEX(import_data,$C1169,F$9))</f>
        <v>Sophie</v>
      </c>
      <c r="G1169" s="280" t="str" cm="1">
        <f t="array" ref="G1169">IF($C1169="","",INDEX(import_data,$C1169,G$9))</f>
        <v>Thirion</v>
      </c>
      <c r="H1169" s="280" t="str" cm="1">
        <f t="array" ref="H1169">IF($C1169="","",IF(INDEX(import_data,$C1169,H$9)="","",INDEX(import_data,$C1169,H$9)))</f>
        <v>OLV Eifel</v>
      </c>
      <c r="I1169" s="300" t="str" cm="1">
        <f t="array" ref="I1169">IF($C1169="","",IF(INDEX(import_data,$C1169,I$9)="","",INDEX(import_data,$C1169,I$9)))</f>
        <v/>
      </c>
      <c r="K1169" s="312" t="str">
        <f t="shared" si="127"/>
        <v>Sophie – Thirion – OLV Eifel</v>
      </c>
      <c r="L1169" s="92" t="s">
        <v>0</v>
      </c>
      <c r="M1169" s="312" t="str">
        <f t="shared" si="128"/>
        <v>Sophie – Thirion – OLV Eifel</v>
      </c>
      <c r="N1169" s="92" t="s">
        <v>0</v>
      </c>
      <c r="O1169" s="312" t="str">
        <f t="shared" si="129"/>
        <v>Sophie – Thirion</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1184</v>
      </c>
      <c r="E1170" s="282" cm="1">
        <f t="array" ref="E1170">IF($C1170="","",INDEX(import_data,$C1170,E$9))</f>
        <v>1053</v>
      </c>
      <c r="F1170" s="280" t="str" cm="1">
        <f t="array" ref="F1170">IF($C1170="","",INDEX(import_data,$C1170,F$9))</f>
        <v>Srebrenka</v>
      </c>
      <c r="G1170" s="280" t="str" cm="1">
        <f t="array" ref="G1170">IF($C1170="","",INDEX(import_data,$C1170,G$9))</f>
        <v>Vuk</v>
      </c>
      <c r="H1170" s="280" t="str" cm="1">
        <f t="array" ref="H1170">IF($C1170="","",IF(INDEX(import_data,$C1170,H$9)="","",INDEX(import_data,$C1170,H$9)))</f>
        <v>OK Kapela</v>
      </c>
      <c r="I1170" s="300" t="str" cm="1">
        <f t="array" ref="I1170">IF($C1170="","",IF(INDEX(import_data,$C1170,I$9)="","",INDEX(import_data,$C1170,I$9)))</f>
        <v>Ž45</v>
      </c>
      <c r="K1170" s="312" t="str">
        <f t="shared" si="127"/>
        <v>Srebrenka – Vuk – OK Kapela – Ž45</v>
      </c>
      <c r="L1170" s="92" t="s">
        <v>0</v>
      </c>
      <c r="M1170" s="312" t="str">
        <f t="shared" si="128"/>
        <v>Srebrenka – Vuk – OK Kapela</v>
      </c>
      <c r="N1170" s="92" t="s">
        <v>0</v>
      </c>
      <c r="O1170" s="312" t="str">
        <f t="shared" si="129"/>
        <v>Srebrenka – Vuk</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1185</v>
      </c>
      <c r="E1171" s="282" cm="1">
        <f t="array" ref="E1171">IF($C1171="","",INDEX(import_data,$C1171,E$9))</f>
        <v>1531</v>
      </c>
      <c r="F1171" s="280" t="str" cm="1">
        <f t="array" ref="F1171">IF($C1171="","",INDEX(import_data,$C1171,F$9))</f>
        <v>Srećko</v>
      </c>
      <c r="G1171" s="280" t="str" cm="1">
        <f t="array" ref="G1171">IF($C1171="","",INDEX(import_data,$C1171,G$9))</f>
        <v>Radulović</v>
      </c>
      <c r="H1171" s="280" t="str" cm="1">
        <f t="array" ref="H1171">IF($C1171="","",IF(INDEX(import_data,$C1171,H$9)="","",INDEX(import_data,$C1171,H$9)))</f>
        <v>OK Varaždin</v>
      </c>
      <c r="I1171" s="300" t="str" cm="1">
        <f t="array" ref="I1171">IF($C1171="","",IF(INDEX(import_data,$C1171,I$9)="","",INDEX(import_data,$C1171,I$9)))</f>
        <v>M65</v>
      </c>
      <c r="K1171" s="312" t="str">
        <f t="shared" si="127"/>
        <v>Srećko – Radulović – OK Varaždin – M65</v>
      </c>
      <c r="L1171" s="92" t="s">
        <v>0</v>
      </c>
      <c r="M1171" s="312" t="str">
        <f t="shared" si="128"/>
        <v>Srećko – Radulović – OK Varaždin</v>
      </c>
      <c r="N1171" s="92" t="s">
        <v>0</v>
      </c>
      <c r="O1171" s="312" t="str">
        <f t="shared" si="129"/>
        <v>Srećko – Radulović</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1186</v>
      </c>
      <c r="E1172" s="282" cm="1">
        <f t="array" ref="E1172">IF($C1172="","",INDEX(import_data,$C1172,E$9))</f>
        <v>2344</v>
      </c>
      <c r="F1172" s="280" t="str" cm="1">
        <f t="array" ref="F1172">IF($C1172="","",INDEX(import_data,$C1172,F$9))</f>
        <v>Stefan</v>
      </c>
      <c r="G1172" s="280" t="str" cm="1">
        <f t="array" ref="G1172">IF($C1172="","",INDEX(import_data,$C1172,G$9))</f>
        <v>Sutter</v>
      </c>
      <c r="H1172" s="280" t="str" cm="1">
        <f t="array" ref="H1172">IF($C1172="","",IF(INDEX(import_data,$C1172,H$9)="","",INDEX(import_data,$C1172,H$9)))</f>
        <v>OLG Bern</v>
      </c>
      <c r="I1172" s="300" t="str" cm="1">
        <f t="array" ref="I1172">IF($C1172="","",IF(INDEX(import_data,$C1172,I$9)="","",INDEX(import_data,$C1172,I$9)))</f>
        <v/>
      </c>
      <c r="K1172" s="312" t="str">
        <f t="shared" si="127"/>
        <v>Stefan – Sutter – OLG Bern</v>
      </c>
      <c r="L1172" s="92" t="s">
        <v>0</v>
      </c>
      <c r="M1172" s="312" t="str">
        <f t="shared" si="128"/>
        <v>Stefan – Sutter – OLG Bern</v>
      </c>
      <c r="N1172" s="92" t="s">
        <v>0</v>
      </c>
      <c r="O1172" s="312" t="str">
        <f t="shared" si="129"/>
        <v>Stefan – Sutter</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1187</v>
      </c>
      <c r="E1173" s="282" cm="1">
        <f t="array" ref="E1173">IF($C1173="","",INDEX(import_data,$C1173,E$9))</f>
        <v>1653</v>
      </c>
      <c r="F1173" s="280" t="str" cm="1">
        <f t="array" ref="F1173">IF($C1173="","",INDEX(import_data,$C1173,F$9))</f>
        <v>Stela</v>
      </c>
      <c r="G1173" s="280" t="str" cm="1">
        <f t="array" ref="G1173">IF($C1173="","",INDEX(import_data,$C1173,G$9))</f>
        <v>Peter</v>
      </c>
      <c r="H1173" s="280" t="str" cm="1">
        <f t="array" ref="H1173">IF($C1173="","",IF(INDEX(import_data,$C1173,H$9)="","",INDEX(import_data,$C1173,H$9)))</f>
        <v>OK Sova</v>
      </c>
      <c r="I1173" s="300" t="str" cm="1">
        <f t="array" ref="I1173">IF($C1173="","",IF(INDEX(import_data,$C1173,I$9)="","",INDEX(import_data,$C1173,I$9)))</f>
        <v/>
      </c>
      <c r="K1173" s="312" t="str">
        <f t="shared" si="127"/>
        <v>Stela – Peter – OK Sova</v>
      </c>
      <c r="L1173" s="92" t="s">
        <v>0</v>
      </c>
      <c r="M1173" s="312" t="str">
        <f t="shared" si="128"/>
        <v>Stela – Peter – OK Sova</v>
      </c>
      <c r="N1173" s="92" t="s">
        <v>0</v>
      </c>
      <c r="O1173" s="312" t="str">
        <f t="shared" si="129"/>
        <v>Stela – Peter</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1188</v>
      </c>
      <c r="E1174" s="282" cm="1">
        <f t="array" ref="E1174">IF($C1174="","",INDEX(import_data,$C1174,E$9))</f>
        <v>2070</v>
      </c>
      <c r="F1174" s="280" t="str" cm="1">
        <f t="array" ref="F1174">IF($C1174="","",INDEX(import_data,$C1174,F$9))</f>
        <v>Štěpán</v>
      </c>
      <c r="G1174" s="280" t="str" cm="1">
        <f t="array" ref="G1174">IF($C1174="","",INDEX(import_data,$C1174,G$9))</f>
        <v>Waldhauser</v>
      </c>
      <c r="H1174" s="280" t="str" cm="1">
        <f t="array" ref="H1174">IF($C1174="","",IF(INDEX(import_data,$C1174,H$9)="","",INDEX(import_data,$C1174,H$9)))</f>
        <v>OOB TJ Turnov</v>
      </c>
      <c r="I1174" s="300" t="str" cm="1">
        <f t="array" ref="I1174">IF($C1174="","",IF(INDEX(import_data,$C1174,I$9)="","",INDEX(import_data,$C1174,I$9)))</f>
        <v/>
      </c>
      <c r="K1174" s="312" t="str">
        <f t="shared" si="127"/>
        <v>Štěpán – Waldhauser – OOB TJ Turnov</v>
      </c>
      <c r="L1174" s="92" t="s">
        <v>0</v>
      </c>
      <c r="M1174" s="312" t="str">
        <f t="shared" si="128"/>
        <v>Štěpán – Waldhauser – OOB TJ Turnov</v>
      </c>
      <c r="N1174" s="92" t="s">
        <v>0</v>
      </c>
      <c r="O1174" s="312" t="str">
        <f t="shared" si="129"/>
        <v>Štěpán – Waldhauser</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1189</v>
      </c>
      <c r="E1175" s="282" cm="1">
        <f t="array" ref="E1175">IF($C1175="","",INDEX(import_data,$C1175,E$9))</f>
        <v>2318</v>
      </c>
      <c r="F1175" s="280" t="str" cm="1">
        <f t="array" ref="F1175">IF($C1175="","",INDEX(import_data,$C1175,F$9))</f>
        <v>Stephan</v>
      </c>
      <c r="G1175" s="280" t="str" cm="1">
        <f t="array" ref="G1175">IF($C1175="","",INDEX(import_data,$C1175,G$9))</f>
        <v>Guralnik</v>
      </c>
      <c r="H1175" s="280" t="str" cm="1">
        <f t="array" ref="H1175">IF($C1175="","",IF(INDEX(import_data,$C1175,H$9)="","",INDEX(import_data,$C1175,H$9)))</f>
        <v>OLV Eifel</v>
      </c>
      <c r="I1175" s="300" t="str" cm="1">
        <f t="array" ref="I1175">IF($C1175="","",IF(INDEX(import_data,$C1175,I$9)="","",INDEX(import_data,$C1175,I$9)))</f>
        <v/>
      </c>
      <c r="K1175" s="312" t="str">
        <f t="shared" si="127"/>
        <v>Stephan – Guralnik – OLV Eifel</v>
      </c>
      <c r="L1175" s="92" t="s">
        <v>0</v>
      </c>
      <c r="M1175" s="312" t="str">
        <f t="shared" si="128"/>
        <v>Stephan – Guralnik – OLV Eifel</v>
      </c>
      <c r="N1175" s="92" t="s">
        <v>0</v>
      </c>
      <c r="O1175" s="312" t="str">
        <f t="shared" si="129"/>
        <v>Stephan – Guralnik</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1190</v>
      </c>
      <c r="E1176" s="282" cm="1">
        <f t="array" ref="E1176">IF($C1176="","",INDEX(import_data,$C1176,E$9))</f>
        <v>2346</v>
      </c>
      <c r="F1176" s="280" t="str" cm="1">
        <f t="array" ref="F1176">IF($C1176="","",INDEX(import_data,$C1176,F$9))</f>
        <v>Steve</v>
      </c>
      <c r="G1176" s="280" t="str" cm="1">
        <f t="array" ref="G1176">IF($C1176="","",INDEX(import_data,$C1176,G$9))</f>
        <v>Smirthwaite</v>
      </c>
      <c r="H1176" s="280" t="str" cm="1">
        <f t="array" ref="H1176">IF($C1176="","",IF(INDEX(import_data,$C1176,H$9)="","",INDEX(import_data,$C1176,H$9)))</f>
        <v>Moravian</v>
      </c>
      <c r="I1176" s="300" t="str" cm="1">
        <f t="array" ref="I1176">IF($C1176="","",IF(INDEX(import_data,$C1176,I$9)="","",INDEX(import_data,$C1176,I$9)))</f>
        <v/>
      </c>
      <c r="K1176" s="312" t="str">
        <f t="shared" si="127"/>
        <v>Steve – Smirthwaite – Moravian</v>
      </c>
      <c r="L1176" s="92" t="s">
        <v>0</v>
      </c>
      <c r="M1176" s="312" t="str">
        <f t="shared" si="128"/>
        <v>Steve – Smirthwaite – Moravian</v>
      </c>
      <c r="N1176" s="92" t="s">
        <v>0</v>
      </c>
      <c r="O1176" s="312" t="str">
        <f t="shared" si="129"/>
        <v>Steve – Smirthwaite</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1191</v>
      </c>
      <c r="E1177" s="282" cm="1">
        <f t="array" ref="E1177">IF($C1177="","",INDEX(import_data,$C1177,E$9))</f>
        <v>1741</v>
      </c>
      <c r="F1177" s="280" t="str" cm="1">
        <f t="array" ref="F1177">IF($C1177="","",INDEX(import_data,$C1177,F$9))</f>
        <v>Stipan</v>
      </c>
      <c r="G1177" s="280" t="str" cm="1">
        <f t="array" ref="G1177">IF($C1177="","",INDEX(import_data,$C1177,G$9))</f>
        <v>Marinčić</v>
      </c>
      <c r="H1177" s="280" t="str" cm="1">
        <f t="array" ref="H1177">IF($C1177="","",IF(INDEX(import_data,$C1177,H$9)="","",INDEX(import_data,$C1177,H$9)))</f>
        <v>OK Sova</v>
      </c>
      <c r="I1177" s="300" t="str" cm="1">
        <f t="array" ref="I1177">IF($C1177="","",IF(INDEX(import_data,$C1177,I$9)="","",INDEX(import_data,$C1177,I$9)))</f>
        <v/>
      </c>
      <c r="K1177" s="312" t="str">
        <f t="shared" si="127"/>
        <v>Stipan – Marinčić – OK Sova</v>
      </c>
      <c r="L1177" s="92" t="s">
        <v>0</v>
      </c>
      <c r="M1177" s="312" t="str">
        <f t="shared" si="128"/>
        <v>Stipan – Marinčić – OK Sova</v>
      </c>
      <c r="N1177" s="92" t="s">
        <v>0</v>
      </c>
      <c r="O1177" s="312" t="str">
        <f t="shared" si="129"/>
        <v>Stipan – Marinčić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1192</v>
      </c>
      <c r="E1178" s="282" cm="1">
        <f t="array" ref="E1178">IF($C1178="","",INDEX(import_data,$C1178,E$9))</f>
        <v>1335</v>
      </c>
      <c r="F1178" s="280" t="str" cm="1">
        <f t="array" ref="F1178">IF($C1178="","",INDEX(import_data,$C1178,F$9))</f>
        <v>Stjepan</v>
      </c>
      <c r="G1178" s="280" t="str" cm="1">
        <f t="array" ref="G1178">IF($C1178="","",INDEX(import_data,$C1178,G$9))</f>
        <v>Canjuga</v>
      </c>
      <c r="H1178" s="280" t="str" cm="1">
        <f t="array" ref="H1178">IF($C1178="","",IF(INDEX(import_data,$C1178,H$9)="","",INDEX(import_data,$C1178,H$9)))</f>
        <v>OK Varaždin</v>
      </c>
      <c r="I1178" s="300" t="str" cm="1">
        <f t="array" ref="I1178">IF($C1178="","",IF(INDEX(import_data,$C1178,I$9)="","",INDEX(import_data,$C1178,I$9)))</f>
        <v>M12</v>
      </c>
      <c r="K1178" s="312" t="str">
        <f t="shared" si="127"/>
        <v>Stjepan – Canjuga – OK Varaždin – M12</v>
      </c>
      <c r="L1178" s="92" t="s">
        <v>0</v>
      </c>
      <c r="M1178" s="312" t="str">
        <f t="shared" si="128"/>
        <v>Stjepan – Canjuga – OK Varaždin</v>
      </c>
      <c r="N1178" s="92" t="s">
        <v>0</v>
      </c>
      <c r="O1178" s="312" t="str">
        <f t="shared" si="129"/>
        <v>Stjepan – Canjuga</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1193</v>
      </c>
      <c r="E1179" s="282" cm="1">
        <f t="array" ref="E1179">IF($C1179="","",INDEX(import_data,$C1179,E$9))</f>
        <v>2252</v>
      </c>
      <c r="F1179" s="280" t="str" cm="1">
        <f t="array" ref="F1179">IF($C1179="","",INDEX(import_data,$C1179,F$9))</f>
        <v>Stjepan</v>
      </c>
      <c r="G1179" s="280" t="str" cm="1">
        <f t="array" ref="G1179">IF($C1179="","",INDEX(import_data,$C1179,G$9))</f>
        <v>Burić</v>
      </c>
      <c r="H1179" s="280" t="str" cm="1">
        <f t="array" ref="H1179">IF($C1179="","",IF(INDEX(import_data,$C1179,H$9)="","",INDEX(import_data,$C1179,H$9)))</f>
        <v>OK Kapela</v>
      </c>
      <c r="I1179" s="300" t="str" cm="1">
        <f t="array" ref="I1179">IF($C1179="","",IF(INDEX(import_data,$C1179,I$9)="","",INDEX(import_data,$C1179,I$9)))</f>
        <v/>
      </c>
      <c r="K1179" s="312" t="str">
        <f t="shared" si="127"/>
        <v>Stjepan – Burić – OK Kapela</v>
      </c>
      <c r="L1179" s="92" t="s">
        <v>0</v>
      </c>
      <c r="M1179" s="312" t="str">
        <f t="shared" si="128"/>
        <v>Stjepan – Burić – OK Kapela</v>
      </c>
      <c r="N1179" s="92" t="s">
        <v>0</v>
      </c>
      <c r="O1179" s="312" t="str">
        <f t="shared" si="129"/>
        <v>Stjepan – Burić</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1194</v>
      </c>
      <c r="E1180" s="282" cm="1">
        <f t="array" ref="E1180">IF($C1180="","",INDEX(import_data,$C1180,E$9))</f>
        <v>1031</v>
      </c>
      <c r="F1180" s="280" t="str" cm="1">
        <f t="array" ref="F1180">IF($C1180="","",INDEX(import_data,$C1180,F$9))</f>
        <v>Stjepan</v>
      </c>
      <c r="G1180" s="280" t="str" cm="1">
        <f t="array" ref="G1180">IF($C1180="","",INDEX(import_data,$C1180,G$9))</f>
        <v>Sučić</v>
      </c>
      <c r="H1180" s="280" t="str" cm="1">
        <f t="array" ref="H1180">IF($C1180="","",IF(INDEX(import_data,$C1180,H$9)="","",INDEX(import_data,$C1180,H$9)))</f>
        <v>OK Vihor</v>
      </c>
      <c r="I1180" s="300" t="str" cm="1">
        <f t="array" ref="I1180">IF($C1180="","",IF(INDEX(import_data,$C1180,I$9)="","",INDEX(import_data,$C1180,I$9)))</f>
        <v/>
      </c>
      <c r="K1180" s="312" t="str">
        <f t="shared" si="127"/>
        <v>Stjepan – Sučić – OK Vihor</v>
      </c>
      <c r="L1180" s="92" t="s">
        <v>0</v>
      </c>
      <c r="M1180" s="312" t="str">
        <f t="shared" si="128"/>
        <v>Stjepan – Sučić – OK Vihor</v>
      </c>
      <c r="N1180" s="92" t="s">
        <v>0</v>
      </c>
      <c r="O1180" s="312" t="str">
        <f t="shared" si="129"/>
        <v>Stjepan – Sučić</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1195</v>
      </c>
      <c r="E1181" s="282" cm="1">
        <f t="array" ref="E1181">IF($C1181="","",INDEX(import_data,$C1181,E$9))</f>
        <v>1692</v>
      </c>
      <c r="F1181" s="280" t="str" cm="1">
        <f t="array" ref="F1181">IF($C1181="","",INDEX(import_data,$C1181,F$9))</f>
        <v>Stjepan</v>
      </c>
      <c r="G1181" s="280" t="str" cm="1">
        <f t="array" ref="G1181">IF($C1181="","",INDEX(import_data,$C1181,G$9))</f>
        <v>Babić</v>
      </c>
      <c r="H1181" s="280" t="str" cm="1">
        <f t="array" ref="H1181">IF($C1181="","",IF(INDEX(import_data,$C1181,H$9)="","",INDEX(import_data,$C1181,H$9)))</f>
        <v>OK Vihor</v>
      </c>
      <c r="I1181" s="300" t="str" cm="1">
        <f t="array" ref="I1181">IF($C1181="","",IF(INDEX(import_data,$C1181,I$9)="","",INDEX(import_data,$C1181,I$9)))</f>
        <v/>
      </c>
      <c r="K1181" s="312" t="str">
        <f t="shared" si="127"/>
        <v>Stjepan – Babić – OK Vihor</v>
      </c>
      <c r="L1181" s="92" t="s">
        <v>0</v>
      </c>
      <c r="M1181" s="312" t="str">
        <f t="shared" si="128"/>
        <v>Stjepan – Babić – OK Vihor</v>
      </c>
      <c r="N1181" s="92" t="s">
        <v>0</v>
      </c>
      <c r="O1181" s="312" t="str">
        <f t="shared" si="129"/>
        <v>Stjepan – Babić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1196</v>
      </c>
      <c r="E1182" s="282" cm="1">
        <f t="array" ref="E1182">IF($C1182="","",INDEX(import_data,$C1182,E$9))</f>
        <v>1032</v>
      </c>
      <c r="F1182" s="280" t="str" cm="1">
        <f t="array" ref="F1182">IF($C1182="","",INDEX(import_data,$C1182,F$9))</f>
        <v>Suzana</v>
      </c>
      <c r="G1182" s="280" t="str" cm="1">
        <f t="array" ref="G1182">IF($C1182="","",INDEX(import_data,$C1182,G$9))</f>
        <v>Stanić</v>
      </c>
      <c r="H1182" s="280" t="str" cm="1">
        <f t="array" ref="H1182">IF($C1182="","",IF(INDEX(import_data,$C1182,H$9)="","",INDEX(import_data,$C1182,H$9)))</f>
        <v>OK Kapela</v>
      </c>
      <c r="I1182" s="300" t="str" cm="1">
        <f t="array" ref="I1182">IF($C1182="","",IF(INDEX(import_data,$C1182,I$9)="","",INDEX(import_data,$C1182,I$9)))</f>
        <v>Ž21B</v>
      </c>
      <c r="K1182" s="312" t="str">
        <f t="shared" si="127"/>
        <v>Suzana – Stanić – OK Kapela – Ž21B</v>
      </c>
      <c r="L1182" s="92" t="s">
        <v>0</v>
      </c>
      <c r="M1182" s="312" t="str">
        <f t="shared" si="128"/>
        <v>Suzana – Stanić – OK Kapela</v>
      </c>
      <c r="N1182" s="92" t="s">
        <v>0</v>
      </c>
      <c r="O1182" s="312" t="str">
        <f t="shared" si="129"/>
        <v>Suzana – Stanić</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1197</v>
      </c>
      <c r="E1183" s="282" cm="1">
        <f t="array" ref="E1183">IF($C1183="","",INDEX(import_data,$C1183,E$9))</f>
        <v>2220</v>
      </c>
      <c r="F1183" s="280" t="str" cm="1">
        <f t="array" ref="F1183">IF($C1183="","",INDEX(import_data,$C1183,F$9))</f>
        <v>Sven</v>
      </c>
      <c r="G1183" s="280" t="str" cm="1">
        <f t="array" ref="G1183">IF($C1183="","",INDEX(import_data,$C1183,G$9))</f>
        <v>Belas</v>
      </c>
      <c r="H1183" s="280" t="str" cm="1">
        <f t="array" ref="H1183">IF($C1183="","",IF(INDEX(import_data,$C1183,H$9)="","",INDEX(import_data,$C1183,H$9)))</f>
        <v>OK Vihor</v>
      </c>
      <c r="I1183" s="300" t="str" cm="1">
        <f t="array" ref="I1183">IF($C1183="","",IF(INDEX(import_data,$C1183,I$9)="","",INDEX(import_data,$C1183,I$9)))</f>
        <v>M12</v>
      </c>
      <c r="K1183" s="312" t="str">
        <f t="shared" si="127"/>
        <v>Sven – Belas – OK Vihor – M12</v>
      </c>
      <c r="L1183" s="92" t="s">
        <v>0</v>
      </c>
      <c r="M1183" s="312" t="str">
        <f t="shared" si="128"/>
        <v>Sven – Belas – OK Vihor</v>
      </c>
      <c r="N1183" s="92" t="s">
        <v>0</v>
      </c>
      <c r="O1183" s="312" t="str">
        <f t="shared" si="129"/>
        <v>Sven – Belas</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1198</v>
      </c>
      <c r="E1184" s="282" cm="1">
        <f t="array" ref="E1184">IF($C1184="","",INDEX(import_data,$C1184,E$9))</f>
        <v>1736</v>
      </c>
      <c r="F1184" s="280" t="str" cm="1">
        <f t="array" ref="F1184">IF($C1184="","",INDEX(import_data,$C1184,F$9))</f>
        <v>Sven</v>
      </c>
      <c r="G1184" s="280" t="str" cm="1">
        <f t="array" ref="G1184">IF($C1184="","",INDEX(import_data,$C1184,G$9))</f>
        <v>Brkanić</v>
      </c>
      <c r="H1184" s="280" t="str" cm="1">
        <f t="array" ref="H1184">IF($C1184="","",IF(INDEX(import_data,$C1184,H$9)="","",INDEX(import_data,$C1184,H$9)))</f>
        <v>OK Sova</v>
      </c>
      <c r="I1184" s="300" t="str" cm="1">
        <f t="array" ref="I1184">IF($C1184="","",IF(INDEX(import_data,$C1184,I$9)="","",INDEX(import_data,$C1184,I$9)))</f>
        <v/>
      </c>
      <c r="K1184" s="312" t="str">
        <f t="shared" si="127"/>
        <v>Sven – Brkanić – OK Sova</v>
      </c>
      <c r="L1184" s="92" t="s">
        <v>0</v>
      </c>
      <c r="M1184" s="312" t="str">
        <f t="shared" si="128"/>
        <v>Sven – Brkanić – OK Sova</v>
      </c>
      <c r="N1184" s="92" t="s">
        <v>0</v>
      </c>
      <c r="O1184" s="312" t="str">
        <f t="shared" si="129"/>
        <v>Sven – Brkanić</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1199</v>
      </c>
      <c r="E1185" s="282" cm="1">
        <f t="array" ref="E1185">IF($C1185="","",INDEX(import_data,$C1185,E$9))</f>
        <v>1571</v>
      </c>
      <c r="F1185" s="280" t="str" cm="1">
        <f t="array" ref="F1185">IF($C1185="","",INDEX(import_data,$C1185,F$9))</f>
        <v>Sven</v>
      </c>
      <c r="G1185" s="280" t="str" cm="1">
        <f t="array" ref="G1185">IF($C1185="","",INDEX(import_data,$C1185,G$9))</f>
        <v>Divjak</v>
      </c>
      <c r="H1185" s="280" t="str" cm="1">
        <f t="array" ref="H1185">IF($C1185="","",IF(INDEX(import_data,$C1185,H$9)="","",INDEX(import_data,$C1185,H$9)))</f>
        <v>OK Varaždin</v>
      </c>
      <c r="I1185" s="300" t="str" cm="1">
        <f t="array" ref="I1185">IF($C1185="","",IF(INDEX(import_data,$C1185,I$9)="","",INDEX(import_data,$C1185,I$9)))</f>
        <v/>
      </c>
      <c r="K1185" s="312" t="str">
        <f t="shared" si="127"/>
        <v>Sven – Divjak – OK Varaždin</v>
      </c>
      <c r="L1185" s="92" t="s">
        <v>0</v>
      </c>
      <c r="M1185" s="312" t="str">
        <f t="shared" si="128"/>
        <v>Sven – Divjak – OK Varaždin</v>
      </c>
      <c r="N1185" s="92" t="s">
        <v>0</v>
      </c>
      <c r="O1185" s="312" t="str">
        <f t="shared" si="129"/>
        <v>Sven – Divjak</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1200</v>
      </c>
      <c r="E1186" s="282" cm="1">
        <f t="array" ref="E1186">IF($C1186="","",INDEX(import_data,$C1186,E$9))</f>
        <v>1660</v>
      </c>
      <c r="F1186" s="280" t="str" cm="1">
        <f t="array" ref="F1186">IF($C1186="","",INDEX(import_data,$C1186,F$9))</f>
        <v>Sven Ivor</v>
      </c>
      <c r="G1186" s="280" t="str" cm="1">
        <f t="array" ref="G1186">IF($C1186="","",INDEX(import_data,$C1186,G$9))</f>
        <v>Lebinac</v>
      </c>
      <c r="H1186" s="280" t="str" cm="1">
        <f t="array" ref="H1186">IF($C1186="","",IF(INDEX(import_data,$C1186,H$9)="","",INDEX(import_data,$C1186,H$9)))</f>
        <v>OK Varaždin</v>
      </c>
      <c r="I1186" s="300" t="str" cm="1">
        <f t="array" ref="I1186">IF($C1186="","",IF(INDEX(import_data,$C1186,I$9)="","",INDEX(import_data,$C1186,I$9)))</f>
        <v/>
      </c>
      <c r="K1186" s="312" t="str">
        <f t="shared" si="127"/>
        <v>Sven Ivor – Lebinac – OK Varaždin</v>
      </c>
      <c r="L1186" s="92" t="s">
        <v>0</v>
      </c>
      <c r="M1186" s="312" t="str">
        <f t="shared" si="128"/>
        <v>Sven Ivor – Lebinac – OK Varaždin</v>
      </c>
      <c r="N1186" s="92" t="s">
        <v>0</v>
      </c>
      <c r="O1186" s="312" t="str">
        <f t="shared" si="129"/>
        <v>Sven Ivor – Lebinac</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1201</v>
      </c>
      <c r="E1187" s="282" cm="1">
        <f t="array" ref="E1187">IF($C1187="","",INDEX(import_data,$C1187,E$9))</f>
        <v>1131</v>
      </c>
      <c r="F1187" s="280" t="str" cm="1">
        <f t="array" ref="F1187">IF($C1187="","",INDEX(import_data,$C1187,F$9))</f>
        <v>Tadej</v>
      </c>
      <c r="G1187" s="280" t="str" cm="1">
        <f t="array" ref="G1187">IF($C1187="","",INDEX(import_data,$C1187,G$9))</f>
        <v>Lešnjak</v>
      </c>
      <c r="H1187" s="280" t="str" cm="1">
        <f t="array" ref="H1187">IF($C1187="","",IF(INDEX(import_data,$C1187,H$9)="","",INDEX(import_data,$C1187,H$9)))</f>
        <v>OK Varaždin</v>
      </c>
      <c r="I1187" s="300" t="str" cm="1">
        <f t="array" ref="I1187">IF($C1187="","",IF(INDEX(import_data,$C1187,I$9)="","",INDEX(import_data,$C1187,I$9)))</f>
        <v/>
      </c>
      <c r="K1187" s="312" t="str">
        <f t="shared" si="127"/>
        <v>Tadej – Lešnjak – OK Varaždin</v>
      </c>
      <c r="L1187" s="92" t="s">
        <v>0</v>
      </c>
      <c r="M1187" s="312" t="str">
        <f t="shared" si="128"/>
        <v>Tadej – Lešnjak – OK Varaždin</v>
      </c>
      <c r="N1187" s="92" t="s">
        <v>0</v>
      </c>
      <c r="O1187" s="312" t="str">
        <f t="shared" si="129"/>
        <v>Tadej – Lešnjak</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1202</v>
      </c>
      <c r="E1188" s="282" cm="1">
        <f t="array" ref="E1188">IF($C1188="","",INDEX(import_data,$C1188,E$9))</f>
        <v>1286</v>
      </c>
      <c r="F1188" s="280" t="str" cm="1">
        <f t="array" ref="F1188">IF($C1188="","",INDEX(import_data,$C1188,F$9))</f>
        <v>Tajana</v>
      </c>
      <c r="G1188" s="280" t="str" cm="1">
        <f t="array" ref="G1188">IF($C1188="","",INDEX(import_data,$C1188,G$9))</f>
        <v>Holjevac-Gagulić</v>
      </c>
      <c r="H1188" s="280" t="str" cm="1">
        <f t="array" ref="H1188">IF($C1188="","",IF(INDEX(import_data,$C1188,H$9)="","",INDEX(import_data,$C1188,H$9)))</f>
        <v>OK Maksimir</v>
      </c>
      <c r="I1188" s="300" t="str" cm="1">
        <f t="array" ref="I1188">IF($C1188="","",IF(INDEX(import_data,$C1188,I$9)="","",INDEX(import_data,$C1188,I$9)))</f>
        <v/>
      </c>
      <c r="K1188" s="312" t="str">
        <f t="shared" si="127"/>
        <v>Tajana – Holjevac-Gagulić – OK Maksimir</v>
      </c>
      <c r="L1188" s="92" t="s">
        <v>0</v>
      </c>
      <c r="M1188" s="312" t="str">
        <f t="shared" si="128"/>
        <v>Tajana – Holjevac-Gagulić – OK Maksimir</v>
      </c>
      <c r="N1188" s="92" t="s">
        <v>0</v>
      </c>
      <c r="O1188" s="312" t="str">
        <f t="shared" si="129"/>
        <v>Tajana – Holjevac-Gagulić</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1203</v>
      </c>
      <c r="E1189" s="282" cm="1">
        <f t="array" ref="E1189">IF($C1189="","",INDEX(import_data,$C1189,E$9))</f>
        <v>1640</v>
      </c>
      <c r="F1189" s="280" t="str" cm="1">
        <f t="array" ref="F1189">IF($C1189="","",INDEX(import_data,$C1189,F$9))</f>
        <v>Tamara</v>
      </c>
      <c r="G1189" s="280" t="str" cm="1">
        <f t="array" ref="G1189">IF($C1189="","",INDEX(import_data,$C1189,G$9))</f>
        <v>Filipović</v>
      </c>
      <c r="H1189" s="280" t="str" cm="1">
        <f t="array" ref="H1189">IF($C1189="","",IF(INDEX(import_data,$C1189,H$9)="","",INDEX(import_data,$C1189,H$9)))</f>
        <v>OK Sova</v>
      </c>
      <c r="I1189" s="300" t="str" cm="1">
        <f t="array" ref="I1189">IF($C1189="","",IF(INDEX(import_data,$C1189,I$9)="","",INDEX(import_data,$C1189,I$9)))</f>
        <v/>
      </c>
      <c r="K1189" s="312" t="str">
        <f t="shared" si="127"/>
        <v>Tamara – Filipović – OK Sova</v>
      </c>
      <c r="L1189" s="92" t="s">
        <v>0</v>
      </c>
      <c r="M1189" s="312" t="str">
        <f t="shared" si="128"/>
        <v>Tamara – Filipović – OK Sova</v>
      </c>
      <c r="N1189" s="92" t="s">
        <v>0</v>
      </c>
      <c r="O1189" s="312" t="str">
        <f t="shared" si="129"/>
        <v>Tamara – Filipović</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1204</v>
      </c>
      <c r="E1190" s="282" cm="1">
        <f t="array" ref="E1190">IF($C1190="","",INDEX(import_data,$C1190,E$9))</f>
        <v>1232</v>
      </c>
      <c r="F1190" s="280" t="str" cm="1">
        <f t="array" ref="F1190">IF($C1190="","",INDEX(import_data,$C1190,F$9))</f>
        <v>Tamara</v>
      </c>
      <c r="G1190" s="280" t="str" cm="1">
        <f t="array" ref="G1190">IF($C1190="","",INDEX(import_data,$C1190,G$9))</f>
        <v>Kefeček</v>
      </c>
      <c r="H1190" s="280" t="str" cm="1">
        <f t="array" ref="H1190">IF($C1190="","",IF(INDEX(import_data,$C1190,H$9)="","",INDEX(import_data,$C1190,H$9)))</f>
        <v>OK Kapela</v>
      </c>
      <c r="I1190" s="300" t="str" cm="1">
        <f t="array" ref="I1190">IF($C1190="","",IF(INDEX(import_data,$C1190,I$9)="","",INDEX(import_data,$C1190,I$9)))</f>
        <v/>
      </c>
      <c r="K1190" s="312" t="str">
        <f t="shared" si="127"/>
        <v>Tamara – Kefeček – OK Kapela</v>
      </c>
      <c r="L1190" s="92" t="s">
        <v>0</v>
      </c>
      <c r="M1190" s="312" t="str">
        <f t="shared" si="128"/>
        <v>Tamara – Kefeček – OK Kapela</v>
      </c>
      <c r="N1190" s="92" t="s">
        <v>0</v>
      </c>
      <c r="O1190" s="312" t="str">
        <f t="shared" si="129"/>
        <v>Tamara – Kefeček</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1205</v>
      </c>
      <c r="E1191" s="282" cm="1">
        <f t="array" ref="E1191">IF($C1191="","",INDEX(import_data,$C1191,E$9))</f>
        <v>1177</v>
      </c>
      <c r="F1191" s="280" t="str" cm="1">
        <f t="array" ref="F1191">IF($C1191="","",INDEX(import_data,$C1191,F$9))</f>
        <v>Tamara</v>
      </c>
      <c r="G1191" s="280" t="str" cm="1">
        <f t="array" ref="G1191">IF($C1191="","",INDEX(import_data,$C1191,G$9))</f>
        <v>Radulić Butorac</v>
      </c>
      <c r="H1191" s="280" t="str" cm="1">
        <f t="array" ref="H1191">IF($C1191="","",IF(INDEX(import_data,$C1191,H$9)="","",INDEX(import_data,$C1191,H$9)))</f>
        <v>OK Vihor</v>
      </c>
      <c r="I1191" s="300" t="str" cm="1">
        <f t="array" ref="I1191">IF($C1191="","",IF(INDEX(import_data,$C1191,I$9)="","",INDEX(import_data,$C1191,I$9)))</f>
        <v>Ž45</v>
      </c>
      <c r="K1191" s="312" t="str">
        <f t="shared" si="127"/>
        <v>Tamara – Radulić Butorac – OK Vihor – Ž45</v>
      </c>
      <c r="L1191" s="92" t="s">
        <v>0</v>
      </c>
      <c r="M1191" s="312" t="str">
        <f t="shared" si="128"/>
        <v>Tamara – Radulić Butorac – OK Vihor</v>
      </c>
      <c r="N1191" s="92" t="s">
        <v>0</v>
      </c>
      <c r="O1191" s="312" t="str">
        <f t="shared" si="129"/>
        <v>Tamara – Radulić Butorac</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1206</v>
      </c>
      <c r="E1192" s="282" cm="1">
        <f t="array" ref="E1192">IF($C1192="","",INDEX(import_data,$C1192,E$9))</f>
        <v>2418</v>
      </c>
      <c r="F1192" s="280" t="str" cm="1">
        <f t="array" ref="F1192">IF($C1192="","",INDEX(import_data,$C1192,F$9))</f>
        <v>Tamara</v>
      </c>
      <c r="G1192" s="280" t="str" cm="1">
        <f t="array" ref="G1192">IF($C1192="","",INDEX(import_data,$C1192,G$9))</f>
        <v>Zenchenko</v>
      </c>
      <c r="H1192" s="280" t="str" cm="1">
        <f t="array" ref="H1192">IF($C1192="","",IF(INDEX(import_data,$C1192,H$9)="","",INDEX(import_data,$C1192,H$9)))</f>
        <v>Dniepro</v>
      </c>
      <c r="I1192" s="300" t="str" cm="1">
        <f t="array" ref="I1192">IF($C1192="","",IF(INDEX(import_data,$C1192,I$9)="","",INDEX(import_data,$C1192,I$9)))</f>
        <v/>
      </c>
      <c r="K1192" s="312" t="str">
        <f t="shared" si="127"/>
        <v>Tamara – Zenchenko – Dniepro</v>
      </c>
      <c r="L1192" s="92" t="s">
        <v>0</v>
      </c>
      <c r="M1192" s="312" t="str">
        <f t="shared" si="128"/>
        <v>Tamara – Zenchenko – Dniepro</v>
      </c>
      <c r="N1192" s="92" t="s">
        <v>0</v>
      </c>
      <c r="O1192" s="312" t="str">
        <f t="shared" si="129"/>
        <v>Tamara – Zenchenko</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1207</v>
      </c>
      <c r="E1193" s="282" cm="1">
        <f t="array" ref="E1193">IF($C1193="","",INDEX(import_data,$C1193,E$9))</f>
        <v>2172</v>
      </c>
      <c r="F1193" s="280" t="str" cm="1">
        <f t="array" ref="F1193">IF($C1193="","",INDEX(import_data,$C1193,F$9))</f>
        <v>Tamara</v>
      </c>
      <c r="G1193" s="280" t="str" cm="1">
        <f t="array" ref="G1193">IF($C1193="","",INDEX(import_data,$C1193,G$9))</f>
        <v>Jaklenec</v>
      </c>
      <c r="H1193" s="280" t="str" cm="1">
        <f t="array" ref="H1193">IF($C1193="","",IF(INDEX(import_data,$C1193,H$9)="","",INDEX(import_data,$C1193,H$9)))</f>
        <v>OK Japetić</v>
      </c>
      <c r="I1193" s="300" t="str" cm="1">
        <f t="array" ref="I1193">IF($C1193="","",IF(INDEX(import_data,$C1193,I$9)="","",INDEX(import_data,$C1193,I$9)))</f>
        <v>Ž12</v>
      </c>
      <c r="K1193" s="312" t="str">
        <f t="shared" si="127"/>
        <v>Tamara – Jaklenec – OK Japetić – Ž12</v>
      </c>
      <c r="L1193" s="92" t="s">
        <v>0</v>
      </c>
      <c r="M1193" s="312" t="str">
        <f t="shared" si="128"/>
        <v>Tamara – Jaklenec – OK Japetić</v>
      </c>
      <c r="N1193" s="92" t="s">
        <v>0</v>
      </c>
      <c r="O1193" s="312" t="str">
        <f t="shared" si="129"/>
        <v>Tamara – Jaklenec</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1208</v>
      </c>
      <c r="E1194" s="282" cm="1">
        <f t="array" ref="E1194">IF($C1194="","",INDEX(import_data,$C1194,E$9))</f>
        <v>2026</v>
      </c>
      <c r="F1194" s="280" t="str" cm="1">
        <f t="array" ref="F1194">IF($C1194="","",INDEX(import_data,$C1194,F$9))</f>
        <v>Tanja</v>
      </c>
      <c r="G1194" s="280" t="str" cm="1">
        <f t="array" ref="G1194">IF($C1194="","",INDEX(import_data,$C1194,G$9))</f>
        <v>Grivić</v>
      </c>
      <c r="H1194" s="280" t="str" cm="1">
        <f t="array" ref="H1194">IF($C1194="","",IF(INDEX(import_data,$C1194,H$9)="","",INDEX(import_data,$C1194,H$9)))</f>
        <v/>
      </c>
      <c r="I1194" s="300" t="str" cm="1">
        <f t="array" ref="I1194">IF($C1194="","",IF(INDEX(import_data,$C1194,I$9)="","",INDEX(import_data,$C1194,I$9)))</f>
        <v/>
      </c>
      <c r="K1194" s="312" t="str">
        <f t="shared" si="127"/>
        <v>Tanja – Grivić</v>
      </c>
      <c r="L1194" s="92" t="s">
        <v>0</v>
      </c>
      <c r="M1194" s="312" t="str">
        <f t="shared" si="128"/>
        <v>Tanja – Grivić</v>
      </c>
      <c r="N1194" s="92" t="s">
        <v>0</v>
      </c>
      <c r="O1194" s="312" t="str">
        <f t="shared" si="129"/>
        <v>Tanja – Grivić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1209</v>
      </c>
      <c r="E1195" s="282" cm="1">
        <f t="array" ref="E1195">IF($C1195="","",INDEX(import_data,$C1195,E$9))</f>
        <v>1975</v>
      </c>
      <c r="F1195" s="280" t="str" cm="1">
        <f t="array" ref="F1195">IF($C1195="","",INDEX(import_data,$C1195,F$9))</f>
        <v>Tanja</v>
      </c>
      <c r="G1195" s="280" t="str" cm="1">
        <f t="array" ref="G1195">IF($C1195="","",INDEX(import_data,$C1195,G$9))</f>
        <v>Mezga</v>
      </c>
      <c r="H1195" s="280" t="str" cm="1">
        <f t="array" ref="H1195">IF($C1195="","",IF(INDEX(import_data,$C1195,H$9)="","",INDEX(import_data,$C1195,H$9)))</f>
        <v>OK Slo. Gradec</v>
      </c>
      <c r="I1195" s="300" t="str" cm="1">
        <f t="array" ref="I1195">IF($C1195="","",IF(INDEX(import_data,$C1195,I$9)="","",INDEX(import_data,$C1195,I$9)))</f>
        <v/>
      </c>
      <c r="K1195" s="312" t="str">
        <f t="shared" si="127"/>
        <v>Tanja – Mezga – OK Slo. Gradec</v>
      </c>
      <c r="L1195" s="92" t="s">
        <v>0</v>
      </c>
      <c r="M1195" s="312" t="str">
        <f t="shared" si="128"/>
        <v>Tanja – Mezga – OK Slo. Gradec</v>
      </c>
      <c r="N1195" s="92" t="s">
        <v>0</v>
      </c>
      <c r="O1195" s="312" t="str">
        <f t="shared" si="129"/>
        <v>Tanja – Mezga</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1210</v>
      </c>
      <c r="E1196" s="282" cm="1">
        <f t="array" ref="E1196">IF($C1196="","",INDEX(import_data,$C1196,E$9))</f>
        <v>1220</v>
      </c>
      <c r="F1196" s="280" t="str" cm="1">
        <f t="array" ref="F1196">IF($C1196="","",INDEX(import_data,$C1196,F$9))</f>
        <v>Tanja</v>
      </c>
      <c r="G1196" s="280" t="str" cm="1">
        <f t="array" ref="G1196">IF($C1196="","",INDEX(import_data,$C1196,G$9))</f>
        <v>Potrebica</v>
      </c>
      <c r="H1196" s="280" t="str" cm="1">
        <f t="array" ref="H1196">IF($C1196="","",IF(INDEX(import_data,$C1196,H$9)="","",INDEX(import_data,$C1196,H$9)))</f>
        <v>OK Varaždin</v>
      </c>
      <c r="I1196" s="300" t="str" cm="1">
        <f t="array" ref="I1196">IF($C1196="","",IF(INDEX(import_data,$C1196,I$9)="","",INDEX(import_data,$C1196,I$9)))</f>
        <v>Ž35</v>
      </c>
      <c r="K1196" s="312" t="str">
        <f t="shared" si="127"/>
        <v>Tanja – Potrebica – OK Varaždin – Ž35</v>
      </c>
      <c r="L1196" s="92" t="s">
        <v>0</v>
      </c>
      <c r="M1196" s="312" t="str">
        <f t="shared" si="128"/>
        <v>Tanja – Potrebica – OK Varaždin</v>
      </c>
      <c r="N1196" s="92" t="s">
        <v>0</v>
      </c>
      <c r="O1196" s="312" t="str">
        <f t="shared" si="129"/>
        <v>Tanja – Potrebica</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1211</v>
      </c>
      <c r="E1197" s="282" cm="1">
        <f t="array" ref="E1197">IF($C1197="","",INDEX(import_data,$C1197,E$9))</f>
        <v>1298</v>
      </c>
      <c r="F1197" s="280" t="str" cm="1">
        <f t="array" ref="F1197">IF($C1197="","",INDEX(import_data,$C1197,F$9))</f>
        <v>Tara</v>
      </c>
      <c r="G1197" s="280" t="str" cm="1">
        <f t="array" ref="G1197">IF($C1197="","",INDEX(import_data,$C1197,G$9))</f>
        <v>Sirovec</v>
      </c>
      <c r="H1197" s="280" t="str" cm="1">
        <f t="array" ref="H1197">IF($C1197="","",IF(INDEX(import_data,$C1197,H$9)="","",INDEX(import_data,$C1197,H$9)))</f>
        <v>OK Vihor</v>
      </c>
      <c r="I1197" s="300" t="str" cm="1">
        <f t="array" ref="I1197">IF($C1197="","",IF(INDEX(import_data,$C1197,I$9)="","",INDEX(import_data,$C1197,I$9)))</f>
        <v>Ž21B</v>
      </c>
      <c r="K1197" s="312" t="str">
        <f t="shared" si="127"/>
        <v>Tara – Sirovec – OK Vihor – Ž21B</v>
      </c>
      <c r="L1197" s="92" t="s">
        <v>0</v>
      </c>
      <c r="M1197" s="312" t="str">
        <f t="shared" si="128"/>
        <v>Tara – Sirovec – OK Vihor</v>
      </c>
      <c r="N1197" s="92" t="s">
        <v>0</v>
      </c>
      <c r="O1197" s="312" t="str">
        <f t="shared" si="129"/>
        <v>Tara – Sirovec</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1212</v>
      </c>
      <c r="E1198" s="282" cm="1">
        <f t="array" ref="E1198">IF($C1198="","",INDEX(import_data,$C1198,E$9))</f>
        <v>2233</v>
      </c>
      <c r="F1198" s="280" t="str" cm="1">
        <f t="array" ref="F1198">IF($C1198="","",INDEX(import_data,$C1198,F$9))</f>
        <v>Tea</v>
      </c>
      <c r="G1198" s="280" t="str" cm="1">
        <f t="array" ref="G1198">IF($C1198="","",INDEX(import_data,$C1198,G$9))</f>
        <v>Galić</v>
      </c>
      <c r="H1198" s="280" t="str" cm="1">
        <f t="array" ref="H1198">IF($C1198="","",IF(INDEX(import_data,$C1198,H$9)="","",INDEX(import_data,$C1198,H$9)))</f>
        <v>OK Varaždin</v>
      </c>
      <c r="I1198" s="300" t="str" cm="1">
        <f t="array" ref="I1198">IF($C1198="","",IF(INDEX(import_data,$C1198,I$9)="","",INDEX(import_data,$C1198,I$9)))</f>
        <v/>
      </c>
      <c r="K1198" s="312" t="str">
        <f t="shared" si="127"/>
        <v>Tea – Galić – OK Varaždin</v>
      </c>
      <c r="L1198" s="92" t="s">
        <v>0</v>
      </c>
      <c r="M1198" s="312" t="str">
        <f t="shared" si="128"/>
        <v>Tea – Galić – OK Varaždin</v>
      </c>
      <c r="N1198" s="92" t="s">
        <v>0</v>
      </c>
      <c r="O1198" s="312" t="str">
        <f t="shared" si="129"/>
        <v>Tea – Galić</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1213</v>
      </c>
      <c r="E1199" s="282" cm="1">
        <f t="array" ref="E1199">IF($C1199="","",INDEX(import_data,$C1199,E$9))</f>
        <v>1623</v>
      </c>
      <c r="F1199" s="280" t="str" cm="1">
        <f t="array" ref="F1199">IF($C1199="","",INDEX(import_data,$C1199,F$9))</f>
        <v>Tea</v>
      </c>
      <c r="G1199" s="280" t="str" cm="1">
        <f t="array" ref="G1199">IF($C1199="","",INDEX(import_data,$C1199,G$9))</f>
        <v>Tot</v>
      </c>
      <c r="H1199" s="280" t="str" cm="1">
        <f t="array" ref="H1199">IF($C1199="","",IF(INDEX(import_data,$C1199,H$9)="","",INDEX(import_data,$C1199,H$9)))</f>
        <v>OK Japetić</v>
      </c>
      <c r="I1199" s="300" t="str" cm="1">
        <f t="array" ref="I1199">IF($C1199="","",IF(INDEX(import_data,$C1199,I$9)="","",INDEX(import_data,$C1199,I$9)))</f>
        <v>Ž21B</v>
      </c>
      <c r="K1199" s="312" t="str">
        <f t="shared" si="127"/>
        <v>Tea – Tot – OK Japetić – Ž21B</v>
      </c>
      <c r="L1199" s="92" t="s">
        <v>0</v>
      </c>
      <c r="M1199" s="312" t="str">
        <f t="shared" si="128"/>
        <v>Tea – Tot – OK Japetić</v>
      </c>
      <c r="N1199" s="92" t="s">
        <v>0</v>
      </c>
      <c r="O1199" s="312" t="str">
        <f t="shared" si="129"/>
        <v>Tea – Tot</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1214</v>
      </c>
      <c r="E1200" s="282" cm="1">
        <f t="array" ref="E1200">IF($C1200="","",INDEX(import_data,$C1200,E$9))</f>
        <v>1230</v>
      </c>
      <c r="F1200" s="280" t="str" cm="1">
        <f t="array" ref="F1200">IF($C1200="","",INDEX(import_data,$C1200,F$9))</f>
        <v>Tea</v>
      </c>
      <c r="G1200" s="280" t="str" cm="1">
        <f t="array" ref="G1200">IF($C1200="","",INDEX(import_data,$C1200,G$9))</f>
        <v>Đurek</v>
      </c>
      <c r="H1200" s="280" t="str" cm="1">
        <f t="array" ref="H1200">IF($C1200="","",IF(INDEX(import_data,$C1200,H$9)="","",INDEX(import_data,$C1200,H$9)))</f>
        <v>OK Vihor</v>
      </c>
      <c r="I1200" s="300" t="str" cm="1">
        <f t="array" ref="I1200">IF($C1200="","",IF(INDEX(import_data,$C1200,I$9)="","",INDEX(import_data,$C1200,I$9)))</f>
        <v>Ž45</v>
      </c>
      <c r="K1200" s="312" t="str">
        <f t="shared" si="127"/>
        <v>Tea – Đurek – OK Vihor – Ž45</v>
      </c>
      <c r="L1200" s="92" t="s">
        <v>0</v>
      </c>
      <c r="M1200" s="312" t="str">
        <f t="shared" si="128"/>
        <v>Tea – Đurek – OK Vihor</v>
      </c>
      <c r="N1200" s="92" t="s">
        <v>0</v>
      </c>
      <c r="O1200" s="312" t="str">
        <f t="shared" si="129"/>
        <v>Tea – Đurek</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1215</v>
      </c>
      <c r="E1201" s="282" cm="1">
        <f t="array" ref="E1201">IF($C1201="","",INDEX(import_data,$C1201,E$9))</f>
        <v>1850</v>
      </c>
      <c r="F1201" s="280" t="str" cm="1">
        <f t="array" ref="F1201">IF($C1201="","",INDEX(import_data,$C1201,F$9))</f>
        <v>Tena</v>
      </c>
      <c r="G1201" s="280" t="str" cm="1">
        <f t="array" ref="G1201">IF($C1201="","",INDEX(import_data,$C1201,G$9))</f>
        <v>Bartaković</v>
      </c>
      <c r="H1201" s="280" t="str" cm="1">
        <f t="array" ref="H1201">IF($C1201="","",IF(INDEX(import_data,$C1201,H$9)="","",INDEX(import_data,$C1201,H$9)))</f>
        <v>OK Japetić</v>
      </c>
      <c r="I1201" s="300" t="str" cm="1">
        <f t="array" ref="I1201">IF($C1201="","",IF(INDEX(import_data,$C1201,I$9)="","",INDEX(import_data,$C1201,I$9)))</f>
        <v>Ž12</v>
      </c>
      <c r="K1201" s="312" t="str">
        <f t="shared" si="127"/>
        <v>Tena – Bartaković – OK Japetić – Ž12</v>
      </c>
      <c r="L1201" s="92" t="s">
        <v>0</v>
      </c>
      <c r="M1201" s="312" t="str">
        <f t="shared" si="128"/>
        <v>Tena – Bartaković – OK Japetić</v>
      </c>
      <c r="N1201" s="92" t="s">
        <v>0</v>
      </c>
      <c r="O1201" s="312" t="str">
        <f t="shared" si="129"/>
        <v>Tena – Bartaković</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1216</v>
      </c>
      <c r="E1202" s="282" cm="1">
        <f t="array" ref="E1202">IF($C1202="","",INDEX(import_data,$C1202,E$9))</f>
        <v>1345</v>
      </c>
      <c r="F1202" s="280" t="str" cm="1">
        <f t="array" ref="F1202">IF($C1202="","",INDEX(import_data,$C1202,F$9))</f>
        <v>Tena</v>
      </c>
      <c r="G1202" s="280" t="str" cm="1">
        <f t="array" ref="G1202">IF($C1202="","",INDEX(import_data,$C1202,G$9))</f>
        <v>Sakar Vukić</v>
      </c>
      <c r="H1202" s="280" t="str" cm="1">
        <f t="array" ref="H1202">IF($C1202="","",IF(INDEX(import_data,$C1202,H$9)="","",INDEX(import_data,$C1202,H$9)))</f>
        <v>OK Maksimir</v>
      </c>
      <c r="I1202" s="300" t="str" cm="1">
        <f t="array" ref="I1202">IF($C1202="","",IF(INDEX(import_data,$C1202,I$9)="","",INDEX(import_data,$C1202,I$9)))</f>
        <v>Ž35</v>
      </c>
      <c r="K1202" s="312" t="str">
        <f t="shared" si="127"/>
        <v>Tena – Sakar Vukić – OK Maksimir – Ž35</v>
      </c>
      <c r="L1202" s="92" t="s">
        <v>0</v>
      </c>
      <c r="M1202" s="312" t="str">
        <f t="shared" si="128"/>
        <v>Tena – Sakar Vukić – OK Maksimir</v>
      </c>
      <c r="N1202" s="92" t="s">
        <v>0</v>
      </c>
      <c r="O1202" s="312" t="str">
        <f t="shared" si="129"/>
        <v>Tena – Sakar Vukić</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1217</v>
      </c>
      <c r="E1203" s="282" cm="1">
        <f t="array" ref="E1203">IF($C1203="","",INDEX(import_data,$C1203,E$9))</f>
        <v>1085</v>
      </c>
      <c r="F1203" s="280" t="str" cm="1">
        <f t="array" ref="F1203">IF($C1203="","",INDEX(import_data,$C1203,F$9))</f>
        <v>Teo</v>
      </c>
      <c r="G1203" s="280" t="str" cm="1">
        <f t="array" ref="G1203">IF($C1203="","",INDEX(import_data,$C1203,G$9))</f>
        <v>Friščić</v>
      </c>
      <c r="H1203" s="280" t="str" cm="1">
        <f t="array" ref="H1203">IF($C1203="","",IF(INDEX(import_data,$C1203,H$9)="","",INDEX(import_data,$C1203,H$9)))</f>
        <v>OK Varaždin</v>
      </c>
      <c r="I1203" s="300" t="str" cm="1">
        <f t="array" ref="I1203">IF($C1203="","",IF(INDEX(import_data,$C1203,I$9)="","",INDEX(import_data,$C1203,I$9)))</f>
        <v/>
      </c>
      <c r="K1203" s="312" t="str">
        <f t="shared" si="127"/>
        <v>Teo – Friščić – OK Varaždin</v>
      </c>
      <c r="L1203" s="92" t="s">
        <v>0</v>
      </c>
      <c r="M1203" s="312" t="str">
        <f t="shared" si="128"/>
        <v>Teo – Friščić – OK Varaždin</v>
      </c>
      <c r="N1203" s="92" t="s">
        <v>0</v>
      </c>
      <c r="O1203" s="312" t="str">
        <f t="shared" si="129"/>
        <v>Teo – Friščić</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1218</v>
      </c>
      <c r="E1204" s="282" cm="1">
        <f t="array" ref="E1204">IF($C1204="","",INDEX(import_data,$C1204,E$9))</f>
        <v>1095</v>
      </c>
      <c r="F1204" s="280" t="str" cm="1">
        <f t="array" ref="F1204">IF($C1204="","",INDEX(import_data,$C1204,F$9))</f>
        <v>Teo</v>
      </c>
      <c r="G1204" s="280" t="str" cm="1">
        <f t="array" ref="G1204">IF($C1204="","",INDEX(import_data,$C1204,G$9))</f>
        <v>Mahović</v>
      </c>
      <c r="H1204" s="280" t="str" cm="1">
        <f t="array" ref="H1204">IF($C1204="","",IF(INDEX(import_data,$C1204,H$9)="","",INDEX(import_data,$C1204,H$9)))</f>
        <v>OK Japetić</v>
      </c>
      <c r="I1204" s="300" t="str" cm="1">
        <f t="array" ref="I1204">IF($C1204="","",IF(INDEX(import_data,$C1204,I$9)="","",INDEX(import_data,$C1204,I$9)))</f>
        <v>M16</v>
      </c>
      <c r="K1204" s="312" t="str">
        <f t="shared" si="127"/>
        <v>Teo – Mahović – OK Japetić – M16</v>
      </c>
      <c r="L1204" s="92" t="s">
        <v>0</v>
      </c>
      <c r="M1204" s="312" t="str">
        <f t="shared" si="128"/>
        <v>Teo – Mahović – OK Japetić</v>
      </c>
      <c r="N1204" s="92" t="s">
        <v>0</v>
      </c>
      <c r="O1204" s="312" t="str">
        <f t="shared" si="129"/>
        <v>Teo – Mahović</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1219</v>
      </c>
      <c r="E1205" s="282" cm="1">
        <f t="array" ref="E1205">IF($C1205="","",INDEX(import_data,$C1205,E$9))</f>
        <v>1455</v>
      </c>
      <c r="F1205" s="280" t="str" cm="1">
        <f t="array" ref="F1205">IF($C1205="","",INDEX(import_data,$C1205,F$9))</f>
        <v>Teo</v>
      </c>
      <c r="G1205" s="280" t="str" cm="1">
        <f t="array" ref="G1205">IF($C1205="","",INDEX(import_data,$C1205,G$9))</f>
        <v>Tutić</v>
      </c>
      <c r="H1205" s="280" t="str" cm="1">
        <f t="array" ref="H1205">IF($C1205="","",IF(INDEX(import_data,$C1205,H$9)="","",INDEX(import_data,$C1205,H$9)))</f>
        <v>OK Vihor</v>
      </c>
      <c r="I1205" s="300" t="str" cm="1">
        <f t="array" ref="I1205">IF($C1205="","",IF(INDEX(import_data,$C1205,I$9)="","",INDEX(import_data,$C1205,I$9)))</f>
        <v/>
      </c>
      <c r="K1205" s="312" t="str">
        <f t="shared" si="127"/>
        <v>Teo – Tutić – OK Vihor</v>
      </c>
      <c r="L1205" s="92" t="s">
        <v>0</v>
      </c>
      <c r="M1205" s="312" t="str">
        <f t="shared" si="128"/>
        <v>Teo – Tutić – OK Vihor</v>
      </c>
      <c r="N1205" s="92" t="s">
        <v>0</v>
      </c>
      <c r="O1205" s="312" t="str">
        <f t="shared" si="129"/>
        <v>Teo – Tutić</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1220</v>
      </c>
      <c r="E1206" s="282" cm="1">
        <f t="array" ref="E1206">IF($C1206="","",INDEX(import_data,$C1206,E$9))</f>
        <v>1934</v>
      </c>
      <c r="F1206" s="280" t="str" cm="1">
        <f t="array" ref="F1206">IF($C1206="","",INDEX(import_data,$C1206,F$9))</f>
        <v>Teo</v>
      </c>
      <c r="G1206" s="280" t="str" cm="1">
        <f t="array" ref="G1206">IF($C1206="","",INDEX(import_data,$C1206,G$9))</f>
        <v>Piskač</v>
      </c>
      <c r="H1206" s="280" t="str" cm="1">
        <f t="array" ref="H1206">IF($C1206="","",IF(INDEX(import_data,$C1206,H$9)="","",INDEX(import_data,$C1206,H$9)))</f>
        <v>OK Varaždin</v>
      </c>
      <c r="I1206" s="300" t="str" cm="1">
        <f t="array" ref="I1206">IF($C1206="","",IF(INDEX(import_data,$C1206,I$9)="","",INDEX(import_data,$C1206,I$9)))</f>
        <v/>
      </c>
      <c r="K1206" s="312" t="str">
        <f t="shared" si="127"/>
        <v>Teo – Piskač – OK Varaždin</v>
      </c>
      <c r="L1206" s="92" t="s">
        <v>0</v>
      </c>
      <c r="M1206" s="312" t="str">
        <f t="shared" si="128"/>
        <v>Teo – Piskač – OK Varaždin</v>
      </c>
      <c r="N1206" s="92" t="s">
        <v>0</v>
      </c>
      <c r="O1206" s="312" t="str">
        <f t="shared" si="129"/>
        <v>Teo – Piskač</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1221</v>
      </c>
      <c r="E1207" s="282" cm="1">
        <f t="array" ref="E1207">IF($C1207="","",INDEX(import_data,$C1207,E$9))</f>
        <v>1207</v>
      </c>
      <c r="F1207" s="280" t="str" cm="1">
        <f t="array" ref="F1207">IF($C1207="","",INDEX(import_data,$C1207,F$9))</f>
        <v>Teo</v>
      </c>
      <c r="G1207" s="280" t="str" cm="1">
        <f t="array" ref="G1207">IF($C1207="","",INDEX(import_data,$C1207,G$9))</f>
        <v>Mance</v>
      </c>
      <c r="H1207" s="280" t="str" cm="1">
        <f t="array" ref="H1207">IF($C1207="","",IF(INDEX(import_data,$C1207,H$9)="","",INDEX(import_data,$C1207,H$9)))</f>
        <v>OK Vihor</v>
      </c>
      <c r="I1207" s="300" t="str" cm="1">
        <f t="array" ref="I1207">IF($C1207="","",IF(INDEX(import_data,$C1207,I$9)="","",INDEX(import_data,$C1207,I$9)))</f>
        <v>M12</v>
      </c>
      <c r="K1207" s="312" t="str">
        <f t="shared" si="127"/>
        <v>Teo – Mance – OK Vihor – M12</v>
      </c>
      <c r="L1207" s="92" t="s">
        <v>0</v>
      </c>
      <c r="M1207" s="312" t="str">
        <f t="shared" si="128"/>
        <v>Teo – Mance – OK Vihor</v>
      </c>
      <c r="N1207" s="92" t="s">
        <v>0</v>
      </c>
      <c r="O1207" s="312" t="str">
        <f t="shared" si="129"/>
        <v>Teo – Mance</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1222</v>
      </c>
      <c r="E1208" s="282" cm="1">
        <f t="array" ref="E1208">IF($C1208="","",INDEX(import_data,$C1208,E$9))</f>
        <v>1544</v>
      </c>
      <c r="F1208" s="280" t="str" cm="1">
        <f t="array" ref="F1208">IF($C1208="","",INDEX(import_data,$C1208,F$9))</f>
        <v>Teodora</v>
      </c>
      <c r="G1208" s="280" t="str" cm="1">
        <f t="array" ref="G1208">IF($C1208="","",INDEX(import_data,$C1208,G$9))</f>
        <v>Kučinac</v>
      </c>
      <c r="H1208" s="280" t="str" cm="1">
        <f t="array" ref="H1208">IF($C1208="","",IF(INDEX(import_data,$C1208,H$9)="","",INDEX(import_data,$C1208,H$9)))</f>
        <v>OK Vihor</v>
      </c>
      <c r="I1208" s="300" t="str" cm="1">
        <f t="array" ref="I1208">IF($C1208="","",IF(INDEX(import_data,$C1208,I$9)="","",INDEX(import_data,$C1208,I$9)))</f>
        <v>Ž55</v>
      </c>
      <c r="K1208" s="312" t="str">
        <f t="shared" si="127"/>
        <v>Teodora – Kučinac – OK Vihor – Ž55</v>
      </c>
      <c r="L1208" s="92" t="s">
        <v>0</v>
      </c>
      <c r="M1208" s="312" t="str">
        <f t="shared" si="128"/>
        <v>Teodora – Kučinac – OK Vihor</v>
      </c>
      <c r="N1208" s="92" t="s">
        <v>0</v>
      </c>
      <c r="O1208" s="312" t="str">
        <f t="shared" si="129"/>
        <v>Teodora – Kučinac</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1223</v>
      </c>
      <c r="E1209" s="282" cm="1">
        <f t="array" ref="E1209">IF($C1209="","",INDEX(import_data,$C1209,E$9))</f>
        <v>2317</v>
      </c>
      <c r="F1209" s="280" t="str" cm="1">
        <f t="array" ref="F1209">IF($C1209="","",INDEX(import_data,$C1209,F$9))</f>
        <v>Thomas</v>
      </c>
      <c r="G1209" s="280" t="str" cm="1">
        <f t="array" ref="G1209">IF($C1209="","",INDEX(import_data,$C1209,G$9))</f>
        <v>Steele</v>
      </c>
      <c r="H1209" s="280" t="str" cm="1">
        <f t="array" ref="H1209">IF($C1209="","",IF(INDEX(import_data,$C1209,H$9)="","",INDEX(import_data,$C1209,H$9)))</f>
        <v>RAPTC Short</v>
      </c>
      <c r="I1209" s="300" t="str" cm="1">
        <f t="array" ref="I1209">IF($C1209="","",IF(INDEX(import_data,$C1209,I$9)="","",INDEX(import_data,$C1209,I$9)))</f>
        <v/>
      </c>
      <c r="K1209" s="312" t="str">
        <f t="shared" si="127"/>
        <v>Thomas – Steele – RAPTC Short</v>
      </c>
      <c r="L1209" s="92" t="s">
        <v>0</v>
      </c>
      <c r="M1209" s="312" t="str">
        <f t="shared" si="128"/>
        <v>Thomas – Steele – RAPTC Short</v>
      </c>
      <c r="N1209" s="92" t="s">
        <v>0</v>
      </c>
      <c r="O1209" s="312" t="str">
        <f t="shared" si="129"/>
        <v>Thomas – Steele</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1224</v>
      </c>
      <c r="E1210" s="282" cm="1">
        <f t="array" ref="E1210">IF($C1210="","",INDEX(import_data,$C1210,E$9))</f>
        <v>2105</v>
      </c>
      <c r="F1210" s="280" t="str" cm="1">
        <f t="array" ref="F1210">IF($C1210="","",INDEX(import_data,$C1210,F$9))</f>
        <v>Thomas</v>
      </c>
      <c r="G1210" s="280" t="str" cm="1">
        <f t="array" ref="G1210">IF($C1210="","",INDEX(import_data,$C1210,G$9))</f>
        <v>Elgood</v>
      </c>
      <c r="H1210" s="280" t="str" cm="1">
        <f t="array" ref="H1210">IF($C1210="","",IF(INDEX(import_data,$C1210,H$9)="","",INDEX(import_data,$C1210,H$9)))</f>
        <v>Chigwell</v>
      </c>
      <c r="I1210" s="300" t="str" cm="1">
        <f t="array" ref="I1210">IF($C1210="","",IF(INDEX(import_data,$C1210,I$9)="","",INDEX(import_data,$C1210,I$9)))</f>
        <v/>
      </c>
      <c r="K1210" s="312" t="str">
        <f t="shared" si="127"/>
        <v>Thomas – Elgood – Chigwell</v>
      </c>
      <c r="L1210" s="92" t="s">
        <v>0</v>
      </c>
      <c r="M1210" s="312" t="str">
        <f t="shared" si="128"/>
        <v>Thomas – Elgood – Chigwell</v>
      </c>
      <c r="N1210" s="92" t="s">
        <v>0</v>
      </c>
      <c r="O1210" s="312" t="str">
        <f t="shared" si="129"/>
        <v>Thomas – Elgood</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1225</v>
      </c>
      <c r="E1211" s="282" cm="1">
        <f t="array" ref="E1211">IF($C1211="","",INDEX(import_data,$C1211,E$9))</f>
        <v>2319</v>
      </c>
      <c r="F1211" s="280" t="str" cm="1">
        <f t="array" ref="F1211">IF($C1211="","",INDEX(import_data,$C1211,F$9))</f>
        <v>Tibor Sólyom</v>
      </c>
      <c r="G1211" s="280" t="str" cm="1">
        <f t="array" ref="G1211">IF($C1211="","",INDEX(import_data,$C1211,G$9))</f>
        <v>Mézes</v>
      </c>
      <c r="H1211" s="280" t="str" cm="1">
        <f t="array" ref="H1211">IF($C1211="","",IF(INDEX(import_data,$C1211,H$9)="","",INDEX(import_data,$C1211,H$9)))</f>
        <v>Göcsej KTFE</v>
      </c>
      <c r="I1211" s="300" t="str" cm="1">
        <f t="array" ref="I1211">IF($C1211="","",IF(INDEX(import_data,$C1211,I$9)="","",INDEX(import_data,$C1211,I$9)))</f>
        <v/>
      </c>
      <c r="K1211" s="312" t="str">
        <f t="shared" si="127"/>
        <v>Tibor Sólyom – Mézes – Göcsej KTFE</v>
      </c>
      <c r="L1211" s="92" t="s">
        <v>0</v>
      </c>
      <c r="M1211" s="312" t="str">
        <f t="shared" si="128"/>
        <v>Tibor Sólyom – Mézes – Göcsej KTFE</v>
      </c>
      <c r="N1211" s="92" t="s">
        <v>0</v>
      </c>
      <c r="O1211" s="312" t="str">
        <f t="shared" si="129"/>
        <v>Tibor Sólyom – Mézes</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1226</v>
      </c>
      <c r="E1212" s="282" cm="1">
        <f t="array" ref="E1212">IF($C1212="","",INDEX(import_data,$C1212,E$9))</f>
        <v>1654</v>
      </c>
      <c r="F1212" s="280" t="str" cm="1">
        <f t="array" ref="F1212">IF($C1212="","",INDEX(import_data,$C1212,F$9))</f>
        <v>Tihomir</v>
      </c>
      <c r="G1212" s="280" t="str" cm="1">
        <f t="array" ref="G1212">IF($C1212="","",INDEX(import_data,$C1212,G$9))</f>
        <v>Topalović</v>
      </c>
      <c r="H1212" s="280" t="str" cm="1">
        <f t="array" ref="H1212">IF($C1212="","",IF(INDEX(import_data,$C1212,H$9)="","",INDEX(import_data,$C1212,H$9)))</f>
        <v>OK Sova</v>
      </c>
      <c r="I1212" s="300" t="str" cm="1">
        <f t="array" ref="I1212">IF($C1212="","",IF(INDEX(import_data,$C1212,I$9)="","",INDEX(import_data,$C1212,I$9)))</f>
        <v/>
      </c>
      <c r="K1212" s="312" t="str">
        <f t="shared" si="127"/>
        <v>Tihomir – Topalović – OK Sova</v>
      </c>
      <c r="L1212" s="92" t="s">
        <v>0</v>
      </c>
      <c r="M1212" s="312" t="str">
        <f t="shared" si="128"/>
        <v>Tihomir – Topalović – OK Sova</v>
      </c>
      <c r="N1212" s="92" t="s">
        <v>0</v>
      </c>
      <c r="O1212" s="312" t="str">
        <f t="shared" si="129"/>
        <v>Tihomir – Topalović</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1227</v>
      </c>
      <c r="E1213" s="282" cm="1">
        <f t="array" ref="E1213">IF($C1213="","",INDEX(import_data,$C1213,E$9))</f>
        <v>1793</v>
      </c>
      <c r="F1213" s="280" t="str" cm="1">
        <f t="array" ref="F1213">IF($C1213="","",INDEX(import_data,$C1213,F$9))</f>
        <v>Tihomir</v>
      </c>
      <c r="G1213" s="280" t="str" cm="1">
        <f t="array" ref="G1213">IF($C1213="","",INDEX(import_data,$C1213,G$9))</f>
        <v>Despetović</v>
      </c>
      <c r="H1213" s="280" t="str" cm="1">
        <f t="array" ref="H1213">IF($C1213="","",IF(INDEX(import_data,$C1213,H$9)="","",INDEX(import_data,$C1213,H$9)))</f>
        <v>OK Bjelovar</v>
      </c>
      <c r="I1213" s="300" t="str" cm="1">
        <f t="array" ref="I1213">IF($C1213="","",IF(INDEX(import_data,$C1213,I$9)="","",INDEX(import_data,$C1213,I$9)))</f>
        <v/>
      </c>
      <c r="K1213" s="312" t="str">
        <f t="shared" si="127"/>
        <v>Tihomir – Despetović – OK Bjelovar</v>
      </c>
      <c r="L1213" s="92" t="s">
        <v>0</v>
      </c>
      <c r="M1213" s="312" t="str">
        <f t="shared" si="128"/>
        <v>Tihomir – Despetović – OK Bjelovar</v>
      </c>
      <c r="N1213" s="92" t="s">
        <v>0</v>
      </c>
      <c r="O1213" s="312" t="str">
        <f t="shared" si="129"/>
        <v>Tihomir – Despetović</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1228</v>
      </c>
      <c r="E1214" s="282" cm="1">
        <f t="array" ref="E1214">IF($C1214="","",INDEX(import_data,$C1214,E$9))</f>
        <v>1835</v>
      </c>
      <c r="F1214" s="280" t="str" cm="1">
        <f t="array" ref="F1214">IF($C1214="","",INDEX(import_data,$C1214,F$9))</f>
        <v>Tihomir</v>
      </c>
      <c r="G1214" s="280" t="str" cm="1">
        <f t="array" ref="G1214">IF($C1214="","",INDEX(import_data,$C1214,G$9))</f>
        <v>Salopek</v>
      </c>
      <c r="H1214" s="280" t="str" cm="1">
        <f t="array" ref="H1214">IF($C1214="","",IF(INDEX(import_data,$C1214,H$9)="","",INDEX(import_data,$C1214,H$9)))</f>
        <v>OK Ris</v>
      </c>
      <c r="I1214" s="300" t="str" cm="1">
        <f t="array" ref="I1214">IF($C1214="","",IF(INDEX(import_data,$C1214,I$9)="","",INDEX(import_data,$C1214,I$9)))</f>
        <v>M45</v>
      </c>
      <c r="K1214" s="312" t="str">
        <f t="shared" si="127"/>
        <v>Tihomir – Salopek – OK Ris – M45</v>
      </c>
      <c r="L1214" s="92" t="s">
        <v>0</v>
      </c>
      <c r="M1214" s="312" t="str">
        <f t="shared" si="128"/>
        <v>Tihomir – Salopek – OK Ris</v>
      </c>
      <c r="N1214" s="92" t="s">
        <v>0</v>
      </c>
      <c r="O1214" s="312" t="str">
        <f t="shared" si="129"/>
        <v>Tihomir – Salopek</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1229</v>
      </c>
      <c r="E1215" s="282" cm="1">
        <f t="array" ref="E1215">IF($C1215="","",INDEX(import_data,$C1215,E$9))</f>
        <v>1922</v>
      </c>
      <c r="F1215" s="280" t="str" cm="1">
        <f t="array" ref="F1215">IF($C1215="","",INDEX(import_data,$C1215,F$9))</f>
        <v>Tihomir</v>
      </c>
      <c r="G1215" s="280" t="str" cm="1">
        <f t="array" ref="G1215">IF($C1215="","",INDEX(import_data,$C1215,G$9))</f>
        <v>Klement</v>
      </c>
      <c r="H1215" s="280" t="str" cm="1">
        <f t="array" ref="H1215">IF($C1215="","",IF(INDEX(import_data,$C1215,H$9)="","",INDEX(import_data,$C1215,H$9)))</f>
        <v>OK Vihor</v>
      </c>
      <c r="I1215" s="300" t="str" cm="1">
        <f t="array" ref="I1215">IF($C1215="","",IF(INDEX(import_data,$C1215,I$9)="","",INDEX(import_data,$C1215,I$9)))</f>
        <v/>
      </c>
      <c r="K1215" s="312" t="str">
        <f t="shared" si="127"/>
        <v>Tihomir – Klement – OK Vihor</v>
      </c>
      <c r="L1215" s="92" t="s">
        <v>0</v>
      </c>
      <c r="M1215" s="312" t="str">
        <f t="shared" si="128"/>
        <v>Tihomir – Klement – OK Vihor</v>
      </c>
      <c r="N1215" s="92" t="s">
        <v>0</v>
      </c>
      <c r="O1215" s="312" t="str">
        <f t="shared" si="129"/>
        <v>Tihomir – Klement</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1230</v>
      </c>
      <c r="E1216" s="282" cm="1">
        <f t="array" ref="E1216">IF($C1216="","",INDEX(import_data,$C1216,E$9))</f>
        <v>1052</v>
      </c>
      <c r="F1216" s="280" t="str" cm="1">
        <f t="array" ref="F1216">IF($C1216="","",INDEX(import_data,$C1216,F$9))</f>
        <v>Tihomir</v>
      </c>
      <c r="G1216" s="280" t="str" cm="1">
        <f t="array" ref="G1216">IF($C1216="","",INDEX(import_data,$C1216,G$9))</f>
        <v>Dugi</v>
      </c>
      <c r="H1216" s="280" t="str" cm="1">
        <f t="array" ref="H1216">IF($C1216="","",IF(INDEX(import_data,$C1216,H$9)="","",INDEX(import_data,$C1216,H$9)))</f>
        <v>OK Kapela</v>
      </c>
      <c r="I1216" s="300" t="str" cm="1">
        <f t="array" ref="I1216">IF($C1216="","",IF(INDEX(import_data,$C1216,I$9)="","",INDEX(import_data,$C1216,I$9)))</f>
        <v>M35</v>
      </c>
      <c r="K1216" s="312" t="str">
        <f t="shared" si="127"/>
        <v>Tihomir – Dugi – OK Kapela – M35</v>
      </c>
      <c r="L1216" s="92" t="s">
        <v>0</v>
      </c>
      <c r="M1216" s="312" t="str">
        <f t="shared" si="128"/>
        <v>Tihomir – Dugi – OK Kapela</v>
      </c>
      <c r="N1216" s="92" t="s">
        <v>0</v>
      </c>
      <c r="O1216" s="312" t="str">
        <f t="shared" si="129"/>
        <v>Tihomir – Dugi</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1231</v>
      </c>
      <c r="E1217" s="282" cm="1">
        <f t="array" ref="E1217">IF($C1217="","",INDEX(import_data,$C1217,E$9))</f>
        <v>1832</v>
      </c>
      <c r="F1217" s="280" t="str" cm="1">
        <f t="array" ref="F1217">IF($C1217="","",INDEX(import_data,$C1217,F$9))</f>
        <v>Tihon</v>
      </c>
      <c r="G1217" s="280" t="str" cm="1">
        <f t="array" ref="G1217">IF($C1217="","",INDEX(import_data,$C1217,G$9))</f>
        <v>Salopek</v>
      </c>
      <c r="H1217" s="280" t="str" cm="1">
        <f t="array" ref="H1217">IF($C1217="","",IF(INDEX(import_data,$C1217,H$9)="","",INDEX(import_data,$C1217,H$9)))</f>
        <v>OK Ris</v>
      </c>
      <c r="I1217" s="300" t="str" cm="1">
        <f t="array" ref="I1217">IF($C1217="","",IF(INDEX(import_data,$C1217,I$9)="","",INDEX(import_data,$C1217,I$9)))</f>
        <v>M20</v>
      </c>
      <c r="K1217" s="312" t="str">
        <f t="shared" si="127"/>
        <v>Tihon – Salopek – OK Ris – M20</v>
      </c>
      <c r="L1217" s="92" t="s">
        <v>0</v>
      </c>
      <c r="M1217" s="312" t="str">
        <f t="shared" si="128"/>
        <v>Tihon – Salopek – OK Ris</v>
      </c>
      <c r="N1217" s="92" t="s">
        <v>0</v>
      </c>
      <c r="O1217" s="312" t="str">
        <f t="shared" si="129"/>
        <v>Tihon – Salopek</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1232</v>
      </c>
      <c r="E1218" s="282" cm="1">
        <f t="array" ref="E1218">IF($C1218="","",INDEX(import_data,$C1218,E$9))</f>
        <v>2060</v>
      </c>
      <c r="F1218" s="280" t="str" cm="1">
        <f t="array" ref="F1218">IF($C1218="","",INDEX(import_data,$C1218,F$9))</f>
        <v>Tiina</v>
      </c>
      <c r="G1218" s="280" t="str" cm="1">
        <f t="array" ref="G1218">IF($C1218="","",INDEX(import_data,$C1218,G$9))</f>
        <v>Suntila</v>
      </c>
      <c r="H1218" s="280" t="str" cm="1">
        <f t="array" ref="H1218">IF($C1218="","",IF(INDEX(import_data,$C1218,H$9)="","",INDEX(import_data,$C1218,H$9)))</f>
        <v>Turun Metsän.</v>
      </c>
      <c r="I1218" s="300" t="str" cm="1">
        <f t="array" ref="I1218">IF($C1218="","",IF(INDEX(import_data,$C1218,I$9)="","",INDEX(import_data,$C1218,I$9)))</f>
        <v/>
      </c>
      <c r="K1218" s="312" t="str">
        <f t="shared" si="127"/>
        <v>Tiina – Suntila – Turun Metsän.</v>
      </c>
      <c r="L1218" s="92" t="s">
        <v>0</v>
      </c>
      <c r="M1218" s="312" t="str">
        <f t="shared" si="128"/>
        <v>Tiina – Suntila – Turun Metsän.</v>
      </c>
      <c r="N1218" s="92" t="s">
        <v>0</v>
      </c>
      <c r="O1218" s="312" t="str">
        <f t="shared" si="129"/>
        <v>Tiina – Suntila</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1233</v>
      </c>
      <c r="E1219" s="282" cm="1">
        <f t="array" ref="E1219">IF($C1219="","",INDEX(import_data,$C1219,E$9))</f>
        <v>1799</v>
      </c>
      <c r="F1219" s="280" t="str" cm="1">
        <f t="array" ref="F1219">IF($C1219="","",INDEX(import_data,$C1219,F$9))</f>
        <v>Timea</v>
      </c>
      <c r="G1219" s="280" t="str" cm="1">
        <f t="array" ref="G1219">IF($C1219="","",INDEX(import_data,$C1219,G$9))</f>
        <v>Gojević</v>
      </c>
      <c r="H1219" s="280" t="str" cm="1">
        <f t="array" ref="H1219">IF($C1219="","",IF(INDEX(import_data,$C1219,H$9)="","",INDEX(import_data,$C1219,H$9)))</f>
        <v>OK Vihor</v>
      </c>
      <c r="I1219" s="300" t="str" cm="1">
        <f t="array" ref="I1219">IF($C1219="","",IF(INDEX(import_data,$C1219,I$9)="","",INDEX(import_data,$C1219,I$9)))</f>
        <v/>
      </c>
      <c r="K1219" s="312" t="str">
        <f t="shared" si="127"/>
        <v>Timea – Gojević – OK Vihor</v>
      </c>
      <c r="L1219" s="92" t="s">
        <v>0</v>
      </c>
      <c r="M1219" s="312" t="str">
        <f t="shared" si="128"/>
        <v>Timea – Gojević – OK Vihor</v>
      </c>
      <c r="N1219" s="92" t="s">
        <v>0</v>
      </c>
      <c r="O1219" s="312" t="str">
        <f t="shared" si="129"/>
        <v>Timea – Gojević</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1234</v>
      </c>
      <c r="E1220" s="282" cm="1">
        <f t="array" ref="E1220">IF($C1220="","",INDEX(import_data,$C1220,E$9))</f>
        <v>2393</v>
      </c>
      <c r="F1220" s="280" t="str" cm="1">
        <f t="array" ref="F1220">IF($C1220="","",INDEX(import_data,$C1220,F$9))</f>
        <v>Tímea</v>
      </c>
      <c r="G1220" s="280" t="str" cm="1">
        <f t="array" ref="G1220">IF($C1220="","",INDEX(import_data,$C1220,G$9))</f>
        <v>Pavlovics</v>
      </c>
      <c r="H1220" s="280" t="str" cm="1">
        <f t="array" ref="H1220">IF($C1220="","",IF(INDEX(import_data,$C1220,H$9)="","",INDEX(import_data,$C1220,H$9)))</f>
        <v>Zselici Tájfutók</v>
      </c>
      <c r="I1220" s="300" t="str" cm="1">
        <f t="array" ref="I1220">IF($C1220="","",IF(INDEX(import_data,$C1220,I$9)="","",INDEX(import_data,$C1220,I$9)))</f>
        <v/>
      </c>
      <c r="K1220" s="312" t="str">
        <f t="shared" si="127"/>
        <v>Tímea – Pavlovics – Zselici Tájfutók</v>
      </c>
      <c r="L1220" s="92" t="s">
        <v>0</v>
      </c>
      <c r="M1220" s="312" t="str">
        <f t="shared" si="128"/>
        <v>Tímea – Pavlovics – Zselici Tájfutók</v>
      </c>
      <c r="N1220" s="92" t="s">
        <v>0</v>
      </c>
      <c r="O1220" s="312" t="str">
        <f t="shared" si="129"/>
        <v>Tímea – Pavlovics</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1235</v>
      </c>
      <c r="E1221" s="282" cm="1">
        <f t="array" ref="E1221">IF($C1221="","",INDEX(import_data,$C1221,E$9))</f>
        <v>2345</v>
      </c>
      <c r="F1221" s="280" t="str" cm="1">
        <f t="array" ref="F1221">IF($C1221="","",INDEX(import_data,$C1221,F$9))</f>
        <v>Timo</v>
      </c>
      <c r="G1221" s="280" t="str" cm="1">
        <f t="array" ref="G1221">IF($C1221="","",INDEX(import_data,$C1221,G$9))</f>
        <v>Partanen</v>
      </c>
      <c r="H1221" s="280" t="str" cm="1">
        <f t="array" ref="H1221">IF($C1221="","",IF(INDEX(import_data,$C1221,H$9)="","",INDEX(import_data,$C1221,H$9)))</f>
        <v>Rasti-Hyry</v>
      </c>
      <c r="I1221" s="300" t="str" cm="1">
        <f t="array" ref="I1221">IF($C1221="","",IF(INDEX(import_data,$C1221,I$9)="","",INDEX(import_data,$C1221,I$9)))</f>
        <v/>
      </c>
      <c r="K1221" s="312" t="str">
        <f t="shared" si="127"/>
        <v>Timo – Partanen – Rasti-Hyry</v>
      </c>
      <c r="L1221" s="92" t="s">
        <v>0</v>
      </c>
      <c r="M1221" s="312" t="str">
        <f t="shared" si="128"/>
        <v>Timo – Partanen – Rasti-Hyry</v>
      </c>
      <c r="N1221" s="92" t="s">
        <v>0</v>
      </c>
      <c r="O1221" s="312" t="str">
        <f t="shared" si="129"/>
        <v>Timo – Partanen</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1236</v>
      </c>
      <c r="E1222" s="282" cm="1">
        <f t="array" ref="E1222">IF($C1222="","",INDEX(import_data,$C1222,E$9))</f>
        <v>1297</v>
      </c>
      <c r="F1222" s="280" t="str" cm="1">
        <f t="array" ref="F1222">IF($C1222="","",INDEX(import_data,$C1222,F$9))</f>
        <v>Timo Vilim</v>
      </c>
      <c r="G1222" s="280" t="str" cm="1">
        <f t="array" ref="G1222">IF($C1222="","",INDEX(import_data,$C1222,G$9))</f>
        <v>Gobec</v>
      </c>
      <c r="H1222" s="280" t="str" cm="1">
        <f t="array" ref="H1222">IF($C1222="","",IF(INDEX(import_data,$C1222,H$9)="","",INDEX(import_data,$C1222,H$9)))</f>
        <v>OK Vihor</v>
      </c>
      <c r="I1222" s="300" t="str" cm="1">
        <f t="array" ref="I1222">IF($C1222="","",IF(INDEX(import_data,$C1222,I$9)="","",INDEX(import_data,$C1222,I$9)))</f>
        <v>M21B</v>
      </c>
      <c r="K1222" s="312" t="str">
        <f t="shared" si="127"/>
        <v>Timo Vilim – Gobec – OK Vihor – M21B</v>
      </c>
      <c r="L1222" s="92" t="s">
        <v>0</v>
      </c>
      <c r="M1222" s="312" t="str">
        <f t="shared" si="128"/>
        <v>Timo Vilim – Gobec – OK Vihor</v>
      </c>
      <c r="N1222" s="92" t="s">
        <v>0</v>
      </c>
      <c r="O1222" s="312" t="str">
        <f t="shared" si="129"/>
        <v>Timo Vilim – Gobec</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1237</v>
      </c>
      <c r="E1223" s="282" cm="1">
        <f t="array" ref="E1223">IF($C1223="","",INDEX(import_data,$C1223,E$9))</f>
        <v>1124</v>
      </c>
      <c r="F1223" s="280" t="str" cm="1">
        <f t="array" ref="F1223">IF($C1223="","",INDEX(import_data,$C1223,F$9))</f>
        <v>Tin</v>
      </c>
      <c r="G1223" s="280" t="str" cm="1">
        <f t="array" ref="G1223">IF($C1223="","",INDEX(import_data,$C1223,G$9))</f>
        <v>Kodba</v>
      </c>
      <c r="H1223" s="280" t="str" cm="1">
        <f t="array" ref="H1223">IF($C1223="","",IF(INDEX(import_data,$C1223,H$9)="","",INDEX(import_data,$C1223,H$9)))</f>
        <v>OK Vihor</v>
      </c>
      <c r="I1223" s="300" t="str" cm="1">
        <f t="array" ref="I1223">IF($C1223="","",IF(INDEX(import_data,$C1223,I$9)="","",INDEX(import_data,$C1223,I$9)))</f>
        <v>M21B</v>
      </c>
      <c r="K1223" s="312" t="str">
        <f t="shared" si="127"/>
        <v>Tin – Kodba – OK Vihor – M21B</v>
      </c>
      <c r="L1223" s="92" t="s">
        <v>0</v>
      </c>
      <c r="M1223" s="312" t="str">
        <f t="shared" si="128"/>
        <v>Tin – Kodba – OK Vihor</v>
      </c>
      <c r="N1223" s="92" t="s">
        <v>0</v>
      </c>
      <c r="O1223" s="312" t="str">
        <f t="shared" si="129"/>
        <v>Tin – Kodba</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1238</v>
      </c>
      <c r="E1224" s="282" cm="1">
        <f t="array" ref="E1224">IF($C1224="","",INDEX(import_data,$C1224,E$9))</f>
        <v>1510</v>
      </c>
      <c r="F1224" s="280" t="str" cm="1">
        <f t="array" ref="F1224">IF($C1224="","",INDEX(import_data,$C1224,F$9))</f>
        <v>Tina</v>
      </c>
      <c r="G1224" s="280" t="str" cm="1">
        <f t="array" ref="G1224">IF($C1224="","",INDEX(import_data,$C1224,G$9))</f>
        <v>Katić</v>
      </c>
      <c r="H1224" s="280" t="str" cm="1">
        <f t="array" ref="H1224">IF($C1224="","",IF(INDEX(import_data,$C1224,H$9)="","",INDEX(import_data,$C1224,H$9)))</f>
        <v>OK Vihor</v>
      </c>
      <c r="I1224" s="300" t="str" cm="1">
        <f t="array" ref="I1224">IF($C1224="","",IF(INDEX(import_data,$C1224,I$9)="","",INDEX(import_data,$C1224,I$9)))</f>
        <v/>
      </c>
      <c r="K1224" s="312" t="str">
        <f t="shared" si="127"/>
        <v>Tina – Katić – OK Vihor</v>
      </c>
      <c r="L1224" s="92" t="s">
        <v>0</v>
      </c>
      <c r="M1224" s="312" t="str">
        <f t="shared" si="128"/>
        <v>Tina – Katić – OK Vihor</v>
      </c>
      <c r="N1224" s="92" t="s">
        <v>0</v>
      </c>
      <c r="O1224" s="312" t="str">
        <f t="shared" si="129"/>
        <v>Tina – Katić</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1239</v>
      </c>
      <c r="E1225" s="282" cm="1">
        <f t="array" ref="E1225">IF($C1225="","",INDEX(import_data,$C1225,E$9))</f>
        <v>1945</v>
      </c>
      <c r="F1225" s="280" t="str" cm="1">
        <f t="array" ref="F1225">IF($C1225="","",INDEX(import_data,$C1225,F$9))</f>
        <v>Tina</v>
      </c>
      <c r="G1225" s="280" t="str" cm="1">
        <f t="array" ref="G1225">IF($C1225="","",INDEX(import_data,$C1225,G$9))</f>
        <v>Šojat</v>
      </c>
      <c r="H1225" s="280" t="str" cm="1">
        <f t="array" ref="H1225">IF($C1225="","",IF(INDEX(import_data,$C1225,H$9)="","",INDEX(import_data,$C1225,H$9)))</f>
        <v>OK Vihor</v>
      </c>
      <c r="I1225" s="300" t="str" cm="1">
        <f t="array" ref="I1225">IF($C1225="","",IF(INDEX(import_data,$C1225,I$9)="","",INDEX(import_data,$C1225,I$9)))</f>
        <v>Ž21B</v>
      </c>
      <c r="K1225" s="312" t="str">
        <f t="shared" si="127"/>
        <v>Tina – Šojat – OK Vihor – Ž21B</v>
      </c>
      <c r="L1225" s="92" t="s">
        <v>0</v>
      </c>
      <c r="M1225" s="312" t="str">
        <f t="shared" si="128"/>
        <v>Tina – Šojat – OK Vihor</v>
      </c>
      <c r="N1225" s="92" t="s">
        <v>0</v>
      </c>
      <c r="O1225" s="312" t="str">
        <f t="shared" si="129"/>
        <v>Tina – Šojat</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1240</v>
      </c>
      <c r="E1226" s="282" cm="1">
        <f t="array" ref="E1226">IF($C1226="","",INDEX(import_data,$C1226,E$9))</f>
        <v>2263</v>
      </c>
      <c r="F1226" s="280" t="str" cm="1">
        <f t="array" ref="F1226">IF($C1226="","",INDEX(import_data,$C1226,F$9))</f>
        <v>Toma</v>
      </c>
      <c r="G1226" s="280" t="str" cm="1">
        <f t="array" ref="G1226">IF($C1226="","",INDEX(import_data,$C1226,G$9))</f>
        <v>Ožanić</v>
      </c>
      <c r="H1226" s="280" t="str" cm="1">
        <f t="array" ref="H1226">IF($C1226="","",IF(INDEX(import_data,$C1226,H$9)="","",INDEX(import_data,$C1226,H$9)))</f>
        <v>OK Kapela</v>
      </c>
      <c r="I1226" s="300" t="str" cm="1">
        <f t="array" ref="I1226">IF($C1226="","",IF(INDEX(import_data,$C1226,I$9)="","",INDEX(import_data,$C1226,I$9)))</f>
        <v/>
      </c>
      <c r="K1226" s="312" t="str">
        <f t="shared" si="127"/>
        <v>Toma – Ožanić – OK Kapela</v>
      </c>
      <c r="L1226" s="92" t="s">
        <v>0</v>
      </c>
      <c r="M1226" s="312" t="str">
        <f t="shared" si="128"/>
        <v>Toma – Ožanić – OK Kapela</v>
      </c>
      <c r="N1226" s="92" t="s">
        <v>0</v>
      </c>
      <c r="O1226" s="312" t="str">
        <f t="shared" si="129"/>
        <v>Toma – Ožanić</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1241</v>
      </c>
      <c r="E1227" s="282" cm="1">
        <f t="array" ref="E1227">IF($C1227="","",INDEX(import_data,$C1227,E$9))</f>
        <v>2066</v>
      </c>
      <c r="F1227" s="280" t="str" cm="1">
        <f t="array" ref="F1227">IF($C1227="","",INDEX(import_data,$C1227,F$9))</f>
        <v>Tomas</v>
      </c>
      <c r="G1227" s="280" t="str" cm="1">
        <f t="array" ref="G1227">IF($C1227="","",INDEX(import_data,$C1227,G$9))</f>
        <v>Syrovy</v>
      </c>
      <c r="H1227" s="280" t="str" cm="1">
        <f t="array" ref="H1227">IF($C1227="","",IF(INDEX(import_data,$C1227,H$9)="","",INDEX(import_data,$C1227,H$9)))</f>
        <v>KOB Sokol Pez.</v>
      </c>
      <c r="I1227" s="300" t="str" cm="1">
        <f t="array" ref="I1227">IF($C1227="","",IF(INDEX(import_data,$C1227,I$9)="","",INDEX(import_data,$C1227,I$9)))</f>
        <v/>
      </c>
      <c r="K1227" s="312" t="str">
        <f t="shared" si="127"/>
        <v>Tomas – Syrovy – KOB Sokol Pez.</v>
      </c>
      <c r="L1227" s="92" t="s">
        <v>0</v>
      </c>
      <c r="M1227" s="312" t="str">
        <f t="shared" si="128"/>
        <v>Tomas – Syrovy – KOB Sokol Pez.</v>
      </c>
      <c r="N1227" s="92" t="s">
        <v>0</v>
      </c>
      <c r="O1227" s="312" t="str">
        <f t="shared" si="129"/>
        <v>Tomas – Syrovy</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1242</v>
      </c>
      <c r="E1228" s="282" cm="1">
        <f t="array" ref="E1228">IF($C1228="","",INDEX(import_data,$C1228,E$9))</f>
        <v>2331</v>
      </c>
      <c r="F1228" s="280" t="str" cm="1">
        <f t="array" ref="F1228">IF($C1228="","",INDEX(import_data,$C1228,F$9))</f>
        <v>Tomas</v>
      </c>
      <c r="G1228" s="280" t="str" cm="1">
        <f t="array" ref="G1228">IF($C1228="","",INDEX(import_data,$C1228,G$9))</f>
        <v>Albinsson</v>
      </c>
      <c r="H1228" s="280" t="str" cm="1">
        <f t="array" ref="H1228">IF($C1228="","",IF(INDEX(import_data,$C1228,H$9)="","",INDEX(import_data,$C1228,H$9)))</f>
        <v>Kompisarna</v>
      </c>
      <c r="I1228" s="300" t="str" cm="1">
        <f t="array" ref="I1228">IF($C1228="","",IF(INDEX(import_data,$C1228,I$9)="","",INDEX(import_data,$C1228,I$9)))</f>
        <v/>
      </c>
      <c r="K1228" s="312" t="str">
        <f t="shared" ref="K1228:K1291" si="134">IF(F1228="","",F1228) &amp; IF(G1228="",""," – " &amp; G1228) &amp; IF(H1228="",""," – " &amp; H1228) &amp; IF(I1228="",""," – " &amp; I1228)</f>
        <v>Tomas – Albinsson – Kompisarna</v>
      </c>
      <c r="L1228" s="92" t="s">
        <v>0</v>
      </c>
      <c r="M1228" s="312" t="str">
        <f t="shared" ref="M1228:M1291" si="135">IF(F1228="","",F1228) &amp; IF(G1228="",""," – " &amp; G1228) &amp; IF(H1228="",""," – " &amp; H1228)</f>
        <v>Tomas – Albinsson – Kompisarna</v>
      </c>
      <c r="N1228" s="92" t="s">
        <v>0</v>
      </c>
      <c r="O1228" s="312" t="str">
        <f t="shared" ref="O1228:O1291" si="136">IF(F1228="","",F1228) &amp; IF(G1228="",""," – " &amp; G1228)</f>
        <v>Tomas – Albinsson</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1243</v>
      </c>
      <c r="E1229" s="282" cm="1">
        <f t="array" ref="E1229">IF($C1229="","",INDEX(import_data,$C1229,E$9))</f>
        <v>2072</v>
      </c>
      <c r="F1229" s="280" t="str" cm="1">
        <f t="array" ref="F1229">IF($C1229="","",INDEX(import_data,$C1229,F$9))</f>
        <v>Tomas</v>
      </c>
      <c r="G1229" s="280" t="str" cm="1">
        <f t="array" ref="G1229">IF($C1229="","",INDEX(import_data,$C1229,G$9))</f>
        <v>Kavan</v>
      </c>
      <c r="H1229" s="280" t="str" cm="1">
        <f t="array" ref="H1229">IF($C1229="","",IF(INDEX(import_data,$C1229,H$9)="","",INDEX(import_data,$C1229,H$9)))</f>
        <v>KOS Tesla Brno</v>
      </c>
      <c r="I1229" s="300" t="str" cm="1">
        <f t="array" ref="I1229">IF($C1229="","",IF(INDEX(import_data,$C1229,I$9)="","",INDEX(import_data,$C1229,I$9)))</f>
        <v/>
      </c>
      <c r="K1229" s="312" t="str">
        <f t="shared" si="134"/>
        <v>Tomas – Kavan – KOS Tesla Brno</v>
      </c>
      <c r="L1229" s="92" t="s">
        <v>0</v>
      </c>
      <c r="M1229" s="312" t="str">
        <f t="shared" si="135"/>
        <v>Tomas – Kavan – KOS Tesla Brno</v>
      </c>
      <c r="N1229" s="92" t="s">
        <v>0</v>
      </c>
      <c r="O1229" s="312" t="str">
        <f t="shared" si="136"/>
        <v>Tomas – Kavan</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1244</v>
      </c>
      <c r="E1230" s="282" cm="1">
        <f t="array" ref="E1230">IF($C1230="","",INDEX(import_data,$C1230,E$9))</f>
        <v>1138</v>
      </c>
      <c r="F1230" s="280" t="str" cm="1">
        <f t="array" ref="F1230">IF($C1230="","",INDEX(import_data,$C1230,F$9))</f>
        <v>Tomislav</v>
      </c>
      <c r="G1230" s="280" t="str" cm="1">
        <f t="array" ref="G1230">IF($C1230="","",INDEX(import_data,$C1230,G$9))</f>
        <v>Kaniški</v>
      </c>
      <c r="H1230" s="280" t="str" cm="1">
        <f t="array" ref="H1230">IF($C1230="","",IF(INDEX(import_data,$C1230,H$9)="","",INDEX(import_data,$C1230,H$9)))</f>
        <v>OK Maksimir</v>
      </c>
      <c r="I1230" s="300" t="str" cm="1">
        <f t="array" ref="I1230">IF($C1230="","",IF(INDEX(import_data,$C1230,I$9)="","",INDEX(import_data,$C1230,I$9)))</f>
        <v>M45</v>
      </c>
      <c r="K1230" s="312" t="str">
        <f t="shared" si="134"/>
        <v>Tomislav – Kaniški – OK Maksimir – M45</v>
      </c>
      <c r="L1230" s="92" t="s">
        <v>0</v>
      </c>
      <c r="M1230" s="312" t="str">
        <f t="shared" si="135"/>
        <v>Tomislav – Kaniški – OK Maksimir</v>
      </c>
      <c r="N1230" s="92" t="s">
        <v>0</v>
      </c>
      <c r="O1230" s="312" t="str">
        <f t="shared" si="136"/>
        <v>Tomislav – Kaniški</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1245</v>
      </c>
      <c r="E1231" s="282" cm="1">
        <f t="array" ref="E1231">IF($C1231="","",INDEX(import_data,$C1231,E$9))</f>
        <v>1289</v>
      </c>
      <c r="F1231" s="280" t="str" cm="1">
        <f t="array" ref="F1231">IF($C1231="","",INDEX(import_data,$C1231,F$9))</f>
        <v>Tomislav</v>
      </c>
      <c r="G1231" s="280" t="str" cm="1">
        <f t="array" ref="G1231">IF($C1231="","",INDEX(import_data,$C1231,G$9))</f>
        <v>Varnica</v>
      </c>
      <c r="H1231" s="280" t="str" cm="1">
        <f t="array" ref="H1231">IF($C1231="","",IF(INDEX(import_data,$C1231,H$9)="","",INDEX(import_data,$C1231,H$9)))</f>
        <v>OK Vihor</v>
      </c>
      <c r="I1231" s="300" t="str" cm="1">
        <f t="array" ref="I1231">IF($C1231="","",IF(INDEX(import_data,$C1231,I$9)="","",INDEX(import_data,$C1231,I$9)))</f>
        <v>M21A</v>
      </c>
      <c r="K1231" s="312" t="str">
        <f t="shared" si="134"/>
        <v>Tomislav – Varnica – OK Vihor – M21A</v>
      </c>
      <c r="L1231" s="92" t="s">
        <v>0</v>
      </c>
      <c r="M1231" s="312" t="str">
        <f t="shared" si="135"/>
        <v>Tomislav – Varnica – OK Vihor</v>
      </c>
      <c r="N1231" s="92" t="s">
        <v>0</v>
      </c>
      <c r="O1231" s="312" t="str">
        <f t="shared" si="136"/>
        <v>Tomislav – Varnica</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1246</v>
      </c>
      <c r="E1232" s="282" cm="1">
        <f t="array" ref="E1232">IF($C1232="","",INDEX(import_data,$C1232,E$9))</f>
        <v>1697</v>
      </c>
      <c r="F1232" s="280" t="str" cm="1">
        <f t="array" ref="F1232">IF($C1232="","",INDEX(import_data,$C1232,F$9))</f>
        <v>Tomislav</v>
      </c>
      <c r="G1232" s="280" t="str" cm="1">
        <f t="array" ref="G1232">IF($C1232="","",INDEX(import_data,$C1232,G$9))</f>
        <v>Grguric</v>
      </c>
      <c r="H1232" s="280" t="str" cm="1">
        <f t="array" ref="H1232">IF($C1232="","",IF(INDEX(import_data,$C1232,H$9)="","",INDEX(import_data,$C1232,H$9)))</f>
        <v>OK Vihor</v>
      </c>
      <c r="I1232" s="300" t="str" cm="1">
        <f t="array" ref="I1232">IF($C1232="","",IF(INDEX(import_data,$C1232,I$9)="","",INDEX(import_data,$C1232,I$9)))</f>
        <v/>
      </c>
      <c r="K1232" s="312" t="str">
        <f t="shared" si="134"/>
        <v>Tomislav – Grguric – OK Vihor</v>
      </c>
      <c r="L1232" s="92" t="s">
        <v>0</v>
      </c>
      <c r="M1232" s="312" t="str">
        <f t="shared" si="135"/>
        <v>Tomislav – Grguric – OK Vihor</v>
      </c>
      <c r="N1232" s="92" t="s">
        <v>0</v>
      </c>
      <c r="O1232" s="312" t="str">
        <f t="shared" si="136"/>
        <v>Tomislav – Grguric</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1247</v>
      </c>
      <c r="E1233" s="282" cm="1">
        <f t="array" ref="E1233">IF($C1233="","",INDEX(import_data,$C1233,E$9))</f>
        <v>1367</v>
      </c>
      <c r="F1233" s="280" t="str" cm="1">
        <f t="array" ref="F1233">IF($C1233="","",INDEX(import_data,$C1233,F$9))</f>
        <v>Tomislav</v>
      </c>
      <c r="G1233" s="280" t="str" cm="1">
        <f t="array" ref="G1233">IF($C1233="","",INDEX(import_data,$C1233,G$9))</f>
        <v>Meštrović</v>
      </c>
      <c r="H1233" s="280" t="str" cm="1">
        <f t="array" ref="H1233">IF($C1233="","",IF(INDEX(import_data,$C1233,H$9)="","",INDEX(import_data,$C1233,H$9)))</f>
        <v>OK Kapela</v>
      </c>
      <c r="I1233" s="300" t="str" cm="1">
        <f t="array" ref="I1233">IF($C1233="","",IF(INDEX(import_data,$C1233,I$9)="","",INDEX(import_data,$C1233,I$9)))</f>
        <v>M35</v>
      </c>
      <c r="K1233" s="312" t="str">
        <f t="shared" si="134"/>
        <v>Tomislav – Meštrović – OK Kapela – M35</v>
      </c>
      <c r="L1233" s="92" t="s">
        <v>0</v>
      </c>
      <c r="M1233" s="312" t="str">
        <f t="shared" si="135"/>
        <v>Tomislav – Meštrović – OK Kapela</v>
      </c>
      <c r="N1233" s="92" t="s">
        <v>0</v>
      </c>
      <c r="O1233" s="312" t="str">
        <f t="shared" si="136"/>
        <v>Tomislav – Meštrović</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1248</v>
      </c>
      <c r="E1234" s="282" cm="1">
        <f t="array" ref="E1234">IF($C1234="","",INDEX(import_data,$C1234,E$9))</f>
        <v>2209</v>
      </c>
      <c r="F1234" s="280" t="str" cm="1">
        <f t="array" ref="F1234">IF($C1234="","",INDEX(import_data,$C1234,F$9))</f>
        <v>Tomislav</v>
      </c>
      <c r="G1234" s="280" t="str" cm="1">
        <f t="array" ref="G1234">IF($C1234="","",INDEX(import_data,$C1234,G$9))</f>
        <v>Ozimec</v>
      </c>
      <c r="H1234" s="280" t="str" cm="1">
        <f t="array" ref="H1234">IF($C1234="","",IF(INDEX(import_data,$C1234,H$9)="","",INDEX(import_data,$C1234,H$9)))</f>
        <v>OK Varaždin</v>
      </c>
      <c r="I1234" s="300" t="str" cm="1">
        <f t="array" ref="I1234">IF($C1234="","",IF(INDEX(import_data,$C1234,I$9)="","",INDEX(import_data,$C1234,I$9)))</f>
        <v>M35</v>
      </c>
      <c r="K1234" s="312" t="str">
        <f t="shared" si="134"/>
        <v>Tomislav – Ozimec – OK Varaždin – M35</v>
      </c>
      <c r="L1234" s="92" t="s">
        <v>0</v>
      </c>
      <c r="M1234" s="312" t="str">
        <f t="shared" si="135"/>
        <v>Tomislav – Ozimec – OK Varaždin</v>
      </c>
      <c r="N1234" s="92" t="s">
        <v>0</v>
      </c>
      <c r="O1234" s="312" t="str">
        <f t="shared" si="136"/>
        <v>Tomislav – Ozimec</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1249</v>
      </c>
      <c r="E1235" s="282" cm="1">
        <f t="array" ref="E1235">IF($C1235="","",INDEX(import_data,$C1235,E$9))</f>
        <v>1567</v>
      </c>
      <c r="F1235" s="280" t="str" cm="1">
        <f t="array" ref="F1235">IF($C1235="","",INDEX(import_data,$C1235,F$9))</f>
        <v>Tomislav</v>
      </c>
      <c r="G1235" s="280" t="str" cm="1">
        <f t="array" ref="G1235">IF($C1235="","",INDEX(import_data,$C1235,G$9))</f>
        <v>Jurač</v>
      </c>
      <c r="H1235" s="280" t="str" cm="1">
        <f t="array" ref="H1235">IF($C1235="","",IF(INDEX(import_data,$C1235,H$9)="","",INDEX(import_data,$C1235,H$9)))</f>
        <v>OK Vihor</v>
      </c>
      <c r="I1235" s="300" t="str" cm="1">
        <f t="array" ref="I1235">IF($C1235="","",IF(INDEX(import_data,$C1235,I$9)="","",INDEX(import_data,$C1235,I$9)))</f>
        <v>M21B</v>
      </c>
      <c r="K1235" s="312" t="str">
        <f t="shared" si="134"/>
        <v>Tomislav – Jurač – OK Vihor – M21B</v>
      </c>
      <c r="L1235" s="92" t="s">
        <v>0</v>
      </c>
      <c r="M1235" s="312" t="str">
        <f t="shared" si="135"/>
        <v>Tomislav – Jurač – OK Vihor</v>
      </c>
      <c r="N1235" s="92" t="s">
        <v>0</v>
      </c>
      <c r="O1235" s="312" t="str">
        <f t="shared" si="136"/>
        <v>Tomislav – Jurač</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1250</v>
      </c>
      <c r="E1236" s="282" cm="1">
        <f t="array" ref="E1236">IF($C1236="","",INDEX(import_data,$C1236,E$9))</f>
        <v>1400</v>
      </c>
      <c r="F1236" s="280" t="str" cm="1">
        <f t="array" ref="F1236">IF($C1236="","",INDEX(import_data,$C1236,F$9))</f>
        <v>Tomislav</v>
      </c>
      <c r="G1236" s="280" t="str" cm="1">
        <f t="array" ref="G1236">IF($C1236="","",INDEX(import_data,$C1236,G$9))</f>
        <v>Kelemen</v>
      </c>
      <c r="H1236" s="280" t="str" cm="1">
        <f t="array" ref="H1236">IF($C1236="","",IF(INDEX(import_data,$C1236,H$9)="","",INDEX(import_data,$C1236,H$9)))</f>
        <v>OK Međimurje</v>
      </c>
      <c r="I1236" s="300" t="str" cm="1">
        <f t="array" ref="I1236">IF($C1236="","",IF(INDEX(import_data,$C1236,I$9)="","",INDEX(import_data,$C1236,I$9)))</f>
        <v/>
      </c>
      <c r="K1236" s="312" t="str">
        <f t="shared" si="134"/>
        <v>Tomislav – Kelemen – OK Međimurje</v>
      </c>
      <c r="L1236" s="92" t="s">
        <v>0</v>
      </c>
      <c r="M1236" s="312" t="str">
        <f t="shared" si="135"/>
        <v>Tomislav – Kelemen – OK Međimurje</v>
      </c>
      <c r="N1236" s="92" t="s">
        <v>0</v>
      </c>
      <c r="O1236" s="312" t="str">
        <f t="shared" si="136"/>
        <v>Tomislav – Kelemen</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1251</v>
      </c>
      <c r="E1237" s="282" cm="1">
        <f t="array" ref="E1237">IF($C1237="","",INDEX(import_data,$C1237,E$9))</f>
        <v>1422</v>
      </c>
      <c r="F1237" s="280" t="str" cm="1">
        <f t="array" ref="F1237">IF($C1237="","",INDEX(import_data,$C1237,F$9))</f>
        <v>Tomislav</v>
      </c>
      <c r="G1237" s="280" t="str" cm="1">
        <f t="array" ref="G1237">IF($C1237="","",INDEX(import_data,$C1237,G$9))</f>
        <v>Mikić</v>
      </c>
      <c r="H1237" s="280" t="str" cm="1">
        <f t="array" ref="H1237">IF($C1237="","",IF(INDEX(import_data,$C1237,H$9)="","",INDEX(import_data,$C1237,H$9)))</f>
        <v>OK Vihor</v>
      </c>
      <c r="I1237" s="300" t="str" cm="1">
        <f t="array" ref="I1237">IF($C1237="","",IF(INDEX(import_data,$C1237,I$9)="","",INDEX(import_data,$C1237,I$9)))</f>
        <v/>
      </c>
      <c r="K1237" s="312" t="str">
        <f t="shared" si="134"/>
        <v>Tomislav – Mikić – OK Vihor</v>
      </c>
      <c r="L1237" s="92" t="s">
        <v>0</v>
      </c>
      <c r="M1237" s="312" t="str">
        <f t="shared" si="135"/>
        <v>Tomislav – Mikić – OK Vihor</v>
      </c>
      <c r="N1237" s="92" t="s">
        <v>0</v>
      </c>
      <c r="O1237" s="312" t="str">
        <f t="shared" si="136"/>
        <v>Tomislav – Mikić</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1252</v>
      </c>
      <c r="E1238" s="282" cm="1">
        <f t="array" ref="E1238">IF($C1238="","",INDEX(import_data,$C1238,E$9))</f>
        <v>1234</v>
      </c>
      <c r="F1238" s="280" t="str" cm="1">
        <f t="array" ref="F1238">IF($C1238="","",INDEX(import_data,$C1238,F$9))</f>
        <v>Tomislav</v>
      </c>
      <c r="G1238" s="280" t="str" cm="1">
        <f t="array" ref="G1238">IF($C1238="","",INDEX(import_data,$C1238,G$9))</f>
        <v>Marjanović</v>
      </c>
      <c r="H1238" s="280" t="str" cm="1">
        <f t="array" ref="H1238">IF($C1238="","",IF(INDEX(import_data,$C1238,H$9)="","",INDEX(import_data,$C1238,H$9)))</f>
        <v>OK Vihor</v>
      </c>
      <c r="I1238" s="300" t="str" cm="1">
        <f t="array" ref="I1238">IF($C1238="","",IF(INDEX(import_data,$C1238,I$9)="","",INDEX(import_data,$C1238,I$9)))</f>
        <v>M45</v>
      </c>
      <c r="K1238" s="312" t="str">
        <f t="shared" si="134"/>
        <v>Tomislav – Marjanović – OK Vihor – M45</v>
      </c>
      <c r="L1238" s="92" t="s">
        <v>0</v>
      </c>
      <c r="M1238" s="312" t="str">
        <f t="shared" si="135"/>
        <v>Tomislav – Marjanović – OK Vihor</v>
      </c>
      <c r="N1238" s="92" t="s">
        <v>0</v>
      </c>
      <c r="O1238" s="312" t="str">
        <f t="shared" si="136"/>
        <v>Tomislav – Marjanović</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1253</v>
      </c>
      <c r="E1239" s="282" cm="1">
        <f t="array" ref="E1239">IF($C1239="","",INDEX(import_data,$C1239,E$9))</f>
        <v>1884</v>
      </c>
      <c r="F1239" s="280" t="str" cm="1">
        <f t="array" ref="F1239">IF($C1239="","",INDEX(import_data,$C1239,F$9))</f>
        <v>Tomislav</v>
      </c>
      <c r="G1239" s="280" t="str" cm="1">
        <f t="array" ref="G1239">IF($C1239="","",INDEX(import_data,$C1239,G$9))</f>
        <v>Burgund</v>
      </c>
      <c r="H1239" s="280" t="str" cm="1">
        <f t="array" ref="H1239">IF($C1239="","",IF(INDEX(import_data,$C1239,H$9)="","",INDEX(import_data,$C1239,H$9)))</f>
        <v>OK Vihor</v>
      </c>
      <c r="I1239" s="300" t="str" cm="1">
        <f t="array" ref="I1239">IF($C1239="","",IF(INDEX(import_data,$C1239,I$9)="","",INDEX(import_data,$C1239,I$9)))</f>
        <v>M45</v>
      </c>
      <c r="K1239" s="312" t="str">
        <f t="shared" si="134"/>
        <v>Tomislav – Burgund – OK Vihor – M45</v>
      </c>
      <c r="L1239" s="92" t="s">
        <v>0</v>
      </c>
      <c r="M1239" s="312" t="str">
        <f t="shared" si="135"/>
        <v>Tomislav – Burgund – OK Vihor</v>
      </c>
      <c r="N1239" s="92" t="s">
        <v>0</v>
      </c>
      <c r="O1239" s="312" t="str">
        <f t="shared" si="136"/>
        <v>Tomislav – Burgund</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1254</v>
      </c>
      <c r="E1240" s="282" cm="1">
        <f t="array" ref="E1240">IF($C1240="","",INDEX(import_data,$C1240,E$9))</f>
        <v>1034</v>
      </c>
      <c r="F1240" s="280" t="str" cm="1">
        <f t="array" ref="F1240">IF($C1240="","",INDEX(import_data,$C1240,F$9))</f>
        <v>Tomislav</v>
      </c>
      <c r="G1240" s="280" t="str" cm="1">
        <f t="array" ref="G1240">IF($C1240="","",INDEX(import_data,$C1240,G$9))</f>
        <v>Lopandić</v>
      </c>
      <c r="H1240" s="280" t="str" cm="1">
        <f t="array" ref="H1240">IF($C1240="","",IF(INDEX(import_data,$C1240,H$9)="","",INDEX(import_data,$C1240,H$9)))</f>
        <v>OK Vihor</v>
      </c>
      <c r="I1240" s="300" t="str" cm="1">
        <f t="array" ref="I1240">IF($C1240="","",IF(INDEX(import_data,$C1240,I$9)="","",INDEX(import_data,$C1240,I$9)))</f>
        <v/>
      </c>
      <c r="K1240" s="312" t="str">
        <f t="shared" si="134"/>
        <v>Tomislav – Lopandić – OK Vihor</v>
      </c>
      <c r="L1240" s="92" t="s">
        <v>0</v>
      </c>
      <c r="M1240" s="312" t="str">
        <f t="shared" si="135"/>
        <v>Tomislav – Lopandić – OK Vihor</v>
      </c>
      <c r="N1240" s="92" t="s">
        <v>0</v>
      </c>
      <c r="O1240" s="312" t="str">
        <f t="shared" si="136"/>
        <v>Tomislav – Lopandić</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1255</v>
      </c>
      <c r="E1241" s="282" cm="1">
        <f t="array" ref="E1241">IF($C1241="","",INDEX(import_data,$C1241,E$9))</f>
        <v>1145</v>
      </c>
      <c r="F1241" s="280" t="str" cm="1">
        <f t="array" ref="F1241">IF($C1241="","",INDEX(import_data,$C1241,F$9))</f>
        <v>Tomislav</v>
      </c>
      <c r="G1241" s="280" t="str" cm="1">
        <f t="array" ref="G1241">IF($C1241="","",INDEX(import_data,$C1241,G$9))</f>
        <v>Pavić</v>
      </c>
      <c r="H1241" s="280" t="str" cm="1">
        <f t="array" ref="H1241">IF($C1241="","",IF(INDEX(import_data,$C1241,H$9)="","",INDEX(import_data,$C1241,H$9)))</f>
        <v>OK Vihor</v>
      </c>
      <c r="I1241" s="300" t="str" cm="1">
        <f t="array" ref="I1241">IF($C1241="","",IF(INDEX(import_data,$C1241,I$9)="","",INDEX(import_data,$C1241,I$9)))</f>
        <v>M65</v>
      </c>
      <c r="K1241" s="312" t="str">
        <f t="shared" si="134"/>
        <v>Tomislav – Pavić – OK Vihor – M65</v>
      </c>
      <c r="L1241" s="92" t="s">
        <v>0</v>
      </c>
      <c r="M1241" s="312" t="str">
        <f t="shared" si="135"/>
        <v>Tomislav – Pavić – OK Vihor</v>
      </c>
      <c r="N1241" s="92" t="s">
        <v>0</v>
      </c>
      <c r="O1241" s="312" t="str">
        <f t="shared" si="136"/>
        <v>Tomislav – Pavić</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1256</v>
      </c>
      <c r="E1242" s="282" cm="1">
        <f t="array" ref="E1242">IF($C1242="","",INDEX(import_data,$C1242,E$9))</f>
        <v>1771</v>
      </c>
      <c r="F1242" s="280" t="str" cm="1">
        <f t="array" ref="F1242">IF($C1242="","",INDEX(import_data,$C1242,F$9))</f>
        <v>Tomislav</v>
      </c>
      <c r="G1242" s="280" t="str" cm="1">
        <f t="array" ref="G1242">IF($C1242="","",INDEX(import_data,$C1242,G$9))</f>
        <v>Hlad</v>
      </c>
      <c r="H1242" s="280" t="str" cm="1">
        <f t="array" ref="H1242">IF($C1242="","",IF(INDEX(import_data,$C1242,H$9)="","",INDEX(import_data,$C1242,H$9)))</f>
        <v>OK Ivan Merz</v>
      </c>
      <c r="I1242" s="300" t="str" cm="1">
        <f t="array" ref="I1242">IF($C1242="","",IF(INDEX(import_data,$C1242,I$9)="","",INDEX(import_data,$C1242,I$9)))</f>
        <v/>
      </c>
      <c r="K1242" s="312" t="str">
        <f t="shared" si="134"/>
        <v>Tomislav – Hlad – OK Ivan Merz</v>
      </c>
      <c r="L1242" s="92" t="s">
        <v>0</v>
      </c>
      <c r="M1242" s="312" t="str">
        <f t="shared" si="135"/>
        <v>Tomislav – Hlad – OK Ivan Merz</v>
      </c>
      <c r="N1242" s="92" t="s">
        <v>0</v>
      </c>
      <c r="O1242" s="312" t="str">
        <f t="shared" si="136"/>
        <v>Tomislav – Hlad</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1257</v>
      </c>
      <c r="E1243" s="282" cm="1">
        <f t="array" ref="E1243">IF($C1243="","",INDEX(import_data,$C1243,E$9))</f>
        <v>1341</v>
      </c>
      <c r="F1243" s="280" t="str" cm="1">
        <f t="array" ref="F1243">IF($C1243="","",INDEX(import_data,$C1243,F$9))</f>
        <v>Tomislav</v>
      </c>
      <c r="G1243" s="280" t="str" cm="1">
        <f t="array" ref="G1243">IF($C1243="","",INDEX(import_data,$C1243,G$9))</f>
        <v>Milašinčić</v>
      </c>
      <c r="H1243" s="280" t="str" cm="1">
        <f t="array" ref="H1243">IF($C1243="","",IF(INDEX(import_data,$C1243,H$9)="","",INDEX(import_data,$C1243,H$9)))</f>
        <v>OK Jelen</v>
      </c>
      <c r="I1243" s="300" t="str" cm="1">
        <f t="array" ref="I1243">IF($C1243="","",IF(INDEX(import_data,$C1243,I$9)="","",INDEX(import_data,$C1243,I$9)))</f>
        <v>M21B</v>
      </c>
      <c r="K1243" s="312" t="str">
        <f t="shared" si="134"/>
        <v>Tomislav – Milašinčić – OK Jelen – M21B</v>
      </c>
      <c r="L1243" s="92" t="s">
        <v>0</v>
      </c>
      <c r="M1243" s="312" t="str">
        <f t="shared" si="135"/>
        <v>Tomislav – Milašinčić – OK Jelen</v>
      </c>
      <c r="N1243" s="92" t="s">
        <v>0</v>
      </c>
      <c r="O1243" s="312" t="str">
        <f t="shared" si="136"/>
        <v>Tomislav – Milašinčić</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f t="shared" si="137"/>
        <v>1258</v>
      </c>
      <c r="E1244" s="282" cm="1">
        <f t="array" ref="E1244">IF($C1244="","",INDEX(import_data,$C1244,E$9))</f>
        <v>1973</v>
      </c>
      <c r="F1244" s="280" t="str" cm="1">
        <f t="array" ref="F1244">IF($C1244="","",INDEX(import_data,$C1244,F$9))</f>
        <v>Tomislav</v>
      </c>
      <c r="G1244" s="280" t="str" cm="1">
        <f t="array" ref="G1244">IF($C1244="","",INDEX(import_data,$C1244,G$9))</f>
        <v>Braniša</v>
      </c>
      <c r="H1244" s="280" t="str" cm="1">
        <f t="array" ref="H1244">IF($C1244="","",IF(INDEX(import_data,$C1244,H$9)="","",INDEX(import_data,$C1244,H$9)))</f>
        <v>OK Međimurje</v>
      </c>
      <c r="I1244" s="300" t="str" cm="1">
        <f t="array" ref="I1244">IF($C1244="","",IF(INDEX(import_data,$C1244,I$9)="","",INDEX(import_data,$C1244,I$9)))</f>
        <v>M35</v>
      </c>
      <c r="K1244" s="312" t="str">
        <f t="shared" si="134"/>
        <v>Tomislav – Braniša – OK Međimurje – M35</v>
      </c>
      <c r="L1244" s="92" t="s">
        <v>0</v>
      </c>
      <c r="M1244" s="312" t="str">
        <f t="shared" si="135"/>
        <v>Tomislav – Braniša – OK Međimurje</v>
      </c>
      <c r="N1244" s="92" t="s">
        <v>0</v>
      </c>
      <c r="O1244" s="312" t="str">
        <f t="shared" si="136"/>
        <v>Tomislav – Braniša</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f t="shared" si="137"/>
        <v>1259</v>
      </c>
      <c r="E1245" s="282" cm="1">
        <f t="array" ref="E1245">IF($C1245="","",INDEX(import_data,$C1245,E$9))</f>
        <v>2224</v>
      </c>
      <c r="F1245" s="280" t="str" cm="1">
        <f t="array" ref="F1245">IF($C1245="","",INDEX(import_data,$C1245,F$9))</f>
        <v>Tomislav</v>
      </c>
      <c r="G1245" s="280" t="str" cm="1">
        <f t="array" ref="G1245">IF($C1245="","",INDEX(import_data,$C1245,G$9))</f>
        <v>Krajačić</v>
      </c>
      <c r="H1245" s="280" t="str" cm="1">
        <f t="array" ref="H1245">IF($C1245="","",IF(INDEX(import_data,$C1245,H$9)="","",INDEX(import_data,$C1245,H$9)))</f>
        <v>OK Vihor</v>
      </c>
      <c r="I1245" s="300" t="str" cm="1">
        <f t="array" ref="I1245">IF($C1245="","",IF(INDEX(import_data,$C1245,I$9)="","",INDEX(import_data,$C1245,I$9)))</f>
        <v>M21B</v>
      </c>
      <c r="K1245" s="312" t="str">
        <f t="shared" si="134"/>
        <v>Tomislav – Krajačić – OK Vihor – M21B</v>
      </c>
      <c r="L1245" s="92" t="s">
        <v>0</v>
      </c>
      <c r="M1245" s="312" t="str">
        <f t="shared" si="135"/>
        <v>Tomislav – Krajačić – OK Vihor</v>
      </c>
      <c r="N1245" s="92" t="s">
        <v>0</v>
      </c>
      <c r="O1245" s="312" t="str">
        <f t="shared" si="136"/>
        <v>Tomislav – Krajačić</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f t="shared" si="137"/>
        <v>1260</v>
      </c>
      <c r="E1246" s="282" cm="1">
        <f t="array" ref="E1246">IF($C1246="","",INDEX(import_data,$C1246,E$9))</f>
        <v>1735</v>
      </c>
      <c r="F1246" s="280" t="str" cm="1">
        <f t="array" ref="F1246">IF($C1246="","",INDEX(import_data,$C1246,F$9))</f>
        <v>Tomislav</v>
      </c>
      <c r="G1246" s="280" t="str" cm="1">
        <f t="array" ref="G1246">IF($C1246="","",INDEX(import_data,$C1246,G$9))</f>
        <v>Čulina</v>
      </c>
      <c r="H1246" s="280" t="str" cm="1">
        <f t="array" ref="H1246">IF($C1246="","",IF(INDEX(import_data,$C1246,H$9)="","",INDEX(import_data,$C1246,H$9)))</f>
        <v>OK Sova</v>
      </c>
      <c r="I1246" s="300" t="str" cm="1">
        <f t="array" ref="I1246">IF($C1246="","",IF(INDEX(import_data,$C1246,I$9)="","",INDEX(import_data,$C1246,I$9)))</f>
        <v/>
      </c>
      <c r="K1246" s="312" t="str">
        <f t="shared" si="134"/>
        <v>Tomislav – Čulina – OK Sova</v>
      </c>
      <c r="L1246" s="92" t="s">
        <v>0</v>
      </c>
      <c r="M1246" s="312" t="str">
        <f t="shared" si="135"/>
        <v>Tomislav – Čulina – OK Sova</v>
      </c>
      <c r="N1246" s="92" t="s">
        <v>0</v>
      </c>
      <c r="O1246" s="312" t="str">
        <f t="shared" si="136"/>
        <v>Tomislav – Čulina</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f t="shared" si="137"/>
        <v>1261</v>
      </c>
      <c r="E1247" s="282" cm="1">
        <f t="array" ref="E1247">IF($C1247="","",INDEX(import_data,$C1247,E$9))</f>
        <v>2180</v>
      </c>
      <c r="F1247" s="280" t="str" cm="1">
        <f t="array" ref="F1247">IF($C1247="","",INDEX(import_data,$C1247,F$9))</f>
        <v>Tomislav</v>
      </c>
      <c r="G1247" s="280" t="str" cm="1">
        <f t="array" ref="G1247">IF($C1247="","",INDEX(import_data,$C1247,G$9))</f>
        <v>Branović</v>
      </c>
      <c r="H1247" s="280" t="str" cm="1">
        <f t="array" ref="H1247">IF($C1247="","",IF(INDEX(import_data,$C1247,H$9)="","",INDEX(import_data,$C1247,H$9)))</f>
        <v>OK Međimurje</v>
      </c>
      <c r="I1247" s="300" t="str" cm="1">
        <f t="array" ref="I1247">IF($C1247="","",IF(INDEX(import_data,$C1247,I$9)="","",INDEX(import_data,$C1247,I$9)))</f>
        <v/>
      </c>
      <c r="K1247" s="312" t="str">
        <f t="shared" si="134"/>
        <v>Tomislav – Branović – OK Međimurje</v>
      </c>
      <c r="L1247" s="92" t="s">
        <v>0</v>
      </c>
      <c r="M1247" s="312" t="str">
        <f t="shared" si="135"/>
        <v>Tomislav – Branović – OK Međimurje</v>
      </c>
      <c r="N1247" s="92" t="s">
        <v>0</v>
      </c>
      <c r="O1247" s="312" t="str">
        <f t="shared" si="136"/>
        <v>Tomislav – Branović</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f t="shared" si="137"/>
        <v>1262</v>
      </c>
      <c r="E1248" s="282" cm="1">
        <f t="array" ref="E1248">IF($C1248="","",INDEX(import_data,$C1248,E$9))</f>
        <v>1448</v>
      </c>
      <c r="F1248" s="280" t="str" cm="1">
        <f t="array" ref="F1248">IF($C1248="","",INDEX(import_data,$C1248,F$9))</f>
        <v>Tomislav</v>
      </c>
      <c r="G1248" s="280" t="str" cm="1">
        <f t="array" ref="G1248">IF($C1248="","",INDEX(import_data,$C1248,G$9))</f>
        <v>Vuk</v>
      </c>
      <c r="H1248" s="280" t="str" cm="1">
        <f t="array" ref="H1248">IF($C1248="","",IF(INDEX(import_data,$C1248,H$9)="","",INDEX(import_data,$C1248,H$9)))</f>
        <v>OK Vihor</v>
      </c>
      <c r="I1248" s="300" t="str" cm="1">
        <f t="array" ref="I1248">IF($C1248="","",IF(INDEX(import_data,$C1248,I$9)="","",INDEX(import_data,$C1248,I$9)))</f>
        <v>M21A</v>
      </c>
      <c r="K1248" s="312" t="str">
        <f t="shared" si="134"/>
        <v>Tomislav – Vuk – OK Vihor – M21A</v>
      </c>
      <c r="L1248" s="92" t="s">
        <v>0</v>
      </c>
      <c r="M1248" s="312" t="str">
        <f t="shared" si="135"/>
        <v>Tomislav – Vuk – OK Vihor</v>
      </c>
      <c r="N1248" s="92" t="s">
        <v>0</v>
      </c>
      <c r="O1248" s="312" t="str">
        <f t="shared" si="136"/>
        <v>Tomislav – Vuk</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f t="shared" si="137"/>
        <v>1263</v>
      </c>
      <c r="E1249" s="282" cm="1">
        <f t="array" ref="E1249">IF($C1249="","",INDEX(import_data,$C1249,E$9))</f>
        <v>1325</v>
      </c>
      <c r="F1249" s="280" t="str" cm="1">
        <f t="array" ref="F1249">IF($C1249="","",INDEX(import_data,$C1249,F$9))</f>
        <v>Tomislav</v>
      </c>
      <c r="G1249" s="280" t="str" cm="1">
        <f t="array" ref="G1249">IF($C1249="","",INDEX(import_data,$C1249,G$9))</f>
        <v>Gojmerac</v>
      </c>
      <c r="H1249" s="280" t="str" cm="1">
        <f t="array" ref="H1249">IF($C1249="","",IF(INDEX(import_data,$C1249,H$9)="","",INDEX(import_data,$C1249,H$9)))</f>
        <v>OK Ivan Merz</v>
      </c>
      <c r="I1249" s="300" t="str" cm="1">
        <f t="array" ref="I1249">IF($C1249="","",IF(INDEX(import_data,$C1249,I$9)="","",INDEX(import_data,$C1249,I$9)))</f>
        <v>M45</v>
      </c>
      <c r="K1249" s="312" t="str">
        <f t="shared" si="134"/>
        <v>Tomislav – Gojmerac – OK Ivan Merz – M45</v>
      </c>
      <c r="L1249" s="92" t="s">
        <v>0</v>
      </c>
      <c r="M1249" s="312" t="str">
        <f t="shared" si="135"/>
        <v>Tomislav – Gojmerac – OK Ivan Merz</v>
      </c>
      <c r="N1249" s="92" t="s">
        <v>0</v>
      </c>
      <c r="O1249" s="312" t="str">
        <f t="shared" si="136"/>
        <v>Tomislav – Gojmerac</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f t="shared" si="137"/>
        <v>1264</v>
      </c>
      <c r="E1250" s="282" cm="1">
        <f t="array" ref="E1250">IF($C1250="","",INDEX(import_data,$C1250,E$9))</f>
        <v>2028</v>
      </c>
      <c r="F1250" s="280" t="str" cm="1">
        <f t="array" ref="F1250">IF($C1250="","",INDEX(import_data,$C1250,F$9))</f>
        <v>Tomislav</v>
      </c>
      <c r="G1250" s="280" t="str" cm="1">
        <f t="array" ref="G1250">IF($C1250="","",INDEX(import_data,$C1250,G$9))</f>
        <v>Filipčić</v>
      </c>
      <c r="H1250" s="280" t="str" cm="1">
        <f t="array" ref="H1250">IF($C1250="","",IF(INDEX(import_data,$C1250,H$9)="","",INDEX(import_data,$C1250,H$9)))</f>
        <v>OK Bjelovar</v>
      </c>
      <c r="I1250" s="300" t="str" cm="1">
        <f t="array" ref="I1250">IF($C1250="","",IF(INDEX(import_data,$C1250,I$9)="","",INDEX(import_data,$C1250,I$9)))</f>
        <v>M45</v>
      </c>
      <c r="K1250" s="312" t="str">
        <f t="shared" si="134"/>
        <v>Tomislav – Filipčić – OK Bjelovar – M45</v>
      </c>
      <c r="L1250" s="92" t="s">
        <v>0</v>
      </c>
      <c r="M1250" s="312" t="str">
        <f t="shared" si="135"/>
        <v>Tomislav – Filipčić – OK Bjelovar</v>
      </c>
      <c r="N1250" s="92" t="s">
        <v>0</v>
      </c>
      <c r="O1250" s="312" t="str">
        <f t="shared" si="136"/>
        <v>Tomislav – Filipčić</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f t="shared" si="137"/>
        <v>1265</v>
      </c>
      <c r="E1251" s="282" cm="1">
        <f t="array" ref="E1251">IF($C1251="","",INDEX(import_data,$C1251,E$9))</f>
        <v>1104</v>
      </c>
      <c r="F1251" s="280" t="str" cm="1">
        <f t="array" ref="F1251">IF($C1251="","",INDEX(import_data,$C1251,F$9))</f>
        <v>Tomo</v>
      </c>
      <c r="G1251" s="280" t="str" cm="1">
        <f t="array" ref="G1251">IF($C1251="","",INDEX(import_data,$C1251,G$9))</f>
        <v>Smital</v>
      </c>
      <c r="H1251" s="280" t="str" cm="1">
        <f t="array" ref="H1251">IF($C1251="","",IF(INDEX(import_data,$C1251,H$9)="","",INDEX(import_data,$C1251,H$9)))</f>
        <v>OK Vihor</v>
      </c>
      <c r="I1251" s="300" t="str" cm="1">
        <f t="array" ref="I1251">IF($C1251="","",IF(INDEX(import_data,$C1251,I$9)="","",INDEX(import_data,$C1251,I$9)))</f>
        <v/>
      </c>
      <c r="K1251" s="312" t="str">
        <f t="shared" si="134"/>
        <v>Tomo – Smital – OK Vihor</v>
      </c>
      <c r="L1251" s="92" t="s">
        <v>0</v>
      </c>
      <c r="M1251" s="312" t="str">
        <f t="shared" si="135"/>
        <v>Tomo – Smital – OK Vihor</v>
      </c>
      <c r="N1251" s="92" t="s">
        <v>0</v>
      </c>
      <c r="O1251" s="312" t="str">
        <f t="shared" si="136"/>
        <v>Tomo – Smital</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f t="shared" si="137"/>
        <v>1266</v>
      </c>
      <c r="E1252" s="282" cm="1">
        <f t="array" ref="E1252">IF($C1252="","",INDEX(import_data,$C1252,E$9))</f>
        <v>1830</v>
      </c>
      <c r="F1252" s="280" t="str" cm="1">
        <f t="array" ref="F1252">IF($C1252="","",INDEX(import_data,$C1252,F$9))</f>
        <v>Toni</v>
      </c>
      <c r="G1252" s="280" t="str" cm="1">
        <f t="array" ref="G1252">IF($C1252="","",INDEX(import_data,$C1252,G$9))</f>
        <v>Nikola</v>
      </c>
      <c r="H1252" s="280" t="str" cm="1">
        <f t="array" ref="H1252">IF($C1252="","",IF(INDEX(import_data,$C1252,H$9)="","",INDEX(import_data,$C1252,H$9)))</f>
        <v>OK Ris</v>
      </c>
      <c r="I1252" s="300" t="str" cm="1">
        <f t="array" ref="I1252">IF($C1252="","",IF(INDEX(import_data,$C1252,I$9)="","",INDEX(import_data,$C1252,I$9)))</f>
        <v/>
      </c>
      <c r="K1252" s="312" t="str">
        <f t="shared" si="134"/>
        <v>Toni – Nikola – OK Ris</v>
      </c>
      <c r="L1252" s="92" t="s">
        <v>0</v>
      </c>
      <c r="M1252" s="312" t="str">
        <f t="shared" si="135"/>
        <v>Toni – Nikola – OK Ris</v>
      </c>
      <c r="N1252" s="92" t="s">
        <v>0</v>
      </c>
      <c r="O1252" s="312" t="str">
        <f t="shared" si="136"/>
        <v>Toni – Nikola</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f t="shared" si="137"/>
        <v>1267</v>
      </c>
      <c r="E1253" s="282" cm="1">
        <f t="array" ref="E1253">IF($C1253="","",INDEX(import_data,$C1253,E$9))</f>
        <v>1713</v>
      </c>
      <c r="F1253" s="280" t="str" cm="1">
        <f t="array" ref="F1253">IF($C1253="","",INDEX(import_data,$C1253,F$9))</f>
        <v>Toni</v>
      </c>
      <c r="G1253" s="280" t="str" cm="1">
        <f t="array" ref="G1253">IF($C1253="","",INDEX(import_data,$C1253,G$9))</f>
        <v>Odak</v>
      </c>
      <c r="H1253" s="280" t="str" cm="1">
        <f t="array" ref="H1253">IF($C1253="","",IF(INDEX(import_data,$C1253,H$9)="","",INDEX(import_data,$C1253,H$9)))</f>
        <v>OK Vihor</v>
      </c>
      <c r="I1253" s="300" t="str" cm="1">
        <f t="array" ref="I1253">IF($C1253="","",IF(INDEX(import_data,$C1253,I$9)="","",INDEX(import_data,$C1253,I$9)))</f>
        <v/>
      </c>
      <c r="K1253" s="312" t="str">
        <f t="shared" si="134"/>
        <v>Toni – Odak – OK Vihor</v>
      </c>
      <c r="L1253" s="92" t="s">
        <v>0</v>
      </c>
      <c r="M1253" s="312" t="str">
        <f t="shared" si="135"/>
        <v>Toni – Odak – OK Vihor</v>
      </c>
      <c r="N1253" s="92" t="s">
        <v>0</v>
      </c>
      <c r="O1253" s="312" t="str">
        <f t="shared" si="136"/>
        <v>Toni – Odak</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f t="shared" si="137"/>
        <v>1268</v>
      </c>
      <c r="E1254" s="282" cm="1">
        <f t="array" ref="E1254">IF($C1254="","",INDEX(import_data,$C1254,E$9))</f>
        <v>2286</v>
      </c>
      <c r="F1254" s="280" t="str" cm="1">
        <f t="array" ref="F1254">IF($C1254="","",INDEX(import_data,$C1254,F$9))</f>
        <v>Toni</v>
      </c>
      <c r="G1254" s="280" t="str" cm="1">
        <f t="array" ref="G1254">IF($C1254="","",INDEX(import_data,$C1254,G$9))</f>
        <v>Budrović</v>
      </c>
      <c r="H1254" s="280" t="str" cm="1">
        <f t="array" ref="H1254">IF($C1254="","",IF(INDEX(import_data,$C1254,H$9)="","",INDEX(import_data,$C1254,H$9)))</f>
        <v/>
      </c>
      <c r="I1254" s="300" t="str" cm="1">
        <f t="array" ref="I1254">IF($C1254="","",IF(INDEX(import_data,$C1254,I$9)="","",INDEX(import_data,$C1254,I$9)))</f>
        <v/>
      </c>
      <c r="K1254" s="312" t="str">
        <f t="shared" si="134"/>
        <v>Toni – Budrović</v>
      </c>
      <c r="L1254" s="92" t="s">
        <v>0</v>
      </c>
      <c r="M1254" s="312" t="str">
        <f t="shared" si="135"/>
        <v>Toni – Budrović</v>
      </c>
      <c r="N1254" s="92" t="s">
        <v>0</v>
      </c>
      <c r="O1254" s="312" t="str">
        <f t="shared" si="136"/>
        <v>Toni – Budrović</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f t="shared" si="137"/>
        <v>1269</v>
      </c>
      <c r="E1255" s="282" cm="1">
        <f t="array" ref="E1255">IF($C1255="","",INDEX(import_data,$C1255,E$9))</f>
        <v>1721</v>
      </c>
      <c r="F1255" s="280" t="str" cm="1">
        <f t="array" ref="F1255">IF($C1255="","",INDEX(import_data,$C1255,F$9))</f>
        <v>Tonka</v>
      </c>
      <c r="G1255" s="280" t="str" cm="1">
        <f t="array" ref="G1255">IF($C1255="","",INDEX(import_data,$C1255,G$9))</f>
        <v>Ružić</v>
      </c>
      <c r="H1255" s="280" t="str" cm="1">
        <f t="array" ref="H1255">IF($C1255="","",IF(INDEX(import_data,$C1255,H$9)="","",INDEX(import_data,$C1255,H$9)))</f>
        <v>OK Vihor</v>
      </c>
      <c r="I1255" s="300" t="str" cm="1">
        <f t="array" ref="I1255">IF($C1255="","",IF(INDEX(import_data,$C1255,I$9)="","",INDEX(import_data,$C1255,I$9)))</f>
        <v/>
      </c>
      <c r="K1255" s="312" t="str">
        <f t="shared" si="134"/>
        <v>Tonka – Ružić – OK Vihor</v>
      </c>
      <c r="L1255" s="92" t="s">
        <v>0</v>
      </c>
      <c r="M1255" s="312" t="str">
        <f t="shared" si="135"/>
        <v>Tonka – Ružić – OK Vihor</v>
      </c>
      <c r="N1255" s="92" t="s">
        <v>0</v>
      </c>
      <c r="O1255" s="312" t="str">
        <f t="shared" si="136"/>
        <v>Tonka – Ružić</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f t="shared" si="137"/>
        <v>1270</v>
      </c>
      <c r="E1256" s="282" cm="1">
        <f t="array" ref="E1256">IF($C1256="","",INDEX(import_data,$C1256,E$9))</f>
        <v>1156</v>
      </c>
      <c r="F1256" s="280" t="str" cm="1">
        <f t="array" ref="F1256">IF($C1256="","",INDEX(import_data,$C1256,F$9))</f>
        <v>Tonka</v>
      </c>
      <c r="G1256" s="280" t="str" cm="1">
        <f t="array" ref="G1256">IF($C1256="","",INDEX(import_data,$C1256,G$9))</f>
        <v>Rogulj</v>
      </c>
      <c r="H1256" s="280" t="str" cm="1">
        <f t="array" ref="H1256">IF($C1256="","",IF(INDEX(import_data,$C1256,H$9)="","",INDEX(import_data,$C1256,H$9)))</f>
        <v>OK Vihor</v>
      </c>
      <c r="I1256" s="300" t="str" cm="1">
        <f t="array" ref="I1256">IF($C1256="","",IF(INDEX(import_data,$C1256,I$9)="","",INDEX(import_data,$C1256,I$9)))</f>
        <v/>
      </c>
      <c r="K1256" s="312" t="str">
        <f t="shared" si="134"/>
        <v>Tonka – Rogulj – OK Vihor</v>
      </c>
      <c r="L1256" s="92" t="s">
        <v>0</v>
      </c>
      <c r="M1256" s="312" t="str">
        <f t="shared" si="135"/>
        <v>Tonka – Rogulj – OK Vihor</v>
      </c>
      <c r="N1256" s="92" t="s">
        <v>0</v>
      </c>
      <c r="O1256" s="312" t="str">
        <f t="shared" si="136"/>
        <v>Tonka – Rogulj</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f t="shared" si="137"/>
        <v>1271</v>
      </c>
      <c r="E1257" s="282" cm="1">
        <f t="array" ref="E1257">IF($C1257="","",INDEX(import_data,$C1257,E$9))</f>
        <v>1845</v>
      </c>
      <c r="F1257" s="280" t="str" cm="1">
        <f t="array" ref="F1257">IF($C1257="","",INDEX(import_data,$C1257,F$9))</f>
        <v>Tonka</v>
      </c>
      <c r="G1257" s="280" t="str" cm="1">
        <f t="array" ref="G1257">IF($C1257="","",INDEX(import_data,$C1257,G$9))</f>
        <v>Mogut</v>
      </c>
      <c r="H1257" s="280" t="str" cm="1">
        <f t="array" ref="H1257">IF($C1257="","",IF(INDEX(import_data,$C1257,H$9)="","",INDEX(import_data,$C1257,H$9)))</f>
        <v>OK Japetić</v>
      </c>
      <c r="I1257" s="300" t="str" cm="1">
        <f t="array" ref="I1257">IF($C1257="","",IF(INDEX(import_data,$C1257,I$9)="","",INDEX(import_data,$C1257,I$9)))</f>
        <v>Ž12</v>
      </c>
      <c r="K1257" s="312" t="str">
        <f t="shared" si="134"/>
        <v>Tonka – Mogut – OK Japetić – Ž12</v>
      </c>
      <c r="L1257" s="92" t="s">
        <v>0</v>
      </c>
      <c r="M1257" s="312" t="str">
        <f t="shared" si="135"/>
        <v>Tonka – Mogut – OK Japetić</v>
      </c>
      <c r="N1257" s="92" t="s">
        <v>0</v>
      </c>
      <c r="O1257" s="312" t="str">
        <f t="shared" si="136"/>
        <v>Tonka – Mogut</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f t="shared" si="137"/>
        <v>1272</v>
      </c>
      <c r="E1258" s="282" cm="1">
        <f t="array" ref="E1258">IF($C1258="","",INDEX(import_data,$C1258,E$9))</f>
        <v>1035</v>
      </c>
      <c r="F1258" s="280" t="str" cm="1">
        <f t="array" ref="F1258">IF($C1258="","",INDEX(import_data,$C1258,F$9))</f>
        <v>Tony</v>
      </c>
      <c r="G1258" s="280" t="str" cm="1">
        <f t="array" ref="G1258">IF($C1258="","",INDEX(import_data,$C1258,G$9))</f>
        <v>Udris</v>
      </c>
      <c r="H1258" s="280" t="str" cm="1">
        <f t="array" ref="H1258">IF($C1258="","",IF(INDEX(import_data,$C1258,H$9)="","",INDEX(import_data,$C1258,H$9)))</f>
        <v>OK Varaždin</v>
      </c>
      <c r="I1258" s="300" t="str" cm="1">
        <f t="array" ref="I1258">IF($C1258="","",IF(INDEX(import_data,$C1258,I$9)="","",INDEX(import_data,$C1258,I$9)))</f>
        <v/>
      </c>
      <c r="K1258" s="312" t="str">
        <f t="shared" si="134"/>
        <v>Tony – Udris – OK Varaždin</v>
      </c>
      <c r="L1258" s="92" t="s">
        <v>0</v>
      </c>
      <c r="M1258" s="312" t="str">
        <f t="shared" si="135"/>
        <v>Tony – Udris – OK Varaždin</v>
      </c>
      <c r="N1258" s="92" t="s">
        <v>0</v>
      </c>
      <c r="O1258" s="312" t="str">
        <f t="shared" si="136"/>
        <v>Tony – Udris</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f t="shared" si="137"/>
        <v>1273</v>
      </c>
      <c r="E1259" s="282" cm="1">
        <f t="array" ref="E1259">IF($C1259="","",INDEX(import_data,$C1259,E$9))</f>
        <v>2379</v>
      </c>
      <c r="F1259" s="280" t="str" cm="1">
        <f t="array" ref="F1259">IF($C1259="","",INDEX(import_data,$C1259,F$9))</f>
        <v>Torben</v>
      </c>
      <c r="G1259" s="280" t="str" cm="1">
        <f t="array" ref="G1259">IF($C1259="","",INDEX(import_data,$C1259,G$9))</f>
        <v>Olsen</v>
      </c>
      <c r="H1259" s="280" t="str" cm="1">
        <f t="array" ref="H1259">IF($C1259="","",IF(INDEX(import_data,$C1259,H$9)="","",INDEX(import_data,$C1259,H$9)))</f>
        <v>Hjerteforeningen</v>
      </c>
      <c r="I1259" s="300" t="str" cm="1">
        <f t="array" ref="I1259">IF($C1259="","",IF(INDEX(import_data,$C1259,I$9)="","",INDEX(import_data,$C1259,I$9)))</f>
        <v/>
      </c>
      <c r="K1259" s="312" t="str">
        <f t="shared" si="134"/>
        <v>Torben – Olsen – Hjerteforeningen</v>
      </c>
      <c r="L1259" s="92" t="s">
        <v>0</v>
      </c>
      <c r="M1259" s="312" t="str">
        <f t="shared" si="135"/>
        <v>Torben – Olsen – Hjerteforeningen</v>
      </c>
      <c r="N1259" s="92" t="s">
        <v>0</v>
      </c>
      <c r="O1259" s="312" t="str">
        <f t="shared" si="136"/>
        <v>Torben – Olsen</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f t="shared" si="137"/>
        <v>1274</v>
      </c>
      <c r="E1260" s="282" cm="1">
        <f t="array" ref="E1260">IF($C1260="","",INDEX(import_data,$C1260,E$9))</f>
        <v>2136</v>
      </c>
      <c r="F1260" s="280" t="str" cm="1">
        <f t="array" ref="F1260">IF($C1260="","",INDEX(import_data,$C1260,F$9))</f>
        <v>Trine Marit</v>
      </c>
      <c r="G1260" s="280" t="str" cm="1">
        <f t="array" ref="G1260">IF($C1260="","",INDEX(import_data,$C1260,G$9))</f>
        <v>Justad Raaen</v>
      </c>
      <c r="H1260" s="280" t="str" cm="1">
        <f t="array" ref="H1260">IF($C1260="","",IF(INDEX(import_data,$C1260,H$9)="","",INDEX(import_data,$C1260,H$9)))</f>
        <v>Aker Brygge OK</v>
      </c>
      <c r="I1260" s="300" t="str" cm="1">
        <f t="array" ref="I1260">IF($C1260="","",IF(INDEX(import_data,$C1260,I$9)="","",INDEX(import_data,$C1260,I$9)))</f>
        <v/>
      </c>
      <c r="K1260" s="312" t="str">
        <f t="shared" si="134"/>
        <v>Trine Marit – Justad Raaen – Aker Brygge OK</v>
      </c>
      <c r="L1260" s="92" t="s">
        <v>0</v>
      </c>
      <c r="M1260" s="312" t="str">
        <f t="shared" si="135"/>
        <v>Trine Marit – Justad Raaen – Aker Brygge OK</v>
      </c>
      <c r="N1260" s="92" t="s">
        <v>0</v>
      </c>
      <c r="O1260" s="312" t="str">
        <f t="shared" si="136"/>
        <v>Trine Marit – Justad Raaen</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f t="shared" si="137"/>
        <v>1275</v>
      </c>
      <c r="E1261" s="282" cm="1">
        <f t="array" ref="E1261">IF($C1261="","",INDEX(import_data,$C1261,E$9))</f>
        <v>1887</v>
      </c>
      <c r="F1261" s="280" t="str" cm="1">
        <f t="array" ref="F1261">IF($C1261="","",INDEX(import_data,$C1261,F$9))</f>
        <v>Tristan</v>
      </c>
      <c r="G1261" s="280" t="str" cm="1">
        <f t="array" ref="G1261">IF($C1261="","",INDEX(import_data,$C1261,G$9))</f>
        <v>Ilić</v>
      </c>
      <c r="H1261" s="280" t="str" cm="1">
        <f t="array" ref="H1261">IF($C1261="","",IF(INDEX(import_data,$C1261,H$9)="","",INDEX(import_data,$C1261,H$9)))</f>
        <v>OK Vihor</v>
      </c>
      <c r="I1261" s="300" t="str" cm="1">
        <f t="array" ref="I1261">IF($C1261="","",IF(INDEX(import_data,$C1261,I$9)="","",INDEX(import_data,$C1261,I$9)))</f>
        <v>M16</v>
      </c>
      <c r="K1261" s="312" t="str">
        <f t="shared" si="134"/>
        <v>Tristan – Ilić – OK Vihor – M16</v>
      </c>
      <c r="L1261" s="92" t="s">
        <v>0</v>
      </c>
      <c r="M1261" s="312" t="str">
        <f t="shared" si="135"/>
        <v>Tristan – Ilić – OK Vihor</v>
      </c>
      <c r="N1261" s="92" t="s">
        <v>0</v>
      </c>
      <c r="O1261" s="312" t="str">
        <f t="shared" si="136"/>
        <v>Tristan – Ilić</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f t="shared" si="137"/>
        <v>1276</v>
      </c>
      <c r="E1262" s="282" cm="1">
        <f t="array" ref="E1262">IF($C1262="","",INDEX(import_data,$C1262,E$9))</f>
        <v>2350</v>
      </c>
      <c r="F1262" s="280" t="str" cm="1">
        <f t="array" ref="F1262">IF($C1262="","",INDEX(import_data,$C1262,F$9))</f>
        <v>Trond</v>
      </c>
      <c r="G1262" s="280" t="str" cm="1">
        <f t="array" ref="G1262">IF($C1262="","",INDEX(import_data,$C1262,G$9))</f>
        <v>Svanoe-Hafstad</v>
      </c>
      <c r="H1262" s="280" t="str" cm="1">
        <f t="array" ref="H1262">IF($C1262="","",IF(INDEX(import_data,$C1262,H$9)="","",INDEX(import_data,$C1262,H$9)))</f>
        <v>Steinkjer OK</v>
      </c>
      <c r="I1262" s="300" t="str" cm="1">
        <f t="array" ref="I1262">IF($C1262="","",IF(INDEX(import_data,$C1262,I$9)="","",INDEX(import_data,$C1262,I$9)))</f>
        <v/>
      </c>
      <c r="K1262" s="312" t="str">
        <f t="shared" si="134"/>
        <v>Trond – Svanoe-Hafstad – Steinkjer OK</v>
      </c>
      <c r="L1262" s="92" t="s">
        <v>0</v>
      </c>
      <c r="M1262" s="312" t="str">
        <f t="shared" si="135"/>
        <v>Trond – Svanoe-Hafstad – Steinkjer OK</v>
      </c>
      <c r="N1262" s="92" t="s">
        <v>0</v>
      </c>
      <c r="O1262" s="312" t="str">
        <f t="shared" si="136"/>
        <v>Trond – Svanoe-Hafstad</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f t="shared" si="137"/>
        <v>1277</v>
      </c>
      <c r="E1263" s="282" cm="1">
        <f t="array" ref="E1263">IF($C1263="","",INDEX(import_data,$C1263,E$9))</f>
        <v>2414</v>
      </c>
      <c r="F1263" s="280" t="str" cm="1">
        <f t="array" ref="F1263">IF($C1263="","",INDEX(import_data,$C1263,F$9))</f>
        <v>Tuija</v>
      </c>
      <c r="G1263" s="280" t="str" cm="1">
        <f t="array" ref="G1263">IF($C1263="","",INDEX(import_data,$C1263,G$9))</f>
        <v>Jurvakainen</v>
      </c>
      <c r="H1263" s="280" t="str" cm="1">
        <f t="array" ref="H1263">IF($C1263="","",IF(INDEX(import_data,$C1263,H$9)="","",INDEX(import_data,$C1263,H$9)))</f>
        <v>Rasti-Hyry</v>
      </c>
      <c r="I1263" s="300" t="str" cm="1">
        <f t="array" ref="I1263">IF($C1263="","",IF(INDEX(import_data,$C1263,I$9)="","",INDEX(import_data,$C1263,I$9)))</f>
        <v/>
      </c>
      <c r="K1263" s="312" t="str">
        <f t="shared" si="134"/>
        <v>Tuija – Jurvakainen – Rasti-Hyry</v>
      </c>
      <c r="L1263" s="92" t="s">
        <v>0</v>
      </c>
      <c r="M1263" s="312" t="str">
        <f t="shared" si="135"/>
        <v>Tuija – Jurvakainen – Rasti-Hyry</v>
      </c>
      <c r="N1263" s="92" t="s">
        <v>0</v>
      </c>
      <c r="O1263" s="312" t="str">
        <f t="shared" si="136"/>
        <v>Tuija – Jurvakainen</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f t="shared" si="137"/>
        <v>1278</v>
      </c>
      <c r="E1264" s="282" cm="1">
        <f t="array" ref="E1264">IF($C1264="","",INDEX(import_data,$C1264,E$9))</f>
        <v>2417</v>
      </c>
      <c r="F1264" s="280" t="str" cm="1">
        <f t="array" ref="F1264">IF($C1264="","",INDEX(import_data,$C1264,F$9))</f>
        <v>Tuula</v>
      </c>
      <c r="G1264" s="280" t="str" cm="1">
        <f t="array" ref="G1264">IF($C1264="","",INDEX(import_data,$C1264,G$9))</f>
        <v>Partanen</v>
      </c>
      <c r="H1264" s="280" t="str" cm="1">
        <f t="array" ref="H1264">IF($C1264="","",IF(INDEX(import_data,$C1264,H$9)="","",INDEX(import_data,$C1264,H$9)))</f>
        <v>Rasti-Hyry</v>
      </c>
      <c r="I1264" s="300" t="str" cm="1">
        <f t="array" ref="I1264">IF($C1264="","",IF(INDEX(import_data,$C1264,I$9)="","",INDEX(import_data,$C1264,I$9)))</f>
        <v/>
      </c>
      <c r="K1264" s="312" t="str">
        <f t="shared" si="134"/>
        <v>Tuula – Partanen – Rasti-Hyry</v>
      </c>
      <c r="L1264" s="92" t="s">
        <v>0</v>
      </c>
      <c r="M1264" s="312" t="str">
        <f t="shared" si="135"/>
        <v>Tuula – Partanen – Rasti-Hyry</v>
      </c>
      <c r="N1264" s="92" t="s">
        <v>0</v>
      </c>
      <c r="O1264" s="312" t="str">
        <f t="shared" si="136"/>
        <v>Tuula – Partanen</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f t="shared" si="137"/>
        <v>1279</v>
      </c>
      <c r="E1265" s="282" cm="1">
        <f t="array" ref="E1265">IF($C1265="","",INDEX(import_data,$C1265,E$9))</f>
        <v>1807</v>
      </c>
      <c r="F1265" s="280" t="str" cm="1">
        <f t="array" ref="F1265">IF($C1265="","",INDEX(import_data,$C1265,F$9))</f>
        <v>Tymothy</v>
      </c>
      <c r="G1265" s="280" t="str" cm="1">
        <f t="array" ref="G1265">IF($C1265="","",INDEX(import_data,$C1265,G$9))</f>
        <v>Skobe</v>
      </c>
      <c r="H1265" s="280" t="str" cm="1">
        <f t="array" ref="H1265">IF($C1265="","",IF(INDEX(import_data,$C1265,H$9)="","",INDEX(import_data,$C1265,H$9)))</f>
        <v>OK Vihor</v>
      </c>
      <c r="I1265" s="300" t="str" cm="1">
        <f t="array" ref="I1265">IF($C1265="","",IF(INDEX(import_data,$C1265,I$9)="","",INDEX(import_data,$C1265,I$9)))</f>
        <v/>
      </c>
      <c r="K1265" s="312" t="str">
        <f t="shared" si="134"/>
        <v>Tymothy – Skobe – OK Vihor</v>
      </c>
      <c r="L1265" s="92" t="s">
        <v>0</v>
      </c>
      <c r="M1265" s="312" t="str">
        <f t="shared" si="135"/>
        <v>Tymothy – Skobe – OK Vihor</v>
      </c>
      <c r="N1265" s="92" t="s">
        <v>0</v>
      </c>
      <c r="O1265" s="312" t="str">
        <f t="shared" si="136"/>
        <v>Tymothy – Skobe</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f t="shared" si="137"/>
        <v>1280</v>
      </c>
      <c r="E1266" s="282" cm="1">
        <f t="array" ref="E1266">IF($C1266="","",INDEX(import_data,$C1266,E$9))</f>
        <v>1666</v>
      </c>
      <c r="F1266" s="280" t="str" cm="1">
        <f t="array" ref="F1266">IF($C1266="","",INDEX(import_data,$C1266,F$9))</f>
        <v>Una</v>
      </c>
      <c r="G1266" s="280" t="str" cm="1">
        <f t="array" ref="G1266">IF($C1266="","",INDEX(import_data,$C1266,G$9))</f>
        <v>Jelinić</v>
      </c>
      <c r="H1266" s="280" t="str" cm="1">
        <f t="array" ref="H1266">IF($C1266="","",IF(INDEX(import_data,$C1266,H$9)="","",INDEX(import_data,$C1266,H$9)))</f>
        <v>OK Japetić</v>
      </c>
      <c r="I1266" s="300" t="str" cm="1">
        <f t="array" ref="I1266">IF($C1266="","",IF(INDEX(import_data,$C1266,I$9)="","",INDEX(import_data,$C1266,I$9)))</f>
        <v/>
      </c>
      <c r="K1266" s="312" t="str">
        <f t="shared" si="134"/>
        <v>Una – Jelinić – OK Japetić</v>
      </c>
      <c r="L1266" s="92" t="s">
        <v>0</v>
      </c>
      <c r="M1266" s="312" t="str">
        <f t="shared" si="135"/>
        <v>Una – Jelinić – OK Japetić</v>
      </c>
      <c r="N1266" s="92" t="s">
        <v>0</v>
      </c>
      <c r="O1266" s="312" t="str">
        <f t="shared" si="136"/>
        <v>Una – Jelinić</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f t="shared" si="137"/>
        <v>1281</v>
      </c>
      <c r="E1267" s="282" cm="1">
        <f t="array" ref="E1267">IF($C1267="","",INDEX(import_data,$C1267,E$9))</f>
        <v>1513</v>
      </c>
      <c r="F1267" s="280" t="str" cm="1">
        <f t="array" ref="F1267">IF($C1267="","",INDEX(import_data,$C1267,F$9))</f>
        <v>Una Beata</v>
      </c>
      <c r="G1267" s="280" t="str" cm="1">
        <f t="array" ref="G1267">IF($C1267="","",INDEX(import_data,$C1267,G$9))</f>
        <v>Pevec</v>
      </c>
      <c r="H1267" s="280" t="str" cm="1">
        <f t="array" ref="H1267">IF($C1267="","",IF(INDEX(import_data,$C1267,H$9)="","",INDEX(import_data,$C1267,H$9)))</f>
        <v>OK Varaždin</v>
      </c>
      <c r="I1267" s="300" t="str" cm="1">
        <f t="array" ref="I1267">IF($C1267="","",IF(INDEX(import_data,$C1267,I$9)="","",INDEX(import_data,$C1267,I$9)))</f>
        <v/>
      </c>
      <c r="K1267" s="312" t="str">
        <f t="shared" si="134"/>
        <v>Una Beata – Pevec – OK Varaždin</v>
      </c>
      <c r="L1267" s="92" t="s">
        <v>0</v>
      </c>
      <c r="M1267" s="312" t="str">
        <f t="shared" si="135"/>
        <v>Una Beata – Pevec – OK Varaždin</v>
      </c>
      <c r="N1267" s="92" t="s">
        <v>0</v>
      </c>
      <c r="O1267" s="312" t="str">
        <f t="shared" si="136"/>
        <v>Una Beata – Pevec</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f t="shared" si="137"/>
        <v>1282</v>
      </c>
      <c r="E1268" s="282" cm="1">
        <f t="array" ref="E1268">IF($C1268="","",INDEX(import_data,$C1268,E$9))</f>
        <v>2274</v>
      </c>
      <c r="F1268" s="280" t="str" cm="1">
        <f t="array" ref="F1268">IF($C1268="","",INDEX(import_data,$C1268,F$9))</f>
        <v>Urša</v>
      </c>
      <c r="G1268" s="280" t="str" cm="1">
        <f t="array" ref="G1268">IF($C1268="","",INDEX(import_data,$C1268,G$9))</f>
        <v>Štanfel</v>
      </c>
      <c r="H1268" s="280" t="str" cm="1">
        <f t="array" ref="H1268">IF($C1268="","",IF(INDEX(import_data,$C1268,H$9)="","",INDEX(import_data,$C1268,H$9)))</f>
        <v>OK Azimut</v>
      </c>
      <c r="I1268" s="300" t="str" cm="1">
        <f t="array" ref="I1268">IF($C1268="","",IF(INDEX(import_data,$C1268,I$9)="","",INDEX(import_data,$C1268,I$9)))</f>
        <v/>
      </c>
      <c r="K1268" s="312" t="str">
        <f t="shared" si="134"/>
        <v>Urša – Štanfel – OK Azimut</v>
      </c>
      <c r="L1268" s="92" t="s">
        <v>0</v>
      </c>
      <c r="M1268" s="312" t="str">
        <f t="shared" si="135"/>
        <v>Urša – Štanfel – OK Azimut</v>
      </c>
      <c r="N1268" s="92" t="s">
        <v>0</v>
      </c>
      <c r="O1268" s="312" t="str">
        <f t="shared" si="136"/>
        <v>Urša – Štanfel</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f t="shared" si="137"/>
        <v>1283</v>
      </c>
      <c r="E1269" s="282" cm="1">
        <f t="array" ref="E1269">IF($C1269="","",INDEX(import_data,$C1269,E$9))</f>
        <v>2140</v>
      </c>
      <c r="F1269" s="280" t="str" cm="1">
        <f t="array" ref="F1269">IF($C1269="","",INDEX(import_data,$C1269,F$9))</f>
        <v>Ursula</v>
      </c>
      <c r="G1269" s="280" t="str" cm="1">
        <f t="array" ref="G1269">IF($C1269="","",INDEX(import_data,$C1269,G$9))</f>
        <v>Roslof</v>
      </c>
      <c r="H1269" s="280" t="str" cm="1">
        <f t="array" ref="H1269">IF($C1269="","",IF(INDEX(import_data,$C1269,H$9)="","",INDEX(import_data,$C1269,H$9)))</f>
        <v>Kimito SF</v>
      </c>
      <c r="I1269" s="300" t="str" cm="1">
        <f t="array" ref="I1269">IF($C1269="","",IF(INDEX(import_data,$C1269,I$9)="","",INDEX(import_data,$C1269,I$9)))</f>
        <v/>
      </c>
      <c r="K1269" s="312" t="str">
        <f t="shared" si="134"/>
        <v>Ursula – Roslof – Kimito SF</v>
      </c>
      <c r="L1269" s="92" t="s">
        <v>0</v>
      </c>
      <c r="M1269" s="312" t="str">
        <f t="shared" si="135"/>
        <v>Ursula – Roslof – Kimito SF</v>
      </c>
      <c r="N1269" s="92" t="s">
        <v>0</v>
      </c>
      <c r="O1269" s="312" t="str">
        <f t="shared" si="136"/>
        <v>Ursula – Roslof</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f t="shared" si="137"/>
        <v>1284</v>
      </c>
      <c r="E1270" s="282" cm="1">
        <f t="array" ref="E1270">IF($C1270="","",INDEX(import_data,$C1270,E$9))</f>
        <v>1806</v>
      </c>
      <c r="F1270" s="280" t="str" cm="1">
        <f t="array" ref="F1270">IF($C1270="","",INDEX(import_data,$C1270,F$9))</f>
        <v>Valentina</v>
      </c>
      <c r="G1270" s="280" t="str" cm="1">
        <f t="array" ref="G1270">IF($C1270="","",INDEX(import_data,$C1270,G$9))</f>
        <v>Skobe</v>
      </c>
      <c r="H1270" s="280" t="str" cm="1">
        <f t="array" ref="H1270">IF($C1270="","",IF(INDEX(import_data,$C1270,H$9)="","",INDEX(import_data,$C1270,H$9)))</f>
        <v>OK Vihor</v>
      </c>
      <c r="I1270" s="300" t="str" cm="1">
        <f t="array" ref="I1270">IF($C1270="","",IF(INDEX(import_data,$C1270,I$9)="","",INDEX(import_data,$C1270,I$9)))</f>
        <v/>
      </c>
      <c r="K1270" s="312" t="str">
        <f t="shared" si="134"/>
        <v>Valentina – Skobe – OK Vihor</v>
      </c>
      <c r="L1270" s="92" t="s">
        <v>0</v>
      </c>
      <c r="M1270" s="312" t="str">
        <f t="shared" si="135"/>
        <v>Valentina – Skobe – OK Vihor</v>
      </c>
      <c r="N1270" s="92" t="s">
        <v>0</v>
      </c>
      <c r="O1270" s="312" t="str">
        <f t="shared" si="136"/>
        <v>Valentina – Skobe</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f t="shared" si="137"/>
        <v>1285</v>
      </c>
      <c r="E1271" s="282" cm="1">
        <f t="array" ref="E1271">IF($C1271="","",INDEX(import_data,$C1271,E$9))</f>
        <v>2215</v>
      </c>
      <c r="F1271" s="280" t="str" cm="1">
        <f t="array" ref="F1271">IF($C1271="","",INDEX(import_data,$C1271,F$9))</f>
        <v>Valentina</v>
      </c>
      <c r="G1271" s="280" t="str" cm="1">
        <f t="array" ref="G1271">IF($C1271="","",INDEX(import_data,$C1271,G$9))</f>
        <v>Hrman</v>
      </c>
      <c r="H1271" s="280" t="str" cm="1">
        <f t="array" ref="H1271">IF($C1271="","",IF(INDEX(import_data,$C1271,H$9)="","",INDEX(import_data,$C1271,H$9)))</f>
        <v>OK Varaždin</v>
      </c>
      <c r="I1271" s="300" t="str" cm="1">
        <f t="array" ref="I1271">IF($C1271="","",IF(INDEX(import_data,$C1271,I$9)="","",INDEX(import_data,$C1271,I$9)))</f>
        <v/>
      </c>
      <c r="K1271" s="312" t="str">
        <f t="shared" si="134"/>
        <v>Valentina – Hrman – OK Varaždin</v>
      </c>
      <c r="L1271" s="92" t="s">
        <v>0</v>
      </c>
      <c r="M1271" s="312" t="str">
        <f t="shared" si="135"/>
        <v>Valentina – Hrman – OK Varaždin</v>
      </c>
      <c r="N1271" s="92" t="s">
        <v>0</v>
      </c>
      <c r="O1271" s="312" t="str">
        <f t="shared" si="136"/>
        <v>Valentina – Hrman</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f t="shared" si="137"/>
        <v>1286</v>
      </c>
      <c r="E1272" s="282" cm="1">
        <f t="array" ref="E1272">IF($C1272="","",INDEX(import_data,$C1272,E$9))</f>
        <v>1036</v>
      </c>
      <c r="F1272" s="280" t="str" cm="1">
        <f t="array" ref="F1272">IF($C1272="","",INDEX(import_data,$C1272,F$9))</f>
        <v>Valentino</v>
      </c>
      <c r="G1272" s="280" t="str" cm="1">
        <f t="array" ref="G1272">IF($C1272="","",INDEX(import_data,$C1272,G$9))</f>
        <v>Stipčević</v>
      </c>
      <c r="H1272" s="280" t="str" cm="1">
        <f t="array" ref="H1272">IF($C1272="","",IF(INDEX(import_data,$C1272,H$9)="","",INDEX(import_data,$C1272,H$9)))</f>
        <v>OK Vihor</v>
      </c>
      <c r="I1272" s="300" t="str" cm="1">
        <f t="array" ref="I1272">IF($C1272="","",IF(INDEX(import_data,$C1272,I$9)="","",INDEX(import_data,$C1272,I$9)))</f>
        <v/>
      </c>
      <c r="K1272" s="312" t="str">
        <f t="shared" si="134"/>
        <v>Valentino – Stipčević – OK Vihor</v>
      </c>
      <c r="L1272" s="92" t="s">
        <v>0</v>
      </c>
      <c r="M1272" s="312" t="str">
        <f t="shared" si="135"/>
        <v>Valentino – Stipčević – OK Vihor</v>
      </c>
      <c r="N1272" s="92" t="s">
        <v>0</v>
      </c>
      <c r="O1272" s="312" t="str">
        <f t="shared" si="136"/>
        <v>Valentino – Stipčević</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f t="shared" si="137"/>
        <v>1287</v>
      </c>
      <c r="E1273" s="282" cm="1">
        <f t="array" ref="E1273">IF($C1273="","",INDEX(import_data,$C1273,E$9))</f>
        <v>1366</v>
      </c>
      <c r="F1273" s="280" t="str" cm="1">
        <f t="array" ref="F1273">IF($C1273="","",INDEX(import_data,$C1273,F$9))</f>
        <v>Valter</v>
      </c>
      <c r="G1273" s="280" t="str" cm="1">
        <f t="array" ref="G1273">IF($C1273="","",INDEX(import_data,$C1273,G$9))</f>
        <v>Sučić</v>
      </c>
      <c r="H1273" s="280" t="str" cm="1">
        <f t="array" ref="H1273">IF($C1273="","",IF(INDEX(import_data,$C1273,H$9)="","",INDEX(import_data,$C1273,H$9)))</f>
        <v>OK Vihor</v>
      </c>
      <c r="I1273" s="300" t="str" cm="1">
        <f t="array" ref="I1273">IF($C1273="","",IF(INDEX(import_data,$C1273,I$9)="","",INDEX(import_data,$C1273,I$9)))</f>
        <v>M55</v>
      </c>
      <c r="K1273" s="312" t="str">
        <f t="shared" si="134"/>
        <v>Valter – Sučić – OK Vihor – M55</v>
      </c>
      <c r="L1273" s="92" t="s">
        <v>0</v>
      </c>
      <c r="M1273" s="312" t="str">
        <f t="shared" si="135"/>
        <v>Valter – Sučić – OK Vihor</v>
      </c>
      <c r="N1273" s="92" t="s">
        <v>0</v>
      </c>
      <c r="O1273" s="312" t="str">
        <f t="shared" si="136"/>
        <v>Valter – Sučić</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f t="shared" si="137"/>
        <v>1288</v>
      </c>
      <c r="E1274" s="282" cm="1">
        <f t="array" ref="E1274">IF($C1274="","",INDEX(import_data,$C1274,E$9))</f>
        <v>2187</v>
      </c>
      <c r="F1274" s="280" t="str" cm="1">
        <f t="array" ref="F1274">IF($C1274="","",INDEX(import_data,$C1274,F$9))</f>
        <v>Vanesa</v>
      </c>
      <c r="G1274" s="280" t="str" cm="1">
        <f t="array" ref="G1274">IF($C1274="","",INDEX(import_data,$C1274,G$9))</f>
        <v>Eškinja</v>
      </c>
      <c r="H1274" s="280" t="str" cm="1">
        <f t="array" ref="H1274">IF($C1274="","",IF(INDEX(import_data,$C1274,H$9)="","",INDEX(import_data,$C1274,H$9)))</f>
        <v>Dr. inf. Zadar</v>
      </c>
      <c r="I1274" s="300" t="str" cm="1">
        <f t="array" ref="I1274">IF($C1274="","",IF(INDEX(import_data,$C1274,I$9)="","",INDEX(import_data,$C1274,I$9)))</f>
        <v/>
      </c>
      <c r="K1274" s="312" t="str">
        <f t="shared" si="134"/>
        <v>Vanesa – Eškinja – Dr. inf. Zadar</v>
      </c>
      <c r="L1274" s="92" t="s">
        <v>0</v>
      </c>
      <c r="M1274" s="312" t="str">
        <f t="shared" si="135"/>
        <v>Vanesa – Eškinja – Dr. inf. Zadar</v>
      </c>
      <c r="N1274" s="92" t="s">
        <v>0</v>
      </c>
      <c r="O1274" s="312" t="str">
        <f t="shared" si="136"/>
        <v>Vanesa – Eškinja</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f t="shared" si="137"/>
        <v>1289</v>
      </c>
      <c r="E1275" s="282" cm="1">
        <f t="array" ref="E1275">IF($C1275="","",INDEX(import_data,$C1275,E$9))</f>
        <v>2409</v>
      </c>
      <c r="F1275" s="280" t="str" cm="1">
        <f t="array" ref="F1275">IF($C1275="","",INDEX(import_data,$C1275,F$9))</f>
        <v>Vanessa</v>
      </c>
      <c r="G1275" s="280" t="str" cm="1">
        <f t="array" ref="G1275">IF($C1275="","",INDEX(import_data,$C1275,G$9))</f>
        <v>Jorge</v>
      </c>
      <c r="H1275" s="280" t="str" cm="1">
        <f t="array" ref="H1275">IF($C1275="","",IF(INDEX(import_data,$C1275,H$9)="","",INDEX(import_data,$C1275,H$9)))</f>
        <v>Clube Portugues</v>
      </c>
      <c r="I1275" s="300" t="str" cm="1">
        <f t="array" ref="I1275">IF($C1275="","",IF(INDEX(import_data,$C1275,I$9)="","",INDEX(import_data,$C1275,I$9)))</f>
        <v/>
      </c>
      <c r="K1275" s="312" t="str">
        <f t="shared" si="134"/>
        <v>Vanessa – Jorge – Clube Portugues</v>
      </c>
      <c r="L1275" s="92" t="s">
        <v>0</v>
      </c>
      <c r="M1275" s="312" t="str">
        <f t="shared" si="135"/>
        <v>Vanessa – Jorge – Clube Portugues</v>
      </c>
      <c r="N1275" s="92" t="s">
        <v>0</v>
      </c>
      <c r="O1275" s="312" t="str">
        <f t="shared" si="136"/>
        <v>Vanessa – Jorge</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f t="shared" si="137"/>
        <v>1290</v>
      </c>
      <c r="E1276" s="282" cm="1">
        <f t="array" ref="E1276">IF($C1276="","",INDEX(import_data,$C1276,E$9))</f>
        <v>1765</v>
      </c>
      <c r="F1276" s="280" t="str" cm="1">
        <f t="array" ref="F1276">IF($C1276="","",INDEX(import_data,$C1276,F$9))</f>
        <v>Vanja</v>
      </c>
      <c r="G1276" s="280" t="str" cm="1">
        <f t="array" ref="G1276">IF($C1276="","",INDEX(import_data,$C1276,G$9))</f>
        <v>Radovanović</v>
      </c>
      <c r="H1276" s="280" t="str" cm="1">
        <f t="array" ref="H1276">IF($C1276="","",IF(INDEX(import_data,$C1276,H$9)="","",INDEX(import_data,$C1276,H$9)))</f>
        <v>OK Ivan Merz</v>
      </c>
      <c r="I1276" s="300" t="str" cm="1">
        <f t="array" ref="I1276">IF($C1276="","",IF(INDEX(import_data,$C1276,I$9)="","",INDEX(import_data,$C1276,I$9)))</f>
        <v/>
      </c>
      <c r="K1276" s="312" t="str">
        <f t="shared" si="134"/>
        <v>Vanja – Radovanović – OK Ivan Merz</v>
      </c>
      <c r="L1276" s="92" t="s">
        <v>0</v>
      </c>
      <c r="M1276" s="312" t="str">
        <f t="shared" si="135"/>
        <v>Vanja – Radovanović – OK Ivan Merz</v>
      </c>
      <c r="N1276" s="92" t="s">
        <v>0</v>
      </c>
      <c r="O1276" s="312" t="str">
        <f t="shared" si="136"/>
        <v>Vanja – Radovanović</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f t="shared" si="137"/>
        <v>1291</v>
      </c>
      <c r="E1277" s="282" cm="1">
        <f t="array" ref="E1277">IF($C1277="","",INDEX(import_data,$C1277,E$9))</f>
        <v>1499</v>
      </c>
      <c r="F1277" s="280" t="str" cm="1">
        <f t="array" ref="F1277">IF($C1277="","",INDEX(import_data,$C1277,F$9))</f>
        <v>Vanja</v>
      </c>
      <c r="G1277" s="280" t="str" cm="1">
        <f t="array" ref="G1277">IF($C1277="","",INDEX(import_data,$C1277,G$9))</f>
        <v>Suhina</v>
      </c>
      <c r="H1277" s="280" t="str" cm="1">
        <f t="array" ref="H1277">IF($C1277="","",IF(INDEX(import_data,$C1277,H$9)="","",INDEX(import_data,$C1277,H$9)))</f>
        <v>OK Kapela</v>
      </c>
      <c r="I1277" s="300" t="str" cm="1">
        <f t="array" ref="I1277">IF($C1277="","",IF(INDEX(import_data,$C1277,I$9)="","",INDEX(import_data,$C1277,I$9)))</f>
        <v>M35</v>
      </c>
      <c r="K1277" s="312" t="str">
        <f t="shared" si="134"/>
        <v>Vanja – Suhina – OK Kapela – M35</v>
      </c>
      <c r="L1277" s="92" t="s">
        <v>0</v>
      </c>
      <c r="M1277" s="312" t="str">
        <f t="shared" si="135"/>
        <v>Vanja – Suhina – OK Kapela</v>
      </c>
      <c r="N1277" s="92" t="s">
        <v>0</v>
      </c>
      <c r="O1277" s="312" t="str">
        <f t="shared" si="136"/>
        <v>Vanja – Suhina</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f t="shared" si="137"/>
        <v>1292</v>
      </c>
      <c r="E1278" s="282" cm="1">
        <f t="array" ref="E1278">IF($C1278="","",INDEX(import_data,$C1278,E$9))</f>
        <v>1201</v>
      </c>
      <c r="F1278" s="280" t="str" cm="1">
        <f t="array" ref="F1278">IF($C1278="","",INDEX(import_data,$C1278,F$9))</f>
        <v>Vedran</v>
      </c>
      <c r="G1278" s="280" t="str" cm="1">
        <f t="array" ref="G1278">IF($C1278="","",INDEX(import_data,$C1278,G$9))</f>
        <v>Papa</v>
      </c>
      <c r="H1278" s="280" t="str" cm="1">
        <f t="array" ref="H1278">IF($C1278="","",IF(INDEX(import_data,$C1278,H$9)="","",INDEX(import_data,$C1278,H$9)))</f>
        <v>OK Jelen</v>
      </c>
      <c r="I1278" s="300" t="str" cm="1">
        <f t="array" ref="I1278">IF($C1278="","",IF(INDEX(import_data,$C1278,I$9)="","",INDEX(import_data,$C1278,I$9)))</f>
        <v>M35</v>
      </c>
      <c r="K1278" s="312" t="str">
        <f t="shared" si="134"/>
        <v>Vedran – Papa – OK Jelen – M35</v>
      </c>
      <c r="L1278" s="92" t="s">
        <v>0</v>
      </c>
      <c r="M1278" s="312" t="str">
        <f t="shared" si="135"/>
        <v>Vedran – Papa – OK Jelen</v>
      </c>
      <c r="N1278" s="92" t="s">
        <v>0</v>
      </c>
      <c r="O1278" s="312" t="str">
        <f t="shared" si="136"/>
        <v>Vedran – Papa</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f t="shared" si="137"/>
        <v>1293</v>
      </c>
      <c r="E1279" s="282" cm="1">
        <f t="array" ref="E1279">IF($C1279="","",INDEX(import_data,$C1279,E$9))</f>
        <v>1081</v>
      </c>
      <c r="F1279" s="280" t="str" cm="1">
        <f t="array" ref="F1279">IF($C1279="","",INDEX(import_data,$C1279,F$9))</f>
        <v>Vedran</v>
      </c>
      <c r="G1279" s="280" t="str" cm="1">
        <f t="array" ref="G1279">IF($C1279="","",INDEX(import_data,$C1279,G$9))</f>
        <v>Kaldi</v>
      </c>
      <c r="H1279" s="280" t="str" cm="1">
        <f t="array" ref="H1279">IF($C1279="","",IF(INDEX(import_data,$C1279,H$9)="","",INDEX(import_data,$C1279,H$9)))</f>
        <v>OK Kapela</v>
      </c>
      <c r="I1279" s="300" t="str" cm="1">
        <f t="array" ref="I1279">IF($C1279="","",IF(INDEX(import_data,$C1279,I$9)="","",INDEX(import_data,$C1279,I$9)))</f>
        <v>M21A</v>
      </c>
      <c r="K1279" s="312" t="str">
        <f t="shared" si="134"/>
        <v>Vedran – Kaldi – OK Kapela – M21A</v>
      </c>
      <c r="L1279" s="92" t="s">
        <v>0</v>
      </c>
      <c r="M1279" s="312" t="str">
        <f t="shared" si="135"/>
        <v>Vedran – Kaldi – OK Kapela</v>
      </c>
      <c r="N1279" s="92" t="s">
        <v>0</v>
      </c>
      <c r="O1279" s="312" t="str">
        <f t="shared" si="136"/>
        <v>Vedran – Kaldi</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f t="shared" si="137"/>
        <v>1294</v>
      </c>
      <c r="E1280" s="282" cm="1">
        <f t="array" ref="E1280">IF($C1280="","",INDEX(import_data,$C1280,E$9))</f>
        <v>2055</v>
      </c>
      <c r="F1280" s="280" t="str" cm="1">
        <f t="array" ref="F1280">IF($C1280="","",INDEX(import_data,$C1280,F$9))</f>
        <v>Vedran</v>
      </c>
      <c r="G1280" s="280" t="str" cm="1">
        <f t="array" ref="G1280">IF($C1280="","",INDEX(import_data,$C1280,G$9))</f>
        <v>Grabovac</v>
      </c>
      <c r="H1280" s="280" t="str" cm="1">
        <f t="array" ref="H1280">IF($C1280="","",IF(INDEX(import_data,$C1280,H$9)="","",INDEX(import_data,$C1280,H$9)))</f>
        <v>OK Međimurje</v>
      </c>
      <c r="I1280" s="300" t="str" cm="1">
        <f t="array" ref="I1280">IF($C1280="","",IF(INDEX(import_data,$C1280,I$9)="","",INDEX(import_data,$C1280,I$9)))</f>
        <v/>
      </c>
      <c r="K1280" s="312" t="str">
        <f t="shared" si="134"/>
        <v>Vedran – Grabovac – OK Međimurje</v>
      </c>
      <c r="L1280" s="92" t="s">
        <v>0</v>
      </c>
      <c r="M1280" s="312" t="str">
        <f t="shared" si="135"/>
        <v>Vedran – Grabovac – OK Međimurje</v>
      </c>
      <c r="N1280" s="92" t="s">
        <v>0</v>
      </c>
      <c r="O1280" s="312" t="str">
        <f t="shared" si="136"/>
        <v>Vedran – Grabovac</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f t="shared" si="137"/>
        <v>1295</v>
      </c>
      <c r="E1281" s="282" cm="1">
        <f t="array" ref="E1281">IF($C1281="","",INDEX(import_data,$C1281,E$9))</f>
        <v>2011</v>
      </c>
      <c r="F1281" s="280" t="str" cm="1">
        <f t="array" ref="F1281">IF($C1281="","",INDEX(import_data,$C1281,F$9))</f>
        <v>Vedran</v>
      </c>
      <c r="G1281" s="280" t="str" cm="1">
        <f t="array" ref="G1281">IF($C1281="","",INDEX(import_data,$C1281,G$9))</f>
        <v>Boban</v>
      </c>
      <c r="H1281" s="280" t="str" cm="1">
        <f t="array" ref="H1281">IF($C1281="","",IF(INDEX(import_data,$C1281,H$9)="","",INDEX(import_data,$C1281,H$9)))</f>
        <v>OK Maksimir</v>
      </c>
      <c r="I1281" s="300" t="str" cm="1">
        <f t="array" ref="I1281">IF($C1281="","",IF(INDEX(import_data,$C1281,I$9)="","",INDEX(import_data,$C1281,I$9)))</f>
        <v/>
      </c>
      <c r="K1281" s="312" t="str">
        <f t="shared" si="134"/>
        <v>Vedran – Boban – OK Maksimir</v>
      </c>
      <c r="L1281" s="92" t="s">
        <v>0</v>
      </c>
      <c r="M1281" s="312" t="str">
        <f t="shared" si="135"/>
        <v>Vedran – Boban – OK Maksimir</v>
      </c>
      <c r="N1281" s="92" t="s">
        <v>0</v>
      </c>
      <c r="O1281" s="312" t="str">
        <f t="shared" si="136"/>
        <v>Vedran – Boban</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f t="shared" si="137"/>
        <v>1296</v>
      </c>
      <c r="E1282" s="282" cm="1">
        <f t="array" ref="E1282">IF($C1282="","",INDEX(import_data,$C1282,E$9))</f>
        <v>1056</v>
      </c>
      <c r="F1282" s="280" t="str" cm="1">
        <f t="array" ref="F1282">IF($C1282="","",INDEX(import_data,$C1282,F$9))</f>
        <v>Vedran</v>
      </c>
      <c r="G1282" s="280" t="str" cm="1">
        <f t="array" ref="G1282">IF($C1282="","",INDEX(import_data,$C1282,G$9))</f>
        <v>Berković</v>
      </c>
      <c r="H1282" s="280" t="str" cm="1">
        <f t="array" ref="H1282">IF($C1282="","",IF(INDEX(import_data,$C1282,H$9)="","",INDEX(import_data,$C1282,H$9)))</f>
        <v>OK Kapela</v>
      </c>
      <c r="I1282" s="300" t="str" cm="1">
        <f t="array" ref="I1282">IF($C1282="","",IF(INDEX(import_data,$C1282,I$9)="","",INDEX(import_data,$C1282,I$9)))</f>
        <v>M21A</v>
      </c>
      <c r="K1282" s="312" t="str">
        <f t="shared" si="134"/>
        <v>Vedran – Berković – OK Kapela – M21A</v>
      </c>
      <c r="L1282" s="92" t="s">
        <v>0</v>
      </c>
      <c r="M1282" s="312" t="str">
        <f t="shared" si="135"/>
        <v>Vedran – Berković – OK Kapela</v>
      </c>
      <c r="N1282" s="92" t="s">
        <v>0</v>
      </c>
      <c r="O1282" s="312" t="str">
        <f t="shared" si="136"/>
        <v>Vedran – Berković</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f t="shared" si="137"/>
        <v>1297</v>
      </c>
      <c r="E1283" s="282" cm="1">
        <f t="array" ref="E1283">IF($C1283="","",INDEX(import_data,$C1283,E$9))</f>
        <v>1790</v>
      </c>
      <c r="F1283" s="280" t="str" cm="1">
        <f t="array" ref="F1283">IF($C1283="","",INDEX(import_data,$C1283,F$9))</f>
        <v>Vedran</v>
      </c>
      <c r="G1283" s="280" t="str" cm="1">
        <f t="array" ref="G1283">IF($C1283="","",INDEX(import_data,$C1283,G$9))</f>
        <v>Sabljić</v>
      </c>
      <c r="H1283" s="280" t="str" cm="1">
        <f t="array" ref="H1283">IF($C1283="","",IF(INDEX(import_data,$C1283,H$9)="","",INDEX(import_data,$C1283,H$9)))</f>
        <v>OK Kapela</v>
      </c>
      <c r="I1283" s="300" t="str" cm="1">
        <f t="array" ref="I1283">IF($C1283="","",IF(INDEX(import_data,$C1283,I$9)="","",INDEX(import_data,$C1283,I$9)))</f>
        <v/>
      </c>
      <c r="K1283" s="312" t="str">
        <f t="shared" si="134"/>
        <v>Vedran – Sabljić – OK Kapela</v>
      </c>
      <c r="L1283" s="92" t="s">
        <v>0</v>
      </c>
      <c r="M1283" s="312" t="str">
        <f t="shared" si="135"/>
        <v>Vedran – Sabljić – OK Kapela</v>
      </c>
      <c r="N1283" s="92" t="s">
        <v>0</v>
      </c>
      <c r="O1283" s="312" t="str">
        <f t="shared" si="136"/>
        <v>Vedran – Sabljić</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f t="shared" si="137"/>
        <v>1298</v>
      </c>
      <c r="E1284" s="282" cm="1">
        <f t="array" ref="E1284">IF($C1284="","",INDEX(import_data,$C1284,E$9))</f>
        <v>1822</v>
      </c>
      <c r="F1284" s="280" t="str" cm="1">
        <f t="array" ref="F1284">IF($C1284="","",INDEX(import_data,$C1284,F$9))</f>
        <v>Vedran</v>
      </c>
      <c r="G1284" s="280" t="str" cm="1">
        <f t="array" ref="G1284">IF($C1284="","",INDEX(import_data,$C1284,G$9))</f>
        <v>Tkalec</v>
      </c>
      <c r="H1284" s="280" t="str" cm="1">
        <f t="array" ref="H1284">IF($C1284="","",IF(INDEX(import_data,$C1284,H$9)="","",INDEX(import_data,$C1284,H$9)))</f>
        <v>OK Međimurje</v>
      </c>
      <c r="I1284" s="300" t="str" cm="1">
        <f t="array" ref="I1284">IF($C1284="","",IF(INDEX(import_data,$C1284,I$9)="","",INDEX(import_data,$C1284,I$9)))</f>
        <v/>
      </c>
      <c r="K1284" s="312" t="str">
        <f t="shared" si="134"/>
        <v>Vedran – Tkalec – OK Međimurje</v>
      </c>
      <c r="L1284" s="92" t="s">
        <v>0</v>
      </c>
      <c r="M1284" s="312" t="str">
        <f t="shared" si="135"/>
        <v>Vedran – Tkalec – OK Međimurje</v>
      </c>
      <c r="N1284" s="92" t="s">
        <v>0</v>
      </c>
      <c r="O1284" s="312" t="str">
        <f t="shared" si="136"/>
        <v>Vedran – Tkalec</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f t="shared" si="137"/>
        <v>1299</v>
      </c>
      <c r="E1285" s="282" cm="1">
        <f t="array" ref="E1285">IF($C1285="","",INDEX(import_data,$C1285,E$9))</f>
        <v>1537</v>
      </c>
      <c r="F1285" s="280" t="str" cm="1">
        <f t="array" ref="F1285">IF($C1285="","",INDEX(import_data,$C1285,F$9))</f>
        <v>Vedran</v>
      </c>
      <c r="G1285" s="280" t="str" cm="1">
        <f t="array" ref="G1285">IF($C1285="","",INDEX(import_data,$C1285,G$9))</f>
        <v>Bijelić</v>
      </c>
      <c r="H1285" s="280" t="str" cm="1">
        <f t="array" ref="H1285">IF($C1285="","",IF(INDEX(import_data,$C1285,H$9)="","",INDEX(import_data,$C1285,H$9)))</f>
        <v>OK Bjelovar</v>
      </c>
      <c r="I1285" s="300" t="str" cm="1">
        <f t="array" ref="I1285">IF($C1285="","",IF(INDEX(import_data,$C1285,I$9)="","",INDEX(import_data,$C1285,I$9)))</f>
        <v>M35</v>
      </c>
      <c r="K1285" s="312" t="str">
        <f t="shared" si="134"/>
        <v>Vedran – Bijelić – OK Bjelovar – M35</v>
      </c>
      <c r="L1285" s="92" t="s">
        <v>0</v>
      </c>
      <c r="M1285" s="312" t="str">
        <f t="shared" si="135"/>
        <v>Vedran – Bijelić – OK Bjelovar</v>
      </c>
      <c r="N1285" s="92" t="s">
        <v>0</v>
      </c>
      <c r="O1285" s="312" t="str">
        <f t="shared" si="136"/>
        <v>Vedran – Bijelić</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f t="shared" si="137"/>
        <v>1300</v>
      </c>
      <c r="E1286" s="282" cm="1">
        <f t="array" ref="E1286">IF($C1286="","",INDEX(import_data,$C1286,E$9))</f>
        <v>1502</v>
      </c>
      <c r="F1286" s="280" t="str" cm="1">
        <f t="array" ref="F1286">IF($C1286="","",INDEX(import_data,$C1286,F$9))</f>
        <v>Vedrana</v>
      </c>
      <c r="G1286" s="280" t="str" cm="1">
        <f t="array" ref="G1286">IF($C1286="","",INDEX(import_data,$C1286,G$9))</f>
        <v>Radić</v>
      </c>
      <c r="H1286" s="280" t="str" cm="1">
        <f t="array" ref="H1286">IF($C1286="","",IF(INDEX(import_data,$C1286,H$9)="","",INDEX(import_data,$C1286,H$9)))</f>
        <v>OK Vihor</v>
      </c>
      <c r="I1286" s="300" t="str" cm="1">
        <f t="array" ref="I1286">IF($C1286="","",IF(INDEX(import_data,$C1286,I$9)="","",INDEX(import_data,$C1286,I$9)))</f>
        <v/>
      </c>
      <c r="K1286" s="312" t="str">
        <f t="shared" si="134"/>
        <v>Vedrana – Radić – OK Vihor</v>
      </c>
      <c r="L1286" s="92" t="s">
        <v>0</v>
      </c>
      <c r="M1286" s="312" t="str">
        <f t="shared" si="135"/>
        <v>Vedrana – Radić – OK Vihor</v>
      </c>
      <c r="N1286" s="92" t="s">
        <v>0</v>
      </c>
      <c r="O1286" s="312" t="str">
        <f t="shared" si="136"/>
        <v>Vedrana – Radić</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f t="shared" si="137"/>
        <v>1301</v>
      </c>
      <c r="E1287" s="282" cm="1">
        <f t="array" ref="E1287">IF($C1287="","",INDEX(import_data,$C1287,E$9))</f>
        <v>2035</v>
      </c>
      <c r="F1287" s="280" t="str" cm="1">
        <f t="array" ref="F1287">IF($C1287="","",INDEX(import_data,$C1287,F$9))</f>
        <v>Vedrana</v>
      </c>
      <c r="G1287" s="280" t="str" cm="1">
        <f t="array" ref="G1287">IF($C1287="","",INDEX(import_data,$C1287,G$9))</f>
        <v>Četković</v>
      </c>
      <c r="H1287" s="280" t="str" cm="1">
        <f t="array" ref="H1287">IF($C1287="","",IF(INDEX(import_data,$C1287,H$9)="","",INDEX(import_data,$C1287,H$9)))</f>
        <v>OK Međimurje</v>
      </c>
      <c r="I1287" s="300" t="str" cm="1">
        <f t="array" ref="I1287">IF($C1287="","",IF(INDEX(import_data,$C1287,I$9)="","",INDEX(import_data,$C1287,I$9)))</f>
        <v/>
      </c>
      <c r="K1287" s="312" t="str">
        <f t="shared" si="134"/>
        <v>Vedrana – Četković – OK Međimurje</v>
      </c>
      <c r="L1287" s="92" t="s">
        <v>0</v>
      </c>
      <c r="M1287" s="312" t="str">
        <f t="shared" si="135"/>
        <v>Vedrana – Četković – OK Međimurje</v>
      </c>
      <c r="N1287" s="92" t="s">
        <v>0</v>
      </c>
      <c r="O1287" s="312" t="str">
        <f t="shared" si="136"/>
        <v>Vedrana – Četković</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f t="shared" si="137"/>
        <v>1302</v>
      </c>
      <c r="E1288" s="282" cm="1">
        <f t="array" ref="E1288">IF($C1288="","",INDEX(import_data,$C1288,E$9))</f>
        <v>2258</v>
      </c>
      <c r="F1288" s="280" t="str" cm="1">
        <f t="array" ref="F1288">IF($C1288="","",INDEX(import_data,$C1288,F$9))</f>
        <v>Vedrana</v>
      </c>
      <c r="G1288" s="280" t="str" cm="1">
        <f t="array" ref="G1288">IF($C1288="","",INDEX(import_data,$C1288,G$9))</f>
        <v>Gnjidić</v>
      </c>
      <c r="H1288" s="280" t="str" cm="1">
        <f t="array" ref="H1288">IF($C1288="","",IF(INDEX(import_data,$C1288,H$9)="","",INDEX(import_data,$C1288,H$9)))</f>
        <v>OK Kapela</v>
      </c>
      <c r="I1288" s="300" t="str" cm="1">
        <f t="array" ref="I1288">IF($C1288="","",IF(INDEX(import_data,$C1288,I$9)="","",INDEX(import_data,$C1288,I$9)))</f>
        <v/>
      </c>
      <c r="K1288" s="312" t="str">
        <f t="shared" si="134"/>
        <v>Vedrana – Gnjidić – OK Kapela</v>
      </c>
      <c r="L1288" s="92" t="s">
        <v>0</v>
      </c>
      <c r="M1288" s="312" t="str">
        <f t="shared" si="135"/>
        <v>Vedrana – Gnjidić – OK Kapela</v>
      </c>
      <c r="N1288" s="92" t="s">
        <v>0</v>
      </c>
      <c r="O1288" s="312" t="str">
        <f t="shared" si="136"/>
        <v>Vedrana – Gnjidić</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f t="shared" si="137"/>
        <v>1303</v>
      </c>
      <c r="E1289" s="282" cm="1">
        <f t="array" ref="E1289">IF($C1289="","",INDEX(import_data,$C1289,E$9))</f>
        <v>1279</v>
      </c>
      <c r="F1289" s="280" t="str" cm="1">
        <f t="array" ref="F1289">IF($C1289="","",INDEX(import_data,$C1289,F$9))</f>
        <v>Vera</v>
      </c>
      <c r="G1289" s="280" t="str" cm="1">
        <f t="array" ref="G1289">IF($C1289="","",INDEX(import_data,$C1289,G$9))</f>
        <v>Franc</v>
      </c>
      <c r="H1289" s="280" t="str" cm="1">
        <f t="array" ref="H1289">IF($C1289="","",IF(INDEX(import_data,$C1289,H$9)="","",INDEX(import_data,$C1289,H$9)))</f>
        <v>OK Kapela</v>
      </c>
      <c r="I1289" s="300" t="str" cm="1">
        <f t="array" ref="I1289">IF($C1289="","",IF(INDEX(import_data,$C1289,I$9)="","",INDEX(import_data,$C1289,I$9)))</f>
        <v>Ž65</v>
      </c>
      <c r="K1289" s="312" t="str">
        <f t="shared" si="134"/>
        <v>Vera – Franc – OK Kapela – Ž65</v>
      </c>
      <c r="L1289" s="92" t="s">
        <v>0</v>
      </c>
      <c r="M1289" s="312" t="str">
        <f t="shared" si="135"/>
        <v>Vera – Franc – OK Kapela</v>
      </c>
      <c r="N1289" s="92" t="s">
        <v>0</v>
      </c>
      <c r="O1289" s="312" t="str">
        <f t="shared" si="136"/>
        <v>Vera – Franc</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f t="shared" si="137"/>
        <v>1304</v>
      </c>
      <c r="E1290" s="282" cm="1">
        <f t="array" ref="E1290">IF($C1290="","",INDEX(import_data,$C1290,E$9))</f>
        <v>2229</v>
      </c>
      <c r="F1290" s="280" t="str" cm="1">
        <f t="array" ref="F1290">IF($C1290="","",INDEX(import_data,$C1290,F$9))</f>
        <v>Vera</v>
      </c>
      <c r="G1290" s="280" t="str" cm="1">
        <f t="array" ref="G1290">IF($C1290="","",INDEX(import_data,$C1290,G$9))</f>
        <v>Shakhova</v>
      </c>
      <c r="H1290" s="280" t="str" cm="1">
        <f t="array" ref="H1290">IF($C1290="","",IF(INDEX(import_data,$C1290,H$9)="","",INDEX(import_data,$C1290,H$9)))</f>
        <v>OK Vihor</v>
      </c>
      <c r="I1290" s="300" t="str" cm="1">
        <f t="array" ref="I1290">IF($C1290="","",IF(INDEX(import_data,$C1290,I$9)="","",INDEX(import_data,$C1290,I$9)))</f>
        <v>Ž65</v>
      </c>
      <c r="K1290" s="312" t="str">
        <f t="shared" si="134"/>
        <v>Vera – Shakhova – OK Vihor – Ž65</v>
      </c>
      <c r="L1290" s="92" t="s">
        <v>0</v>
      </c>
      <c r="M1290" s="312" t="str">
        <f t="shared" si="135"/>
        <v>Vera – Shakhova – OK Vihor</v>
      </c>
      <c r="N1290" s="92" t="s">
        <v>0</v>
      </c>
      <c r="O1290" s="312" t="str">
        <f t="shared" si="136"/>
        <v>Vera – Shakhova</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f t="shared" si="137"/>
        <v>1305</v>
      </c>
      <c r="E1291" s="282" cm="1">
        <f t="array" ref="E1291">IF($C1291="","",INDEX(import_data,$C1291,E$9))</f>
        <v>1364</v>
      </c>
      <c r="F1291" s="280" t="str" cm="1">
        <f t="array" ref="F1291">IF($C1291="","",INDEX(import_data,$C1291,F$9))</f>
        <v>Veronika</v>
      </c>
      <c r="G1291" s="280" t="str" cm="1">
        <f t="array" ref="G1291">IF($C1291="","",INDEX(import_data,$C1291,G$9))</f>
        <v>Šantić</v>
      </c>
      <c r="H1291" s="280" t="str" cm="1">
        <f t="array" ref="H1291">IF($C1291="","",IF(INDEX(import_data,$C1291,H$9)="","",INDEX(import_data,$C1291,H$9)))</f>
        <v>OK Bjelovar</v>
      </c>
      <c r="I1291" s="300" t="str" cm="1">
        <f t="array" ref="I1291">IF($C1291="","",IF(INDEX(import_data,$C1291,I$9)="","",INDEX(import_data,$C1291,I$9)))</f>
        <v>Ž12</v>
      </c>
      <c r="K1291" s="312" t="str">
        <f t="shared" si="134"/>
        <v>Veronika – Šantić – OK Bjelovar – Ž12</v>
      </c>
      <c r="L1291" s="92" t="s">
        <v>0</v>
      </c>
      <c r="M1291" s="312" t="str">
        <f t="shared" si="135"/>
        <v>Veronika – Šantić – OK Bjelovar</v>
      </c>
      <c r="N1291" s="92" t="s">
        <v>0</v>
      </c>
      <c r="O1291" s="312" t="str">
        <f t="shared" si="136"/>
        <v>Veronika – Šantić</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f t="shared" si="137"/>
        <v>1306</v>
      </c>
      <c r="E1292" s="282" cm="1">
        <f t="array" ref="E1292">IF($C1292="","",INDEX(import_data,$C1292,E$9))</f>
        <v>1037</v>
      </c>
      <c r="F1292" s="280" t="str" cm="1">
        <f t="array" ref="F1292">IF($C1292="","",INDEX(import_data,$C1292,F$9))</f>
        <v>Vesna</v>
      </c>
      <c r="G1292" s="280" t="str" cm="1">
        <f t="array" ref="G1292">IF($C1292="","",INDEX(import_data,$C1292,G$9))</f>
        <v>Žarak</v>
      </c>
      <c r="H1292" s="280" t="str" cm="1">
        <f t="array" ref="H1292">IF($C1292="","",IF(INDEX(import_data,$C1292,H$9)="","",INDEX(import_data,$C1292,H$9)))</f>
        <v>OK Vihor</v>
      </c>
      <c r="I1292" s="300" t="str" cm="1">
        <f t="array" ref="I1292">IF($C1292="","",IF(INDEX(import_data,$C1292,I$9)="","",INDEX(import_data,$C1292,I$9)))</f>
        <v/>
      </c>
      <c r="K1292" s="312" t="str">
        <f t="shared" ref="K1292:K1355" si="141">IF(F1292="","",F1292) &amp; IF(G1292="",""," – " &amp; G1292) &amp; IF(H1292="",""," – " &amp; H1292) &amp; IF(I1292="",""," – " &amp; I1292)</f>
        <v>Vesna – Žarak – OK Vihor</v>
      </c>
      <c r="L1292" s="92" t="s">
        <v>0</v>
      </c>
      <c r="M1292" s="312" t="str">
        <f t="shared" ref="M1292:M1355" si="142">IF(F1292="","",F1292) &amp; IF(G1292="",""," – " &amp; G1292) &amp; IF(H1292="",""," – " &amp; H1292)</f>
        <v>Vesna – Žarak – OK Vihor</v>
      </c>
      <c r="N1292" s="92" t="s">
        <v>0</v>
      </c>
      <c r="O1292" s="312" t="str">
        <f t="shared" ref="O1292:O1355" si="143">IF(F1292="","",F1292) &amp; IF(G1292="",""," – " &amp; G1292)</f>
        <v>Vesna – Žarak</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f t="shared" ref="C1293:C1356" si="144">IFERROR(MATCH($E$8&amp;"-"&amp;B1293,import_key,0),"")</f>
        <v>1307</v>
      </c>
      <c r="E1293" s="282" cm="1">
        <f t="array" ref="E1293">IF($C1293="","",INDEX(import_data,$C1293,E$9))</f>
        <v>1661</v>
      </c>
      <c r="F1293" s="280" t="str" cm="1">
        <f t="array" ref="F1293">IF($C1293="","",INDEX(import_data,$C1293,F$9))</f>
        <v>Vesna</v>
      </c>
      <c r="G1293" s="280" t="str" cm="1">
        <f t="array" ref="G1293">IF($C1293="","",INDEX(import_data,$C1293,G$9))</f>
        <v>Pascuttini-Juraga</v>
      </c>
      <c r="H1293" s="280" t="str" cm="1">
        <f t="array" ref="H1293">IF($C1293="","",IF(INDEX(import_data,$C1293,H$9)="","",INDEX(import_data,$C1293,H$9)))</f>
        <v>OK Varaždin</v>
      </c>
      <c r="I1293" s="300" t="str" cm="1">
        <f t="array" ref="I1293">IF($C1293="","",IF(INDEX(import_data,$C1293,I$9)="","",INDEX(import_data,$C1293,I$9)))</f>
        <v/>
      </c>
      <c r="K1293" s="312" t="str">
        <f t="shared" si="141"/>
        <v>Vesna – Pascuttini-Juraga – OK Varaždin</v>
      </c>
      <c r="L1293" s="92" t="s">
        <v>0</v>
      </c>
      <c r="M1293" s="312" t="str">
        <f t="shared" si="142"/>
        <v>Vesna – Pascuttini-Juraga – OK Varaždin</v>
      </c>
      <c r="N1293" s="92" t="s">
        <v>0</v>
      </c>
      <c r="O1293" s="312" t="str">
        <f t="shared" si="143"/>
        <v>Vesna – Pascuttini-Juraga</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f t="shared" si="144"/>
        <v>1308</v>
      </c>
      <c r="E1294" s="282" cm="1">
        <f t="array" ref="E1294">IF($C1294="","",INDEX(import_data,$C1294,E$9))</f>
        <v>1814</v>
      </c>
      <c r="F1294" s="280" t="str" cm="1">
        <f t="array" ref="F1294">IF($C1294="","",INDEX(import_data,$C1294,F$9))</f>
        <v>Vesna</v>
      </c>
      <c r="G1294" s="280" t="str" cm="1">
        <f t="array" ref="G1294">IF($C1294="","",INDEX(import_data,$C1294,G$9))</f>
        <v>Ciglar Kovač</v>
      </c>
      <c r="H1294" s="280" t="str" cm="1">
        <f t="array" ref="H1294">IF($C1294="","",IF(INDEX(import_data,$C1294,H$9)="","",INDEX(import_data,$C1294,H$9)))</f>
        <v>OK Vihor</v>
      </c>
      <c r="I1294" s="300" t="str" cm="1">
        <f t="array" ref="I1294">IF($C1294="","",IF(INDEX(import_data,$C1294,I$9)="","",INDEX(import_data,$C1294,I$9)))</f>
        <v/>
      </c>
      <c r="K1294" s="312" t="str">
        <f t="shared" si="141"/>
        <v>Vesna – Ciglar Kovač – OK Vihor</v>
      </c>
      <c r="L1294" s="92" t="s">
        <v>0</v>
      </c>
      <c r="M1294" s="312" t="str">
        <f t="shared" si="142"/>
        <v>Vesna – Ciglar Kovač – OK Vihor</v>
      </c>
      <c r="N1294" s="92" t="s">
        <v>0</v>
      </c>
      <c r="O1294" s="312" t="str">
        <f t="shared" si="143"/>
        <v>Vesna – Ciglar Kovač</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f t="shared" si="144"/>
        <v>1309</v>
      </c>
      <c r="E1295" s="282" cm="1">
        <f t="array" ref="E1295">IF($C1295="","",INDEX(import_data,$C1295,E$9))</f>
        <v>2298</v>
      </c>
      <c r="F1295" s="280" t="str" cm="1">
        <f t="array" ref="F1295">IF($C1295="","",INDEX(import_data,$C1295,F$9))</f>
        <v>Vianez</v>
      </c>
      <c r="G1295" s="280" t="str" cm="1">
        <f t="array" ref="G1295">IF($C1295="","",INDEX(import_data,$C1295,G$9))</f>
        <v>Bončina</v>
      </c>
      <c r="H1295" s="280" t="str" cm="1">
        <f t="array" ref="H1295">IF($C1295="","",IF(INDEX(import_data,$C1295,H$9)="","",INDEX(import_data,$C1295,H$9)))</f>
        <v>OK Slov. Konjice</v>
      </c>
      <c r="I1295" s="300" t="str" cm="1">
        <f t="array" ref="I1295">IF($C1295="","",IF(INDEX(import_data,$C1295,I$9)="","",INDEX(import_data,$C1295,I$9)))</f>
        <v/>
      </c>
      <c r="K1295" s="312" t="str">
        <f t="shared" si="141"/>
        <v>Vianez – Bončina – OK Slov. Konjice</v>
      </c>
      <c r="L1295" s="92" t="s">
        <v>0</v>
      </c>
      <c r="M1295" s="312" t="str">
        <f t="shared" si="142"/>
        <v>Vianez – Bončina – OK Slov. Konjice</v>
      </c>
      <c r="N1295" s="92" t="s">
        <v>0</v>
      </c>
      <c r="O1295" s="312" t="str">
        <f t="shared" si="143"/>
        <v>Vianez – Bončina</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f t="shared" si="144"/>
        <v>1310</v>
      </c>
      <c r="E1296" s="282" cm="1">
        <f t="array" ref="E1296">IF($C1296="","",INDEX(import_data,$C1296,E$9))</f>
        <v>1165</v>
      </c>
      <c r="F1296" s="280" t="str" cm="1">
        <f t="array" ref="F1296">IF($C1296="","",INDEX(import_data,$C1296,F$9))</f>
        <v>Vibor</v>
      </c>
      <c r="G1296" s="280" t="str" cm="1">
        <f t="array" ref="G1296">IF($C1296="","",INDEX(import_data,$C1296,G$9))</f>
        <v>Strmečki</v>
      </c>
      <c r="H1296" s="280" t="str" cm="1">
        <f t="array" ref="H1296">IF($C1296="","",IF(INDEX(import_data,$C1296,H$9)="","",INDEX(import_data,$C1296,H$9)))</f>
        <v>OK Maksimir</v>
      </c>
      <c r="I1296" s="300" t="str" cm="1">
        <f t="array" ref="I1296">IF($C1296="","",IF(INDEX(import_data,$C1296,I$9)="","",INDEX(import_data,$C1296,I$9)))</f>
        <v>M16</v>
      </c>
      <c r="K1296" s="312" t="str">
        <f t="shared" si="141"/>
        <v>Vibor – Strmečki – OK Maksimir – M16</v>
      </c>
      <c r="L1296" s="92" t="s">
        <v>0</v>
      </c>
      <c r="M1296" s="312" t="str">
        <f t="shared" si="142"/>
        <v>Vibor – Strmečki – OK Maksimir</v>
      </c>
      <c r="N1296" s="92" t="s">
        <v>0</v>
      </c>
      <c r="O1296" s="312" t="str">
        <f t="shared" si="143"/>
        <v>Vibor – Strmečki</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f t="shared" si="144"/>
        <v>1311</v>
      </c>
      <c r="E1297" s="282" cm="1">
        <f t="array" ref="E1297">IF($C1297="","",INDEX(import_data,$C1297,E$9))</f>
        <v>2400</v>
      </c>
      <c r="F1297" s="280" t="str" cm="1">
        <f t="array" ref="F1297">IF($C1297="","",INDEX(import_data,$C1297,F$9))</f>
        <v>Vicky</v>
      </c>
      <c r="G1297" s="280" t="str" cm="1">
        <f t="array" ref="G1297">IF($C1297="","",INDEX(import_data,$C1297,G$9))</f>
        <v>Mccreadie</v>
      </c>
      <c r="H1297" s="280" t="str" cm="1">
        <f t="array" ref="H1297">IF($C1297="","",IF(INDEX(import_data,$C1297,H$9)="","",INDEX(import_data,$C1297,H$9)))</f>
        <v>Royal Signals OC</v>
      </c>
      <c r="I1297" s="300" t="str" cm="1">
        <f t="array" ref="I1297">IF($C1297="","",IF(INDEX(import_data,$C1297,I$9)="","",INDEX(import_data,$C1297,I$9)))</f>
        <v/>
      </c>
      <c r="K1297" s="312" t="str">
        <f t="shared" si="141"/>
        <v>Vicky – Mccreadie – Royal Signals OC</v>
      </c>
      <c r="L1297" s="92" t="s">
        <v>0</v>
      </c>
      <c r="M1297" s="312" t="str">
        <f t="shared" si="142"/>
        <v>Vicky – Mccreadie – Royal Signals OC</v>
      </c>
      <c r="N1297" s="92" t="s">
        <v>0</v>
      </c>
      <c r="O1297" s="312" t="str">
        <f t="shared" si="143"/>
        <v>Vicky – Mccreadie</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f t="shared" si="144"/>
        <v>1312</v>
      </c>
      <c r="E1298" s="282" cm="1">
        <f t="array" ref="E1298">IF($C1298="","",INDEX(import_data,$C1298,E$9))</f>
        <v>2402</v>
      </c>
      <c r="F1298" s="280" t="str" cm="1">
        <f t="array" ref="F1298">IF($C1298="","",INDEX(import_data,$C1298,F$9))</f>
        <v>Victoria</v>
      </c>
      <c r="G1298" s="280" t="str" cm="1">
        <f t="array" ref="G1298">IF($C1298="","",INDEX(import_data,$C1298,G$9))</f>
        <v>Blackburn</v>
      </c>
      <c r="H1298" s="280" t="str" cm="1">
        <f t="array" ref="H1298">IF($C1298="","",IF(INDEX(import_data,$C1298,H$9)="","",INDEX(import_data,$C1298,H$9)))</f>
        <v>RAPTC Short</v>
      </c>
      <c r="I1298" s="300" t="str" cm="1">
        <f t="array" ref="I1298">IF($C1298="","",IF(INDEX(import_data,$C1298,I$9)="","",INDEX(import_data,$C1298,I$9)))</f>
        <v/>
      </c>
      <c r="K1298" s="312" t="str">
        <f t="shared" si="141"/>
        <v>Victoria – Blackburn – RAPTC Short</v>
      </c>
      <c r="L1298" s="92" t="s">
        <v>0</v>
      </c>
      <c r="M1298" s="312" t="str">
        <f t="shared" si="142"/>
        <v>Victoria – Blackburn – RAPTC Short</v>
      </c>
      <c r="N1298" s="92" t="s">
        <v>0</v>
      </c>
      <c r="O1298" s="312" t="str">
        <f t="shared" si="143"/>
        <v>Victoria – Blackburn</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f t="shared" si="144"/>
        <v>1313</v>
      </c>
      <c r="E1299" s="282" cm="1">
        <f t="array" ref="E1299">IF($C1299="","",INDEX(import_data,$C1299,E$9))</f>
        <v>2300</v>
      </c>
      <c r="F1299" s="280" t="str" cm="1">
        <f t="array" ref="F1299">IF($C1299="","",INDEX(import_data,$C1299,F$9))</f>
        <v>Vid</v>
      </c>
      <c r="G1299" s="280" t="str" cm="1">
        <f t="array" ref="G1299">IF($C1299="","",INDEX(import_data,$C1299,G$9))</f>
        <v>Koletić</v>
      </c>
      <c r="H1299" s="280" t="str" cm="1">
        <f t="array" ref="H1299">IF($C1299="","",IF(INDEX(import_data,$C1299,H$9)="","",INDEX(import_data,$C1299,H$9)))</f>
        <v>OK Japetić</v>
      </c>
      <c r="I1299" s="300" t="str" cm="1">
        <f t="array" ref="I1299">IF($C1299="","",IF(INDEX(import_data,$C1299,I$9)="","",INDEX(import_data,$C1299,I$9)))</f>
        <v>M12</v>
      </c>
      <c r="K1299" s="312" t="str">
        <f t="shared" si="141"/>
        <v>Vid – Koletić – OK Japetić – M12</v>
      </c>
      <c r="L1299" s="92" t="s">
        <v>0</v>
      </c>
      <c r="M1299" s="312" t="str">
        <f t="shared" si="142"/>
        <v>Vid – Koletić – OK Japetić</v>
      </c>
      <c r="N1299" s="92" t="s">
        <v>0</v>
      </c>
      <c r="O1299" s="312" t="str">
        <f t="shared" si="143"/>
        <v>Vid – Koletić</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f t="shared" si="144"/>
        <v>1314</v>
      </c>
      <c r="E1300" s="282" cm="1">
        <f t="array" ref="E1300">IF($C1300="","",INDEX(import_data,$C1300,E$9))</f>
        <v>1263</v>
      </c>
      <c r="F1300" s="280" t="str" cm="1">
        <f t="array" ref="F1300">IF($C1300="","",INDEX(import_data,$C1300,F$9))</f>
        <v>Vid</v>
      </c>
      <c r="G1300" s="280" t="str" cm="1">
        <f t="array" ref="G1300">IF($C1300="","",INDEX(import_data,$C1300,G$9))</f>
        <v>Kodba</v>
      </c>
      <c r="H1300" s="280" t="str" cm="1">
        <f t="array" ref="H1300">IF($C1300="","",IF(INDEX(import_data,$C1300,H$9)="","",INDEX(import_data,$C1300,H$9)))</f>
        <v>OK Vihor</v>
      </c>
      <c r="I1300" s="300" t="str" cm="1">
        <f t="array" ref="I1300">IF($C1300="","",IF(INDEX(import_data,$C1300,I$9)="","",INDEX(import_data,$C1300,I$9)))</f>
        <v>M21B</v>
      </c>
      <c r="K1300" s="312" t="str">
        <f t="shared" si="141"/>
        <v>Vid – Kodba – OK Vihor – M21B</v>
      </c>
      <c r="L1300" s="92" t="s">
        <v>0</v>
      </c>
      <c r="M1300" s="312" t="str">
        <f t="shared" si="142"/>
        <v>Vid – Kodba – OK Vihor</v>
      </c>
      <c r="N1300" s="92" t="s">
        <v>0</v>
      </c>
      <c r="O1300" s="312" t="str">
        <f t="shared" si="143"/>
        <v>Vid – Kodba</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f t="shared" si="144"/>
        <v>1315</v>
      </c>
      <c r="E1301" s="282" cm="1">
        <f t="array" ref="E1301">IF($C1301="","",INDEX(import_data,$C1301,E$9))</f>
        <v>1584</v>
      </c>
      <c r="F1301" s="280" t="str" cm="1">
        <f t="array" ref="F1301">IF($C1301="","",INDEX(import_data,$C1301,F$9))</f>
        <v>Vid</v>
      </c>
      <c r="G1301" s="280" t="str" cm="1">
        <f t="array" ref="G1301">IF($C1301="","",INDEX(import_data,$C1301,G$9))</f>
        <v>Hovorka</v>
      </c>
      <c r="H1301" s="280" t="str" cm="1">
        <f t="array" ref="H1301">IF($C1301="","",IF(INDEX(import_data,$C1301,H$9)="","",INDEX(import_data,$C1301,H$9)))</f>
        <v>OK Japetić</v>
      </c>
      <c r="I1301" s="300" t="str" cm="1">
        <f t="array" ref="I1301">IF($C1301="","",IF(INDEX(import_data,$C1301,I$9)="","",INDEX(import_data,$C1301,I$9)))</f>
        <v/>
      </c>
      <c r="K1301" s="312" t="str">
        <f t="shared" si="141"/>
        <v>Vid – Hovorka – OK Japetić</v>
      </c>
      <c r="L1301" s="92" t="s">
        <v>0</v>
      </c>
      <c r="M1301" s="312" t="str">
        <f t="shared" si="142"/>
        <v>Vid – Hovorka – OK Japetić</v>
      </c>
      <c r="N1301" s="92" t="s">
        <v>0</v>
      </c>
      <c r="O1301" s="312" t="str">
        <f t="shared" si="143"/>
        <v>Vid – Hovorka</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f t="shared" si="144"/>
        <v>1316</v>
      </c>
      <c r="E1302" s="282" cm="1">
        <f t="array" ref="E1302">IF($C1302="","",INDEX(import_data,$C1302,E$9))</f>
        <v>2012</v>
      </c>
      <c r="F1302" s="280" t="str" cm="1">
        <f t="array" ref="F1302">IF($C1302="","",INDEX(import_data,$C1302,F$9))</f>
        <v>Vida</v>
      </c>
      <c r="G1302" s="280" t="str" cm="1">
        <f t="array" ref="G1302">IF($C1302="","",INDEX(import_data,$C1302,G$9))</f>
        <v>Pavlović</v>
      </c>
      <c r="H1302" s="280" t="str" cm="1">
        <f t="array" ref="H1302">IF($C1302="","",IF(INDEX(import_data,$C1302,H$9)="","",INDEX(import_data,$C1302,H$9)))</f>
        <v>OK Vihor</v>
      </c>
      <c r="I1302" s="300" t="str" cm="1">
        <f t="array" ref="I1302">IF($C1302="","",IF(INDEX(import_data,$C1302,I$9)="","",INDEX(import_data,$C1302,I$9)))</f>
        <v/>
      </c>
      <c r="K1302" s="312" t="str">
        <f t="shared" si="141"/>
        <v>Vida – Pavlović – OK Vihor</v>
      </c>
      <c r="L1302" s="92" t="s">
        <v>0</v>
      </c>
      <c r="M1302" s="312" t="str">
        <f t="shared" si="142"/>
        <v>Vida – Pavlović – OK Vihor</v>
      </c>
      <c r="N1302" s="92" t="s">
        <v>0</v>
      </c>
      <c r="O1302" s="312" t="str">
        <f t="shared" si="143"/>
        <v>Vida – Pavlović</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f t="shared" si="144"/>
        <v>1317</v>
      </c>
      <c r="E1303" s="282" cm="1">
        <f t="array" ref="E1303">IF($C1303="","",INDEX(import_data,$C1303,E$9))</f>
        <v>2216</v>
      </c>
      <c r="F1303" s="280" t="str" cm="1">
        <f t="array" ref="F1303">IF($C1303="","",INDEX(import_data,$C1303,F$9))</f>
        <v>Vida</v>
      </c>
      <c r="G1303" s="280" t="str" cm="1">
        <f t="array" ref="G1303">IF($C1303="","",INDEX(import_data,$C1303,G$9))</f>
        <v>Mlinarić</v>
      </c>
      <c r="H1303" s="280" t="str" cm="1">
        <f t="array" ref="H1303">IF($C1303="","",IF(INDEX(import_data,$C1303,H$9)="","",INDEX(import_data,$C1303,H$9)))</f>
        <v>OK Varaždin</v>
      </c>
      <c r="I1303" s="300" t="str" cm="1">
        <f t="array" ref="I1303">IF($C1303="","",IF(INDEX(import_data,$C1303,I$9)="","",INDEX(import_data,$C1303,I$9)))</f>
        <v/>
      </c>
      <c r="K1303" s="312" t="str">
        <f t="shared" si="141"/>
        <v>Vida – Mlinarić – OK Varaždin</v>
      </c>
      <c r="L1303" s="92" t="s">
        <v>0</v>
      </c>
      <c r="M1303" s="312" t="str">
        <f t="shared" si="142"/>
        <v>Vida – Mlinarić – OK Varaždin</v>
      </c>
      <c r="N1303" s="92" t="s">
        <v>0</v>
      </c>
      <c r="O1303" s="312" t="str">
        <f t="shared" si="143"/>
        <v>Vida – Mlinarić</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f t="shared" si="144"/>
        <v>1318</v>
      </c>
      <c r="E1304" s="282" cm="1">
        <f t="array" ref="E1304">IF($C1304="","",INDEX(import_data,$C1304,E$9))</f>
        <v>1281</v>
      </c>
      <c r="F1304" s="280" t="str" cm="1">
        <f t="array" ref="F1304">IF($C1304="","",INDEX(import_data,$C1304,F$9))</f>
        <v>Vida</v>
      </c>
      <c r="G1304" s="280" t="str" cm="1">
        <f t="array" ref="G1304">IF($C1304="","",INDEX(import_data,$C1304,G$9))</f>
        <v>Rak</v>
      </c>
      <c r="H1304" s="280" t="str" cm="1">
        <f t="array" ref="H1304">IF($C1304="","",IF(INDEX(import_data,$C1304,H$9)="","",INDEX(import_data,$C1304,H$9)))</f>
        <v>OK Varaždin</v>
      </c>
      <c r="I1304" s="300" t="str" cm="1">
        <f t="array" ref="I1304">IF($C1304="","",IF(INDEX(import_data,$C1304,I$9)="","",INDEX(import_data,$C1304,I$9)))</f>
        <v>Ž21A</v>
      </c>
      <c r="K1304" s="312" t="str">
        <f t="shared" si="141"/>
        <v>Vida – Rak – OK Varaždin – Ž21A</v>
      </c>
      <c r="L1304" s="92" t="s">
        <v>0</v>
      </c>
      <c r="M1304" s="312" t="str">
        <f t="shared" si="142"/>
        <v>Vida – Rak – OK Varaždin</v>
      </c>
      <c r="N1304" s="92" t="s">
        <v>0</v>
      </c>
      <c r="O1304" s="312" t="str">
        <f t="shared" si="143"/>
        <v>Vida – Rak</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f t="shared" si="144"/>
        <v>1319</v>
      </c>
      <c r="E1305" s="282" cm="1">
        <f t="array" ref="E1305">IF($C1305="","",INDEX(import_data,$C1305,E$9))</f>
        <v>1118</v>
      </c>
      <c r="F1305" s="280" t="str" cm="1">
        <f t="array" ref="F1305">IF($C1305="","",INDEX(import_data,$C1305,F$9))</f>
        <v>Viktor</v>
      </c>
      <c r="G1305" s="280" t="str" cm="1">
        <f t="array" ref="G1305">IF($C1305="","",INDEX(import_data,$C1305,G$9))</f>
        <v>Pavić</v>
      </c>
      <c r="H1305" s="280" t="str" cm="1">
        <f t="array" ref="H1305">IF($C1305="","",IF(INDEX(import_data,$C1305,H$9)="","",INDEX(import_data,$C1305,H$9)))</f>
        <v>OK Vihor</v>
      </c>
      <c r="I1305" s="300" t="str" cm="1">
        <f t="array" ref="I1305">IF($C1305="","",IF(INDEX(import_data,$C1305,I$9)="","",INDEX(import_data,$C1305,I$9)))</f>
        <v>M20</v>
      </c>
      <c r="K1305" s="312" t="str">
        <f t="shared" si="141"/>
        <v>Viktor – Pavić – OK Vihor – M20</v>
      </c>
      <c r="L1305" s="92" t="s">
        <v>0</v>
      </c>
      <c r="M1305" s="312" t="str">
        <f t="shared" si="142"/>
        <v>Viktor – Pavić – OK Vihor</v>
      </c>
      <c r="N1305" s="92" t="s">
        <v>0</v>
      </c>
      <c r="O1305" s="312" t="str">
        <f t="shared" si="143"/>
        <v>Viktor – Pavić</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f t="shared" si="144"/>
        <v>1320</v>
      </c>
      <c r="E1306" s="282" cm="1">
        <f t="array" ref="E1306">IF($C1306="","",INDEX(import_data,$C1306,E$9))</f>
        <v>2189</v>
      </c>
      <c r="F1306" s="280" t="str" cm="1">
        <f t="array" ref="F1306">IF($C1306="","",INDEX(import_data,$C1306,F$9))</f>
        <v>Viktor</v>
      </c>
      <c r="G1306" s="280" t="str" cm="1">
        <f t="array" ref="G1306">IF($C1306="","",INDEX(import_data,$C1306,G$9))</f>
        <v>Ozimec</v>
      </c>
      <c r="H1306" s="280" t="str" cm="1">
        <f t="array" ref="H1306">IF($C1306="","",IF(INDEX(import_data,$C1306,H$9)="","",INDEX(import_data,$C1306,H$9)))</f>
        <v>OK Varaždin</v>
      </c>
      <c r="I1306" s="300" t="str" cm="1">
        <f t="array" ref="I1306">IF($C1306="","",IF(INDEX(import_data,$C1306,I$9)="","",INDEX(import_data,$C1306,I$9)))</f>
        <v>M14</v>
      </c>
      <c r="K1306" s="312" t="str">
        <f t="shared" si="141"/>
        <v>Viktor – Ozimec – OK Varaždin – M14</v>
      </c>
      <c r="L1306" s="92" t="s">
        <v>0</v>
      </c>
      <c r="M1306" s="312" t="str">
        <f t="shared" si="142"/>
        <v>Viktor – Ozimec – OK Varaždin</v>
      </c>
      <c r="N1306" s="92" t="s">
        <v>0</v>
      </c>
      <c r="O1306" s="312" t="str">
        <f t="shared" si="143"/>
        <v>Viktor – Ozimec</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f t="shared" si="144"/>
        <v>1321</v>
      </c>
      <c r="E1307" s="282" cm="1">
        <f t="array" ref="E1307">IF($C1307="","",INDEX(import_data,$C1307,E$9))</f>
        <v>2034</v>
      </c>
      <c r="F1307" s="280" t="str" cm="1">
        <f t="array" ref="F1307">IF($C1307="","",INDEX(import_data,$C1307,F$9))</f>
        <v>Viktor</v>
      </c>
      <c r="G1307" s="280" t="str" cm="1">
        <f t="array" ref="G1307">IF($C1307="","",INDEX(import_data,$C1307,G$9))</f>
        <v>Mađarić</v>
      </c>
      <c r="H1307" s="280" t="str" cm="1">
        <f t="array" ref="H1307">IF($C1307="","",IF(INDEX(import_data,$C1307,H$9)="","",INDEX(import_data,$C1307,H$9)))</f>
        <v/>
      </c>
      <c r="I1307" s="300" t="str" cm="1">
        <f t="array" ref="I1307">IF($C1307="","",IF(INDEX(import_data,$C1307,I$9)="","",INDEX(import_data,$C1307,I$9)))</f>
        <v/>
      </c>
      <c r="K1307" s="312" t="str">
        <f t="shared" si="141"/>
        <v>Viktor – Mađarić</v>
      </c>
      <c r="L1307" s="92" t="s">
        <v>0</v>
      </c>
      <c r="M1307" s="312" t="str">
        <f t="shared" si="142"/>
        <v>Viktor – Mađarić</v>
      </c>
      <c r="N1307" s="92" t="s">
        <v>0</v>
      </c>
      <c r="O1307" s="312" t="str">
        <f t="shared" si="143"/>
        <v>Viktor – Mađarić</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f t="shared" si="144"/>
        <v>1322</v>
      </c>
      <c r="E1308" s="282" cm="1">
        <f t="array" ref="E1308">IF($C1308="","",INDEX(import_data,$C1308,E$9))</f>
        <v>1252</v>
      </c>
      <c r="F1308" s="280" t="str" cm="1">
        <f t="array" ref="F1308">IF($C1308="","",INDEX(import_data,$C1308,F$9))</f>
        <v>Viktor Ignjat</v>
      </c>
      <c r="G1308" s="280" t="str" cm="1">
        <f t="array" ref="G1308">IF($C1308="","",INDEX(import_data,$C1308,G$9))</f>
        <v>Ivezić</v>
      </c>
      <c r="H1308" s="280" t="str" cm="1">
        <f t="array" ref="H1308">IF($C1308="","",IF(INDEX(import_data,$C1308,H$9)="","",INDEX(import_data,$C1308,H$9)))</f>
        <v>OK Vihor</v>
      </c>
      <c r="I1308" s="300" t="str" cm="1">
        <f t="array" ref="I1308">IF($C1308="","",IF(INDEX(import_data,$C1308,I$9)="","",INDEX(import_data,$C1308,I$9)))</f>
        <v>M14</v>
      </c>
      <c r="K1308" s="312" t="str">
        <f t="shared" si="141"/>
        <v>Viktor Ignjat – Ivezić – OK Vihor – M14</v>
      </c>
      <c r="L1308" s="92" t="s">
        <v>0</v>
      </c>
      <c r="M1308" s="312" t="str">
        <f t="shared" si="142"/>
        <v>Viktor Ignjat – Ivezić – OK Vihor</v>
      </c>
      <c r="N1308" s="92" t="s">
        <v>0</v>
      </c>
      <c r="O1308" s="312" t="str">
        <f t="shared" si="143"/>
        <v>Viktor Ignjat – Ivezić</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f t="shared" si="144"/>
        <v>1323</v>
      </c>
      <c r="E1309" s="282" cm="1">
        <f t="array" ref="E1309">IF($C1309="","",INDEX(import_data,$C1309,E$9))</f>
        <v>1244</v>
      </c>
      <c r="F1309" s="280" t="str" cm="1">
        <f t="array" ref="F1309">IF($C1309="","",INDEX(import_data,$C1309,F$9))</f>
        <v>Viktoria</v>
      </c>
      <c r="G1309" s="280" t="str" cm="1">
        <f t="array" ref="G1309">IF($C1309="","",INDEX(import_data,$C1309,G$9))</f>
        <v>Šantić</v>
      </c>
      <c r="H1309" s="280" t="str" cm="1">
        <f t="array" ref="H1309">IF($C1309="","",IF(INDEX(import_data,$C1309,H$9)="","",INDEX(import_data,$C1309,H$9)))</f>
        <v>OK Bjelovar</v>
      </c>
      <c r="I1309" s="300" t="str" cm="1">
        <f t="array" ref="I1309">IF($C1309="","",IF(INDEX(import_data,$C1309,I$9)="","",INDEX(import_data,$C1309,I$9)))</f>
        <v>Ž12</v>
      </c>
      <c r="K1309" s="312" t="str">
        <f t="shared" si="141"/>
        <v>Viktoria – Šantić – OK Bjelovar – Ž12</v>
      </c>
      <c r="L1309" s="92" t="s">
        <v>0</v>
      </c>
      <c r="M1309" s="312" t="str">
        <f t="shared" si="142"/>
        <v>Viktoria – Šantić – OK Bjelovar</v>
      </c>
      <c r="N1309" s="92" t="s">
        <v>0</v>
      </c>
      <c r="O1309" s="312" t="str">
        <f t="shared" si="143"/>
        <v>Viktoria – Šantić</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f t="shared" si="144"/>
        <v>1324</v>
      </c>
      <c r="E1310" s="282" cm="1">
        <f t="array" ref="E1310">IF($C1310="","",INDEX(import_data,$C1310,E$9))</f>
        <v>2381</v>
      </c>
      <c r="F1310" s="280" t="str" cm="1">
        <f t="array" ref="F1310">IF($C1310="","",INDEX(import_data,$C1310,F$9))</f>
        <v>Viktorie</v>
      </c>
      <c r="G1310" s="280" t="str" cm="1">
        <f t="array" ref="G1310">IF($C1310="","",INDEX(import_data,$C1310,G$9))</f>
        <v>Vyziblová</v>
      </c>
      <c r="H1310" s="280" t="str" cm="1">
        <f t="array" ref="H1310">IF($C1310="","",IF(INDEX(import_data,$C1310,H$9)="","",INDEX(import_data,$C1310,H$9)))</f>
        <v>Sportcentrum Jicin</v>
      </c>
      <c r="I1310" s="300" t="str" cm="1">
        <f t="array" ref="I1310">IF($C1310="","",IF(INDEX(import_data,$C1310,I$9)="","",INDEX(import_data,$C1310,I$9)))</f>
        <v/>
      </c>
      <c r="K1310" s="312" t="str">
        <f t="shared" si="141"/>
        <v>Viktorie – Vyziblová – Sportcentrum Jicin</v>
      </c>
      <c r="L1310" s="92" t="s">
        <v>0</v>
      </c>
      <c r="M1310" s="312" t="str">
        <f t="shared" si="142"/>
        <v>Viktorie – Vyziblová – Sportcentrum Jicin</v>
      </c>
      <c r="N1310" s="92" t="s">
        <v>0</v>
      </c>
      <c r="O1310" s="312" t="str">
        <f t="shared" si="143"/>
        <v>Viktorie – Vyziblová</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f t="shared" si="144"/>
        <v>1325</v>
      </c>
      <c r="E1311" s="282" cm="1">
        <f t="array" ref="E1311">IF($C1311="","",INDEX(import_data,$C1311,E$9))</f>
        <v>2230</v>
      </c>
      <c r="F1311" s="280" t="str" cm="1">
        <f t="array" ref="F1311">IF($C1311="","",INDEX(import_data,$C1311,F$9))</f>
        <v>Viktoriia</v>
      </c>
      <c r="G1311" s="280" t="str" cm="1">
        <f t="array" ref="G1311">IF($C1311="","",INDEX(import_data,$C1311,G$9))</f>
        <v>Dyka</v>
      </c>
      <c r="H1311" s="280" t="str" cm="1">
        <f t="array" ref="H1311">IF($C1311="","",IF(INDEX(import_data,$C1311,H$9)="","",INDEX(import_data,$C1311,H$9)))</f>
        <v>OK Vihor</v>
      </c>
      <c r="I1311" s="300" t="str" cm="1">
        <f t="array" ref="I1311">IF($C1311="","",IF(INDEX(import_data,$C1311,I$9)="","",INDEX(import_data,$C1311,I$9)))</f>
        <v>Ž35</v>
      </c>
      <c r="K1311" s="312" t="str">
        <f t="shared" si="141"/>
        <v>Viktoriia – Dyka – OK Vihor – Ž35</v>
      </c>
      <c r="L1311" s="92" t="s">
        <v>0</v>
      </c>
      <c r="M1311" s="312" t="str">
        <f t="shared" si="142"/>
        <v>Viktoriia – Dyka – OK Vihor</v>
      </c>
      <c r="N1311" s="92" t="s">
        <v>0</v>
      </c>
      <c r="O1311" s="312" t="str">
        <f t="shared" si="143"/>
        <v>Viktoriia – Dyka</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f t="shared" si="144"/>
        <v>1326</v>
      </c>
      <c r="E1312" s="282" cm="1">
        <f t="array" ref="E1312">IF($C1312="","",INDEX(import_data,$C1312,E$9))</f>
        <v>1094</v>
      </c>
      <c r="F1312" s="280" t="str" cm="1">
        <f t="array" ref="F1312">IF($C1312="","",INDEX(import_data,$C1312,F$9))</f>
        <v>Vinka</v>
      </c>
      <c r="G1312" s="280" t="str" cm="1">
        <f t="array" ref="G1312">IF($C1312="","",INDEX(import_data,$C1312,G$9))</f>
        <v>Vukmanović</v>
      </c>
      <c r="H1312" s="280" t="str" cm="1">
        <f t="array" ref="H1312">IF($C1312="","",IF(INDEX(import_data,$C1312,H$9)="","",INDEX(import_data,$C1312,H$9)))</f>
        <v>OK Kapela</v>
      </c>
      <c r="I1312" s="300" t="str" cm="1">
        <f t="array" ref="I1312">IF($C1312="","",IF(INDEX(import_data,$C1312,I$9)="","",INDEX(import_data,$C1312,I$9)))</f>
        <v>Ž21A</v>
      </c>
      <c r="K1312" s="312" t="str">
        <f t="shared" si="141"/>
        <v>Vinka – Vukmanović – OK Kapela – Ž21A</v>
      </c>
      <c r="L1312" s="92" t="s">
        <v>0</v>
      </c>
      <c r="M1312" s="312" t="str">
        <f t="shared" si="142"/>
        <v>Vinka – Vukmanović – OK Kapela</v>
      </c>
      <c r="N1312" s="92" t="s">
        <v>0</v>
      </c>
      <c r="O1312" s="312" t="str">
        <f t="shared" si="143"/>
        <v>Vinka – Vukmanović</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f t="shared" si="144"/>
        <v>1327</v>
      </c>
      <c r="E1313" s="282" cm="1">
        <f t="array" ref="E1313">IF($C1313="","",INDEX(import_data,$C1313,E$9))</f>
        <v>1330</v>
      </c>
      <c r="F1313" s="280" t="str" cm="1">
        <f t="array" ref="F1313">IF($C1313="","",INDEX(import_data,$C1313,F$9))</f>
        <v>Violeta</v>
      </c>
      <c r="G1313" s="280" t="str" cm="1">
        <f t="array" ref="G1313">IF($C1313="","",INDEX(import_data,$C1313,G$9))</f>
        <v>Čalić</v>
      </c>
      <c r="H1313" s="280" t="str" cm="1">
        <f t="array" ref="H1313">IF($C1313="","",IF(INDEX(import_data,$C1313,H$9)="","",INDEX(import_data,$C1313,H$9)))</f>
        <v>OK Vihor</v>
      </c>
      <c r="I1313" s="300" t="str" cm="1">
        <f t="array" ref="I1313">IF($C1313="","",IF(INDEX(import_data,$C1313,I$9)="","",INDEX(import_data,$C1313,I$9)))</f>
        <v>Ž35</v>
      </c>
      <c r="K1313" s="312" t="str">
        <f t="shared" si="141"/>
        <v>Violeta – Čalić – OK Vihor – Ž35</v>
      </c>
      <c r="L1313" s="92" t="s">
        <v>0</v>
      </c>
      <c r="M1313" s="312" t="str">
        <f t="shared" si="142"/>
        <v>Violeta – Čalić – OK Vihor</v>
      </c>
      <c r="N1313" s="92" t="s">
        <v>0</v>
      </c>
      <c r="O1313" s="312" t="str">
        <f t="shared" si="143"/>
        <v>Violeta – Čalić</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f t="shared" si="144"/>
        <v>1328</v>
      </c>
      <c r="E1314" s="282" cm="1">
        <f t="array" ref="E1314">IF($C1314="","",INDEX(import_data,$C1314,E$9))</f>
        <v>1059</v>
      </c>
      <c r="F1314" s="280" t="str" cm="1">
        <f t="array" ref="F1314">IF($C1314="","",INDEX(import_data,$C1314,F$9))</f>
        <v>Višnja</v>
      </c>
      <c r="G1314" s="280" t="str" cm="1">
        <f t="array" ref="G1314">IF($C1314="","",INDEX(import_data,$C1314,G$9))</f>
        <v>Dukić</v>
      </c>
      <c r="H1314" s="280" t="str" cm="1">
        <f t="array" ref="H1314">IF($C1314="","",IF(INDEX(import_data,$C1314,H$9)="","",INDEX(import_data,$C1314,H$9)))</f>
        <v>OK Kapela</v>
      </c>
      <c r="I1314" s="300" t="str" cm="1">
        <f t="array" ref="I1314">IF($C1314="","",IF(INDEX(import_data,$C1314,I$9)="","",INDEX(import_data,$C1314,I$9)))</f>
        <v>Ž21B</v>
      </c>
      <c r="K1314" s="312" t="str">
        <f t="shared" si="141"/>
        <v>Višnja – Dukić – OK Kapela – Ž21B</v>
      </c>
      <c r="L1314" s="92" t="s">
        <v>0</v>
      </c>
      <c r="M1314" s="312" t="str">
        <f t="shared" si="142"/>
        <v>Višnja – Dukić – OK Kapela</v>
      </c>
      <c r="N1314" s="92" t="s">
        <v>0</v>
      </c>
      <c r="O1314" s="312" t="str">
        <f t="shared" si="143"/>
        <v>Višnja – Dukić</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f t="shared" si="144"/>
        <v>1329</v>
      </c>
      <c r="E1315" s="282" cm="1">
        <f t="array" ref="E1315">IF($C1315="","",INDEX(import_data,$C1315,E$9))</f>
        <v>1228</v>
      </c>
      <c r="F1315" s="280" t="str" cm="1">
        <f t="array" ref="F1315">IF($C1315="","",INDEX(import_data,$C1315,F$9))</f>
        <v>Višnja</v>
      </c>
      <c r="G1315" s="280" t="str" cm="1">
        <f t="array" ref="G1315">IF($C1315="","",INDEX(import_data,$C1315,G$9))</f>
        <v>Kabalin Borenić</v>
      </c>
      <c r="H1315" s="280" t="str" cm="1">
        <f t="array" ref="H1315">IF($C1315="","",IF(INDEX(import_data,$C1315,H$9)="","",INDEX(import_data,$C1315,H$9)))</f>
        <v>OK Maksimir</v>
      </c>
      <c r="I1315" s="300" t="str" cm="1">
        <f t="array" ref="I1315">IF($C1315="","",IF(INDEX(import_data,$C1315,I$9)="","",INDEX(import_data,$C1315,I$9)))</f>
        <v>Ž45</v>
      </c>
      <c r="K1315" s="312" t="str">
        <f t="shared" si="141"/>
        <v>Višnja – Kabalin Borenić – OK Maksimir – Ž45</v>
      </c>
      <c r="L1315" s="92" t="s">
        <v>0</v>
      </c>
      <c r="M1315" s="312" t="str">
        <f t="shared" si="142"/>
        <v>Višnja – Kabalin Borenić – OK Maksimir</v>
      </c>
      <c r="N1315" s="92" t="s">
        <v>0</v>
      </c>
      <c r="O1315" s="312" t="str">
        <f t="shared" si="143"/>
        <v>Višnja – Kabalin Borenić</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f t="shared" si="144"/>
        <v>1330</v>
      </c>
      <c r="E1316" s="282" cm="1">
        <f t="array" ref="E1316">IF($C1316="","",INDEX(import_data,$C1316,E$9))</f>
        <v>1621</v>
      </c>
      <c r="F1316" s="280" t="str" cm="1">
        <f t="array" ref="F1316">IF($C1316="","",INDEX(import_data,$C1316,F$9))</f>
        <v>Vita</v>
      </c>
      <c r="G1316" s="280" t="str" cm="1">
        <f t="array" ref="G1316">IF($C1316="","",INDEX(import_data,$C1316,G$9))</f>
        <v>Putarek</v>
      </c>
      <c r="H1316" s="280" t="str" cm="1">
        <f t="array" ref="H1316">IF($C1316="","",IF(INDEX(import_data,$C1316,H$9)="","",INDEX(import_data,$C1316,H$9)))</f>
        <v>OK Varaždin</v>
      </c>
      <c r="I1316" s="300" t="str" cm="1">
        <f t="array" ref="I1316">IF($C1316="","",IF(INDEX(import_data,$C1316,I$9)="","",INDEX(import_data,$C1316,I$9)))</f>
        <v/>
      </c>
      <c r="K1316" s="312" t="str">
        <f t="shared" si="141"/>
        <v>Vita – Putarek – OK Varaždin</v>
      </c>
      <c r="L1316" s="92" t="s">
        <v>0</v>
      </c>
      <c r="M1316" s="312" t="str">
        <f t="shared" si="142"/>
        <v>Vita – Putarek – OK Varaždin</v>
      </c>
      <c r="N1316" s="92" t="s">
        <v>0</v>
      </c>
      <c r="O1316" s="312" t="str">
        <f t="shared" si="143"/>
        <v>Vita – Putarek</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f t="shared" si="144"/>
        <v>1331</v>
      </c>
      <c r="E1317" s="282" cm="1">
        <f t="array" ref="E1317">IF($C1317="","",INDEX(import_data,$C1317,E$9))</f>
        <v>2276</v>
      </c>
      <c r="F1317" s="280" t="str" cm="1">
        <f t="array" ref="F1317">IF($C1317="","",INDEX(import_data,$C1317,F$9))</f>
        <v>Vitalii</v>
      </c>
      <c r="G1317" s="280" t="str" cm="1">
        <f t="array" ref="G1317">IF($C1317="","",INDEX(import_data,$C1317,G$9))</f>
        <v>Kušnir</v>
      </c>
      <c r="H1317" s="280" t="str" cm="1">
        <f t="array" ref="H1317">IF($C1317="","",IF(INDEX(import_data,$C1317,H$9)="","",INDEX(import_data,$C1317,H$9)))</f>
        <v>OK Bjelovar</v>
      </c>
      <c r="I1317" s="300" t="str" cm="1">
        <f t="array" ref="I1317">IF($C1317="","",IF(INDEX(import_data,$C1317,I$9)="","",INDEX(import_data,$C1317,I$9)))</f>
        <v>M16</v>
      </c>
      <c r="K1317" s="312" t="str">
        <f t="shared" si="141"/>
        <v>Vitalii – Kušnir – OK Bjelovar – M16</v>
      </c>
      <c r="L1317" s="92" t="s">
        <v>0</v>
      </c>
      <c r="M1317" s="312" t="str">
        <f t="shared" si="142"/>
        <v>Vitalii – Kušnir – OK Bjelovar</v>
      </c>
      <c r="N1317" s="92" t="s">
        <v>0</v>
      </c>
      <c r="O1317" s="312" t="str">
        <f t="shared" si="143"/>
        <v>Vitalii – Kušnir</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f t="shared" si="144"/>
        <v>1332</v>
      </c>
      <c r="E1318" s="282" cm="1">
        <f t="array" ref="E1318">IF($C1318="","",INDEX(import_data,$C1318,E$9))</f>
        <v>2245</v>
      </c>
      <c r="F1318" s="280" t="str" cm="1">
        <f t="array" ref="F1318">IF($C1318="","",INDEX(import_data,$C1318,F$9))</f>
        <v>Vitorija</v>
      </c>
      <c r="G1318" s="280" t="str" cm="1">
        <f t="array" ref="G1318">IF($C1318="","",INDEX(import_data,$C1318,G$9))</f>
        <v>Frajzman</v>
      </c>
      <c r="H1318" s="280" t="str" cm="1">
        <f t="array" ref="H1318">IF($C1318="","",IF(INDEX(import_data,$C1318,H$9)="","",INDEX(import_data,$C1318,H$9)))</f>
        <v>OK Jelen</v>
      </c>
      <c r="I1318" s="300" t="str" cm="1">
        <f t="array" ref="I1318">IF($C1318="","",IF(INDEX(import_data,$C1318,I$9)="","",INDEX(import_data,$C1318,I$9)))</f>
        <v/>
      </c>
      <c r="K1318" s="312" t="str">
        <f t="shared" si="141"/>
        <v>Vitorija – Frajzman – OK Jelen</v>
      </c>
      <c r="L1318" s="92" t="s">
        <v>0</v>
      </c>
      <c r="M1318" s="312" t="str">
        <f t="shared" si="142"/>
        <v>Vitorija – Frajzman – OK Jelen</v>
      </c>
      <c r="N1318" s="92" t="s">
        <v>0</v>
      </c>
      <c r="O1318" s="312" t="str">
        <f t="shared" si="143"/>
        <v>Vitorija – Frajzman</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f t="shared" si="144"/>
        <v>1333</v>
      </c>
      <c r="E1319" s="282" cm="1">
        <f t="array" ref="E1319">IF($C1319="","",INDEX(import_data,$C1319,E$9))</f>
        <v>1485</v>
      </c>
      <c r="F1319" s="280" t="str" cm="1">
        <f t="array" ref="F1319">IF($C1319="","",INDEX(import_data,$C1319,F$9))</f>
        <v>Vittoria</v>
      </c>
      <c r="G1319" s="280" t="str" cm="1">
        <f t="array" ref="G1319">IF($C1319="","",INDEX(import_data,$C1319,G$9))</f>
        <v>Velimirović</v>
      </c>
      <c r="H1319" s="280" t="str" cm="1">
        <f t="array" ref="H1319">IF($C1319="","",IF(INDEX(import_data,$C1319,H$9)="","",INDEX(import_data,$C1319,H$9)))</f>
        <v>OK Maksimir</v>
      </c>
      <c r="I1319" s="300" t="str" cm="1">
        <f t="array" ref="I1319">IF($C1319="","",IF(INDEX(import_data,$C1319,I$9)="","",INDEX(import_data,$C1319,I$9)))</f>
        <v>Ž12</v>
      </c>
      <c r="K1319" s="312" t="str">
        <f t="shared" si="141"/>
        <v>Vittoria – Velimirović – OK Maksimir – Ž12</v>
      </c>
      <c r="L1319" s="92" t="s">
        <v>0</v>
      </c>
      <c r="M1319" s="312" t="str">
        <f t="shared" si="142"/>
        <v>Vittoria – Velimirović – OK Maksimir</v>
      </c>
      <c r="N1319" s="92" t="s">
        <v>0</v>
      </c>
      <c r="O1319" s="312" t="str">
        <f t="shared" si="143"/>
        <v>Vittoria – Velimirović</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f t="shared" si="144"/>
        <v>1334</v>
      </c>
      <c r="E1320" s="282" cm="1">
        <f t="array" ref="E1320">IF($C1320="","",INDEX(import_data,$C1320,E$9))</f>
        <v>2144</v>
      </c>
      <c r="F1320" s="280" t="str" cm="1">
        <f t="array" ref="F1320">IF($C1320="","",INDEX(import_data,$C1320,F$9))</f>
        <v>Vjeko</v>
      </c>
      <c r="G1320" s="280" t="str" cm="1">
        <f t="array" ref="G1320">IF($C1320="","",INDEX(import_data,$C1320,G$9))</f>
        <v>Vrkić</v>
      </c>
      <c r="H1320" s="280" t="str" cm="1">
        <f t="array" ref="H1320">IF($C1320="","",IF(INDEX(import_data,$C1320,H$9)="","",INDEX(import_data,$C1320,H$9)))</f>
        <v/>
      </c>
      <c r="I1320" s="300" t="str" cm="1">
        <f t="array" ref="I1320">IF($C1320="","",IF(INDEX(import_data,$C1320,I$9)="","",INDEX(import_data,$C1320,I$9)))</f>
        <v/>
      </c>
      <c r="K1320" s="312" t="str">
        <f t="shared" si="141"/>
        <v>Vjeko – Vrkić</v>
      </c>
      <c r="L1320" s="92" t="s">
        <v>0</v>
      </c>
      <c r="M1320" s="312" t="str">
        <f t="shared" si="142"/>
        <v>Vjeko – Vrkić</v>
      </c>
      <c r="N1320" s="92" t="s">
        <v>0</v>
      </c>
      <c r="O1320" s="312" t="str">
        <f t="shared" si="143"/>
        <v>Vjeko – Vrkić</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f t="shared" si="144"/>
        <v>1335</v>
      </c>
      <c r="E1321" s="282" cm="1">
        <f t="array" ref="E1321">IF($C1321="","",INDEX(import_data,$C1321,E$9))</f>
        <v>1221</v>
      </c>
      <c r="F1321" s="280" t="str" cm="1">
        <f t="array" ref="F1321">IF($C1321="","",INDEX(import_data,$C1321,F$9))</f>
        <v>Vjeko</v>
      </c>
      <c r="G1321" s="280" t="str" cm="1">
        <f t="array" ref="G1321">IF($C1321="","",INDEX(import_data,$C1321,G$9))</f>
        <v>Mazić</v>
      </c>
      <c r="H1321" s="280" t="str" cm="1">
        <f t="array" ref="H1321">IF($C1321="","",IF(INDEX(import_data,$C1321,H$9)="","",INDEX(import_data,$C1321,H$9)))</f>
        <v>OK Vihor</v>
      </c>
      <c r="I1321" s="300" t="str" cm="1">
        <f t="array" ref="I1321">IF($C1321="","",IF(INDEX(import_data,$C1321,I$9)="","",INDEX(import_data,$C1321,I$9)))</f>
        <v>M14</v>
      </c>
      <c r="K1321" s="312" t="str">
        <f t="shared" si="141"/>
        <v>Vjeko – Mazić – OK Vihor – M14</v>
      </c>
      <c r="L1321" s="92" t="s">
        <v>0</v>
      </c>
      <c r="M1321" s="312" t="str">
        <f t="shared" si="142"/>
        <v>Vjeko – Mazić – OK Vihor</v>
      </c>
      <c r="N1321" s="92" t="s">
        <v>0</v>
      </c>
      <c r="O1321" s="312" t="str">
        <f t="shared" si="143"/>
        <v>Vjeko – Mazić</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f t="shared" si="144"/>
        <v>1336</v>
      </c>
      <c r="E1322" s="282" cm="1">
        <f t="array" ref="E1322">IF($C1322="","",INDEX(import_data,$C1322,E$9))</f>
        <v>1871</v>
      </c>
      <c r="F1322" s="280" t="str" cm="1">
        <f t="array" ref="F1322">IF($C1322="","",INDEX(import_data,$C1322,F$9))</f>
        <v>Vjekoslav</v>
      </c>
      <c r="G1322" s="280" t="str" cm="1">
        <f t="array" ref="G1322">IF($C1322="","",INDEX(import_data,$C1322,G$9))</f>
        <v>Klarić</v>
      </c>
      <c r="H1322" s="280" t="str" cm="1">
        <f t="array" ref="H1322">IF($C1322="","",IF(INDEX(import_data,$C1322,H$9)="","",INDEX(import_data,$C1322,H$9)))</f>
        <v>OK Kapela</v>
      </c>
      <c r="I1322" s="300" t="str" cm="1">
        <f t="array" ref="I1322">IF($C1322="","",IF(INDEX(import_data,$C1322,I$9)="","",INDEX(import_data,$C1322,I$9)))</f>
        <v>M21B</v>
      </c>
      <c r="K1322" s="312" t="str">
        <f t="shared" si="141"/>
        <v>Vjekoslav – Klarić – OK Kapela – M21B</v>
      </c>
      <c r="L1322" s="92" t="s">
        <v>0</v>
      </c>
      <c r="M1322" s="312" t="str">
        <f t="shared" si="142"/>
        <v>Vjekoslav – Klarić – OK Kapela</v>
      </c>
      <c r="N1322" s="92" t="s">
        <v>0</v>
      </c>
      <c r="O1322" s="312" t="str">
        <f t="shared" si="143"/>
        <v>Vjekoslav – Klarić</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f t="shared" si="144"/>
        <v>1337</v>
      </c>
      <c r="E1323" s="282" cm="1">
        <f t="array" ref="E1323">IF($C1323="","",INDEX(import_data,$C1323,E$9))</f>
        <v>1223</v>
      </c>
      <c r="F1323" s="280" t="str" cm="1">
        <f t="array" ref="F1323">IF($C1323="","",INDEX(import_data,$C1323,F$9))</f>
        <v>Vjeran</v>
      </c>
      <c r="G1323" s="280" t="str" cm="1">
        <f t="array" ref="G1323">IF($C1323="","",INDEX(import_data,$C1323,G$9))</f>
        <v>Horvat</v>
      </c>
      <c r="H1323" s="280" t="str" cm="1">
        <f t="array" ref="H1323">IF($C1323="","",IF(INDEX(import_data,$C1323,H$9)="","",INDEX(import_data,$C1323,H$9)))</f>
        <v>OK Maksimir</v>
      </c>
      <c r="I1323" s="300" t="str" cm="1">
        <f t="array" ref="I1323">IF($C1323="","",IF(INDEX(import_data,$C1323,I$9)="","",INDEX(import_data,$C1323,I$9)))</f>
        <v>M21A</v>
      </c>
      <c r="K1323" s="312" t="str">
        <f t="shared" si="141"/>
        <v>Vjeran – Horvat – OK Maksimir – M21A</v>
      </c>
      <c r="L1323" s="92" t="s">
        <v>0</v>
      </c>
      <c r="M1323" s="312" t="str">
        <f t="shared" si="142"/>
        <v>Vjeran – Horvat – OK Maksimir</v>
      </c>
      <c r="N1323" s="92" t="s">
        <v>0</v>
      </c>
      <c r="O1323" s="312" t="str">
        <f t="shared" si="143"/>
        <v>Vjeran – Horvat</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f t="shared" si="144"/>
        <v>1338</v>
      </c>
      <c r="E1324" s="282" cm="1">
        <f t="array" ref="E1324">IF($C1324="","",INDEX(import_data,$C1324,E$9))</f>
        <v>1061</v>
      </c>
      <c r="F1324" s="280" t="str" cm="1">
        <f t="array" ref="F1324">IF($C1324="","",INDEX(import_data,$C1324,F$9))</f>
        <v>Vladimir</v>
      </c>
      <c r="G1324" s="280" t="str" cm="1">
        <f t="array" ref="G1324">IF($C1324="","",INDEX(import_data,$C1324,G$9))</f>
        <v>Ževrnja</v>
      </c>
      <c r="H1324" s="280" t="str" cm="1">
        <f t="array" ref="H1324">IF($C1324="","",IF(INDEX(import_data,$C1324,H$9)="","",INDEX(import_data,$C1324,H$9)))</f>
        <v>OK Kapela</v>
      </c>
      <c r="I1324" s="300" t="str" cm="1">
        <f t="array" ref="I1324">IF($C1324="","",IF(INDEX(import_data,$C1324,I$9)="","",INDEX(import_data,$C1324,I$9)))</f>
        <v>M55</v>
      </c>
      <c r="K1324" s="312" t="str">
        <f t="shared" si="141"/>
        <v>Vladimir – Ževrnja – OK Kapela – M55</v>
      </c>
      <c r="L1324" s="92" t="s">
        <v>0</v>
      </c>
      <c r="M1324" s="312" t="str">
        <f t="shared" si="142"/>
        <v>Vladimir – Ževrnja – OK Kapela</v>
      </c>
      <c r="N1324" s="92" t="s">
        <v>0</v>
      </c>
      <c r="O1324" s="312" t="str">
        <f t="shared" si="143"/>
        <v>Vladimir – Ževrnja</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f t="shared" si="144"/>
        <v>1339</v>
      </c>
      <c r="E1325" s="282" cm="1">
        <f t="array" ref="E1325">IF($C1325="","",INDEX(import_data,$C1325,E$9))</f>
        <v>1126</v>
      </c>
      <c r="F1325" s="280" t="str" cm="1">
        <f t="array" ref="F1325">IF($C1325="","",INDEX(import_data,$C1325,F$9))</f>
        <v>Vladimir</v>
      </c>
      <c r="G1325" s="280" t="str" cm="1">
        <f t="array" ref="G1325">IF($C1325="","",INDEX(import_data,$C1325,G$9))</f>
        <v>Trivunović</v>
      </c>
      <c r="H1325" s="280" t="str" cm="1">
        <f t="array" ref="H1325">IF($C1325="","",IF(INDEX(import_data,$C1325,H$9)="","",INDEX(import_data,$C1325,H$9)))</f>
        <v>OK Kapela</v>
      </c>
      <c r="I1325" s="300" t="str" cm="1">
        <f t="array" ref="I1325">IF($C1325="","",IF(INDEX(import_data,$C1325,I$9)="","",INDEX(import_data,$C1325,I$9)))</f>
        <v>M45</v>
      </c>
      <c r="K1325" s="312" t="str">
        <f t="shared" si="141"/>
        <v>Vladimir – Trivunović – OK Kapela – M45</v>
      </c>
      <c r="L1325" s="92" t="s">
        <v>0</v>
      </c>
      <c r="M1325" s="312" t="str">
        <f t="shared" si="142"/>
        <v>Vladimir – Trivunović – OK Kapela</v>
      </c>
      <c r="N1325" s="92" t="s">
        <v>0</v>
      </c>
      <c r="O1325" s="312" t="str">
        <f t="shared" si="143"/>
        <v>Vladimir – Trivunović</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f t="shared" si="144"/>
        <v>1340</v>
      </c>
      <c r="E1326" s="282" cm="1">
        <f t="array" ref="E1326">IF($C1326="","",INDEX(import_data,$C1326,E$9))</f>
        <v>1443</v>
      </c>
      <c r="F1326" s="280" t="str" cm="1">
        <f t="array" ref="F1326">IF($C1326="","",INDEX(import_data,$C1326,F$9))</f>
        <v>Vladimir</v>
      </c>
      <c r="G1326" s="280" t="str" cm="1">
        <f t="array" ref="G1326">IF($C1326="","",INDEX(import_data,$C1326,G$9))</f>
        <v>Miovec</v>
      </c>
      <c r="H1326" s="280" t="str" cm="1">
        <f t="array" ref="H1326">IF($C1326="","",IF(INDEX(import_data,$C1326,H$9)="","",INDEX(import_data,$C1326,H$9)))</f>
        <v>OK Jelen</v>
      </c>
      <c r="I1326" s="300" t="str" cm="1">
        <f t="array" ref="I1326">IF($C1326="","",IF(INDEX(import_data,$C1326,I$9)="","",INDEX(import_data,$C1326,I$9)))</f>
        <v>M12</v>
      </c>
      <c r="K1326" s="312" t="str">
        <f t="shared" si="141"/>
        <v>Vladimir – Miovec – OK Jelen – M12</v>
      </c>
      <c r="L1326" s="92" t="s">
        <v>0</v>
      </c>
      <c r="M1326" s="312" t="str">
        <f t="shared" si="142"/>
        <v>Vladimir – Miovec – OK Jelen</v>
      </c>
      <c r="N1326" s="92" t="s">
        <v>0</v>
      </c>
      <c r="O1326" s="312" t="str">
        <f t="shared" si="143"/>
        <v>Vladimir – Miovec</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f t="shared" si="144"/>
        <v>1341</v>
      </c>
      <c r="E1327" s="282" cm="1">
        <f t="array" ref="E1327">IF($C1327="","",INDEX(import_data,$C1327,E$9))</f>
        <v>1387</v>
      </c>
      <c r="F1327" s="280" t="str" cm="1">
        <f t="array" ref="F1327">IF($C1327="","",INDEX(import_data,$C1327,F$9))</f>
        <v>Vladimir</v>
      </c>
      <c r="G1327" s="280" t="str" cm="1">
        <f t="array" ref="G1327">IF($C1327="","",INDEX(import_data,$C1327,G$9))</f>
        <v>Grgesina</v>
      </c>
      <c r="H1327" s="280" t="str" cm="1">
        <f t="array" ref="H1327">IF($C1327="","",IF(INDEX(import_data,$C1327,H$9)="","",INDEX(import_data,$C1327,H$9)))</f>
        <v>OK Vihor</v>
      </c>
      <c r="I1327" s="300" t="str" cm="1">
        <f t="array" ref="I1327">IF($C1327="","",IF(INDEX(import_data,$C1327,I$9)="","",INDEX(import_data,$C1327,I$9)))</f>
        <v>M45</v>
      </c>
      <c r="K1327" s="312" t="str">
        <f t="shared" si="141"/>
        <v>Vladimir – Grgesina – OK Vihor – M45</v>
      </c>
      <c r="L1327" s="92" t="s">
        <v>0</v>
      </c>
      <c r="M1327" s="312" t="str">
        <f t="shared" si="142"/>
        <v>Vladimir – Grgesina – OK Vihor</v>
      </c>
      <c r="N1327" s="92" t="s">
        <v>0</v>
      </c>
      <c r="O1327" s="312" t="str">
        <f t="shared" si="143"/>
        <v>Vladimir – Grgesina</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f t="shared" si="144"/>
        <v>1342</v>
      </c>
      <c r="E1328" s="282" cm="1">
        <f t="array" ref="E1328">IF($C1328="","",INDEX(import_data,$C1328,E$9))</f>
        <v>1090</v>
      </c>
      <c r="F1328" s="280" t="str" cm="1">
        <f t="array" ref="F1328">IF($C1328="","",INDEX(import_data,$C1328,F$9))</f>
        <v>Vladimir</v>
      </c>
      <c r="G1328" s="280" t="str" cm="1">
        <f t="array" ref="G1328">IF($C1328="","",INDEX(import_data,$C1328,G$9))</f>
        <v>Tkalec</v>
      </c>
      <c r="H1328" s="280" t="str" cm="1">
        <f t="array" ref="H1328">IF($C1328="","",IF(INDEX(import_data,$C1328,H$9)="","",INDEX(import_data,$C1328,H$9)))</f>
        <v>OK Međimurje</v>
      </c>
      <c r="I1328" s="300" t="str" cm="1">
        <f t="array" ref="I1328">IF($C1328="","",IF(INDEX(import_data,$C1328,I$9)="","",INDEX(import_data,$C1328,I$9)))</f>
        <v>M45</v>
      </c>
      <c r="K1328" s="312" t="str">
        <f t="shared" si="141"/>
        <v>Vladimir – Tkalec – OK Međimurje – M45</v>
      </c>
      <c r="L1328" s="92" t="s">
        <v>0</v>
      </c>
      <c r="M1328" s="312" t="str">
        <f t="shared" si="142"/>
        <v>Vladimir – Tkalec – OK Međimurje</v>
      </c>
      <c r="N1328" s="92" t="s">
        <v>0</v>
      </c>
      <c r="O1328" s="312" t="str">
        <f t="shared" si="143"/>
        <v>Vladimir – Tkalec</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f t="shared" si="144"/>
        <v>1343</v>
      </c>
      <c r="E1329" s="282" cm="1">
        <f t="array" ref="E1329">IF($C1329="","",INDEX(import_data,$C1329,E$9))</f>
        <v>1836</v>
      </c>
      <c r="F1329" s="280" t="str" cm="1">
        <f t="array" ref="F1329">IF($C1329="","",INDEX(import_data,$C1329,F$9))</f>
        <v>Vladimir</v>
      </c>
      <c r="G1329" s="280" t="str" cm="1">
        <f t="array" ref="G1329">IF($C1329="","",INDEX(import_data,$C1329,G$9))</f>
        <v>Jurić</v>
      </c>
      <c r="H1329" s="280" t="str" cm="1">
        <f t="array" ref="H1329">IF($C1329="","",IF(INDEX(import_data,$C1329,H$9)="","",INDEX(import_data,$C1329,H$9)))</f>
        <v>OK Jelen</v>
      </c>
      <c r="I1329" s="300" t="str" cm="1">
        <f t="array" ref="I1329">IF($C1329="","",IF(INDEX(import_data,$C1329,I$9)="","",INDEX(import_data,$C1329,I$9)))</f>
        <v>M45</v>
      </c>
      <c r="K1329" s="312" t="str">
        <f t="shared" si="141"/>
        <v>Vladimir – Jurić – OK Jelen – M45</v>
      </c>
      <c r="L1329" s="92" t="s">
        <v>0</v>
      </c>
      <c r="M1329" s="312" t="str">
        <f t="shared" si="142"/>
        <v>Vladimir – Jurić – OK Jelen</v>
      </c>
      <c r="N1329" s="92" t="s">
        <v>0</v>
      </c>
      <c r="O1329" s="312" t="str">
        <f t="shared" si="143"/>
        <v>Vladimir – Jurić</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f t="shared" si="144"/>
        <v>1344</v>
      </c>
      <c r="E1330" s="282" cm="1">
        <f t="array" ref="E1330">IF($C1330="","",INDEX(import_data,$C1330,E$9))</f>
        <v>1306</v>
      </c>
      <c r="F1330" s="280" t="str" cm="1">
        <f t="array" ref="F1330">IF($C1330="","",INDEX(import_data,$C1330,F$9))</f>
        <v>Vladimir</v>
      </c>
      <c r="G1330" s="280" t="str" cm="1">
        <f t="array" ref="G1330">IF($C1330="","",INDEX(import_data,$C1330,G$9))</f>
        <v>Vinko</v>
      </c>
      <c r="H1330" s="280" t="str" cm="1">
        <f t="array" ref="H1330">IF($C1330="","",IF(INDEX(import_data,$C1330,H$9)="","",INDEX(import_data,$C1330,H$9)))</f>
        <v>OK Međimurje</v>
      </c>
      <c r="I1330" s="300" t="str" cm="1">
        <f t="array" ref="I1330">IF($C1330="","",IF(INDEX(import_data,$C1330,I$9)="","",INDEX(import_data,$C1330,I$9)))</f>
        <v>M65</v>
      </c>
      <c r="K1330" s="312" t="str">
        <f t="shared" si="141"/>
        <v>Vladimir – Vinko – OK Međimurje – M65</v>
      </c>
      <c r="L1330" s="92" t="s">
        <v>0</v>
      </c>
      <c r="M1330" s="312" t="str">
        <f t="shared" si="142"/>
        <v>Vladimir – Vinko – OK Međimurje</v>
      </c>
      <c r="N1330" s="92" t="s">
        <v>0</v>
      </c>
      <c r="O1330" s="312" t="str">
        <f t="shared" si="143"/>
        <v>Vladimir – Vinko</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f t="shared" si="144"/>
        <v>1345</v>
      </c>
      <c r="E1331" s="282" cm="1">
        <f t="array" ref="E1331">IF($C1331="","",INDEX(import_data,$C1331,E$9))</f>
        <v>2106</v>
      </c>
      <c r="F1331" s="280" t="str" cm="1">
        <f t="array" ref="F1331">IF($C1331="","",INDEX(import_data,$C1331,F$9))</f>
        <v>Vladimir</v>
      </c>
      <c r="G1331" s="280" t="str" cm="1">
        <f t="array" ref="G1331">IF($C1331="","",INDEX(import_data,$C1331,G$9))</f>
        <v>John</v>
      </c>
      <c r="H1331" s="280" t="str" cm="1">
        <f t="array" ref="H1331">IF($C1331="","",IF(INDEX(import_data,$C1331,H$9)="","",INDEX(import_data,$C1331,H$9)))</f>
        <v>Expres Czech T.</v>
      </c>
      <c r="I1331" s="300" t="str" cm="1">
        <f t="array" ref="I1331">IF($C1331="","",IF(INDEX(import_data,$C1331,I$9)="","",INDEX(import_data,$C1331,I$9)))</f>
        <v/>
      </c>
      <c r="K1331" s="312" t="str">
        <f t="shared" si="141"/>
        <v>Vladimir – John – Expres Czech T.</v>
      </c>
      <c r="L1331" s="92" t="s">
        <v>0</v>
      </c>
      <c r="M1331" s="312" t="str">
        <f t="shared" si="142"/>
        <v>Vladimir – John – Expres Czech T.</v>
      </c>
      <c r="N1331" s="92" t="s">
        <v>0</v>
      </c>
      <c r="O1331" s="312" t="str">
        <f t="shared" si="143"/>
        <v>Vladimir – John</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f t="shared" si="144"/>
        <v>1346</v>
      </c>
      <c r="E1332" s="282" cm="1">
        <f t="array" ref="E1332">IF($C1332="","",INDEX(import_data,$C1332,E$9))</f>
        <v>1282</v>
      </c>
      <c r="F1332" s="280" t="str" cm="1">
        <f t="array" ref="F1332">IF($C1332="","",INDEX(import_data,$C1332,F$9))</f>
        <v>Vladimir</v>
      </c>
      <c r="G1332" s="280" t="str" cm="1">
        <f t="array" ref="G1332">IF($C1332="","",INDEX(import_data,$C1332,G$9))</f>
        <v>Spasić</v>
      </c>
      <c r="H1332" s="280" t="str" cm="1">
        <f t="array" ref="H1332">IF($C1332="","",IF(INDEX(import_data,$C1332,H$9)="","",INDEX(import_data,$C1332,H$9)))</f>
        <v>OK Kapela</v>
      </c>
      <c r="I1332" s="300" t="str" cm="1">
        <f t="array" ref="I1332">IF($C1332="","",IF(INDEX(import_data,$C1332,I$9)="","",INDEX(import_data,$C1332,I$9)))</f>
        <v>M35</v>
      </c>
      <c r="K1332" s="312" t="str">
        <f t="shared" si="141"/>
        <v>Vladimir – Spasić – OK Kapela – M35</v>
      </c>
      <c r="L1332" s="92" t="s">
        <v>0</v>
      </c>
      <c r="M1332" s="312" t="str">
        <f t="shared" si="142"/>
        <v>Vladimir – Spasić – OK Kapela</v>
      </c>
      <c r="N1332" s="92" t="s">
        <v>0</v>
      </c>
      <c r="O1332" s="312" t="str">
        <f t="shared" si="143"/>
        <v>Vladimir – Spasić</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f t="shared" si="144"/>
        <v>1347</v>
      </c>
      <c r="E1333" s="282" cm="1">
        <f t="array" ref="E1333">IF($C1333="","",INDEX(import_data,$C1333,E$9))</f>
        <v>2370</v>
      </c>
      <c r="F1333" s="280" t="str" cm="1">
        <f t="array" ref="F1333">IF($C1333="","",INDEX(import_data,$C1333,F$9))</f>
        <v>Vladislav</v>
      </c>
      <c r="G1333" s="280" t="str" cm="1">
        <f t="array" ref="G1333">IF($C1333="","",INDEX(import_data,$C1333,G$9))</f>
        <v>Piják</v>
      </c>
      <c r="H1333" s="280" t="str" cm="1">
        <f t="array" ref="H1333">IF($C1333="","",IF(INDEX(import_data,$C1333,H$9)="","",INDEX(import_data,$C1333,H$9)))</f>
        <v>KOB Sokol Pez.</v>
      </c>
      <c r="I1333" s="300" t="str" cm="1">
        <f t="array" ref="I1333">IF($C1333="","",IF(INDEX(import_data,$C1333,I$9)="","",INDEX(import_data,$C1333,I$9)))</f>
        <v/>
      </c>
      <c r="K1333" s="312" t="str">
        <f t="shared" si="141"/>
        <v>Vladislav – Piják – KOB Sokol Pez.</v>
      </c>
      <c r="L1333" s="92" t="s">
        <v>0</v>
      </c>
      <c r="M1333" s="312" t="str">
        <f t="shared" si="142"/>
        <v>Vladislav – Piják – KOB Sokol Pez.</v>
      </c>
      <c r="N1333" s="92" t="s">
        <v>0</v>
      </c>
      <c r="O1333" s="312" t="str">
        <f t="shared" si="143"/>
        <v>Vladislav – Piják</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f t="shared" si="144"/>
        <v>1348</v>
      </c>
      <c r="E1334" s="282" cm="1">
        <f t="array" ref="E1334">IF($C1334="","",INDEX(import_data,$C1334,E$9))</f>
        <v>1262</v>
      </c>
      <c r="F1334" s="280" t="str" cm="1">
        <f t="array" ref="F1334">IF($C1334="","",INDEX(import_data,$C1334,F$9))</f>
        <v>Vlatka</v>
      </c>
      <c r="G1334" s="280" t="str" cm="1">
        <f t="array" ref="G1334">IF($C1334="","",INDEX(import_data,$C1334,G$9))</f>
        <v>Stupalo</v>
      </c>
      <c r="H1334" s="280" t="str" cm="1">
        <f t="array" ref="H1334">IF($C1334="","",IF(INDEX(import_data,$C1334,H$9)="","",INDEX(import_data,$C1334,H$9)))</f>
        <v>OK Vihor</v>
      </c>
      <c r="I1334" s="300" t="str" cm="1">
        <f t="array" ref="I1334">IF($C1334="","",IF(INDEX(import_data,$C1334,I$9)="","",INDEX(import_data,$C1334,I$9)))</f>
        <v>Ž35</v>
      </c>
      <c r="K1334" s="312" t="str">
        <f t="shared" si="141"/>
        <v>Vlatka – Stupalo – OK Vihor – Ž35</v>
      </c>
      <c r="L1334" s="92" t="s">
        <v>0</v>
      </c>
      <c r="M1334" s="312" t="str">
        <f t="shared" si="142"/>
        <v>Vlatka – Stupalo – OK Vihor</v>
      </c>
      <c r="N1334" s="92" t="s">
        <v>0</v>
      </c>
      <c r="O1334" s="312" t="str">
        <f t="shared" si="143"/>
        <v>Vlatka – Stupalo</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f t="shared" si="144"/>
        <v>1349</v>
      </c>
      <c r="E1335" s="282" cm="1">
        <f t="array" ref="E1335">IF($C1335="","",INDEX(import_data,$C1335,E$9))</f>
        <v>1072</v>
      </c>
      <c r="F1335" s="280" t="str" cm="1">
        <f t="array" ref="F1335">IF($C1335="","",INDEX(import_data,$C1335,F$9))</f>
        <v>Vlatko</v>
      </c>
      <c r="G1335" s="280" t="str" cm="1">
        <f t="array" ref="G1335">IF($C1335="","",INDEX(import_data,$C1335,G$9))</f>
        <v>Tounec</v>
      </c>
      <c r="H1335" s="280" t="str" cm="1">
        <f t="array" ref="H1335">IF($C1335="","",IF(INDEX(import_data,$C1335,H$9)="","",INDEX(import_data,$C1335,H$9)))</f>
        <v>OK Kapela</v>
      </c>
      <c r="I1335" s="300" t="str" cm="1">
        <f t="array" ref="I1335">IF($C1335="","",IF(INDEX(import_data,$C1335,I$9)="","",INDEX(import_data,$C1335,I$9)))</f>
        <v>M45</v>
      </c>
      <c r="K1335" s="312" t="str">
        <f t="shared" si="141"/>
        <v>Vlatko – Tounec – OK Kapela – M45</v>
      </c>
      <c r="L1335" s="92" t="s">
        <v>0</v>
      </c>
      <c r="M1335" s="312" t="str">
        <f t="shared" si="142"/>
        <v>Vlatko – Tounec – OK Kapela</v>
      </c>
      <c r="N1335" s="92" t="s">
        <v>0</v>
      </c>
      <c r="O1335" s="312" t="str">
        <f t="shared" si="143"/>
        <v>Vlatko – Tounec</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f t="shared" si="144"/>
        <v>1350</v>
      </c>
      <c r="E1336" s="282" cm="1">
        <f t="array" ref="E1336">IF($C1336="","",INDEX(import_data,$C1336,E$9))</f>
        <v>1204</v>
      </c>
      <c r="F1336" s="280" t="str" cm="1">
        <f t="array" ref="F1336">IF($C1336="","",INDEX(import_data,$C1336,F$9))</f>
        <v>Wanda</v>
      </c>
      <c r="G1336" s="280" t="str" cm="1">
        <f t="array" ref="G1336">IF($C1336="","",INDEX(import_data,$C1336,G$9))</f>
        <v>Kovač</v>
      </c>
      <c r="H1336" s="280" t="str" cm="1">
        <f t="array" ref="H1336">IF($C1336="","",IF(INDEX(import_data,$C1336,H$9)="","",INDEX(import_data,$C1336,H$9)))</f>
        <v>OK Kapela</v>
      </c>
      <c r="I1336" s="300" t="str" cm="1">
        <f t="array" ref="I1336">IF($C1336="","",IF(INDEX(import_data,$C1336,I$9)="","",INDEX(import_data,$C1336,I$9)))</f>
        <v>Ž16</v>
      </c>
      <c r="K1336" s="312" t="str">
        <f t="shared" si="141"/>
        <v>Wanda – Kovač – OK Kapela – Ž16</v>
      </c>
      <c r="L1336" s="92" t="s">
        <v>0</v>
      </c>
      <c r="M1336" s="312" t="str">
        <f t="shared" si="142"/>
        <v>Wanda – Kovač – OK Kapela</v>
      </c>
      <c r="N1336" s="92" t="s">
        <v>0</v>
      </c>
      <c r="O1336" s="312" t="str">
        <f t="shared" si="143"/>
        <v>Wanda – Kovač</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f t="shared" si="144"/>
        <v>1351</v>
      </c>
      <c r="E1337" s="282" cm="1">
        <f t="array" ref="E1337">IF($C1337="","",INDEX(import_data,$C1337,E$9))</f>
        <v>2293</v>
      </c>
      <c r="F1337" s="280" t="str" cm="1">
        <f t="array" ref="F1337">IF($C1337="","",INDEX(import_data,$C1337,F$9))</f>
        <v>Wataru</v>
      </c>
      <c r="G1337" s="280" t="str" cm="1">
        <f t="array" ref="G1337">IF($C1337="","",INDEX(import_data,$C1337,G$9))</f>
        <v>Teragauchi</v>
      </c>
      <c r="H1337" s="280" t="str" cm="1">
        <f t="array" ref="H1337">IF($C1337="","",IF(INDEX(import_data,$C1337,H$9)="","",INDEX(import_data,$C1337,H$9)))</f>
        <v>Japan team</v>
      </c>
      <c r="I1337" s="300" t="str" cm="1">
        <f t="array" ref="I1337">IF($C1337="","",IF(INDEX(import_data,$C1337,I$9)="","",INDEX(import_data,$C1337,I$9)))</f>
        <v/>
      </c>
      <c r="K1337" s="312" t="str">
        <f t="shared" si="141"/>
        <v>Wataru – Teragauchi – Japan team</v>
      </c>
      <c r="L1337" s="92" t="s">
        <v>0</v>
      </c>
      <c r="M1337" s="312" t="str">
        <f t="shared" si="142"/>
        <v>Wataru – Teragauchi – Japan team</v>
      </c>
      <c r="N1337" s="92" t="s">
        <v>0</v>
      </c>
      <c r="O1337" s="312" t="str">
        <f t="shared" si="143"/>
        <v>Wataru – Teragauchi</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f t="shared" si="144"/>
        <v>1352</v>
      </c>
      <c r="E1338" s="282" cm="1">
        <f t="array" ref="E1338">IF($C1338="","",INDEX(import_data,$C1338,E$9))</f>
        <v>2241</v>
      </c>
      <c r="F1338" s="280" t="str" cm="1">
        <f t="array" ref="F1338">IF($C1338="","",INDEX(import_data,$C1338,F$9))</f>
        <v>Widar Taxth</v>
      </c>
      <c r="G1338" s="280" t="str" cm="1">
        <f t="array" ref="G1338">IF($C1338="","",INDEX(import_data,$C1338,G$9))</f>
        <v>Loland</v>
      </c>
      <c r="H1338" s="280" t="str" cm="1">
        <f t="array" ref="H1338">IF($C1338="","",IF(INDEX(import_data,$C1338,H$9)="","",INDEX(import_data,$C1338,H$9)))</f>
        <v>Hisoy OK</v>
      </c>
      <c r="I1338" s="300" t="str" cm="1">
        <f t="array" ref="I1338">IF($C1338="","",IF(INDEX(import_data,$C1338,I$9)="","",INDEX(import_data,$C1338,I$9)))</f>
        <v/>
      </c>
      <c r="K1338" s="312" t="str">
        <f t="shared" si="141"/>
        <v>Widar Taxth – Loland – Hisoy OK</v>
      </c>
      <c r="L1338" s="92" t="s">
        <v>0</v>
      </c>
      <c r="M1338" s="312" t="str">
        <f t="shared" si="142"/>
        <v>Widar Taxth – Loland – Hisoy OK</v>
      </c>
      <c r="N1338" s="92" t="s">
        <v>0</v>
      </c>
      <c r="O1338" s="312" t="str">
        <f t="shared" si="143"/>
        <v>Widar Taxth – Loland</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f t="shared" si="144"/>
        <v>1353</v>
      </c>
      <c r="E1339" s="282" cm="1">
        <f t="array" ref="E1339">IF($C1339="","",INDEX(import_data,$C1339,E$9))</f>
        <v>2079</v>
      </c>
      <c r="F1339" s="280" t="str" cm="1">
        <f t="array" ref="F1339">IF($C1339="","",INDEX(import_data,$C1339,F$9))</f>
        <v>William</v>
      </c>
      <c r="G1339" s="280" t="str" cm="1">
        <f t="array" ref="G1339">IF($C1339="","",INDEX(import_data,$C1339,G$9))</f>
        <v>Tonneau</v>
      </c>
      <c r="H1339" s="280" t="str" cm="1">
        <f t="array" ref="H1339">IF($C1339="","",IF(INDEX(import_data,$C1339,H$9)="","",INDEX(import_data,$C1339,H$9)))</f>
        <v>OLV Eifel</v>
      </c>
      <c r="I1339" s="300" t="str" cm="1">
        <f t="array" ref="I1339">IF($C1339="","",IF(INDEX(import_data,$C1339,I$9)="","",INDEX(import_data,$C1339,I$9)))</f>
        <v/>
      </c>
      <c r="K1339" s="312" t="str">
        <f t="shared" si="141"/>
        <v>William – Tonneau – OLV Eifel</v>
      </c>
      <c r="L1339" s="92" t="s">
        <v>0</v>
      </c>
      <c r="M1339" s="312" t="str">
        <f t="shared" si="142"/>
        <v>William – Tonneau – OLV Eifel</v>
      </c>
      <c r="N1339" s="92" t="s">
        <v>0</v>
      </c>
      <c r="O1339" s="312" t="str">
        <f t="shared" si="143"/>
        <v>William – Tonneau</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f t="shared" si="144"/>
        <v>1354</v>
      </c>
      <c r="E1340" s="282" cm="1">
        <f t="array" ref="E1340">IF($C1340="","",INDEX(import_data,$C1340,E$9))</f>
        <v>2366</v>
      </c>
      <c r="F1340" s="280" t="str" cm="1">
        <f t="array" ref="F1340">IF($C1340="","",INDEX(import_data,$C1340,F$9))</f>
        <v>Yuval</v>
      </c>
      <c r="G1340" s="280" t="str" cm="1">
        <f t="array" ref="G1340">IF($C1340="","",INDEX(import_data,$C1340,G$9))</f>
        <v>Mishli</v>
      </c>
      <c r="H1340" s="280" t="str" cm="1">
        <f t="array" ref="H1340">IF($C1340="","",IF(INDEX(import_data,$C1340,H$9)="","",INDEX(import_data,$C1340,H$9)))</f>
        <v>Modiin OC</v>
      </c>
      <c r="I1340" s="300" t="str" cm="1">
        <f t="array" ref="I1340">IF($C1340="","",IF(INDEX(import_data,$C1340,I$9)="","",INDEX(import_data,$C1340,I$9)))</f>
        <v/>
      </c>
      <c r="K1340" s="312" t="str">
        <f t="shared" si="141"/>
        <v>Yuval – Mishli – Modiin OC</v>
      </c>
      <c r="L1340" s="92" t="s">
        <v>0</v>
      </c>
      <c r="M1340" s="312" t="str">
        <f t="shared" si="142"/>
        <v>Yuval – Mishli – Modiin OC</v>
      </c>
      <c r="N1340" s="92" t="s">
        <v>0</v>
      </c>
      <c r="O1340" s="312" t="str">
        <f t="shared" si="143"/>
        <v>Yuval – Mishli</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f t="shared" si="144"/>
        <v>1355</v>
      </c>
      <c r="E1341" s="282" cm="1">
        <f t="array" ref="E1341">IF($C1341="","",INDEX(import_data,$C1341,E$9))</f>
        <v>1332</v>
      </c>
      <c r="F1341" s="280" t="str" cm="1">
        <f t="array" ref="F1341">IF($C1341="","",INDEX(import_data,$C1341,F$9))</f>
        <v>Žana</v>
      </c>
      <c r="G1341" s="280" t="str" cm="1">
        <f t="array" ref="G1341">IF($C1341="","",INDEX(import_data,$C1341,G$9))</f>
        <v>Rajić</v>
      </c>
      <c r="H1341" s="280" t="str" cm="1">
        <f t="array" ref="H1341">IF($C1341="","",IF(INDEX(import_data,$C1341,H$9)="","",INDEX(import_data,$C1341,H$9)))</f>
        <v>OK Vihor</v>
      </c>
      <c r="I1341" s="300" t="str" cm="1">
        <f t="array" ref="I1341">IF($C1341="","",IF(INDEX(import_data,$C1341,I$9)="","",INDEX(import_data,$C1341,I$9)))</f>
        <v>Ž55</v>
      </c>
      <c r="K1341" s="312" t="str">
        <f t="shared" si="141"/>
        <v>Žana – Rajić – OK Vihor – Ž55</v>
      </c>
      <c r="L1341" s="92" t="s">
        <v>0</v>
      </c>
      <c r="M1341" s="312" t="str">
        <f t="shared" si="142"/>
        <v>Žana – Rajić – OK Vihor</v>
      </c>
      <c r="N1341" s="92" t="s">
        <v>0</v>
      </c>
      <c r="O1341" s="312" t="str">
        <f t="shared" si="143"/>
        <v>Žana – Rajić</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f t="shared" si="144"/>
        <v>1356</v>
      </c>
      <c r="E1342" s="282" cm="1">
        <f t="array" ref="E1342">IF($C1342="","",INDEX(import_data,$C1342,E$9))</f>
        <v>1775</v>
      </c>
      <c r="F1342" s="280" t="str" cm="1">
        <f t="array" ref="F1342">IF($C1342="","",INDEX(import_data,$C1342,F$9))</f>
        <v>Žarko</v>
      </c>
      <c r="G1342" s="280" t="str" cm="1">
        <f t="array" ref="G1342">IF($C1342="","",INDEX(import_data,$C1342,G$9))</f>
        <v>Radovanović</v>
      </c>
      <c r="H1342" s="280" t="str" cm="1">
        <f t="array" ref="H1342">IF($C1342="","",IF(INDEX(import_data,$C1342,H$9)="","",INDEX(import_data,$C1342,H$9)))</f>
        <v>OK Ivan Merz</v>
      </c>
      <c r="I1342" s="300" t="str" cm="1">
        <f t="array" ref="I1342">IF($C1342="","",IF(INDEX(import_data,$C1342,I$9)="","",INDEX(import_data,$C1342,I$9)))</f>
        <v/>
      </c>
      <c r="K1342" s="312" t="str">
        <f t="shared" si="141"/>
        <v>Žarko – Radovanović – OK Ivan Merz</v>
      </c>
      <c r="L1342" s="92" t="s">
        <v>0</v>
      </c>
      <c r="M1342" s="312" t="str">
        <f t="shared" si="142"/>
        <v>Žarko – Radovanović – OK Ivan Merz</v>
      </c>
      <c r="N1342" s="92" t="s">
        <v>0</v>
      </c>
      <c r="O1342" s="312" t="str">
        <f t="shared" si="143"/>
        <v>Žarko – Radovanović</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f t="shared" si="144"/>
        <v>1357</v>
      </c>
      <c r="E1343" s="282" cm="1">
        <f t="array" ref="E1343">IF($C1343="","",INDEX(import_data,$C1343,E$9))</f>
        <v>2275</v>
      </c>
      <c r="F1343" s="280" t="str" cm="1">
        <f t="array" ref="F1343">IF($C1343="","",INDEX(import_data,$C1343,F$9))</f>
        <v>Žarko</v>
      </c>
      <c r="G1343" s="280" t="str" cm="1">
        <f t="array" ref="G1343">IF($C1343="","",INDEX(import_data,$C1343,G$9))</f>
        <v>Horvat</v>
      </c>
      <c r="H1343" s="280" t="str" cm="1">
        <f t="array" ref="H1343">IF($C1343="","",IF(INDEX(import_data,$C1343,H$9)="","",INDEX(import_data,$C1343,H$9)))</f>
        <v>OK Međimurje</v>
      </c>
      <c r="I1343" s="300" t="str" cm="1">
        <f t="array" ref="I1343">IF($C1343="","",IF(INDEX(import_data,$C1343,I$9)="","",INDEX(import_data,$C1343,I$9)))</f>
        <v>M21B</v>
      </c>
      <c r="K1343" s="312" t="str">
        <f t="shared" si="141"/>
        <v>Žarko – Horvat – OK Međimurje – M21B</v>
      </c>
      <c r="L1343" s="92" t="s">
        <v>0</v>
      </c>
      <c r="M1343" s="312" t="str">
        <f t="shared" si="142"/>
        <v>Žarko – Horvat – OK Međimurje</v>
      </c>
      <c r="N1343" s="92" t="s">
        <v>0</v>
      </c>
      <c r="O1343" s="312" t="str">
        <f t="shared" si="143"/>
        <v>Žarko – Horvat</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f t="shared" si="144"/>
        <v>1358</v>
      </c>
      <c r="E1344" s="282" cm="1">
        <f t="array" ref="E1344">IF($C1344="","",INDEX(import_data,$C1344,E$9))</f>
        <v>2336</v>
      </c>
      <c r="F1344" s="280" t="str" cm="1">
        <f t="array" ref="F1344">IF($C1344="","",INDEX(import_data,$C1344,F$9))</f>
        <v>Zdeněk</v>
      </c>
      <c r="G1344" s="280" t="str" cm="1">
        <f t="array" ref="G1344">IF($C1344="","",INDEX(import_data,$C1344,G$9))</f>
        <v>Tesař</v>
      </c>
      <c r="H1344" s="280" t="str" cm="1">
        <f t="array" ref="H1344">IF($C1344="","",IF(INDEX(import_data,$C1344,H$9)="","",INDEX(import_data,$C1344,H$9)))</f>
        <v>Sportcentrum Jicin</v>
      </c>
      <c r="I1344" s="300" t="str" cm="1">
        <f t="array" ref="I1344">IF($C1344="","",IF(INDEX(import_data,$C1344,I$9)="","",INDEX(import_data,$C1344,I$9)))</f>
        <v/>
      </c>
      <c r="K1344" s="312" t="str">
        <f t="shared" si="141"/>
        <v>Zdeněk – Tesař – Sportcentrum Jicin</v>
      </c>
      <c r="L1344" s="92" t="s">
        <v>0</v>
      </c>
      <c r="M1344" s="312" t="str">
        <f t="shared" si="142"/>
        <v>Zdeněk – Tesař – Sportcentrum Jicin</v>
      </c>
      <c r="N1344" s="92" t="s">
        <v>0</v>
      </c>
      <c r="O1344" s="312" t="str">
        <f t="shared" si="143"/>
        <v>Zdeněk – Tesař</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f t="shared" si="144"/>
        <v>1359</v>
      </c>
      <c r="E1345" s="282" cm="1">
        <f t="array" ref="E1345">IF($C1345="","",INDEX(import_data,$C1345,E$9))</f>
        <v>2314</v>
      </c>
      <c r="F1345" s="280" t="str" cm="1">
        <f t="array" ref="F1345">IF($C1345="","",INDEX(import_data,$C1345,F$9))</f>
        <v>Zdeněk</v>
      </c>
      <c r="G1345" s="280" t="str" cm="1">
        <f t="array" ref="G1345">IF($C1345="","",INDEX(import_data,$C1345,G$9))</f>
        <v>Tesař</v>
      </c>
      <c r="H1345" s="280" t="str" cm="1">
        <f t="array" ref="H1345">IF($C1345="","",IF(INDEX(import_data,$C1345,H$9)="","",INDEX(import_data,$C1345,H$9)))</f>
        <v>Sportcentrum Jicin</v>
      </c>
      <c r="I1345" s="300" t="str" cm="1">
        <f t="array" ref="I1345">IF($C1345="","",IF(INDEX(import_data,$C1345,I$9)="","",INDEX(import_data,$C1345,I$9)))</f>
        <v/>
      </c>
      <c r="K1345" s="312" t="str">
        <f t="shared" si="141"/>
        <v>Zdeněk – Tesař – Sportcentrum Jicin</v>
      </c>
      <c r="L1345" s="92" t="s">
        <v>0</v>
      </c>
      <c r="M1345" s="312" t="str">
        <f t="shared" si="142"/>
        <v>Zdeněk – Tesař – Sportcentrum Jicin</v>
      </c>
      <c r="N1345" s="92" t="s">
        <v>0</v>
      </c>
      <c r="O1345" s="312" t="str">
        <f t="shared" si="143"/>
        <v>Zdeněk – Tesař</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f t="shared" si="144"/>
        <v>1360</v>
      </c>
      <c r="E1346" s="282" cm="1">
        <f t="array" ref="E1346">IF($C1346="","",INDEX(import_data,$C1346,E$9))</f>
        <v>2100</v>
      </c>
      <c r="F1346" s="280" t="str" cm="1">
        <f t="array" ref="F1346">IF($C1346="","",INDEX(import_data,$C1346,F$9))</f>
        <v>Zdeněk</v>
      </c>
      <c r="G1346" s="280" t="str" cm="1">
        <f t="array" ref="G1346">IF($C1346="","",INDEX(import_data,$C1346,G$9))</f>
        <v>Blabla</v>
      </c>
      <c r="H1346" s="280" t="str" cm="1">
        <f t="array" ref="H1346">IF($C1346="","",IF(INDEX(import_data,$C1346,H$9)="","",INDEX(import_data,$C1346,H$9)))</f>
        <v>Expres Czech T.</v>
      </c>
      <c r="I1346" s="300" t="str" cm="1">
        <f t="array" ref="I1346">IF($C1346="","",IF(INDEX(import_data,$C1346,I$9)="","",INDEX(import_data,$C1346,I$9)))</f>
        <v/>
      </c>
      <c r="K1346" s="312" t="str">
        <f t="shared" si="141"/>
        <v>Zdeněk – Blabla – Expres Czech T.</v>
      </c>
      <c r="L1346" s="92" t="s">
        <v>0</v>
      </c>
      <c r="M1346" s="312" t="str">
        <f t="shared" si="142"/>
        <v>Zdeněk – Blabla – Expres Czech T.</v>
      </c>
      <c r="N1346" s="92" t="s">
        <v>0</v>
      </c>
      <c r="O1346" s="312" t="str">
        <f t="shared" si="143"/>
        <v>Zdeněk – Blabla</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f t="shared" si="144"/>
        <v>1361</v>
      </c>
      <c r="E1347" s="282" cm="1">
        <f t="array" ref="E1347">IF($C1347="","",INDEX(import_data,$C1347,E$9))</f>
        <v>2077</v>
      </c>
      <c r="F1347" s="280" t="str" cm="1">
        <f t="array" ref="F1347">IF($C1347="","",INDEX(import_data,$C1347,F$9))</f>
        <v>Zdeněk</v>
      </c>
      <c r="G1347" s="280" t="str" cm="1">
        <f t="array" ref="G1347">IF($C1347="","",INDEX(import_data,$C1347,G$9))</f>
        <v>Olexa</v>
      </c>
      <c r="H1347" s="280" t="str" cm="1">
        <f t="array" ref="H1347">IF($C1347="","",IF(INDEX(import_data,$C1347,H$9)="","",INDEX(import_data,$C1347,H$9)))</f>
        <v>Expres Czech T.</v>
      </c>
      <c r="I1347" s="300" t="str" cm="1">
        <f t="array" ref="I1347">IF($C1347="","",IF(INDEX(import_data,$C1347,I$9)="","",INDEX(import_data,$C1347,I$9)))</f>
        <v/>
      </c>
      <c r="K1347" s="312" t="str">
        <f t="shared" si="141"/>
        <v>Zdeněk – Olexa – Expres Czech T.</v>
      </c>
      <c r="L1347" s="92" t="s">
        <v>0</v>
      </c>
      <c r="M1347" s="312" t="str">
        <f t="shared" si="142"/>
        <v>Zdeněk – Olexa – Expres Czech T.</v>
      </c>
      <c r="N1347" s="92" t="s">
        <v>0</v>
      </c>
      <c r="O1347" s="312" t="str">
        <f t="shared" si="143"/>
        <v>Zdeněk – Olexa</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f t="shared" si="144"/>
        <v>1362</v>
      </c>
      <c r="E1348" s="282" cm="1">
        <f t="array" ref="E1348">IF($C1348="","",INDEX(import_data,$C1348,E$9))</f>
        <v>2027</v>
      </c>
      <c r="F1348" s="280" t="str" cm="1">
        <f t="array" ref="F1348">IF($C1348="","",INDEX(import_data,$C1348,F$9))</f>
        <v>Zdenka</v>
      </c>
      <c r="G1348" s="280" t="str" cm="1">
        <f t="array" ref="G1348">IF($C1348="","",INDEX(import_data,$C1348,G$9))</f>
        <v>Mihinjač</v>
      </c>
      <c r="H1348" s="280" t="str" cm="1">
        <f t="array" ref="H1348">IF($C1348="","",IF(INDEX(import_data,$C1348,H$9)="","",INDEX(import_data,$C1348,H$9)))</f>
        <v>OK Varaždin</v>
      </c>
      <c r="I1348" s="300" t="str" cm="1">
        <f t="array" ref="I1348">IF($C1348="","",IF(INDEX(import_data,$C1348,I$9)="","",INDEX(import_data,$C1348,I$9)))</f>
        <v>Ž45</v>
      </c>
      <c r="K1348" s="312" t="str">
        <f t="shared" si="141"/>
        <v>Zdenka – Mihinjač – OK Varaždin – Ž45</v>
      </c>
      <c r="L1348" s="92" t="s">
        <v>0</v>
      </c>
      <c r="M1348" s="312" t="str">
        <f t="shared" si="142"/>
        <v>Zdenka – Mihinjač – OK Varaždin</v>
      </c>
      <c r="N1348" s="92" t="s">
        <v>0</v>
      </c>
      <c r="O1348" s="312" t="str">
        <f t="shared" si="143"/>
        <v>Zdenka – Mihinjač</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f t="shared" si="144"/>
        <v>1363</v>
      </c>
      <c r="E1349" s="282" cm="1">
        <f t="array" ref="E1349">IF($C1349="","",INDEX(import_data,$C1349,E$9))</f>
        <v>1424</v>
      </c>
      <c r="F1349" s="280" t="str" cm="1">
        <f t="array" ref="F1349">IF($C1349="","",INDEX(import_data,$C1349,F$9))</f>
        <v>Zdenka Petra</v>
      </c>
      <c r="G1349" s="280" t="str" cm="1">
        <f t="array" ref="G1349">IF($C1349="","",INDEX(import_data,$C1349,G$9))</f>
        <v>Štambuk</v>
      </c>
      <c r="H1349" s="280" t="str" cm="1">
        <f t="array" ref="H1349">IF($C1349="","",IF(INDEX(import_data,$C1349,H$9)="","",INDEX(import_data,$C1349,H$9)))</f>
        <v>OK Ivan Merz</v>
      </c>
      <c r="I1349" s="300" t="str" cm="1">
        <f t="array" ref="I1349">IF($C1349="","",IF(INDEX(import_data,$C1349,I$9)="","",INDEX(import_data,$C1349,I$9)))</f>
        <v>Ž20</v>
      </c>
      <c r="K1349" s="312" t="str">
        <f t="shared" si="141"/>
        <v>Zdenka Petra – Štambuk – OK Ivan Merz – Ž20</v>
      </c>
      <c r="L1349" s="92" t="s">
        <v>0</v>
      </c>
      <c r="M1349" s="312" t="str">
        <f t="shared" si="142"/>
        <v>Zdenka Petra – Štambuk – OK Ivan Merz</v>
      </c>
      <c r="N1349" s="92" t="s">
        <v>0</v>
      </c>
      <c r="O1349" s="312" t="str">
        <f t="shared" si="143"/>
        <v>Zdenka Petra – Štambuk</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f t="shared" si="144"/>
        <v>1364</v>
      </c>
      <c r="E1350" s="282" cm="1">
        <f t="array" ref="E1350">IF($C1350="","",INDEX(import_data,$C1350,E$9))</f>
        <v>1480</v>
      </c>
      <c r="F1350" s="280" t="str" cm="1">
        <f t="array" ref="F1350">IF($C1350="","",INDEX(import_data,$C1350,F$9))</f>
        <v>Zdenko</v>
      </c>
      <c r="G1350" s="280" t="str" cm="1">
        <f t="array" ref="G1350">IF($C1350="","",INDEX(import_data,$C1350,G$9))</f>
        <v>Horjan</v>
      </c>
      <c r="H1350" s="280" t="str" cm="1">
        <f t="array" ref="H1350">IF($C1350="","",IF(INDEX(import_data,$C1350,H$9)="","",INDEX(import_data,$C1350,H$9)))</f>
        <v>OK Vihor</v>
      </c>
      <c r="I1350" s="300" t="str" cm="1">
        <f t="array" ref="I1350">IF($C1350="","",IF(INDEX(import_data,$C1350,I$9)="","",INDEX(import_data,$C1350,I$9)))</f>
        <v>M21A</v>
      </c>
      <c r="K1350" s="312" t="str">
        <f t="shared" si="141"/>
        <v>Zdenko – Horjan – OK Vihor – M21A</v>
      </c>
      <c r="L1350" s="92" t="s">
        <v>0</v>
      </c>
      <c r="M1350" s="312" t="str">
        <f t="shared" si="142"/>
        <v>Zdenko – Horjan – OK Vihor</v>
      </c>
      <c r="N1350" s="92" t="s">
        <v>0</v>
      </c>
      <c r="O1350" s="312" t="str">
        <f t="shared" si="143"/>
        <v>Zdenko – Horjan</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f t="shared" si="144"/>
        <v>1365</v>
      </c>
      <c r="E1351" s="282" cm="1">
        <f t="array" ref="E1351">IF($C1351="","",INDEX(import_data,$C1351,E$9))</f>
        <v>1115</v>
      </c>
      <c r="F1351" s="280" t="str" cm="1">
        <f t="array" ref="F1351">IF($C1351="","",INDEX(import_data,$C1351,F$9))</f>
        <v>Zdravko</v>
      </c>
      <c r="G1351" s="280" t="str" cm="1">
        <f t="array" ref="G1351">IF($C1351="","",INDEX(import_data,$C1351,G$9))</f>
        <v>Novosel</v>
      </c>
      <c r="H1351" s="280" t="str" cm="1">
        <f t="array" ref="H1351">IF($C1351="","",IF(INDEX(import_data,$C1351,H$9)="","",INDEX(import_data,$C1351,H$9)))</f>
        <v>OK Jelen</v>
      </c>
      <c r="I1351" s="300" t="str" cm="1">
        <f t="array" ref="I1351">IF($C1351="","",IF(INDEX(import_data,$C1351,I$9)="","",INDEX(import_data,$C1351,I$9)))</f>
        <v>M35</v>
      </c>
      <c r="K1351" s="312" t="str">
        <f t="shared" si="141"/>
        <v>Zdravko – Novosel – OK Jelen – M35</v>
      </c>
      <c r="L1351" s="92" t="s">
        <v>0</v>
      </c>
      <c r="M1351" s="312" t="str">
        <f t="shared" si="142"/>
        <v>Zdravko – Novosel – OK Jelen</v>
      </c>
      <c r="N1351" s="92" t="s">
        <v>0</v>
      </c>
      <c r="O1351" s="312" t="str">
        <f t="shared" si="143"/>
        <v>Zdravko – Novosel</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f t="shared" si="144"/>
        <v>1366</v>
      </c>
      <c r="E1352" s="282" cm="1">
        <f t="array" ref="E1352">IF($C1352="","",INDEX(import_data,$C1352,E$9))</f>
        <v>1420</v>
      </c>
      <c r="F1352" s="280" t="str" cm="1">
        <f t="array" ref="F1352">IF($C1352="","",INDEX(import_data,$C1352,F$9))</f>
        <v>Zdravko</v>
      </c>
      <c r="G1352" s="280" t="str" cm="1">
        <f t="array" ref="G1352">IF($C1352="","",INDEX(import_data,$C1352,G$9))</f>
        <v>Tonković</v>
      </c>
      <c r="H1352" s="280" t="str" cm="1">
        <f t="array" ref="H1352">IF($C1352="","",IF(INDEX(import_data,$C1352,H$9)="","",INDEX(import_data,$C1352,H$9)))</f>
        <v>OK Kapela</v>
      </c>
      <c r="I1352" s="300" t="str" cm="1">
        <f t="array" ref="I1352">IF($C1352="","",IF(INDEX(import_data,$C1352,I$9)="","",INDEX(import_data,$C1352,I$9)))</f>
        <v>M45</v>
      </c>
      <c r="K1352" s="312" t="str">
        <f t="shared" si="141"/>
        <v>Zdravko – Tonković – OK Kapela – M45</v>
      </c>
      <c r="L1352" s="92" t="s">
        <v>0</v>
      </c>
      <c r="M1352" s="312" t="str">
        <f t="shared" si="142"/>
        <v>Zdravko – Tonković – OK Kapela</v>
      </c>
      <c r="N1352" s="92" t="s">
        <v>0</v>
      </c>
      <c r="O1352" s="312" t="str">
        <f t="shared" si="143"/>
        <v>Zdravko – Tonković</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f t="shared" si="144"/>
        <v>1367</v>
      </c>
      <c r="E1353" s="282" cm="1">
        <f t="array" ref="E1353">IF($C1353="","",INDEX(import_data,$C1353,E$9))</f>
        <v>1253</v>
      </c>
      <c r="F1353" s="280" t="str" cm="1">
        <f t="array" ref="F1353">IF($C1353="","",INDEX(import_data,$C1353,F$9))</f>
        <v>Zdravko</v>
      </c>
      <c r="G1353" s="280" t="str" cm="1">
        <f t="array" ref="G1353">IF($C1353="","",INDEX(import_data,$C1353,G$9))</f>
        <v>Crnković</v>
      </c>
      <c r="H1353" s="280" t="str" cm="1">
        <f t="array" ref="H1353">IF($C1353="","",IF(INDEX(import_data,$C1353,H$9)="","",INDEX(import_data,$C1353,H$9)))</f>
        <v>OK Vihor</v>
      </c>
      <c r="I1353" s="300" t="str" cm="1">
        <f t="array" ref="I1353">IF($C1353="","",IF(INDEX(import_data,$C1353,I$9)="","",INDEX(import_data,$C1353,I$9)))</f>
        <v>M55</v>
      </c>
      <c r="K1353" s="312" t="str">
        <f t="shared" si="141"/>
        <v>Zdravko – Crnković – OK Vihor – M55</v>
      </c>
      <c r="L1353" s="92" t="s">
        <v>0</v>
      </c>
      <c r="M1353" s="312" t="str">
        <f t="shared" si="142"/>
        <v>Zdravko – Crnković – OK Vihor</v>
      </c>
      <c r="N1353" s="92" t="s">
        <v>0</v>
      </c>
      <c r="O1353" s="312" t="str">
        <f t="shared" si="143"/>
        <v>Zdravko – Crnković</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f t="shared" si="144"/>
        <v>1368</v>
      </c>
      <c r="E1354" s="282" cm="1">
        <f t="array" ref="E1354">IF($C1354="","",INDEX(import_data,$C1354,E$9))</f>
        <v>1505</v>
      </c>
      <c r="F1354" s="280" t="str" cm="1">
        <f t="array" ref="F1354">IF($C1354="","",INDEX(import_data,$C1354,F$9))</f>
        <v>Zdravko</v>
      </c>
      <c r="G1354" s="280" t="str" cm="1">
        <f t="array" ref="G1354">IF($C1354="","",INDEX(import_data,$C1354,G$9))</f>
        <v>Šaflin</v>
      </c>
      <c r="H1354" s="280" t="str" cm="1">
        <f t="array" ref="H1354">IF($C1354="","",IF(INDEX(import_data,$C1354,H$9)="","",INDEX(import_data,$C1354,H$9)))</f>
        <v>OK Jelen</v>
      </c>
      <c r="I1354" s="300" t="str" cm="1">
        <f t="array" ref="I1354">IF($C1354="","",IF(INDEX(import_data,$C1354,I$9)="","",INDEX(import_data,$C1354,I$9)))</f>
        <v>M55</v>
      </c>
      <c r="K1354" s="312" t="str">
        <f t="shared" si="141"/>
        <v>Zdravko – Šaflin – OK Jelen – M55</v>
      </c>
      <c r="L1354" s="92" t="s">
        <v>0</v>
      </c>
      <c r="M1354" s="312" t="str">
        <f t="shared" si="142"/>
        <v>Zdravko – Šaflin – OK Jelen</v>
      </c>
      <c r="N1354" s="92" t="s">
        <v>0</v>
      </c>
      <c r="O1354" s="312" t="str">
        <f t="shared" si="143"/>
        <v>Zdravko – Šaflin</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f t="shared" si="144"/>
        <v>1369</v>
      </c>
      <c r="E1355" s="282" cm="1">
        <f t="array" ref="E1355">IF($C1355="","",INDEX(import_data,$C1355,E$9))</f>
        <v>1193</v>
      </c>
      <c r="F1355" s="280" t="str" cm="1">
        <f t="array" ref="F1355">IF($C1355="","",INDEX(import_data,$C1355,F$9))</f>
        <v>Željka</v>
      </c>
      <c r="G1355" s="280" t="str" cm="1">
        <f t="array" ref="G1355">IF($C1355="","",INDEX(import_data,$C1355,G$9))</f>
        <v>Fištrek</v>
      </c>
      <c r="H1355" s="280" t="str" cm="1">
        <f t="array" ref="H1355">IF($C1355="","",IF(INDEX(import_data,$C1355,H$9)="","",INDEX(import_data,$C1355,H$9)))</f>
        <v>OK Kapela</v>
      </c>
      <c r="I1355" s="300" t="str" cm="1">
        <f t="array" ref="I1355">IF($C1355="","",IF(INDEX(import_data,$C1355,I$9)="","",INDEX(import_data,$C1355,I$9)))</f>
        <v>Ž35</v>
      </c>
      <c r="K1355" s="312" t="str">
        <f t="shared" si="141"/>
        <v>Željka – Fištrek – OK Kapela – Ž35</v>
      </c>
      <c r="L1355" s="92" t="s">
        <v>0</v>
      </c>
      <c r="M1355" s="312" t="str">
        <f t="shared" si="142"/>
        <v>Željka – Fištrek – OK Kapela</v>
      </c>
      <c r="N1355" s="92" t="s">
        <v>0</v>
      </c>
      <c r="O1355" s="312" t="str">
        <f t="shared" si="143"/>
        <v>Željka – Fištrek</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f t="shared" si="144"/>
        <v>1370</v>
      </c>
      <c r="E1356" s="282" cm="1">
        <f t="array" ref="E1356">IF($C1356="","",INDEX(import_data,$C1356,E$9))</f>
        <v>1794</v>
      </c>
      <c r="F1356" s="280" t="str" cm="1">
        <f t="array" ref="F1356">IF($C1356="","",INDEX(import_data,$C1356,F$9))</f>
        <v>Željka</v>
      </c>
      <c r="G1356" s="280" t="str" cm="1">
        <f t="array" ref="G1356">IF($C1356="","",INDEX(import_data,$C1356,G$9))</f>
        <v>Krupka</v>
      </c>
      <c r="H1356" s="280" t="str" cm="1">
        <f t="array" ref="H1356">IF($C1356="","",IF(INDEX(import_data,$C1356,H$9)="","",INDEX(import_data,$C1356,H$9)))</f>
        <v>OK Bjelovar</v>
      </c>
      <c r="I1356" s="300" t="str" cm="1">
        <f t="array" ref="I1356">IF($C1356="","",IF(INDEX(import_data,$C1356,I$9)="","",INDEX(import_data,$C1356,I$9)))</f>
        <v/>
      </c>
      <c r="K1356" s="312" t="str">
        <f t="shared" ref="K1356:K1419" si="148">IF(F1356="","",F1356) &amp; IF(G1356="",""," – " &amp; G1356) &amp; IF(H1356="",""," – " &amp; H1356) &amp; IF(I1356="",""," – " &amp; I1356)</f>
        <v>Željka – Krupka – OK Bjelovar</v>
      </c>
      <c r="L1356" s="92" t="s">
        <v>0</v>
      </c>
      <c r="M1356" s="312" t="str">
        <f t="shared" ref="M1356:M1419" si="149">IF(F1356="","",F1356) &amp; IF(G1356="",""," – " &amp; G1356) &amp; IF(H1356="",""," – " &amp; H1356)</f>
        <v>Željka – Krupka – OK Bjelovar</v>
      </c>
      <c r="N1356" s="92" t="s">
        <v>0</v>
      </c>
      <c r="O1356" s="312" t="str">
        <f t="shared" ref="O1356:O1419" si="150">IF(F1356="","",F1356) &amp; IF(G1356="",""," – " &amp; G1356)</f>
        <v>Željka – Krupka</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f t="shared" ref="C1357:C1420" si="151">IFERROR(MATCH($E$8&amp;"-"&amp;B1357,import_key,0),"")</f>
        <v>1371</v>
      </c>
      <c r="E1357" s="282" cm="1">
        <f t="array" ref="E1357">IF($C1357="","",INDEX(import_data,$C1357,E$9))</f>
        <v>1065</v>
      </c>
      <c r="F1357" s="280" t="str" cm="1">
        <f t="array" ref="F1357">IF($C1357="","",INDEX(import_data,$C1357,F$9))</f>
        <v>Željka</v>
      </c>
      <c r="G1357" s="280" t="str" cm="1">
        <f t="array" ref="G1357">IF($C1357="","",INDEX(import_data,$C1357,G$9))</f>
        <v>Miljković</v>
      </c>
      <c r="H1357" s="280" t="str" cm="1">
        <f t="array" ref="H1357">IF($C1357="","",IF(INDEX(import_data,$C1357,H$9)="","",INDEX(import_data,$C1357,H$9)))</f>
        <v>OK Vihor</v>
      </c>
      <c r="I1357" s="300" t="str" cm="1">
        <f t="array" ref="I1357">IF($C1357="","",IF(INDEX(import_data,$C1357,I$9)="","",INDEX(import_data,$C1357,I$9)))</f>
        <v>Ž45</v>
      </c>
      <c r="K1357" s="312" t="str">
        <f t="shared" si="148"/>
        <v>Željka – Miljković – OK Vihor – Ž45</v>
      </c>
      <c r="L1357" s="92" t="s">
        <v>0</v>
      </c>
      <c r="M1357" s="312" t="str">
        <f t="shared" si="149"/>
        <v>Željka – Miljković – OK Vihor</v>
      </c>
      <c r="N1357" s="92" t="s">
        <v>0</v>
      </c>
      <c r="O1357" s="312" t="str">
        <f t="shared" si="150"/>
        <v>Željka – Miljković</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f t="shared" si="151"/>
        <v>1372</v>
      </c>
      <c r="E1358" s="282" cm="1">
        <f t="array" ref="E1358">IF($C1358="","",INDEX(import_data,$C1358,E$9))</f>
        <v>1878</v>
      </c>
      <c r="F1358" s="280" t="str" cm="1">
        <f t="array" ref="F1358">IF($C1358="","",INDEX(import_data,$C1358,F$9))</f>
        <v>Željka</v>
      </c>
      <c r="G1358" s="280" t="str" cm="1">
        <f t="array" ref="G1358">IF($C1358="","",INDEX(import_data,$C1358,G$9))</f>
        <v>Vendler Čepelak</v>
      </c>
      <c r="H1358" s="280" t="str" cm="1">
        <f t="array" ref="H1358">IF($C1358="","",IF(INDEX(import_data,$C1358,H$9)="","",INDEX(import_data,$C1358,H$9)))</f>
        <v>OK Maksimir</v>
      </c>
      <c r="I1358" s="300" t="str" cm="1">
        <f t="array" ref="I1358">IF($C1358="","",IF(INDEX(import_data,$C1358,I$9)="","",INDEX(import_data,$C1358,I$9)))</f>
        <v>Ž65</v>
      </c>
      <c r="K1358" s="312" t="str">
        <f t="shared" si="148"/>
        <v>Željka – Vendler Čepelak – OK Maksimir – Ž65</v>
      </c>
      <c r="L1358" s="92" t="s">
        <v>0</v>
      </c>
      <c r="M1358" s="312" t="str">
        <f t="shared" si="149"/>
        <v>Željka – Vendler Čepelak – OK Maksimir</v>
      </c>
      <c r="N1358" s="92" t="s">
        <v>0</v>
      </c>
      <c r="O1358" s="312" t="str">
        <f t="shared" si="150"/>
        <v>Željka – Vendler Čepelak</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f t="shared" si="151"/>
        <v>1373</v>
      </c>
      <c r="E1359" s="282" cm="1">
        <f t="array" ref="E1359">IF($C1359="","",INDEX(import_data,$C1359,E$9))</f>
        <v>1504</v>
      </c>
      <c r="F1359" s="280" t="str" cm="1">
        <f t="array" ref="F1359">IF($C1359="","",INDEX(import_data,$C1359,F$9))</f>
        <v>Željka</v>
      </c>
      <c r="G1359" s="280" t="str" cm="1">
        <f t="array" ref="G1359">IF($C1359="","",INDEX(import_data,$C1359,G$9))</f>
        <v>Gajdek</v>
      </c>
      <c r="H1359" s="280" t="str" cm="1">
        <f t="array" ref="H1359">IF($C1359="","",IF(INDEX(import_data,$C1359,H$9)="","",INDEX(import_data,$C1359,H$9)))</f>
        <v>OK Jelen</v>
      </c>
      <c r="I1359" s="300" t="str" cm="1">
        <f t="array" ref="I1359">IF($C1359="","",IF(INDEX(import_data,$C1359,I$9)="","",INDEX(import_data,$C1359,I$9)))</f>
        <v>Ž45</v>
      </c>
      <c r="K1359" s="312" t="str">
        <f t="shared" si="148"/>
        <v>Željka – Gajdek – OK Jelen – Ž45</v>
      </c>
      <c r="L1359" s="92" t="s">
        <v>0</v>
      </c>
      <c r="M1359" s="312" t="str">
        <f t="shared" si="149"/>
        <v>Željka – Gajdek – OK Jelen</v>
      </c>
      <c r="N1359" s="92" t="s">
        <v>0</v>
      </c>
      <c r="O1359" s="312" t="str">
        <f t="shared" si="150"/>
        <v>Željka – Gajdek</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f t="shared" si="151"/>
        <v>1374</v>
      </c>
      <c r="E1360" s="282" cm="1">
        <f t="array" ref="E1360">IF($C1360="","",INDEX(import_data,$C1360,E$9))</f>
        <v>1910</v>
      </c>
      <c r="F1360" s="280" t="str" cm="1">
        <f t="array" ref="F1360">IF($C1360="","",INDEX(import_data,$C1360,F$9))</f>
        <v>Željka</v>
      </c>
      <c r="G1360" s="280" t="str" cm="1">
        <f t="array" ref="G1360">IF($C1360="","",INDEX(import_data,$C1360,G$9))</f>
        <v>Vilagoš</v>
      </c>
      <c r="H1360" s="280" t="str" cm="1">
        <f t="array" ref="H1360">IF($C1360="","",IF(INDEX(import_data,$C1360,H$9)="","",INDEX(import_data,$C1360,H$9)))</f>
        <v>OK Vihor</v>
      </c>
      <c r="I1360" s="300" t="str" cm="1">
        <f t="array" ref="I1360">IF($C1360="","",IF(INDEX(import_data,$C1360,I$9)="","",INDEX(import_data,$C1360,I$9)))</f>
        <v>Ž21B</v>
      </c>
      <c r="K1360" s="312" t="str">
        <f t="shared" si="148"/>
        <v>Željka – Vilagoš – OK Vihor – Ž21B</v>
      </c>
      <c r="L1360" s="92" t="s">
        <v>0</v>
      </c>
      <c r="M1360" s="312" t="str">
        <f t="shared" si="149"/>
        <v>Željka – Vilagoš – OK Vihor</v>
      </c>
      <c r="N1360" s="92" t="s">
        <v>0</v>
      </c>
      <c r="O1360" s="312" t="str">
        <f t="shared" si="150"/>
        <v>Željka – Vilagoš</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f t="shared" si="151"/>
        <v>1375</v>
      </c>
      <c r="E1361" s="282" cm="1">
        <f t="array" ref="E1361">IF($C1361="","",INDEX(import_data,$C1361,E$9))</f>
        <v>1865</v>
      </c>
      <c r="F1361" s="280" t="str" cm="1">
        <f t="array" ref="F1361">IF($C1361="","",INDEX(import_data,$C1361,F$9))</f>
        <v>Željka</v>
      </c>
      <c r="G1361" s="280" t="str" cm="1">
        <f t="array" ref="G1361">IF($C1361="","",INDEX(import_data,$C1361,G$9))</f>
        <v>Ilijašev</v>
      </c>
      <c r="H1361" s="280" t="str" cm="1">
        <f t="array" ref="H1361">IF($C1361="","",IF(INDEX(import_data,$C1361,H$9)="","",INDEX(import_data,$C1361,H$9)))</f>
        <v>OK Kapela</v>
      </c>
      <c r="I1361" s="300" t="str" cm="1">
        <f t="array" ref="I1361">IF($C1361="","",IF(INDEX(import_data,$C1361,I$9)="","",INDEX(import_data,$C1361,I$9)))</f>
        <v>Ž21B</v>
      </c>
      <c r="K1361" s="312" t="str">
        <f t="shared" si="148"/>
        <v>Željka – Ilijašev – OK Kapela – Ž21B</v>
      </c>
      <c r="L1361" s="92" t="s">
        <v>0</v>
      </c>
      <c r="M1361" s="312" t="str">
        <f t="shared" si="149"/>
        <v>Željka – Ilijašev – OK Kapela</v>
      </c>
      <c r="N1361" s="92" t="s">
        <v>0</v>
      </c>
      <c r="O1361" s="312" t="str">
        <f t="shared" si="150"/>
        <v>Željka – Ilijašev</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f t="shared" si="151"/>
        <v>1376</v>
      </c>
      <c r="E1362" s="282" cm="1">
        <f t="array" ref="E1362">IF($C1362="","",INDEX(import_data,$C1362,E$9))</f>
        <v>1393</v>
      </c>
      <c r="F1362" s="280" t="str" cm="1">
        <f t="array" ref="F1362">IF($C1362="","",INDEX(import_data,$C1362,F$9))</f>
        <v>Željko</v>
      </c>
      <c r="G1362" s="280" t="str" cm="1">
        <f t="array" ref="G1362">IF($C1362="","",INDEX(import_data,$C1362,G$9))</f>
        <v>Gobec</v>
      </c>
      <c r="H1362" s="280" t="str" cm="1">
        <f t="array" ref="H1362">IF($C1362="","",IF(INDEX(import_data,$C1362,H$9)="","",INDEX(import_data,$C1362,H$9)))</f>
        <v>OK Vihor</v>
      </c>
      <c r="I1362" s="300" t="str" cm="1">
        <f t="array" ref="I1362">IF($C1362="","",IF(INDEX(import_data,$C1362,I$9)="","",INDEX(import_data,$C1362,I$9)))</f>
        <v>M70</v>
      </c>
      <c r="K1362" s="312" t="str">
        <f t="shared" si="148"/>
        <v>Željko – Gobec – OK Vihor – M70</v>
      </c>
      <c r="L1362" s="92" t="s">
        <v>0</v>
      </c>
      <c r="M1362" s="312" t="str">
        <f t="shared" si="149"/>
        <v>Željko – Gobec – OK Vihor</v>
      </c>
      <c r="N1362" s="92" t="s">
        <v>0</v>
      </c>
      <c r="O1362" s="312" t="str">
        <f t="shared" si="150"/>
        <v>Željko – Gobec</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f t="shared" si="151"/>
        <v>1377</v>
      </c>
      <c r="E1363" s="282" cm="1">
        <f t="array" ref="E1363">IF($C1363="","",INDEX(import_data,$C1363,E$9))</f>
        <v>1579</v>
      </c>
      <c r="F1363" s="280" t="str" cm="1">
        <f t="array" ref="F1363">IF($C1363="","",INDEX(import_data,$C1363,F$9))</f>
        <v>Željko</v>
      </c>
      <c r="G1363" s="280" t="str" cm="1">
        <f t="array" ref="G1363">IF($C1363="","",INDEX(import_data,$C1363,G$9))</f>
        <v>Plentaj</v>
      </c>
      <c r="H1363" s="280" t="str" cm="1">
        <f t="array" ref="H1363">IF($C1363="","",IF(INDEX(import_data,$C1363,H$9)="","",INDEX(import_data,$C1363,H$9)))</f>
        <v>OK Sova</v>
      </c>
      <c r="I1363" s="300" t="str" cm="1">
        <f t="array" ref="I1363">IF($C1363="","",IF(INDEX(import_data,$C1363,I$9)="","",INDEX(import_data,$C1363,I$9)))</f>
        <v/>
      </c>
      <c r="K1363" s="312" t="str">
        <f t="shared" si="148"/>
        <v>Željko – Plentaj – OK Sova</v>
      </c>
      <c r="L1363" s="92" t="s">
        <v>0</v>
      </c>
      <c r="M1363" s="312" t="str">
        <f t="shared" si="149"/>
        <v>Željko – Plentaj – OK Sova</v>
      </c>
      <c r="N1363" s="92" t="s">
        <v>0</v>
      </c>
      <c r="O1363" s="312" t="str">
        <f t="shared" si="150"/>
        <v>Željko – Plentaj</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f t="shared" si="151"/>
        <v>1378</v>
      </c>
      <c r="E1364" s="282" cm="1">
        <f t="array" ref="E1364">IF($C1364="","",INDEX(import_data,$C1364,E$9))</f>
        <v>2254</v>
      </c>
      <c r="F1364" s="280" t="str" cm="1">
        <f t="array" ref="F1364">IF($C1364="","",INDEX(import_data,$C1364,F$9))</f>
        <v>Željko</v>
      </c>
      <c r="G1364" s="280" t="str" cm="1">
        <f t="array" ref="G1364">IF($C1364="","",INDEX(import_data,$C1364,G$9))</f>
        <v>Stojanović</v>
      </c>
      <c r="H1364" s="280" t="str" cm="1">
        <f t="array" ref="H1364">IF($C1364="","",IF(INDEX(import_data,$C1364,H$9)="","",INDEX(import_data,$C1364,H$9)))</f>
        <v>OK Kapela</v>
      </c>
      <c r="I1364" s="300" t="str" cm="1">
        <f t="array" ref="I1364">IF($C1364="","",IF(INDEX(import_data,$C1364,I$9)="","",INDEX(import_data,$C1364,I$9)))</f>
        <v/>
      </c>
      <c r="K1364" s="312" t="str">
        <f t="shared" si="148"/>
        <v>Željko – Stojanović – OK Kapela</v>
      </c>
      <c r="L1364" s="92" t="s">
        <v>0</v>
      </c>
      <c r="M1364" s="312" t="str">
        <f t="shared" si="149"/>
        <v>Željko – Stojanović – OK Kapela</v>
      </c>
      <c r="N1364" s="92" t="s">
        <v>0</v>
      </c>
      <c r="O1364" s="312" t="str">
        <f t="shared" si="150"/>
        <v>Željko – Stojanović</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f t="shared" si="151"/>
        <v>1379</v>
      </c>
      <c r="E1365" s="282" cm="1">
        <f t="array" ref="E1365">IF($C1365="","",INDEX(import_data,$C1365,E$9))</f>
        <v>1907</v>
      </c>
      <c r="F1365" s="280" t="str" cm="1">
        <f t="array" ref="F1365">IF($C1365="","",INDEX(import_data,$C1365,F$9))</f>
        <v>Željko</v>
      </c>
      <c r="G1365" s="280" t="str" cm="1">
        <f t="array" ref="G1365">IF($C1365="","",INDEX(import_data,$C1365,G$9))</f>
        <v>Valjak</v>
      </c>
      <c r="H1365" s="280" t="str" cm="1">
        <f t="array" ref="H1365">IF($C1365="","",IF(INDEX(import_data,$C1365,H$9)="","",INDEX(import_data,$C1365,H$9)))</f>
        <v>OK Vihor</v>
      </c>
      <c r="I1365" s="300" t="str" cm="1">
        <f t="array" ref="I1365">IF($C1365="","",IF(INDEX(import_data,$C1365,I$9)="","",INDEX(import_data,$C1365,I$9)))</f>
        <v>M45</v>
      </c>
      <c r="K1365" s="312" t="str">
        <f t="shared" si="148"/>
        <v>Željko – Valjak – OK Vihor – M45</v>
      </c>
      <c r="L1365" s="92" t="s">
        <v>0</v>
      </c>
      <c r="M1365" s="312" t="str">
        <f t="shared" si="149"/>
        <v>Željko – Valjak – OK Vihor</v>
      </c>
      <c r="N1365" s="92" t="s">
        <v>0</v>
      </c>
      <c r="O1365" s="312" t="str">
        <f t="shared" si="150"/>
        <v>Željko – Valjak</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f t="shared" si="151"/>
        <v>1380</v>
      </c>
      <c r="E1366" s="282" cm="1">
        <f t="array" ref="E1366">IF($C1366="","",INDEX(import_data,$C1366,E$9))</f>
        <v>1556</v>
      </c>
      <c r="F1366" s="280" t="str" cm="1">
        <f t="array" ref="F1366">IF($C1366="","",INDEX(import_data,$C1366,F$9))</f>
        <v>Željko</v>
      </c>
      <c r="G1366" s="280" t="str" cm="1">
        <f t="array" ref="G1366">IF($C1366="","",INDEX(import_data,$C1366,G$9))</f>
        <v>Ulip</v>
      </c>
      <c r="H1366" s="280" t="str" cm="1">
        <f t="array" ref="H1366">IF($C1366="","",IF(INDEX(import_data,$C1366,H$9)="","",INDEX(import_data,$C1366,H$9)))</f>
        <v>OK Maksimir</v>
      </c>
      <c r="I1366" s="300" t="str" cm="1">
        <f t="array" ref="I1366">IF($C1366="","",IF(INDEX(import_data,$C1366,I$9)="","",INDEX(import_data,$C1366,I$9)))</f>
        <v>M70</v>
      </c>
      <c r="K1366" s="312" t="str">
        <f t="shared" si="148"/>
        <v>Željko – Ulip – OK Maksimir – M70</v>
      </c>
      <c r="L1366" s="92" t="s">
        <v>0</v>
      </c>
      <c r="M1366" s="312" t="str">
        <f t="shared" si="149"/>
        <v>Željko – Ulip – OK Maksimir</v>
      </c>
      <c r="N1366" s="92" t="s">
        <v>0</v>
      </c>
      <c r="O1366" s="312" t="str">
        <f t="shared" si="150"/>
        <v>Željko – Ulip</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f t="shared" si="151"/>
        <v>1381</v>
      </c>
      <c r="E1367" s="282" cm="1">
        <f t="array" ref="E1367">IF($C1367="","",INDEX(import_data,$C1367,E$9))</f>
        <v>1365</v>
      </c>
      <c r="F1367" s="280" t="str" cm="1">
        <f t="array" ref="F1367">IF($C1367="","",INDEX(import_data,$C1367,F$9))</f>
        <v>Željko</v>
      </c>
      <c r="G1367" s="280" t="str" cm="1">
        <f t="array" ref="G1367">IF($C1367="","",INDEX(import_data,$C1367,G$9))</f>
        <v>Koščak</v>
      </c>
      <c r="H1367" s="280" t="str" cm="1">
        <f t="array" ref="H1367">IF($C1367="","",IF(INDEX(import_data,$C1367,H$9)="","",INDEX(import_data,$C1367,H$9)))</f>
        <v>OK Međimurje</v>
      </c>
      <c r="I1367" s="300" t="str" cm="1">
        <f t="array" ref="I1367">IF($C1367="","",IF(INDEX(import_data,$C1367,I$9)="","",INDEX(import_data,$C1367,I$9)))</f>
        <v>M45</v>
      </c>
      <c r="K1367" s="312" t="str">
        <f t="shared" si="148"/>
        <v>Željko – Koščak – OK Međimurje – M45</v>
      </c>
      <c r="L1367" s="92" t="s">
        <v>0</v>
      </c>
      <c r="M1367" s="312" t="str">
        <f t="shared" si="149"/>
        <v>Željko – Koščak – OK Međimurje</v>
      </c>
      <c r="N1367" s="92" t="s">
        <v>0</v>
      </c>
      <c r="O1367" s="312" t="str">
        <f t="shared" si="150"/>
        <v>Željko – Koščak</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f t="shared" si="151"/>
        <v>1382</v>
      </c>
      <c r="E1368" s="282" cm="1">
        <f t="array" ref="E1368">IF($C1368="","",INDEX(import_data,$C1368,E$9))</f>
        <v>1078</v>
      </c>
      <c r="F1368" s="280" t="str" cm="1">
        <f t="array" ref="F1368">IF($C1368="","",INDEX(import_data,$C1368,F$9))</f>
        <v>Željko</v>
      </c>
      <c r="G1368" s="280" t="str" cm="1">
        <f t="array" ref="G1368">IF($C1368="","",INDEX(import_data,$C1368,G$9))</f>
        <v>Antolić</v>
      </c>
      <c r="H1368" s="280" t="str" cm="1">
        <f t="array" ref="H1368">IF($C1368="","",IF(INDEX(import_data,$C1368,H$9)="","",INDEX(import_data,$C1368,H$9)))</f>
        <v>OK Međimurje</v>
      </c>
      <c r="I1368" s="300" t="str" cm="1">
        <f t="array" ref="I1368">IF($C1368="","",IF(INDEX(import_data,$C1368,I$9)="","",INDEX(import_data,$C1368,I$9)))</f>
        <v/>
      </c>
      <c r="K1368" s="312" t="str">
        <f t="shared" si="148"/>
        <v>Željko – Antolić – OK Međimurje</v>
      </c>
      <c r="L1368" s="92" t="s">
        <v>0</v>
      </c>
      <c r="M1368" s="312" t="str">
        <f t="shared" si="149"/>
        <v>Željko – Antolić – OK Međimurje</v>
      </c>
      <c r="N1368" s="92" t="s">
        <v>0</v>
      </c>
      <c r="O1368" s="312" t="str">
        <f t="shared" si="150"/>
        <v>Željko – Antolić</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f t="shared" si="151"/>
        <v>1383</v>
      </c>
      <c r="E1369" s="282" cm="1">
        <f t="array" ref="E1369">IF($C1369="","",INDEX(import_data,$C1369,E$9))</f>
        <v>1142</v>
      </c>
      <c r="F1369" s="280" t="str" cm="1">
        <f t="array" ref="F1369">IF($C1369="","",INDEX(import_data,$C1369,F$9))</f>
        <v>Željko</v>
      </c>
      <c r="G1369" s="280" t="str" cm="1">
        <f t="array" ref="G1369">IF($C1369="","",INDEX(import_data,$C1369,G$9))</f>
        <v>Vinšćak</v>
      </c>
      <c r="H1369" s="280" t="str" cm="1">
        <f t="array" ref="H1369">IF($C1369="","",IF(INDEX(import_data,$C1369,H$9)="","",INDEX(import_data,$C1369,H$9)))</f>
        <v>OK Jelen</v>
      </c>
      <c r="I1369" s="300" t="str" cm="1">
        <f t="array" ref="I1369">IF($C1369="","",IF(INDEX(import_data,$C1369,I$9)="","",INDEX(import_data,$C1369,I$9)))</f>
        <v>M45</v>
      </c>
      <c r="K1369" s="312" t="str">
        <f t="shared" si="148"/>
        <v>Željko – Vinšćak – OK Jelen – M45</v>
      </c>
      <c r="L1369" s="92" t="s">
        <v>0</v>
      </c>
      <c r="M1369" s="312" t="str">
        <f t="shared" si="149"/>
        <v>Željko – Vinšćak – OK Jelen</v>
      </c>
      <c r="N1369" s="92" t="s">
        <v>0</v>
      </c>
      <c r="O1369" s="312" t="str">
        <f t="shared" si="150"/>
        <v>Željko – Vinšćak</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f t="shared" si="151"/>
        <v>1384</v>
      </c>
      <c r="E1370" s="282" cm="1">
        <f t="array" ref="E1370">IF($C1370="","",INDEX(import_data,$C1370,E$9))</f>
        <v>1208</v>
      </c>
      <c r="F1370" s="280" t="str" cm="1">
        <f t="array" ref="F1370">IF($C1370="","",INDEX(import_data,$C1370,F$9))</f>
        <v>Željko</v>
      </c>
      <c r="G1370" s="280" t="str" cm="1">
        <f t="array" ref="G1370">IF($C1370="","",INDEX(import_data,$C1370,G$9))</f>
        <v>Belaj</v>
      </c>
      <c r="H1370" s="280" t="str" cm="1">
        <f t="array" ref="H1370">IF($C1370="","",IF(INDEX(import_data,$C1370,H$9)="","",INDEX(import_data,$C1370,H$9)))</f>
        <v>OK Bjelovar</v>
      </c>
      <c r="I1370" s="300" t="str" cm="1">
        <f t="array" ref="I1370">IF($C1370="","",IF(INDEX(import_data,$C1370,I$9)="","",INDEX(import_data,$C1370,I$9)))</f>
        <v>M70</v>
      </c>
      <c r="K1370" s="312" t="str">
        <f t="shared" si="148"/>
        <v>Željko – Belaj – OK Bjelovar – M70</v>
      </c>
      <c r="L1370" s="92" t="s">
        <v>0</v>
      </c>
      <c r="M1370" s="312" t="str">
        <f t="shared" si="149"/>
        <v>Željko – Belaj – OK Bjelovar</v>
      </c>
      <c r="N1370" s="92" t="s">
        <v>0</v>
      </c>
      <c r="O1370" s="312" t="str">
        <f t="shared" si="150"/>
        <v>Željko – Belaj</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f t="shared" si="151"/>
        <v>1385</v>
      </c>
      <c r="E1371" s="282" cm="1">
        <f t="array" ref="E1371">IF($C1371="","",INDEX(import_data,$C1371,E$9))</f>
        <v>2257</v>
      </c>
      <c r="F1371" s="280" t="str" cm="1">
        <f t="array" ref="F1371">IF($C1371="","",INDEX(import_data,$C1371,F$9))</f>
        <v>Željko</v>
      </c>
      <c r="G1371" s="280" t="str" cm="1">
        <f t="array" ref="G1371">IF($C1371="","",INDEX(import_data,$C1371,G$9))</f>
        <v>Brkić</v>
      </c>
      <c r="H1371" s="280" t="str" cm="1">
        <f t="array" ref="H1371">IF($C1371="","",IF(INDEX(import_data,$C1371,H$9)="","",INDEX(import_data,$C1371,H$9)))</f>
        <v>OK Kapela</v>
      </c>
      <c r="I1371" s="300" t="str" cm="1">
        <f t="array" ref="I1371">IF($C1371="","",IF(INDEX(import_data,$C1371,I$9)="","",INDEX(import_data,$C1371,I$9)))</f>
        <v/>
      </c>
      <c r="K1371" s="312" t="str">
        <f t="shared" si="148"/>
        <v>Željko – Brkić – OK Kapela</v>
      </c>
      <c r="L1371" s="92" t="s">
        <v>0</v>
      </c>
      <c r="M1371" s="312" t="str">
        <f t="shared" si="149"/>
        <v>Željko – Brkić – OK Kapela</v>
      </c>
      <c r="N1371" s="92" t="s">
        <v>0</v>
      </c>
      <c r="O1371" s="312" t="str">
        <f t="shared" si="150"/>
        <v>Željko – Brkić</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f t="shared" si="151"/>
        <v>1386</v>
      </c>
      <c r="E1372" s="282" cm="1">
        <f t="array" ref="E1372">IF($C1372="","",INDEX(import_data,$C1372,E$9))</f>
        <v>2267</v>
      </c>
      <c r="F1372" s="280" t="str" cm="1">
        <f t="array" ref="F1372">IF($C1372="","",INDEX(import_data,$C1372,F$9))</f>
        <v>Zeljko</v>
      </c>
      <c r="G1372" s="280" t="str" cm="1">
        <f t="array" ref="G1372">IF($C1372="","",INDEX(import_data,$C1372,G$9))</f>
        <v>Kaic</v>
      </c>
      <c r="H1372" s="280" t="str" cm="1">
        <f t="array" ref="H1372">IF($C1372="","",IF(INDEX(import_data,$C1372,H$9)="","",INDEX(import_data,$C1372,H$9)))</f>
        <v>BK Ciklus</v>
      </c>
      <c r="I1372" s="300" t="str" cm="1">
        <f t="array" ref="I1372">IF($C1372="","",IF(INDEX(import_data,$C1372,I$9)="","",INDEX(import_data,$C1372,I$9)))</f>
        <v/>
      </c>
      <c r="K1372" s="312" t="str">
        <f t="shared" si="148"/>
        <v>Zeljko – Kaic – BK Ciklus</v>
      </c>
      <c r="L1372" s="92" t="s">
        <v>0</v>
      </c>
      <c r="M1372" s="312" t="str">
        <f t="shared" si="149"/>
        <v>Zeljko – Kaic – BK Ciklus</v>
      </c>
      <c r="N1372" s="92" t="s">
        <v>0</v>
      </c>
      <c r="O1372" s="312" t="str">
        <f t="shared" si="150"/>
        <v>Zeljko – Kaic</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f t="shared" si="151"/>
        <v>1387</v>
      </c>
      <c r="E1373" s="282" cm="1">
        <f t="array" ref="E1373">IF($C1373="","",INDEX(import_data,$C1373,E$9))</f>
        <v>2228</v>
      </c>
      <c r="F1373" s="280" t="str" cm="1">
        <f t="array" ref="F1373">IF($C1373="","",INDEX(import_data,$C1373,F$9))</f>
        <v>Živko</v>
      </c>
      <c r="G1373" s="280" t="str" cm="1">
        <f t="array" ref="G1373">IF($C1373="","",INDEX(import_data,$C1373,G$9))</f>
        <v>Ilijašev</v>
      </c>
      <c r="H1373" s="280" t="str" cm="1">
        <f t="array" ref="H1373">IF($C1373="","",IF(INDEX(import_data,$C1373,H$9)="","",INDEX(import_data,$C1373,H$9)))</f>
        <v>OK Kapela</v>
      </c>
      <c r="I1373" s="300" t="str" cm="1">
        <f t="array" ref="I1373">IF($C1373="","",IF(INDEX(import_data,$C1373,I$9)="","",INDEX(import_data,$C1373,I$9)))</f>
        <v>M21B</v>
      </c>
      <c r="K1373" s="312" t="str">
        <f t="shared" si="148"/>
        <v>Živko – Ilijašev – OK Kapela – M21B</v>
      </c>
      <c r="L1373" s="92" t="s">
        <v>0</v>
      </c>
      <c r="M1373" s="312" t="str">
        <f t="shared" si="149"/>
        <v>Živko – Ilijašev – OK Kapela</v>
      </c>
      <c r="N1373" s="92" t="s">
        <v>0</v>
      </c>
      <c r="O1373" s="312" t="str">
        <f t="shared" si="150"/>
        <v>Živko – Ilijašev</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f t="shared" si="151"/>
        <v>1388</v>
      </c>
      <c r="E1374" s="282" cm="1">
        <f t="array" ref="E1374">IF($C1374="","",INDEX(import_data,$C1374,E$9))</f>
        <v>1930</v>
      </c>
      <c r="F1374" s="280" t="str" cm="1">
        <f t="array" ref="F1374">IF($C1374="","",INDEX(import_data,$C1374,F$9))</f>
        <v>Zlatan</v>
      </c>
      <c r="G1374" s="280" t="str" cm="1">
        <f t="array" ref="G1374">IF($C1374="","",INDEX(import_data,$C1374,G$9))</f>
        <v>Kos</v>
      </c>
      <c r="H1374" s="280" t="str" cm="1">
        <f t="array" ref="H1374">IF($C1374="","",IF(INDEX(import_data,$C1374,H$9)="","",INDEX(import_data,$C1374,H$9)))</f>
        <v>OK Vihor</v>
      </c>
      <c r="I1374" s="300" t="str" cm="1">
        <f t="array" ref="I1374">IF($C1374="","",IF(INDEX(import_data,$C1374,I$9)="","",INDEX(import_data,$C1374,I$9)))</f>
        <v>M21B</v>
      </c>
      <c r="K1374" s="312" t="str">
        <f t="shared" si="148"/>
        <v>Zlatan – Kos – OK Vihor – M21B</v>
      </c>
      <c r="L1374" s="92" t="s">
        <v>0</v>
      </c>
      <c r="M1374" s="312" t="str">
        <f t="shared" si="149"/>
        <v>Zlatan – Kos – OK Vihor</v>
      </c>
      <c r="N1374" s="92" t="s">
        <v>0</v>
      </c>
      <c r="O1374" s="312" t="str">
        <f t="shared" si="150"/>
        <v>Zlatan – Kos</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f t="shared" si="151"/>
        <v>1389</v>
      </c>
      <c r="E1375" s="282" cm="1">
        <f t="array" ref="E1375">IF($C1375="","",INDEX(import_data,$C1375,E$9))</f>
        <v>1058</v>
      </c>
      <c r="F1375" s="280" t="str" cm="1">
        <f t="array" ref="F1375">IF($C1375="","",INDEX(import_data,$C1375,F$9))</f>
        <v>Zlatko</v>
      </c>
      <c r="G1375" s="280" t="str" cm="1">
        <f t="array" ref="G1375">IF($C1375="","",INDEX(import_data,$C1375,G$9))</f>
        <v>Sirovec</v>
      </c>
      <c r="H1375" s="280" t="str" cm="1">
        <f t="array" ref="H1375">IF($C1375="","",IF(INDEX(import_data,$C1375,H$9)="","",INDEX(import_data,$C1375,H$9)))</f>
        <v>OK Vihor</v>
      </c>
      <c r="I1375" s="300" t="str" cm="1">
        <f t="array" ref="I1375">IF($C1375="","",IF(INDEX(import_data,$C1375,I$9)="","",INDEX(import_data,$C1375,I$9)))</f>
        <v>M55</v>
      </c>
      <c r="K1375" s="312" t="str">
        <f t="shared" si="148"/>
        <v>Zlatko – Sirovec – OK Vihor – M55</v>
      </c>
      <c r="L1375" s="92" t="s">
        <v>0</v>
      </c>
      <c r="M1375" s="312" t="str">
        <f t="shared" si="149"/>
        <v>Zlatko – Sirovec – OK Vihor</v>
      </c>
      <c r="N1375" s="92" t="s">
        <v>0</v>
      </c>
      <c r="O1375" s="312" t="str">
        <f t="shared" si="150"/>
        <v>Zlatko – Sirovec</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f t="shared" si="151"/>
        <v>1390</v>
      </c>
      <c r="E1376" s="282" cm="1">
        <f t="array" ref="E1376">IF($C1376="","",INDEX(import_data,$C1376,E$9))</f>
        <v>1044</v>
      </c>
      <c r="F1376" s="280" t="str" cm="1">
        <f t="array" ref="F1376">IF($C1376="","",INDEX(import_data,$C1376,F$9))</f>
        <v>Zlatko</v>
      </c>
      <c r="G1376" s="280" t="str" cm="1">
        <f t="array" ref="G1376">IF($C1376="","",INDEX(import_data,$C1376,G$9))</f>
        <v>Pap</v>
      </c>
      <c r="H1376" s="280" t="str" cm="1">
        <f t="array" ref="H1376">IF($C1376="","",IF(INDEX(import_data,$C1376,H$9)="","",INDEX(import_data,$C1376,H$9)))</f>
        <v>OK Varaždin</v>
      </c>
      <c r="I1376" s="300" t="str" cm="1">
        <f t="array" ref="I1376">IF($C1376="","",IF(INDEX(import_data,$C1376,I$9)="","",INDEX(import_data,$C1376,I$9)))</f>
        <v>M70</v>
      </c>
      <c r="K1376" s="312" t="str">
        <f t="shared" si="148"/>
        <v>Zlatko – Pap – OK Varaždin – M70</v>
      </c>
      <c r="L1376" s="92" t="s">
        <v>0</v>
      </c>
      <c r="M1376" s="312" t="str">
        <f t="shared" si="149"/>
        <v>Zlatko – Pap – OK Varaždin</v>
      </c>
      <c r="N1376" s="92" t="s">
        <v>0</v>
      </c>
      <c r="O1376" s="312" t="str">
        <f t="shared" si="150"/>
        <v>Zlatko – Pap</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f t="shared" si="151"/>
        <v>1391</v>
      </c>
      <c r="E1377" s="282" cm="1">
        <f t="array" ref="E1377">IF($C1377="","",INDEX(import_data,$C1377,E$9))</f>
        <v>2285</v>
      </c>
      <c r="F1377" s="280" t="str" cm="1">
        <f t="array" ref="F1377">IF($C1377="","",INDEX(import_data,$C1377,F$9))</f>
        <v>Zoran</v>
      </c>
      <c r="G1377" s="280" t="str" cm="1">
        <f t="array" ref="G1377">IF($C1377="","",INDEX(import_data,$C1377,G$9))</f>
        <v>Štuhec</v>
      </c>
      <c r="H1377" s="280" t="str" cm="1">
        <f t="array" ref="H1377">IF($C1377="","",IF(INDEX(import_data,$C1377,H$9)="","",INDEX(import_data,$C1377,H$9)))</f>
        <v>OK Varaždin</v>
      </c>
      <c r="I1377" s="300" t="str" cm="1">
        <f t="array" ref="I1377">IF($C1377="","",IF(INDEX(import_data,$C1377,I$9)="","",INDEX(import_data,$C1377,I$9)))</f>
        <v/>
      </c>
      <c r="K1377" s="312" t="str">
        <f t="shared" si="148"/>
        <v>Zoran – Štuhec – OK Varaždin</v>
      </c>
      <c r="L1377" s="92" t="s">
        <v>0</v>
      </c>
      <c r="M1377" s="312" t="str">
        <f t="shared" si="149"/>
        <v>Zoran – Štuhec – OK Varaždin</v>
      </c>
      <c r="N1377" s="92" t="s">
        <v>0</v>
      </c>
      <c r="O1377" s="312" t="str">
        <f t="shared" si="150"/>
        <v>Zoran – Štuhec</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f t="shared" si="151"/>
        <v>1392</v>
      </c>
      <c r="E1378" s="282" cm="1">
        <f t="array" ref="E1378">IF($C1378="","",INDEX(import_data,$C1378,E$9))</f>
        <v>2256</v>
      </c>
      <c r="F1378" s="280" t="str" cm="1">
        <f t="array" ref="F1378">IF($C1378="","",INDEX(import_data,$C1378,F$9))</f>
        <v>Zoran</v>
      </c>
      <c r="G1378" s="280" t="str" cm="1">
        <f t="array" ref="G1378">IF($C1378="","",INDEX(import_data,$C1378,G$9))</f>
        <v>Košćak</v>
      </c>
      <c r="H1378" s="280" t="str" cm="1">
        <f t="array" ref="H1378">IF($C1378="","",IF(INDEX(import_data,$C1378,H$9)="","",INDEX(import_data,$C1378,H$9)))</f>
        <v>OK Kapela</v>
      </c>
      <c r="I1378" s="300" t="str" cm="1">
        <f t="array" ref="I1378">IF($C1378="","",IF(INDEX(import_data,$C1378,I$9)="","",INDEX(import_data,$C1378,I$9)))</f>
        <v/>
      </c>
      <c r="K1378" s="312" t="str">
        <f t="shared" si="148"/>
        <v>Zoran – Košćak – OK Kapela</v>
      </c>
      <c r="L1378" s="92" t="s">
        <v>0</v>
      </c>
      <c r="M1378" s="312" t="str">
        <f t="shared" si="149"/>
        <v>Zoran – Košćak – OK Kapela</v>
      </c>
      <c r="N1378" s="92" t="s">
        <v>0</v>
      </c>
      <c r="O1378" s="312" t="str">
        <f t="shared" si="150"/>
        <v>Zoran – Košćak</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f t="shared" si="151"/>
        <v>1393</v>
      </c>
      <c r="E1379" s="282" cm="1">
        <f t="array" ref="E1379">IF($C1379="","",INDEX(import_data,$C1379,E$9))</f>
        <v>1038</v>
      </c>
      <c r="F1379" s="280" t="str" cm="1">
        <f t="array" ref="F1379">IF($C1379="","",INDEX(import_data,$C1379,F$9))</f>
        <v>Zoran</v>
      </c>
      <c r="G1379" s="280" t="str" cm="1">
        <f t="array" ref="G1379">IF($C1379="","",INDEX(import_data,$C1379,G$9))</f>
        <v>Pajnić</v>
      </c>
      <c r="H1379" s="280" t="str" cm="1">
        <f t="array" ref="H1379">IF($C1379="","",IF(INDEX(import_data,$C1379,H$9)="","",INDEX(import_data,$C1379,H$9)))</f>
        <v>OK Vihor</v>
      </c>
      <c r="I1379" s="300" t="str" cm="1">
        <f t="array" ref="I1379">IF($C1379="","",IF(INDEX(import_data,$C1379,I$9)="","",INDEX(import_data,$C1379,I$9)))</f>
        <v/>
      </c>
      <c r="K1379" s="312" t="str">
        <f t="shared" si="148"/>
        <v>Zoran – Pajnić – OK Vihor</v>
      </c>
      <c r="L1379" s="92" t="s">
        <v>0</v>
      </c>
      <c r="M1379" s="312" t="str">
        <f t="shared" si="149"/>
        <v>Zoran – Pajnić – OK Vihor</v>
      </c>
      <c r="N1379" s="92" t="s">
        <v>0</v>
      </c>
      <c r="O1379" s="312" t="str">
        <f t="shared" si="150"/>
        <v>Zoran – Pajnić</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f t="shared" si="151"/>
        <v>1394</v>
      </c>
      <c r="E1380" s="282" cm="1">
        <f t="array" ref="E1380">IF($C1380="","",INDEX(import_data,$C1380,E$9))</f>
        <v>1720</v>
      </c>
      <c r="F1380" s="280" t="str" cm="1">
        <f t="array" ref="F1380">IF($C1380="","",INDEX(import_data,$C1380,F$9))</f>
        <v>Zoran</v>
      </c>
      <c r="G1380" s="280" t="str" cm="1">
        <f t="array" ref="G1380">IF($C1380="","",INDEX(import_data,$C1380,G$9))</f>
        <v>Ružić</v>
      </c>
      <c r="H1380" s="280" t="str" cm="1">
        <f t="array" ref="H1380">IF($C1380="","",IF(INDEX(import_data,$C1380,H$9)="","",INDEX(import_data,$C1380,H$9)))</f>
        <v>OK Vihor</v>
      </c>
      <c r="I1380" s="300" t="str" cm="1">
        <f t="array" ref="I1380">IF($C1380="","",IF(INDEX(import_data,$C1380,I$9)="","",INDEX(import_data,$C1380,I$9)))</f>
        <v/>
      </c>
      <c r="K1380" s="312" t="str">
        <f t="shared" si="148"/>
        <v>Zoran – Ružić – OK Vihor</v>
      </c>
      <c r="L1380" s="92" t="s">
        <v>0</v>
      </c>
      <c r="M1380" s="312" t="str">
        <f t="shared" si="149"/>
        <v>Zoran – Ružić – OK Vihor</v>
      </c>
      <c r="N1380" s="92" t="s">
        <v>0</v>
      </c>
      <c r="O1380" s="312" t="str">
        <f t="shared" si="150"/>
        <v>Zoran – Ružić</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f t="shared" si="151"/>
        <v>1395</v>
      </c>
      <c r="E1381" s="282" cm="1">
        <f t="array" ref="E1381">IF($C1381="","",INDEX(import_data,$C1381,E$9))</f>
        <v>1885</v>
      </c>
      <c r="F1381" s="280" t="str" cm="1">
        <f t="array" ref="F1381">IF($C1381="","",INDEX(import_data,$C1381,F$9))</f>
        <v>Zoran</v>
      </c>
      <c r="G1381" s="280" t="str" cm="1">
        <f t="array" ref="G1381">IF($C1381="","",INDEX(import_data,$C1381,G$9))</f>
        <v>Ćorić</v>
      </c>
      <c r="H1381" s="280" t="str" cm="1">
        <f t="array" ref="H1381">IF($C1381="","",IF(INDEX(import_data,$C1381,H$9)="","",INDEX(import_data,$C1381,H$9)))</f>
        <v>OK Vihor</v>
      </c>
      <c r="I1381" s="300" t="str" cm="1">
        <f t="array" ref="I1381">IF($C1381="","",IF(INDEX(import_data,$C1381,I$9)="","",INDEX(import_data,$C1381,I$9)))</f>
        <v>M21B</v>
      </c>
      <c r="K1381" s="312" t="str">
        <f t="shared" si="148"/>
        <v>Zoran – Ćorić – OK Vihor – M21B</v>
      </c>
      <c r="L1381" s="92" t="s">
        <v>0</v>
      </c>
      <c r="M1381" s="312" t="str">
        <f t="shared" si="149"/>
        <v>Zoran – Ćorić – OK Vihor</v>
      </c>
      <c r="N1381" s="92" t="s">
        <v>0</v>
      </c>
      <c r="O1381" s="312" t="str">
        <f t="shared" si="150"/>
        <v>Zoran – Ćorić</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f t="shared" si="151"/>
        <v>1396</v>
      </c>
      <c r="E1382" s="282" cm="1">
        <f t="array" ref="E1382">IF($C1382="","",INDEX(import_data,$C1382,E$9))</f>
        <v>2117</v>
      </c>
      <c r="F1382" s="280" t="str" cm="1">
        <f t="array" ref="F1382">IF($C1382="","",INDEX(import_data,$C1382,F$9))</f>
        <v>Zuzka</v>
      </c>
      <c r="G1382" s="280" t="str" cm="1">
        <f t="array" ref="G1382">IF($C1382="","",INDEX(import_data,$C1382,G$9))</f>
        <v>Kovacova</v>
      </c>
      <c r="H1382" s="280" t="str" cm="1">
        <f t="array" ref="H1382">IF($C1382="","",IF(INDEX(import_data,$C1382,H$9)="","",INDEX(import_data,$C1382,H$9)))</f>
        <v>KOB Sokol Pez.</v>
      </c>
      <c r="I1382" s="300" t="str" cm="1">
        <f t="array" ref="I1382">IF($C1382="","",IF(INDEX(import_data,$C1382,I$9)="","",INDEX(import_data,$C1382,I$9)))</f>
        <v/>
      </c>
      <c r="K1382" s="312" t="str">
        <f t="shared" si="148"/>
        <v>Zuzka – Kovacova – KOB Sokol Pez.</v>
      </c>
      <c r="L1382" s="92" t="s">
        <v>0</v>
      </c>
      <c r="M1382" s="312" t="str">
        <f t="shared" si="149"/>
        <v>Zuzka – Kovacova – KOB Sokol Pez.</v>
      </c>
      <c r="N1382" s="92" t="s">
        <v>0</v>
      </c>
      <c r="O1382" s="312" t="str">
        <f t="shared" si="150"/>
        <v>Zuzka – Kovacova</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f t="shared" si="151"/>
        <v>1397</v>
      </c>
      <c r="E1383" s="282" cm="1">
        <f t="array" ref="E1383">IF($C1383="","",INDEX(import_data,$C1383,E$9))</f>
        <v>1470</v>
      </c>
      <c r="F1383" s="280" t="str" cm="1">
        <f t="array" ref="F1383">IF($C1383="","",INDEX(import_data,$C1383,F$9))</f>
        <v>Zvjezdana</v>
      </c>
      <c r="G1383" s="280" t="str" cm="1">
        <f t="array" ref="G1383">IF($C1383="","",INDEX(import_data,$C1383,G$9))</f>
        <v>Govedarica</v>
      </c>
      <c r="H1383" s="280" t="str" cm="1">
        <f t="array" ref="H1383">IF($C1383="","",IF(INDEX(import_data,$C1383,H$9)="","",INDEX(import_data,$C1383,H$9)))</f>
        <v>OK Japetić</v>
      </c>
      <c r="I1383" s="300" t="str" cm="1">
        <f t="array" ref="I1383">IF($C1383="","",IF(INDEX(import_data,$C1383,I$9)="","",INDEX(import_data,$C1383,I$9)))</f>
        <v>Ž45</v>
      </c>
      <c r="K1383" s="312" t="str">
        <f t="shared" si="148"/>
        <v>Zvjezdana – Govedarica – OK Japetić – Ž45</v>
      </c>
      <c r="L1383" s="92" t="s">
        <v>0</v>
      </c>
      <c r="M1383" s="312" t="str">
        <f t="shared" si="149"/>
        <v>Zvjezdana – Govedarica – OK Japetić</v>
      </c>
      <c r="N1383" s="92" t="s">
        <v>0</v>
      </c>
      <c r="O1383" s="312" t="str">
        <f t="shared" si="150"/>
        <v>Zvjezdana – Govedarica</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f t="shared" si="151"/>
        <v>1398</v>
      </c>
      <c r="E1384" s="282" cm="1">
        <f t="array" ref="E1384">IF($C1384="","",INDEX(import_data,$C1384,E$9))</f>
        <v>1323</v>
      </c>
      <c r="F1384" s="280" t="str" cm="1">
        <f t="array" ref="F1384">IF($C1384="","",INDEX(import_data,$C1384,F$9))</f>
        <v>Zvonimir</v>
      </c>
      <c r="G1384" s="280" t="str" cm="1">
        <f t="array" ref="G1384">IF($C1384="","",INDEX(import_data,$C1384,G$9))</f>
        <v>Fernežir</v>
      </c>
      <c r="H1384" s="280" t="str" cm="1">
        <f t="array" ref="H1384">IF($C1384="","",IF(INDEX(import_data,$C1384,H$9)="","",INDEX(import_data,$C1384,H$9)))</f>
        <v>OK Japetić</v>
      </c>
      <c r="I1384" s="300" t="str" cm="1">
        <f t="array" ref="I1384">IF($C1384="","",IF(INDEX(import_data,$C1384,I$9)="","",INDEX(import_data,$C1384,I$9)))</f>
        <v>M45</v>
      </c>
      <c r="K1384" s="312" t="str">
        <f t="shared" si="148"/>
        <v>Zvonimir – Fernežir – OK Japetić – M45</v>
      </c>
      <c r="L1384" s="92" t="s">
        <v>0</v>
      </c>
      <c r="M1384" s="312" t="str">
        <f t="shared" si="149"/>
        <v>Zvonimir – Fernežir – OK Japetić</v>
      </c>
      <c r="N1384" s="92" t="s">
        <v>0</v>
      </c>
      <c r="O1384" s="312" t="str">
        <f t="shared" si="150"/>
        <v>Zvonimir – Fernežir</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f t="shared" si="151"/>
        <v>1399</v>
      </c>
      <c r="E1385" s="282" cm="1">
        <f t="array" ref="E1385">IF($C1385="","",INDEX(import_data,$C1385,E$9))</f>
        <v>1752</v>
      </c>
      <c r="F1385" s="280" t="str" cm="1">
        <f t="array" ref="F1385">IF($C1385="","",INDEX(import_data,$C1385,F$9))</f>
        <v>Zvonimir</v>
      </c>
      <c r="G1385" s="280" t="str" cm="1">
        <f t="array" ref="G1385">IF($C1385="","",INDEX(import_data,$C1385,G$9))</f>
        <v>Džapo</v>
      </c>
      <c r="H1385" s="280" t="str" cm="1">
        <f t="array" ref="H1385">IF($C1385="","",IF(INDEX(import_data,$C1385,H$9)="","",INDEX(import_data,$C1385,H$9)))</f>
        <v>OK Kapela</v>
      </c>
      <c r="I1385" s="300" t="str" cm="1">
        <f t="array" ref="I1385">IF($C1385="","",IF(INDEX(import_data,$C1385,I$9)="","",INDEX(import_data,$C1385,I$9)))</f>
        <v/>
      </c>
      <c r="K1385" s="312" t="str">
        <f t="shared" si="148"/>
        <v>Zvonimir – Džapo – OK Kapela</v>
      </c>
      <c r="L1385" s="92" t="s">
        <v>0</v>
      </c>
      <c r="M1385" s="312" t="str">
        <f t="shared" si="149"/>
        <v>Zvonimir – Džapo – OK Kapela</v>
      </c>
      <c r="N1385" s="92" t="s">
        <v>0</v>
      </c>
      <c r="O1385" s="312" t="str">
        <f t="shared" si="150"/>
        <v>Zvonimir – Džapo</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f t="shared" si="151"/>
        <v>1400</v>
      </c>
      <c r="E1386" s="282" cm="1">
        <f t="array" ref="E1386">IF($C1386="","",INDEX(import_data,$C1386,E$9))</f>
        <v>1395</v>
      </c>
      <c r="F1386" s="280" t="str" cm="1">
        <f t="array" ref="F1386">IF($C1386="","",INDEX(import_data,$C1386,F$9))</f>
        <v>Zvonimir</v>
      </c>
      <c r="G1386" s="280" t="str" cm="1">
        <f t="array" ref="G1386">IF($C1386="","",INDEX(import_data,$C1386,G$9))</f>
        <v>Mirković</v>
      </c>
      <c r="H1386" s="280" t="str" cm="1">
        <f t="array" ref="H1386">IF($C1386="","",IF(INDEX(import_data,$C1386,H$9)="","",INDEX(import_data,$C1386,H$9)))</f>
        <v>OK Vihor</v>
      </c>
      <c r="I1386" s="300" t="str" cm="1">
        <f t="array" ref="I1386">IF($C1386="","",IF(INDEX(import_data,$C1386,I$9)="","",INDEX(import_data,$C1386,I$9)))</f>
        <v>M16</v>
      </c>
      <c r="K1386" s="312" t="str">
        <f t="shared" si="148"/>
        <v>Zvonimir – Mirković – OK Vihor – M16</v>
      </c>
      <c r="L1386" s="92" t="s">
        <v>0</v>
      </c>
      <c r="M1386" s="312" t="str">
        <f t="shared" si="149"/>
        <v>Zvonimir – Mirković – OK Vihor</v>
      </c>
      <c r="N1386" s="92" t="s">
        <v>0</v>
      </c>
      <c r="O1386" s="312" t="str">
        <f t="shared" si="150"/>
        <v>Zvonimir – Mirković</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f t="shared" si="151"/>
        <v>1401</v>
      </c>
      <c r="E1387" s="282" cm="1">
        <f t="array" ref="E1387">IF($C1387="","",INDEX(import_data,$C1387,E$9))</f>
        <v>1668</v>
      </c>
      <c r="F1387" s="280" t="str" cm="1">
        <f t="array" ref="F1387">IF($C1387="","",INDEX(import_data,$C1387,F$9))</f>
        <v>Zvonimir</v>
      </c>
      <c r="G1387" s="280" t="str" cm="1">
        <f t="array" ref="G1387">IF($C1387="","",INDEX(import_data,$C1387,G$9))</f>
        <v>Guliš</v>
      </c>
      <c r="H1387" s="280" t="str" cm="1">
        <f t="array" ref="H1387">IF($C1387="","",IF(INDEX(import_data,$C1387,H$9)="","",INDEX(import_data,$C1387,H$9)))</f>
        <v>OK Japetić</v>
      </c>
      <c r="I1387" s="300" t="str" cm="1">
        <f t="array" ref="I1387">IF($C1387="","",IF(INDEX(import_data,$C1387,I$9)="","",INDEX(import_data,$C1387,I$9)))</f>
        <v/>
      </c>
      <c r="K1387" s="312" t="str">
        <f t="shared" si="148"/>
        <v>Zvonimir – Guliš – OK Japetić</v>
      </c>
      <c r="L1387" s="92" t="s">
        <v>0</v>
      </c>
      <c r="M1387" s="312" t="str">
        <f t="shared" si="149"/>
        <v>Zvonimir – Guliš – OK Japetić</v>
      </c>
      <c r="N1387" s="92" t="s">
        <v>0</v>
      </c>
      <c r="O1387" s="312" t="str">
        <f t="shared" si="150"/>
        <v>Zvonimir – Guliš</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f t="shared" si="151"/>
        <v>1402</v>
      </c>
      <c r="E1388" s="282" cm="1">
        <f t="array" ref="E1388">IF($C1388="","",INDEX(import_data,$C1388,E$9))</f>
        <v>1299</v>
      </c>
      <c r="F1388" s="280" t="str" cm="1">
        <f t="array" ref="F1388">IF($C1388="","",INDEX(import_data,$C1388,F$9))</f>
        <v>Zvonko</v>
      </c>
      <c r="G1388" s="280" t="str" cm="1">
        <f t="array" ref="G1388">IF($C1388="","",INDEX(import_data,$C1388,G$9))</f>
        <v>Vodopija</v>
      </c>
      <c r="H1388" s="280" t="str" cm="1">
        <f t="array" ref="H1388">IF($C1388="","",IF(INDEX(import_data,$C1388,H$9)="","",INDEX(import_data,$C1388,H$9)))</f>
        <v>OK Varaždin</v>
      </c>
      <c r="I1388" s="300" t="str" cm="1">
        <f t="array" ref="I1388">IF($C1388="","",IF(INDEX(import_data,$C1388,I$9)="","",INDEX(import_data,$C1388,I$9)))</f>
        <v/>
      </c>
      <c r="K1388" s="312" t="str">
        <f t="shared" si="148"/>
        <v>Zvonko – Vodopija – OK Varaždin</v>
      </c>
      <c r="L1388" s="92" t="s">
        <v>0</v>
      </c>
      <c r="M1388" s="312" t="str">
        <f t="shared" si="149"/>
        <v>Zvonko – Vodopija – OK Varaždin</v>
      </c>
      <c r="N1388" s="92" t="s">
        <v>0</v>
      </c>
      <c r="O1388" s="312" t="str">
        <f t="shared" si="150"/>
        <v>Zvonko – Vodopija</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f t="shared" si="151"/>
        <v>1403</v>
      </c>
      <c r="E1389" s="282" cm="1">
        <f t="array" ref="E1389">IF($C1389="","",INDEX(import_data,$C1389,E$9))</f>
        <v>1398</v>
      </c>
      <c r="F1389" s="280" t="str" cm="1">
        <f t="array" ref="F1389">IF($C1389="","",INDEX(import_data,$C1389,F$9))</f>
        <v>Zvonko</v>
      </c>
      <c r="G1389" s="280" t="str" cm="1">
        <f t="array" ref="G1389">IF($C1389="","",INDEX(import_data,$C1389,G$9))</f>
        <v>Vidaković</v>
      </c>
      <c r="H1389" s="280" t="str" cm="1">
        <f t="array" ref="H1389">IF($C1389="","",IF(INDEX(import_data,$C1389,H$9)="","",INDEX(import_data,$C1389,H$9)))</f>
        <v>OK Kapela</v>
      </c>
      <c r="I1389" s="300" t="str" cm="1">
        <f t="array" ref="I1389">IF($C1389="","",IF(INDEX(import_data,$C1389,I$9)="","",INDEX(import_data,$C1389,I$9)))</f>
        <v>M21B</v>
      </c>
      <c r="K1389" s="312" t="str">
        <f t="shared" si="148"/>
        <v>Zvonko – Vidaković – OK Kapela – M21B</v>
      </c>
      <c r="L1389" s="92" t="s">
        <v>0</v>
      </c>
      <c r="M1389" s="312" t="str">
        <f t="shared" si="149"/>
        <v>Zvonko – Vidaković – OK Kapela</v>
      </c>
      <c r="N1389" s="92" t="s">
        <v>0</v>
      </c>
      <c r="O1389" s="312" t="str">
        <f t="shared" si="150"/>
        <v>Zvonko – Vidaković</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213"/>
  <sheetViews>
    <sheetView workbookViewId="0"/>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31" si="0">IFERROR(MATCH($E$8&amp;"-"&amp;B13,import_key,0),"")</f>
        <v>1489</v>
      </c>
      <c r="E13" s="298" cm="1">
        <f t="array" ref="E13">IF($C13="","",INDEX(import_data,$C13,E$9))</f>
        <v>98</v>
      </c>
      <c r="F13" s="299" t="str" cm="1">
        <f t="array" ref="F13">IF($C13="","",INDEX(import_data,$C13,F$9))</f>
        <v>AC Beauchamp</v>
      </c>
      <c r="G13" s="93"/>
      <c r="H13" s="135">
        <f>H12+1</f>
        <v>1</v>
      </c>
      <c r="I13" s="273">
        <f t="shared" ref="I13:I31" si="1">IFERROR(MATCH($K$8&amp;"-"&amp;H13,import_key,0),"")</f>
        <v>1600</v>
      </c>
      <c r="K13" s="298" cm="1">
        <f t="array" ref="K13">IF($I13="","",INDEX(import_data,$I13,K$9))</f>
        <v>45</v>
      </c>
      <c r="L13" s="275" t="str" cm="1">
        <f t="array" ref="L13">IF($I13="","",INDEX(import_data,$I13,L$9))</f>
        <v>A C Beauchamp</v>
      </c>
      <c r="M13" s="299" cm="1">
        <f t="array" ref="M13">IF($I13="","",INDEX(import_data,$I13,M$9))</f>
        <v>98</v>
      </c>
    </row>
    <row r="14" spans="2:13" x14ac:dyDescent="0.25">
      <c r="B14" s="141">
        <f t="shared" ref="B14:B213" si="2">B13+1</f>
        <v>2</v>
      </c>
      <c r="C14" s="278">
        <f t="shared" si="0"/>
        <v>1490</v>
      </c>
      <c r="E14" s="282" cm="1">
        <f t="array" ref="E14">IF($C14="","",INDEX(import_data,$C14,E$9))</f>
        <v>79</v>
      </c>
      <c r="F14" s="300" t="str" cm="1">
        <f t="array" ref="F14">IF($C14="","",INDEX(import_data,$C14,F$9))</f>
        <v>ActiveSport Team</v>
      </c>
      <c r="G14" s="93"/>
      <c r="H14" s="141">
        <f t="shared" ref="H14:H124" si="3">H13+1</f>
        <v>2</v>
      </c>
      <c r="I14" s="278">
        <f t="shared" si="1"/>
        <v>1601</v>
      </c>
      <c r="K14" s="282" cm="1">
        <f t="array" ref="K14">IF($I14="","",INDEX(import_data,$I14,K$9))</f>
        <v>21</v>
      </c>
      <c r="L14" s="280" t="str" cm="1">
        <f t="array" ref="L14">IF($I14="","",INDEX(import_data,$I14,L$9))</f>
        <v>Aker Brygge Orienteringsklubb</v>
      </c>
      <c r="M14" s="300" cm="1">
        <f t="array" ref="M14">IF($I14="","",INDEX(import_data,$I14,M$9))</f>
        <v>45</v>
      </c>
    </row>
    <row r="15" spans="2:13" x14ac:dyDescent="0.25">
      <c r="B15" s="141">
        <f t="shared" si="2"/>
        <v>3</v>
      </c>
      <c r="C15" s="278">
        <f t="shared" si="0"/>
        <v>1491</v>
      </c>
      <c r="E15" s="282" cm="1">
        <f t="array" ref="E15">IF($C15="","",INDEX(import_data,$C15,E$9))</f>
        <v>45</v>
      </c>
      <c r="F15" s="300" t="str" cm="1">
        <f t="array" ref="F15">IF($C15="","",INDEX(import_data,$C15,F$9))</f>
        <v>Aker Brygge OK</v>
      </c>
      <c r="G15" s="93"/>
      <c r="H15" s="141">
        <f t="shared" si="3"/>
        <v>3</v>
      </c>
      <c r="I15" s="278">
        <f t="shared" si="1"/>
        <v>1602</v>
      </c>
      <c r="K15" s="282" cm="1">
        <f t="array" ref="K15">IF($I15="","",INDEX(import_data,$I15,K$9))</f>
        <v>14</v>
      </c>
      <c r="L15" s="280" t="str" cm="1">
        <f t="array" ref="L15">IF($I15="","",INDEX(import_data,$I15,L$9))</f>
        <v>BAOC</v>
      </c>
      <c r="M15" s="300" cm="1">
        <f t="array" ref="M15">IF($I15="","",INDEX(import_data,$I15,M$9))</f>
        <v>33</v>
      </c>
    </row>
    <row r="16" spans="2:13" x14ac:dyDescent="0.25">
      <c r="B16" s="141">
        <f t="shared" si="2"/>
        <v>4</v>
      </c>
      <c r="C16" s="278">
        <f t="shared" si="0"/>
        <v>1492</v>
      </c>
      <c r="E16" s="282" cm="1">
        <f t="array" ref="E16">IF($C16="","",INDEX(import_data,$C16,E$9))</f>
        <v>34</v>
      </c>
      <c r="F16" s="300" t="str" cm="1">
        <f t="array" ref="F16">IF($C16="","",INDEX(import_data,$C16,F$9))</f>
        <v>Aluksne OK</v>
      </c>
      <c r="G16" s="93"/>
      <c r="H16" s="141">
        <f t="shared" si="3"/>
        <v>4</v>
      </c>
      <c r="I16" s="278">
        <f t="shared" si="1"/>
        <v>1603</v>
      </c>
      <c r="K16" s="282" cm="1">
        <f t="array" ref="K16">IF($I16="","",INDEX(import_data,$I16,K$9))</f>
        <v>31</v>
      </c>
      <c r="L16" s="280" t="str" cm="1">
        <f t="array" ref="L16">IF($I16="","",INDEX(import_data,$I16,L$9))</f>
        <v>Clube Portugues de Orientaçao e Corrida</v>
      </c>
      <c r="M16" s="300" cm="1">
        <f t="array" ref="M16">IF($I16="","",INDEX(import_data,$I16,M$9))</f>
        <v>62</v>
      </c>
    </row>
    <row r="17" spans="2:13" x14ac:dyDescent="0.25">
      <c r="B17" s="141">
        <f t="shared" si="2"/>
        <v>5</v>
      </c>
      <c r="C17" s="278">
        <f t="shared" si="0"/>
        <v>1493</v>
      </c>
      <c r="E17" s="282" cm="1">
        <f t="array" ref="E17">IF($C17="","",INDEX(import_data,$C17,E$9))</f>
        <v>107</v>
      </c>
      <c r="F17" s="300" t="str" cm="1">
        <f t="array" ref="F17">IF($C17="","",INDEX(import_data,$C17,F$9))</f>
        <v>ASMBCO</v>
      </c>
      <c r="G17" s="93"/>
      <c r="H17" s="141">
        <f t="shared" si="3"/>
        <v>5</v>
      </c>
      <c r="I17" s="278">
        <f t="shared" si="1"/>
        <v>1604</v>
      </c>
      <c r="K17" s="282" cm="1">
        <f t="array" ref="K17">IF($I17="","",INDEX(import_data,$I17,K$9))</f>
        <v>10</v>
      </c>
      <c r="L17" s="280" t="str" cm="1">
        <f t="array" ref="L17">IF($I17="","",INDEX(import_data,$I17,L$9))</f>
        <v>COLIEGE</v>
      </c>
      <c r="M17" s="300" cm="1">
        <f t="array" ref="M17">IF($I17="","",INDEX(import_data,$I17,M$9))</f>
        <v>28</v>
      </c>
    </row>
    <row r="18" spans="2:13" x14ac:dyDescent="0.25">
      <c r="B18" s="141">
        <f t="shared" si="2"/>
        <v>6</v>
      </c>
      <c r="C18" s="278">
        <f t="shared" si="0"/>
        <v>1494</v>
      </c>
      <c r="E18" s="282" cm="1">
        <f t="array" ref="E18">IF($C18="","",INDEX(import_data,$C18,E$9))</f>
        <v>95</v>
      </c>
      <c r="F18" s="300" t="str" cm="1">
        <f t="array" ref="F18">IF($C18="","",INDEX(import_data,$C18,F$9))</f>
        <v>Avesta OK</v>
      </c>
      <c r="G18" s="93"/>
      <c r="H18" s="141">
        <f t="shared" si="3"/>
        <v>6</v>
      </c>
      <c r="I18" s="278">
        <f t="shared" si="1"/>
        <v>1605</v>
      </c>
      <c r="K18" s="282" cm="1">
        <f t="array" ref="K18">IF($I18="","",INDEX(import_data,$I18,K$9))</f>
        <v>27</v>
      </c>
      <c r="L18" s="280" t="str" cm="1">
        <f t="array" ref="L18">IF($I18="","",INDEX(import_data,$I18,L$9))</f>
        <v>Društvo Informatičara Zadar</v>
      </c>
      <c r="M18" s="300" cm="1">
        <f t="array" ref="M18">IF($I18="","",INDEX(import_data,$I18,M$9))</f>
        <v>57</v>
      </c>
    </row>
    <row r="19" spans="2:13" x14ac:dyDescent="0.25">
      <c r="B19" s="141">
        <f t="shared" si="2"/>
        <v>7</v>
      </c>
      <c r="C19" s="278">
        <f t="shared" si="0"/>
        <v>1495</v>
      </c>
      <c r="E19" s="282" cm="1">
        <f t="array" ref="E19">IF($C19="","",INDEX(import_data,$C19,E$9))</f>
        <v>33</v>
      </c>
      <c r="F19" s="300" t="str" cm="1">
        <f t="array" ref="F19">IF($C19="","",INDEX(import_data,$C19,F$9))</f>
        <v>BAOC Bandits</v>
      </c>
      <c r="G19" s="93"/>
      <c r="H19" s="141">
        <f t="shared" si="3"/>
        <v>7</v>
      </c>
      <c r="I19" s="278">
        <f t="shared" si="1"/>
        <v>1606</v>
      </c>
      <c r="K19" s="282" cm="1">
        <f t="array" ref="K19">IF($I19="","",INDEX(import_data,$I19,K$9))</f>
        <v>37</v>
      </c>
      <c r="L19" s="280" t="str" cm="1">
        <f t="array" ref="L19">IF($I19="","",INDEX(import_data,$I19,L$9))</f>
        <v>East Pennine Orienteering Club</v>
      </c>
      <c r="M19" s="300" cm="1">
        <f t="array" ref="M19">IF($I19="","",INDEX(import_data,$I19,M$9))</f>
        <v>77</v>
      </c>
    </row>
    <row r="20" spans="2:13" x14ac:dyDescent="0.25">
      <c r="B20" s="141">
        <f t="shared" si="2"/>
        <v>8</v>
      </c>
      <c r="C20" s="278">
        <f t="shared" si="0"/>
        <v>1496</v>
      </c>
      <c r="E20" s="282" cm="1">
        <f t="array" ref="E20">IF($C20="","",INDEX(import_data,$C20,E$9))</f>
        <v>60</v>
      </c>
      <c r="F20" s="300" t="str" cm="1">
        <f t="array" ref="F20">IF($C20="","",INDEX(import_data,$C20,F$9))</f>
        <v>BK Ciklus</v>
      </c>
      <c r="G20" s="93"/>
      <c r="H20" s="141">
        <f t="shared" si="3"/>
        <v>8</v>
      </c>
      <c r="I20" s="278">
        <f t="shared" si="1"/>
        <v>1607</v>
      </c>
      <c r="K20" s="282" cm="1">
        <f t="array" ref="K20">IF($I20="","",INDEX(import_data,$I20,K$9))</f>
        <v>13</v>
      </c>
      <c r="L20" s="280" t="str" cm="1">
        <f t="array" ref="L20">IF($I20="","",INDEX(import_data,$I20,L$9))</f>
        <v>Expres Czech Team</v>
      </c>
      <c r="M20" s="300" cm="1">
        <f t="array" ref="M20">IF($I20="","",INDEX(import_data,$I20,M$9))</f>
        <v>32</v>
      </c>
    </row>
    <row r="21" spans="2:13" x14ac:dyDescent="0.25">
      <c r="B21" s="141">
        <f t="shared" si="2"/>
        <v>9</v>
      </c>
      <c r="C21" s="278">
        <f t="shared" si="0"/>
        <v>1497</v>
      </c>
      <c r="E21" s="282" cm="1">
        <f t="array" ref="E21">IF($C21="","",INDEX(import_data,$C21,E$9))</f>
        <v>48</v>
      </c>
      <c r="F21" s="300" t="str" cm="1">
        <f t="array" ref="F21">IF($C21="","",INDEX(import_data,$C21,F$9))</f>
        <v>Chigwell</v>
      </c>
      <c r="G21" s="93"/>
      <c r="H21" s="141">
        <f t="shared" si="3"/>
        <v>9</v>
      </c>
      <c r="I21" s="278">
        <f t="shared" si="1"/>
        <v>1608</v>
      </c>
      <c r="K21" s="282" cm="1">
        <f t="array" ref="K21">IF($I21="","",INDEX(import_data,$I21,K$9))</f>
        <v>48</v>
      </c>
      <c r="L21" s="301" t="str" cm="1">
        <f t="array" ref="L21">IF($I21="","",INDEX(import_data,$I21,L$9))</f>
        <v>Hermathenae Orientation SPA</v>
      </c>
      <c r="M21" s="300" cm="1">
        <f t="array" ref="M21">IF($I21="","",INDEX(import_data,$I21,M$9))</f>
        <v>105</v>
      </c>
    </row>
    <row r="22" spans="2:13" x14ac:dyDescent="0.25">
      <c r="B22" s="141">
        <f t="shared" si="2"/>
        <v>10</v>
      </c>
      <c r="C22" s="278">
        <f t="shared" si="0"/>
        <v>1498</v>
      </c>
      <c r="E22" s="282" cm="1">
        <f t="array" ref="E22">IF($C22="","",INDEX(import_data,$C22,E$9))</f>
        <v>62</v>
      </c>
      <c r="F22" s="300" t="str" cm="1">
        <f t="array" ref="F22">IF($C22="","",INDEX(import_data,$C22,F$9))</f>
        <v>Clube Portugues</v>
      </c>
      <c r="G22" s="93"/>
      <c r="H22" s="141">
        <f t="shared" si="3"/>
        <v>10</v>
      </c>
      <c r="I22" s="278">
        <f t="shared" si="1"/>
        <v>1609</v>
      </c>
      <c r="K22" s="282" cm="1">
        <f t="array" ref="K22">IF($I22="","",INDEX(import_data,$I22,K$9))</f>
        <v>29</v>
      </c>
      <c r="L22" s="280" t="str" cm="1">
        <f t="array" ref="L22">IF($I22="","",INDEX(import_data,$I22,L$9))</f>
        <v>Hisoy Orienteringsklubb</v>
      </c>
      <c r="M22" s="300" cm="1">
        <f t="array" ref="M22">IF($I22="","",INDEX(import_data,$I22,M$9))</f>
        <v>59</v>
      </c>
    </row>
    <row r="23" spans="2:13" x14ac:dyDescent="0.25">
      <c r="B23" s="141">
        <f t="shared" si="2"/>
        <v>11</v>
      </c>
      <c r="C23" s="278">
        <f t="shared" si="0"/>
        <v>1499</v>
      </c>
      <c r="E23" s="282" cm="1">
        <f t="array" ref="E23">IF($C23="","",INDEX(import_data,$C23,E$9))</f>
        <v>28</v>
      </c>
      <c r="F23" s="300" t="str" cm="1">
        <f t="array" ref="F23">IF($C23="","",INDEX(import_data,$C23,F$9))</f>
        <v>Coliege</v>
      </c>
      <c r="G23" s="93"/>
      <c r="H23" s="141">
        <f t="shared" si="3"/>
        <v>11</v>
      </c>
      <c r="I23" s="278">
        <f t="shared" si="1"/>
        <v>1610</v>
      </c>
      <c r="K23" s="282" cm="1">
        <f t="array" ref="K23">IF($I23="","",INDEX(import_data,$I23,K$9))</f>
        <v>25</v>
      </c>
      <c r="L23" s="280" t="str" cm="1">
        <f t="array" ref="L23">IF($I23="","",INDEX(import_data,$I23,L$9))</f>
        <v>Kamniški orientacijski klub</v>
      </c>
      <c r="M23" s="300" cm="1">
        <f t="array" ref="M23">IF($I23="","",INDEX(import_data,$I23,M$9))</f>
        <v>55</v>
      </c>
    </row>
    <row r="24" spans="2:13" x14ac:dyDescent="0.25">
      <c r="B24" s="141">
        <f t="shared" si="2"/>
        <v>12</v>
      </c>
      <c r="C24" s="278">
        <f t="shared" si="0"/>
        <v>1500</v>
      </c>
      <c r="E24" s="282" cm="1">
        <f t="array" ref="E24">IF($C24="","",INDEX(import_data,$C24,E$9))</f>
        <v>90</v>
      </c>
      <c r="F24" s="300" t="str" cm="1">
        <f t="array" ref="F24">IF($C24="","",INDEX(import_data,$C24,F$9))</f>
        <v>Dniepro</v>
      </c>
      <c r="G24" s="93"/>
      <c r="H24" s="141">
        <f t="shared" si="3"/>
        <v>12</v>
      </c>
      <c r="I24" s="278">
        <f t="shared" si="1"/>
        <v>1611</v>
      </c>
      <c r="K24" s="282" cm="1">
        <f t="array" ref="K24">IF($I24="","",INDEX(import_data,$I24,K$9))</f>
        <v>23</v>
      </c>
      <c r="L24" s="280" t="str" cm="1">
        <f t="array" ref="L24">IF($I24="","",INDEX(import_data,$I24,L$9))</f>
        <v>Kimito Sportforening</v>
      </c>
      <c r="M24" s="300" cm="1">
        <f t="array" ref="M24">IF($I24="","",INDEX(import_data,$I24,M$9))</f>
        <v>49</v>
      </c>
    </row>
    <row r="25" spans="2:13" x14ac:dyDescent="0.25">
      <c r="B25" s="141">
        <f t="shared" si="2"/>
        <v>13</v>
      </c>
      <c r="C25" s="278">
        <f t="shared" si="0"/>
        <v>1501</v>
      </c>
      <c r="E25" s="282" cm="1">
        <f t="array" ref="E25">IF($C25="","",INDEX(import_data,$C25,E$9))</f>
        <v>57</v>
      </c>
      <c r="F25" s="300" t="str" cm="1">
        <f t="array" ref="F25">IF($C25="","",INDEX(import_data,$C25,F$9))</f>
        <v>Dr. inf. Zadar</v>
      </c>
      <c r="G25" s="93"/>
      <c r="H25" s="141">
        <f t="shared" si="3"/>
        <v>13</v>
      </c>
      <c r="I25" s="278">
        <f t="shared" si="1"/>
        <v>1612</v>
      </c>
      <c r="K25" s="282" cm="1">
        <f t="array" ref="K25">IF($I25="","",INDEX(import_data,$I25,K$9))</f>
        <v>9</v>
      </c>
      <c r="L25" s="280" t="str" cm="1">
        <f t="array" ref="L25">IF($I25="","",INDEX(import_data,$I25,L$9))</f>
        <v>KOB Sokol Pezinok</v>
      </c>
      <c r="M25" s="300" cm="1">
        <f t="array" ref="M25">IF($I25="","",INDEX(import_data,$I25,M$9))</f>
        <v>25</v>
      </c>
    </row>
    <row r="26" spans="2:13" x14ac:dyDescent="0.25">
      <c r="B26" s="141">
        <f t="shared" si="2"/>
        <v>14</v>
      </c>
      <c r="C26" s="278">
        <f t="shared" si="0"/>
        <v>1502</v>
      </c>
      <c r="E26" s="282" cm="1">
        <f t="array" ref="E26">IF($C26="","",INDEX(import_data,$C26,E$9))</f>
        <v>109</v>
      </c>
      <c r="F26" s="300" t="str" cm="1">
        <f t="array" ref="F26">IF($C26="","",INDEX(import_data,$C26,F$9))</f>
        <v>Driada</v>
      </c>
      <c r="G26" s="93"/>
      <c r="H26" s="141">
        <f t="shared" si="3"/>
        <v>14</v>
      </c>
      <c r="I26" s="278">
        <f t="shared" si="1"/>
        <v>1613</v>
      </c>
      <c r="K26" s="282" cm="1">
        <f t="array" ref="K26">IF($I26="","",INDEX(import_data,$I26,K$9))</f>
        <v>41</v>
      </c>
      <c r="L26" s="280" t="str" cm="1">
        <f t="array" ref="L26">IF($I26="","",INDEX(import_data,$I26,L$9))</f>
        <v>LOve O team</v>
      </c>
      <c r="M26" s="300" cm="1">
        <f t="array" ref="M26">IF($I26="","",INDEX(import_data,$I26,M$9))</f>
        <v>87</v>
      </c>
    </row>
    <row r="27" spans="2:13" x14ac:dyDescent="0.25">
      <c r="B27" s="141">
        <f t="shared" si="2"/>
        <v>15</v>
      </c>
      <c r="C27" s="278">
        <f t="shared" si="0"/>
        <v>1503</v>
      </c>
      <c r="E27" s="282" cm="1">
        <f t="array" ref="E27">IF($C27="","",INDEX(import_data,$C27,E$9))</f>
        <v>72</v>
      </c>
      <c r="F27" s="300" t="str" cm="1">
        <f t="array" ref="F27">IF($C27="","",INDEX(import_data,$C27,F$9))</f>
        <v>DST O</v>
      </c>
      <c r="G27" s="93"/>
      <c r="H27" s="141">
        <f t="shared" si="3"/>
        <v>15</v>
      </c>
      <c r="I27" s="278">
        <f t="shared" si="1"/>
        <v>1614</v>
      </c>
      <c r="K27" s="282" cm="1">
        <f t="array" ref="K27">IF($I27="","",INDEX(import_data,$I27,K$9))</f>
        <v>40</v>
      </c>
      <c r="L27" s="280" t="str" cm="1">
        <f t="array" ref="L27">IF($I27="","",INDEX(import_data,$I27,L$9))</f>
        <v>Modiin O club</v>
      </c>
      <c r="M27" s="300" cm="1">
        <f t="array" ref="M27">IF($I27="","",INDEX(import_data,$I27,M$9))</f>
        <v>86</v>
      </c>
    </row>
    <row r="28" spans="2:13" x14ac:dyDescent="0.25">
      <c r="B28" s="141">
        <f t="shared" si="2"/>
        <v>16</v>
      </c>
      <c r="C28" s="278">
        <f t="shared" si="0"/>
        <v>1504</v>
      </c>
      <c r="E28" s="282" cm="1">
        <f t="array" ref="E28">IF($C28="","",INDEX(import_data,$C28,E$9))</f>
        <v>77</v>
      </c>
      <c r="F28" s="300" t="str" cm="1">
        <f t="array" ref="F28">IF($C28="","",INDEX(import_data,$C28,F$9))</f>
        <v>East Pennine OC</v>
      </c>
      <c r="G28" s="93"/>
      <c r="H28" s="141">
        <f t="shared" si="3"/>
        <v>16</v>
      </c>
      <c r="I28" s="278">
        <f t="shared" si="1"/>
        <v>1615</v>
      </c>
      <c r="K28" s="282" cm="1">
        <f t="array" ref="K28">IF($I28="","",INDEX(import_data,$I28,K$9))</f>
        <v>7</v>
      </c>
      <c r="L28" s="280" t="str" cm="1">
        <f t="array" ref="L28">IF($I28="","",INDEX(import_data,$I28,L$9))</f>
        <v>Nagykanizsa</v>
      </c>
      <c r="M28" s="300" cm="1">
        <f t="array" ref="M28">IF($I28="","",INDEX(import_data,$I28,M$9))</f>
        <v>23</v>
      </c>
    </row>
    <row r="29" spans="2:13" x14ac:dyDescent="0.25">
      <c r="B29" s="141">
        <f t="shared" si="2"/>
        <v>17</v>
      </c>
      <c r="C29" s="278">
        <f t="shared" si="0"/>
        <v>1505</v>
      </c>
      <c r="E29" s="282" cm="1">
        <f t="array" ref="E29">IF($C29="","",INDEX(import_data,$C29,E$9))</f>
        <v>42</v>
      </c>
      <c r="F29" s="300" t="str" cm="1">
        <f t="array" ref="F29">IF($C29="","",INDEX(import_data,$C29,F$9))</f>
        <v>Energetyk Dych.</v>
      </c>
      <c r="G29" s="93"/>
      <c r="H29" s="141">
        <f t="shared" si="3"/>
        <v>17</v>
      </c>
      <c r="I29" s="278">
        <f t="shared" si="1"/>
        <v>1616</v>
      </c>
      <c r="K29" s="282" cm="1">
        <f t="array" ref="K29">IF($I29="","",INDEX(import_data,$I29,K$9))</f>
        <v>20</v>
      </c>
      <c r="L29" s="280" t="str" cm="1">
        <f t="array" ref="L29">IF($I29="","",INDEX(import_data,$I29,L$9))</f>
        <v>Naturfreunde Linz</v>
      </c>
      <c r="M29" s="300" cm="1">
        <f t="array" ref="M29">IF($I29="","",INDEX(import_data,$I29,M$9))</f>
        <v>43</v>
      </c>
    </row>
    <row r="30" spans="2:13" x14ac:dyDescent="0.25">
      <c r="B30" s="141">
        <f t="shared" si="2"/>
        <v>18</v>
      </c>
      <c r="C30" s="278">
        <f t="shared" si="0"/>
        <v>1506</v>
      </c>
      <c r="E30" s="282" cm="1">
        <f t="array" ref="E30">IF($C30="","",INDEX(import_data,$C30,E$9))</f>
        <v>32</v>
      </c>
      <c r="F30" s="300" t="str" cm="1">
        <f t="array" ref="F30">IF($C30="","",INDEX(import_data,$C30,F$9))</f>
        <v>Expres Czech T.</v>
      </c>
      <c r="G30" s="93"/>
      <c r="H30" s="141">
        <f t="shared" si="3"/>
        <v>18</v>
      </c>
      <c r="I30" s="278">
        <f t="shared" si="1"/>
        <v>1617</v>
      </c>
      <c r="K30" s="282" cm="1">
        <f t="array" ref="K30">IF($I30="","",INDEX(import_data,$I30,K$9))</f>
        <v>16</v>
      </c>
      <c r="L30" s="280" t="str" cm="1">
        <f t="array" ref="L30">IF($I30="","",INDEX(import_data,$I30,L$9))</f>
        <v>Naturfreunde Wien - Orienteering-Team</v>
      </c>
      <c r="M30" s="300" cm="1">
        <f t="array" ref="M30">IF($I30="","",INDEX(import_data,$I30,M$9))</f>
        <v>36</v>
      </c>
    </row>
    <row r="31" spans="2:13" x14ac:dyDescent="0.25">
      <c r="B31" s="141">
        <f t="shared" si="2"/>
        <v>19</v>
      </c>
      <c r="C31" s="278">
        <f t="shared" si="0"/>
        <v>1507</v>
      </c>
      <c r="E31" s="282" cm="1">
        <f t="array" ref="E31">IF($C31="","",INDEX(import_data,$C31,E$9))</f>
        <v>91</v>
      </c>
      <c r="F31" s="300" t="str" cm="1">
        <f t="array" ref="F31">IF($C31="","",INDEX(import_data,$C31,F$9))</f>
        <v>Frol IL</v>
      </c>
      <c r="G31" s="93"/>
      <c r="H31" s="141">
        <f t="shared" si="3"/>
        <v>19</v>
      </c>
      <c r="I31" s="278">
        <f t="shared" si="1"/>
        <v>1618</v>
      </c>
      <c r="K31" s="282" cm="1">
        <f t="array" ref="K31">IF($I31="","",INDEX(import_data,$I31,K$9))</f>
        <v>26</v>
      </c>
      <c r="L31" s="280" t="str" cm="1">
        <f t="array" ref="L31">IF($I31="","",INDEX(import_data,$I31,L$9))</f>
        <v>OFFLINE Szabadidősport Egyesület</v>
      </c>
      <c r="M31" s="300" cm="1">
        <f t="array" ref="M31">IF($I31="","",INDEX(import_data,$I31,M$9))</f>
        <v>56</v>
      </c>
    </row>
    <row r="32" spans="2:13" x14ac:dyDescent="0.25">
      <c r="B32" s="141">
        <f t="shared" si="2"/>
        <v>20</v>
      </c>
      <c r="C32" s="278">
        <f t="shared" ref="C32:C95" si="4">IFERROR(MATCH($E$8&amp;"-"&amp;B32,import_key,0),"")</f>
        <v>1508</v>
      </c>
      <c r="E32" s="282" cm="1">
        <f t="array" ref="E32">IF($C32="","",INDEX(import_data,$C32,E$9))</f>
        <v>68</v>
      </c>
      <c r="F32" s="300" t="str" cm="1">
        <f t="array" ref="F32">IF($C32="","",INDEX(import_data,$C32,F$9))</f>
        <v>Göcsej KTFE</v>
      </c>
      <c r="G32" s="93"/>
      <c r="H32" s="141">
        <f t="shared" si="3"/>
        <v>20</v>
      </c>
      <c r="I32" s="278">
        <f t="shared" ref="I32:I95" si="5">IFERROR(MATCH($K$8&amp;"-"&amp;H32,import_key,0),"")</f>
        <v>1619</v>
      </c>
      <c r="K32" s="282" cm="1">
        <f t="array" ref="K32">IF($I32="","",INDEX(import_data,$I32,K$9))</f>
        <v>1</v>
      </c>
      <c r="L32" s="280" t="str" cm="1">
        <f t="array" ref="L32">IF($I32="","",INDEX(import_data,$I32,L$9))</f>
        <v>OK Japetic</v>
      </c>
      <c r="M32" s="300" cm="1">
        <f t="array" ref="M32">IF($I32="","",INDEX(import_data,$I32,M$9))</f>
        <v>3</v>
      </c>
    </row>
    <row r="33" spans="2:13" x14ac:dyDescent="0.25">
      <c r="B33" s="141">
        <f t="shared" si="2"/>
        <v>21</v>
      </c>
      <c r="C33" s="278">
        <f t="shared" si="4"/>
        <v>1509</v>
      </c>
      <c r="E33" s="282" cm="1">
        <f t="array" ref="E33">IF($C33="","",INDEX(import_data,$C33,E$9))</f>
        <v>96</v>
      </c>
      <c r="F33" s="300" t="str" cm="1">
        <f t="array" ref="F33">IF($C33="","",INDEX(import_data,$C33,F$9))</f>
        <v>Göteborg-Majorna OK</v>
      </c>
      <c r="G33" s="93"/>
      <c r="H33" s="141">
        <f t="shared" si="3"/>
        <v>21</v>
      </c>
      <c r="I33" s="278">
        <f t="shared" si="5"/>
        <v>1620</v>
      </c>
      <c r="K33" s="282" cm="1">
        <f t="array" ref="K33">IF($I33="","",INDEX(import_data,$I33,K$9))</f>
        <v>18</v>
      </c>
      <c r="L33" s="280" t="str" cm="1">
        <f t="array" ref="L33">IF($I33="","",INDEX(import_data,$I33,L$9))</f>
        <v>OK JISKRA NOVÝ BOR</v>
      </c>
      <c r="M33" s="300" cm="1">
        <f t="array" ref="M33">IF($I33="","",INDEX(import_data,$I33,M$9))</f>
        <v>40</v>
      </c>
    </row>
    <row r="34" spans="2:13" x14ac:dyDescent="0.25">
      <c r="B34" s="141">
        <f t="shared" si="2"/>
        <v>22</v>
      </c>
      <c r="C34" s="278">
        <f t="shared" si="4"/>
        <v>1510</v>
      </c>
      <c r="E34" s="282" cm="1">
        <f t="array" ref="E34">IF($C34="","",INDEX(import_data,$C34,E$9))</f>
        <v>105</v>
      </c>
      <c r="F34" s="300" t="str" cm="1">
        <f t="array" ref="F34">IF($C34="","",INDEX(import_data,$C34,F$9))</f>
        <v>Hermathenae OSPA</v>
      </c>
      <c r="G34" s="93"/>
      <c r="H34" s="141">
        <f t="shared" si="3"/>
        <v>22</v>
      </c>
      <c r="I34" s="278">
        <f t="shared" si="5"/>
        <v>1621</v>
      </c>
      <c r="K34" s="282" cm="1">
        <f t="array" ref="K34">IF($I34="","",INDEX(import_data,$I34,K$9))</f>
        <v>2</v>
      </c>
      <c r="L34" s="280" t="str" cm="1">
        <f t="array" ref="L34">IF($I34="","",INDEX(import_data,$I34,L$9))</f>
        <v>OK Medjimurje</v>
      </c>
      <c r="M34" s="300" cm="1">
        <f t="array" ref="M34">IF($I34="","",INDEX(import_data,$I34,M$9))</f>
        <v>7</v>
      </c>
    </row>
    <row r="35" spans="2:13" x14ac:dyDescent="0.25">
      <c r="B35" s="141">
        <f t="shared" si="2"/>
        <v>23</v>
      </c>
      <c r="C35" s="278">
        <f t="shared" si="4"/>
        <v>1511</v>
      </c>
      <c r="E35" s="282" cm="1">
        <f t="array" ref="E35">IF($C35="","",INDEX(import_data,$C35,E$9))</f>
        <v>59</v>
      </c>
      <c r="F35" s="300" t="str" cm="1">
        <f t="array" ref="F35">IF($C35="","",INDEX(import_data,$C35,F$9))</f>
        <v>Hisoy OK</v>
      </c>
      <c r="G35" s="93"/>
      <c r="H35" s="141">
        <f t="shared" si="3"/>
        <v>23</v>
      </c>
      <c r="I35" s="278">
        <f t="shared" si="5"/>
        <v>1622</v>
      </c>
      <c r="K35" s="282" cm="1">
        <f t="array" ref="K35">IF($I35="","",INDEX(import_data,$I35,K$9))</f>
        <v>32</v>
      </c>
      <c r="L35" s="280" t="str" cm="1">
        <f t="array" ref="L35">IF($I35="","",INDEX(import_data,$I35,L$9))</f>
        <v>OK SK</v>
      </c>
      <c r="M35" s="300" cm="1">
        <f t="array" ref="M35">IF($I35="","",INDEX(import_data,$I35,M$9))</f>
        <v>58</v>
      </c>
    </row>
    <row r="36" spans="2:13" x14ac:dyDescent="0.25">
      <c r="B36" s="141">
        <f t="shared" si="2"/>
        <v>24</v>
      </c>
      <c r="C36" s="278">
        <f t="shared" si="4"/>
        <v>1512</v>
      </c>
      <c r="E36" s="282" cm="1">
        <f t="array" ref="E36">IF($C36="","",INDEX(import_data,$C36,E$9))</f>
        <v>100</v>
      </c>
      <c r="F36" s="300" t="str" cm="1">
        <f t="array" ref="F36">IF($C36="","",INDEX(import_data,$C36,F$9))</f>
        <v>Hjerteforeningen</v>
      </c>
      <c r="G36" s="93"/>
      <c r="H36" s="141">
        <f t="shared" si="3"/>
        <v>24</v>
      </c>
      <c r="I36" s="278">
        <f t="shared" si="5"/>
        <v>1623</v>
      </c>
      <c r="K36" s="282" cm="1">
        <f t="array" ref="K36">IF($I36="","",INDEX(import_data,$I36,K$9))</f>
        <v>3</v>
      </c>
      <c r="L36" s="280" t="str" cm="1">
        <f t="array" ref="L36">IF($I36="","",INDEX(import_data,$I36,L$9))</f>
        <v>OK Slovenj Gradec</v>
      </c>
      <c r="M36" s="300" cm="1">
        <f t="array" ref="M36">IF($I36="","",INDEX(import_data,$I36,M$9))</f>
        <v>19</v>
      </c>
    </row>
    <row r="37" spans="2:13" x14ac:dyDescent="0.25">
      <c r="B37" s="141">
        <f t="shared" si="2"/>
        <v>25</v>
      </c>
      <c r="C37" s="278">
        <f t="shared" si="4"/>
        <v>1513</v>
      </c>
      <c r="E37" s="282" cm="1">
        <f t="array" ref="E37">IF($C37="","",INDEX(import_data,$C37,E$9))</f>
        <v>83</v>
      </c>
      <c r="F37" s="300" t="str" cm="1">
        <f t="array" ref="F37">IF($C37="","",INDEX(import_data,$C37,F$9))</f>
        <v>HOC 93</v>
      </c>
      <c r="G37" s="93"/>
      <c r="H37" s="141">
        <f t="shared" si="3"/>
        <v>25</v>
      </c>
      <c r="I37" s="278">
        <f t="shared" si="5"/>
        <v>1624</v>
      </c>
      <c r="K37" s="282" cm="1">
        <f t="array" ref="K37">IF($I37="","",INDEX(import_data,$I37,K$9))</f>
        <v>24</v>
      </c>
      <c r="L37" s="280" t="str" cm="1">
        <f t="array" ref="L37">IF($I37="","",INDEX(import_data,$I37,L$9))</f>
        <v>OLC Union Viktring</v>
      </c>
      <c r="M37" s="300" cm="1">
        <f t="array" ref="M37">IF($I37="","",INDEX(import_data,$I37,M$9))</f>
        <v>50</v>
      </c>
    </row>
    <row r="38" spans="2:13" x14ac:dyDescent="0.25">
      <c r="B38" s="141">
        <f t="shared" si="2"/>
        <v>26</v>
      </c>
      <c r="C38" s="278">
        <f t="shared" si="4"/>
        <v>1514</v>
      </c>
      <c r="E38" s="282" cm="1">
        <f t="array" ref="E38">IF($C38="","",INDEX(import_data,$C38,E$9))</f>
        <v>76</v>
      </c>
      <c r="F38" s="300" t="str" cm="1">
        <f t="array" ref="F38">IF($C38="","",INDEX(import_data,$C38,F$9))</f>
        <v>HSV Pinkafeld</v>
      </c>
      <c r="G38" s="93"/>
      <c r="H38" s="141">
        <f t="shared" si="3"/>
        <v>26</v>
      </c>
      <c r="I38" s="278">
        <f t="shared" si="5"/>
        <v>1625</v>
      </c>
      <c r="K38" s="282" cm="1">
        <f t="array" ref="K38">IF($I38="","",INDEX(import_data,$I38,K$9))</f>
        <v>15</v>
      </c>
      <c r="L38" s="280" t="str" cm="1">
        <f t="array" ref="L38">IF($I38="","",INDEX(import_data,$I38,L$9))</f>
        <v>OMEGA RUSSIA</v>
      </c>
      <c r="M38" s="300" cm="1">
        <f t="array" ref="M38">IF($I38="","",INDEX(import_data,$I38,M$9))</f>
        <v>35</v>
      </c>
    </row>
    <row r="39" spans="2:13" x14ac:dyDescent="0.25">
      <c r="B39" s="141">
        <f t="shared" si="2"/>
        <v>27</v>
      </c>
      <c r="C39" s="278">
        <f t="shared" si="4"/>
        <v>1515</v>
      </c>
      <c r="E39" s="282" cm="1">
        <f t="array" ref="E39">IF($C39="","",INDEX(import_data,$C39,E$9))</f>
        <v>63</v>
      </c>
      <c r="F39" s="300" t="str" cm="1">
        <f t="array" ref="F39">IF($C39="","",INDEX(import_data,$C39,F$9))</f>
        <v>Japan team</v>
      </c>
      <c r="G39" s="93"/>
      <c r="H39" s="141">
        <f t="shared" si="3"/>
        <v>27</v>
      </c>
      <c r="I39" s="278">
        <f t="shared" si="5"/>
        <v>1626</v>
      </c>
      <c r="K39" s="282" cm="1">
        <f t="array" ref="K39">IF($I39="","",INDEX(import_data,$I39,K$9))</f>
        <v>30</v>
      </c>
      <c r="L39" s="280" t="str" cm="1">
        <f t="array" ref="L39">IF($I39="","",INDEX(import_data,$I39,L$9))</f>
        <v>Orientacijski klub Komenda</v>
      </c>
      <c r="M39" s="300" cm="1">
        <f t="array" ref="M39">IF($I39="","",INDEX(import_data,$I39,M$9))</f>
        <v>61</v>
      </c>
    </row>
    <row r="40" spans="2:13" x14ac:dyDescent="0.25">
      <c r="B40" s="141">
        <f t="shared" si="2"/>
        <v>28</v>
      </c>
      <c r="C40" s="278">
        <f t="shared" si="4"/>
        <v>1516</v>
      </c>
      <c r="E40" s="282" cm="1">
        <f t="array" ref="E40">IF($C40="","",INDEX(import_data,$C40,E$9))</f>
        <v>55</v>
      </c>
      <c r="F40" s="300" t="str" cm="1">
        <f t="array" ref="F40">IF($C40="","",INDEX(import_data,$C40,F$9))</f>
        <v>Kamniški OK</v>
      </c>
      <c r="G40" s="93"/>
      <c r="H40" s="141">
        <f t="shared" si="3"/>
        <v>28</v>
      </c>
      <c r="I40" s="278">
        <f t="shared" si="5"/>
        <v>1627</v>
      </c>
      <c r="K40" s="282" cm="1">
        <f t="array" ref="K40">IF($I40="","",INDEX(import_data,$I40,K$9))</f>
        <v>28</v>
      </c>
      <c r="L40" s="280" t="str" cm="1">
        <f t="array" ref="L40">IF($I40="","",INDEX(import_data,$I40,L$9))</f>
        <v>Orientacijski klub Slovenske Konjice</v>
      </c>
      <c r="M40" s="300" cm="1">
        <f t="array" ref="M40">IF($I40="","",INDEX(import_data,$I40,M$9))</f>
        <v>58</v>
      </c>
    </row>
    <row r="41" spans="2:13" x14ac:dyDescent="0.25">
      <c r="B41" s="141">
        <f t="shared" si="2"/>
        <v>29</v>
      </c>
      <c r="C41" s="278">
        <f t="shared" si="4"/>
        <v>1517</v>
      </c>
      <c r="E41" s="282" cm="1">
        <f t="array" ref="E41">IF($C41="","",INDEX(import_data,$C41,E$9))</f>
        <v>103</v>
      </c>
      <c r="F41" s="300" t="str" cm="1">
        <f t="array" ref="F41">IF($C41="","",INDEX(import_data,$C41,F$9))</f>
        <v>KFUM Örebro Orientering</v>
      </c>
      <c r="G41" s="93"/>
      <c r="H41" s="141">
        <f t="shared" si="3"/>
        <v>29</v>
      </c>
      <c r="I41" s="278">
        <f t="shared" si="5"/>
        <v>1628</v>
      </c>
      <c r="K41" s="282" cm="1">
        <f t="array" ref="K41">IF($I41="","",INDEX(import_data,$I41,K$9))</f>
        <v>36</v>
      </c>
      <c r="L41" s="280" t="str" cm="1">
        <f t="array" ref="L41">IF($I41="","",INDEX(import_data,$I41,L$9))</f>
        <v>ORIENTACTION</v>
      </c>
      <c r="M41" s="300" cm="1">
        <f t="array" ref="M41">IF($I41="","",INDEX(import_data,$I41,M$9))</f>
        <v>75</v>
      </c>
    </row>
    <row r="42" spans="2:13" x14ac:dyDescent="0.25">
      <c r="B42" s="141">
        <f t="shared" si="2"/>
        <v>30</v>
      </c>
      <c r="C42" s="278">
        <f t="shared" si="4"/>
        <v>1518</v>
      </c>
      <c r="E42" s="282" cm="1">
        <f t="array" ref="E42">IF($C42="","",INDEX(import_data,$C42,E$9))</f>
        <v>49</v>
      </c>
      <c r="F42" s="300" t="str" cm="1">
        <f t="array" ref="F42">IF($C42="","",INDEX(import_data,$C42,F$9))</f>
        <v>Kimito SF</v>
      </c>
      <c r="G42" s="93"/>
      <c r="H42" s="141">
        <f t="shared" si="3"/>
        <v>30</v>
      </c>
      <c r="I42" s="278">
        <f t="shared" si="5"/>
        <v>1629</v>
      </c>
      <c r="K42" s="282" cm="1">
        <f t="array" ref="K42">IF($I42="","",INDEX(import_data,$I42,K$9))</f>
        <v>22</v>
      </c>
      <c r="L42" s="280" t="str" cm="1">
        <f t="array" ref="L42">IF($I42="","",INDEX(import_data,$I42,L$9))</f>
        <v>Orientation caennaise</v>
      </c>
      <c r="M42" s="300" cm="1">
        <f t="array" ref="M42">IF($I42="","",INDEX(import_data,$I42,M$9))</f>
        <v>46</v>
      </c>
    </row>
    <row r="43" spans="2:13" x14ac:dyDescent="0.25">
      <c r="B43" s="141">
        <f t="shared" si="2"/>
        <v>31</v>
      </c>
      <c r="C43" s="278">
        <f t="shared" si="4"/>
        <v>1519</v>
      </c>
      <c r="E43" s="282" cm="1">
        <f t="array" ref="E43">IF($C43="","",INDEX(import_data,$C43,E$9))</f>
        <v>25</v>
      </c>
      <c r="F43" s="300" t="str" cm="1">
        <f t="array" ref="F43">IF($C43="","",INDEX(import_data,$C43,F$9))</f>
        <v>KOB Sokol Pez.</v>
      </c>
      <c r="G43" s="93"/>
      <c r="H43" s="141">
        <f t="shared" si="3"/>
        <v>31</v>
      </c>
      <c r="I43" s="278">
        <f t="shared" si="5"/>
        <v>1630</v>
      </c>
      <c r="K43" s="282" cm="1">
        <f t="array" ref="K43">IF($I43="","",INDEX(import_data,$I43,K$9))</f>
        <v>44</v>
      </c>
      <c r="L43" s="280" t="str" cm="1">
        <f t="array" ref="L43">IF($I43="","",INDEX(import_data,$I43,L$9))</f>
        <v>ORIENTEERING INNSBRUCK IMST</v>
      </c>
      <c r="M43" s="300" cm="1">
        <f t="array" ref="M43">IF($I43="","",INDEX(import_data,$I43,M$9))</f>
        <v>94</v>
      </c>
    </row>
    <row r="44" spans="2:13" x14ac:dyDescent="0.25">
      <c r="B44" s="141">
        <f t="shared" si="2"/>
        <v>32</v>
      </c>
      <c r="C44" s="278">
        <f t="shared" si="4"/>
        <v>1520</v>
      </c>
      <c r="E44" s="282" cm="1">
        <f t="array" ref="E44">IF($C44="","",INDEX(import_data,$C44,E$9))</f>
        <v>73</v>
      </c>
      <c r="F44" s="300" t="str" cm="1">
        <f t="array" ref="F44">IF($C44="","",INDEX(import_data,$C44,F$9))</f>
        <v>Kompisarna</v>
      </c>
      <c r="G44" s="93"/>
      <c r="H44" s="141">
        <f t="shared" si="3"/>
        <v>32</v>
      </c>
      <c r="I44" s="278">
        <f t="shared" si="5"/>
        <v>1631</v>
      </c>
      <c r="K44" s="282" cm="1">
        <f t="array" ref="K44">IF($I44="","",INDEX(import_data,$I44,K$9))</f>
        <v>17</v>
      </c>
      <c r="L44" s="280" t="str" cm="1">
        <f t="array" ref="L44">IF($I44="","",INDEX(import_data,$I44,L$9))</f>
        <v>Orienteering Klosterneuburg</v>
      </c>
      <c r="M44" s="300" cm="1">
        <f t="array" ref="M44">IF($I44="","",INDEX(import_data,$I44,M$9))</f>
        <v>39</v>
      </c>
    </row>
    <row r="45" spans="2:13" x14ac:dyDescent="0.25">
      <c r="B45" s="141">
        <f t="shared" si="2"/>
        <v>33</v>
      </c>
      <c r="C45" s="278">
        <f t="shared" si="4"/>
        <v>1521</v>
      </c>
      <c r="E45" s="282" cm="1">
        <f t="array" ref="E45">IF($C45="","",INDEX(import_data,$C45,E$9))</f>
        <v>84</v>
      </c>
      <c r="F45" s="300" t="str" cm="1">
        <f t="array" ref="F45">IF($C45="","",INDEX(import_data,$C45,F$9))</f>
        <v>Kongsberg O-lag</v>
      </c>
      <c r="G45" s="93"/>
      <c r="H45" s="141">
        <f t="shared" si="3"/>
        <v>33</v>
      </c>
      <c r="I45" s="278">
        <f t="shared" si="5"/>
        <v>1632</v>
      </c>
      <c r="K45" s="282" cm="1">
        <f t="array" ref="K45">IF($I45="","",INDEX(import_data,$I45,K$9))</f>
        <v>6</v>
      </c>
      <c r="L45" s="280" t="str" cm="1">
        <f t="array" ref="L45">IF($I45="","",INDEX(import_data,$I45,L$9))</f>
        <v>Pécsi Orvos Eü.Sk.</v>
      </c>
      <c r="M45" s="300" cm="1">
        <f t="array" ref="M45">IF($I45="","",INDEX(import_data,$I45,M$9))</f>
        <v>20</v>
      </c>
    </row>
    <row r="46" spans="2:13" x14ac:dyDescent="0.25">
      <c r="B46" s="141">
        <f t="shared" si="2"/>
        <v>34</v>
      </c>
      <c r="C46" s="278">
        <f t="shared" si="4"/>
        <v>1522</v>
      </c>
      <c r="E46" s="282" cm="1">
        <f t="array" ref="E46">IF($C46="","",INDEX(import_data,$C46,E$9))</f>
        <v>29</v>
      </c>
      <c r="F46" s="300" t="str" cm="1">
        <f t="array" ref="F46">IF($C46="","",INDEX(import_data,$C46,F$9))</f>
        <v>KOS Tesla Brno</v>
      </c>
      <c r="G46" s="93"/>
      <c r="H46" s="141">
        <f t="shared" si="3"/>
        <v>34</v>
      </c>
      <c r="I46" s="278">
        <f t="shared" si="5"/>
        <v>1633</v>
      </c>
      <c r="K46" s="282" cm="1">
        <f t="array" ref="K46">IF($I46="","",INDEX(import_data,$I46,K$9))</f>
        <v>5</v>
      </c>
      <c r="L46" s="280" t="str" cm="1">
        <f t="array" ref="L46">IF($I46="","",INDEX(import_data,$I46,L$9))</f>
        <v>Pécsi Vasutas SK</v>
      </c>
      <c r="M46" s="300" cm="1">
        <f t="array" ref="M46">IF($I46="","",INDEX(import_data,$I46,M$9))</f>
        <v>15</v>
      </c>
    </row>
    <row r="47" spans="2:13" x14ac:dyDescent="0.25">
      <c r="B47" s="141">
        <f t="shared" si="2"/>
        <v>35</v>
      </c>
      <c r="C47" s="278">
        <f t="shared" si="4"/>
        <v>1523</v>
      </c>
      <c r="E47" s="282" cm="1">
        <f t="array" ref="E47">IF($C47="","",INDEX(import_data,$C47,E$9))</f>
        <v>38</v>
      </c>
      <c r="F47" s="300" t="str" cm="1">
        <f t="array" ref="F47">IF($C47="","",INDEX(import_data,$C47,F$9))</f>
        <v>LG Ost</v>
      </c>
      <c r="G47" s="93"/>
      <c r="H47" s="141">
        <f t="shared" si="3"/>
        <v>35</v>
      </c>
      <c r="I47" s="278">
        <f t="shared" si="5"/>
        <v>1634</v>
      </c>
      <c r="K47" s="282" cm="1">
        <f t="array" ref="K47">IF($I47="","",INDEX(import_data,$I47,K$9))</f>
        <v>35</v>
      </c>
      <c r="L47" s="280" t="str" cm="1">
        <f t="array" ref="L47">IF($I47="","",INDEX(import_data,$I47,L$9))</f>
        <v>Raid Orientation Paris</v>
      </c>
      <c r="M47" s="300" cm="1">
        <f t="array" ref="M47">IF($I47="","",INDEX(import_data,$I47,M$9))</f>
        <v>74</v>
      </c>
    </row>
    <row r="48" spans="2:13" x14ac:dyDescent="0.25">
      <c r="B48" s="141">
        <f t="shared" si="2"/>
        <v>36</v>
      </c>
      <c r="C48" s="278">
        <f t="shared" si="4"/>
        <v>1524</v>
      </c>
      <c r="E48" s="282" cm="1">
        <f t="array" ref="E48">IF($C48="","",INDEX(import_data,$C48,E$9))</f>
        <v>102</v>
      </c>
      <c r="F48" s="300" t="str" cm="1">
        <f t="array" ref="F48">IF($C48="","",INDEX(import_data,$C48,F$9))</f>
        <v>Lokomotiva Trutnov</v>
      </c>
      <c r="G48" s="93"/>
      <c r="H48" s="141">
        <f t="shared" si="3"/>
        <v>36</v>
      </c>
      <c r="I48" s="278">
        <f t="shared" si="5"/>
        <v>1635</v>
      </c>
      <c r="K48" s="282" cm="1">
        <f t="array" ref="K48">IF($I48="","",INDEX(import_data,$I48,K$9))</f>
        <v>34</v>
      </c>
      <c r="L48" s="280" t="str" cm="1">
        <f t="array" ref="L48">IF($I48="","",INDEX(import_data,$I48,L$9))</f>
        <v>RAPTC SHORT</v>
      </c>
      <c r="M48" s="300" cm="1">
        <f t="array" ref="M48">IF($I48="","",INDEX(import_data,$I48,M$9))</f>
        <v>70</v>
      </c>
    </row>
    <row r="49" spans="2:13" x14ac:dyDescent="0.25">
      <c r="B49" s="141">
        <f t="shared" si="2"/>
        <v>37</v>
      </c>
      <c r="C49" s="278">
        <f t="shared" si="4"/>
        <v>1525</v>
      </c>
      <c r="E49" s="282" cm="1">
        <f t="array" ref="E49">IF($C49="","",INDEX(import_data,$C49,E$9))</f>
        <v>87</v>
      </c>
      <c r="F49" s="300" t="str" cm="1">
        <f t="array" ref="F49">IF($C49="","",INDEX(import_data,$C49,F$9))</f>
        <v>Love OT</v>
      </c>
      <c r="G49" s="93"/>
      <c r="H49" s="141">
        <f t="shared" si="3"/>
        <v>37</v>
      </c>
      <c r="I49" s="278">
        <f t="shared" si="5"/>
        <v>1636</v>
      </c>
      <c r="K49" s="282" cm="1">
        <f t="array" ref="K49">IF($I49="","",INDEX(import_data,$I49,K$9))</f>
        <v>47</v>
      </c>
      <c r="L49" s="280" t="str" cm="1">
        <f t="array" ref="L49">IF($I49="","",INDEX(import_data,$I49,L$9))</f>
        <v>Royal Signals Orienteering Club</v>
      </c>
      <c r="M49" s="300" cm="1">
        <f t="array" ref="M49">IF($I49="","",INDEX(import_data,$I49,M$9))</f>
        <v>104</v>
      </c>
    </row>
    <row r="50" spans="2:13" x14ac:dyDescent="0.25">
      <c r="B50" s="141">
        <f t="shared" si="2"/>
        <v>38</v>
      </c>
      <c r="C50" s="278">
        <f t="shared" si="4"/>
        <v>1526</v>
      </c>
      <c r="E50" s="282" cm="1">
        <f t="array" ref="E50">IF($C50="","",INDEX(import_data,$C50,E$9))</f>
        <v>106</v>
      </c>
      <c r="F50" s="300" t="str" cm="1">
        <f t="array" ref="F50">IF($C50="","",INDEX(import_data,$C50,F$9))</f>
        <v>Matky do Chorvatska</v>
      </c>
      <c r="G50" s="93"/>
      <c r="H50" s="141">
        <f t="shared" si="3"/>
        <v>38</v>
      </c>
      <c r="I50" s="278">
        <f t="shared" si="5"/>
        <v>1637</v>
      </c>
      <c r="K50" s="282" cm="1">
        <f t="array" ref="K50">IF($I50="","",INDEX(import_data,$I50,K$9))</f>
        <v>11</v>
      </c>
      <c r="L50" s="280" t="str" cm="1">
        <f t="array" ref="L50">IF($I50="","",INDEX(import_data,$I50,L$9))</f>
        <v>SK Zabovresky Brno</v>
      </c>
      <c r="M50" s="300" cm="1">
        <f t="array" ref="M50">IF($I50="","",INDEX(import_data,$I50,M$9))</f>
        <v>30</v>
      </c>
    </row>
    <row r="51" spans="2:13" x14ac:dyDescent="0.25">
      <c r="B51" s="141">
        <f t="shared" si="2"/>
        <v>39</v>
      </c>
      <c r="C51" s="278">
        <f t="shared" si="4"/>
        <v>1527</v>
      </c>
      <c r="E51" s="282" cm="1">
        <f t="array" ref="E51">IF($C51="","",INDEX(import_data,$C51,E$9))</f>
        <v>86</v>
      </c>
      <c r="F51" s="300" t="str" cm="1">
        <f t="array" ref="F51">IF($C51="","",INDEX(import_data,$C51,F$9))</f>
        <v>Modiin OC</v>
      </c>
      <c r="G51" s="93"/>
      <c r="H51" s="141">
        <f t="shared" si="3"/>
        <v>39</v>
      </c>
      <c r="I51" s="278">
        <f t="shared" si="5"/>
        <v>1638</v>
      </c>
      <c r="K51" s="282" cm="1">
        <f t="array" ref="K51">IF($I51="","",INDEX(import_data,$I51,K$9))</f>
        <v>12</v>
      </c>
      <c r="L51" s="280" t="str" cm="1">
        <f t="array" ref="L51">IF($I51="","",INDEX(import_data,$I51,L$9))</f>
        <v>Škofjeloški orientacijski klub</v>
      </c>
      <c r="M51" s="300" cm="1">
        <f t="array" ref="M51">IF($I51="","",INDEX(import_data,$I51,M$9))</f>
        <v>31</v>
      </c>
    </row>
    <row r="52" spans="2:13" x14ac:dyDescent="0.25">
      <c r="B52" s="141">
        <f t="shared" si="2"/>
        <v>40</v>
      </c>
      <c r="C52" s="278">
        <f t="shared" si="4"/>
        <v>1528</v>
      </c>
      <c r="E52" s="282" cm="1">
        <f t="array" ref="E52">IF($C52="","",INDEX(import_data,$C52,E$9))</f>
        <v>81</v>
      </c>
      <c r="F52" s="300" t="str" cm="1">
        <f t="array" ref="F52">IF($C52="","",INDEX(import_data,$C52,F$9))</f>
        <v>Moravian</v>
      </c>
      <c r="G52" s="93"/>
      <c r="H52" s="141">
        <f t="shared" si="3"/>
        <v>40</v>
      </c>
      <c r="I52" s="278">
        <f t="shared" si="5"/>
        <v>1639</v>
      </c>
      <c r="K52" s="282" cm="1">
        <f t="array" ref="K52">IF($I52="","",INDEX(import_data,$I52,K$9))</f>
        <v>43</v>
      </c>
      <c r="L52" s="280" t="str" cm="1">
        <f t="array" ref="L52">IF($I52="","",INDEX(import_data,$I52,L$9))</f>
        <v>Sogne og Songdalen ok</v>
      </c>
      <c r="M52" s="300" cm="1">
        <f t="array" ref="M52">IF($I52="","",INDEX(import_data,$I52,M$9))</f>
        <v>93</v>
      </c>
    </row>
    <row r="53" spans="2:13" x14ac:dyDescent="0.25">
      <c r="B53" s="141">
        <f t="shared" si="2"/>
        <v>41</v>
      </c>
      <c r="C53" s="278">
        <f t="shared" si="4"/>
        <v>1529</v>
      </c>
      <c r="E53" s="282" cm="1">
        <f t="array" ref="E53">IF($C53="","",INDEX(import_data,$C53,E$9))</f>
        <v>88</v>
      </c>
      <c r="F53" s="300" t="str" cm="1">
        <f t="array" ref="F53">IF($C53="","",INDEX(import_data,$C53,F$9))</f>
        <v>Moravian OC</v>
      </c>
      <c r="G53" s="93"/>
      <c r="H53" s="141">
        <f t="shared" si="3"/>
        <v>41</v>
      </c>
      <c r="I53" s="278">
        <f t="shared" si="5"/>
        <v>1640</v>
      </c>
      <c r="K53" s="282" cm="1">
        <f t="array" ref="K53">IF($I53="","",INDEX(import_data,$I53,K$9))</f>
        <v>39</v>
      </c>
      <c r="L53" s="280" t="str" cm="1">
        <f t="array" ref="L53">IF($I53="","",INDEX(import_data,$I53,L$9))</f>
        <v>Steinkjer Orienteringsklubb</v>
      </c>
      <c r="M53" s="300" cm="1">
        <f t="array" ref="M53">IF($I53="","",INDEX(import_data,$I53,M$9))</f>
        <v>85</v>
      </c>
    </row>
    <row r="54" spans="2:13" x14ac:dyDescent="0.25">
      <c r="B54" s="141">
        <f t="shared" si="2"/>
        <v>42</v>
      </c>
      <c r="C54" s="278">
        <f t="shared" si="4"/>
        <v>1530</v>
      </c>
      <c r="E54" s="282" cm="1">
        <f t="array" ref="E54">IF($C54="","",INDEX(import_data,$C54,E$9))</f>
        <v>23</v>
      </c>
      <c r="F54" s="300" t="str" cm="1">
        <f t="array" ref="F54">IF($C54="","",INDEX(import_data,$C54,F$9))</f>
        <v>Nagykanizsai ZSE</v>
      </c>
      <c r="G54" s="93"/>
      <c r="H54" s="141">
        <f t="shared" si="3"/>
        <v>42</v>
      </c>
      <c r="I54" s="278">
        <f t="shared" si="5"/>
        <v>1641</v>
      </c>
      <c r="K54" s="282" cm="1">
        <f t="array" ref="K54">IF($I54="","",INDEX(import_data,$I54,K$9))</f>
        <v>46</v>
      </c>
      <c r="L54" s="280" t="str" cm="1">
        <f t="array" ref="L54">IF($I54="","",INDEX(import_data,$I54,L$9))</f>
        <v>STRAŽILOVO</v>
      </c>
      <c r="M54" s="300" cm="1">
        <f t="array" ref="M54">IF($I54="","",INDEX(import_data,$I54,M$9))</f>
        <v>64</v>
      </c>
    </row>
    <row r="55" spans="2:13" x14ac:dyDescent="0.25">
      <c r="B55" s="141">
        <f t="shared" si="2"/>
        <v>43</v>
      </c>
      <c r="C55" s="278">
        <f t="shared" si="4"/>
        <v>1531</v>
      </c>
      <c r="E55" s="282" cm="1">
        <f t="array" ref="E55">IF($C55="","",INDEX(import_data,$C55,E$9))</f>
        <v>43</v>
      </c>
      <c r="F55" s="300" t="str" cm="1">
        <f t="array" ref="F55">IF($C55="","",INDEX(import_data,$C55,F$9))</f>
        <v>Naturfreunde L</v>
      </c>
      <c r="G55" s="93"/>
      <c r="H55" s="141">
        <f t="shared" si="3"/>
        <v>43</v>
      </c>
      <c r="I55" s="278">
        <f t="shared" si="5"/>
        <v>1642</v>
      </c>
      <c r="K55" s="282" cm="1">
        <f t="array" ref="K55">IF($I55="","",INDEX(import_data,$I55,K$9))</f>
        <v>42</v>
      </c>
      <c r="L55" s="280" t="str" cm="1">
        <f t="array" ref="L55">IF($I55="","",INDEX(import_data,$I55,L$9))</f>
        <v>SUNKY</v>
      </c>
      <c r="M55" s="300" cm="1">
        <f t="array" ref="M55">IF($I55="","",INDEX(import_data,$I55,M$9))</f>
        <v>89</v>
      </c>
    </row>
    <row r="56" spans="2:13" x14ac:dyDescent="0.25">
      <c r="B56" s="141">
        <f t="shared" si="2"/>
        <v>44</v>
      </c>
      <c r="C56" s="278">
        <f t="shared" si="4"/>
        <v>1532</v>
      </c>
      <c r="E56" s="282" cm="1">
        <f t="array" ref="E56">IF($C56="","",INDEX(import_data,$C56,E$9))</f>
        <v>36</v>
      </c>
      <c r="F56" s="300" t="str" cm="1">
        <f t="array" ref="F56">IF($C56="","",INDEX(import_data,$C56,F$9))</f>
        <v>Naturfreunde W.</v>
      </c>
      <c r="G56" s="93"/>
      <c r="H56" s="141">
        <f t="shared" si="3"/>
        <v>44</v>
      </c>
      <c r="I56" s="278">
        <f t="shared" si="5"/>
        <v>1643</v>
      </c>
      <c r="K56" s="282" cm="1">
        <f t="array" ref="K56">IF($I56="","",INDEX(import_data,$I56,K$9))</f>
        <v>8</v>
      </c>
      <c r="L56" s="280" t="str" cm="1">
        <f t="array" ref="L56">IF($I56="","",INDEX(import_data,$I56,L$9))</f>
        <v>Turun Metsänkävijät</v>
      </c>
      <c r="M56" s="300" cm="1">
        <f t="array" ref="M56">IF($I56="","",INDEX(import_data,$I56,M$9))</f>
        <v>24</v>
      </c>
    </row>
    <row r="57" spans="2:13" x14ac:dyDescent="0.25">
      <c r="B57" s="141">
        <f t="shared" si="2"/>
        <v>45</v>
      </c>
      <c r="C57" s="278">
        <f t="shared" si="4"/>
        <v>1533</v>
      </c>
      <c r="E57" s="282" cm="1">
        <f t="array" ref="E57">IF($C57="","",INDEX(import_data,$C57,E$9))</f>
        <v>92</v>
      </c>
      <c r="F57" s="300" t="str" cm="1">
        <f t="array" ref="F57">IF($C57="","",INDEX(import_data,$C57,F$9))</f>
        <v>Naturfreunde Wien</v>
      </c>
      <c r="G57" s="93"/>
      <c r="H57" s="141">
        <f t="shared" si="3"/>
        <v>45</v>
      </c>
      <c r="I57" s="278">
        <f t="shared" si="5"/>
        <v>1644</v>
      </c>
      <c r="K57" s="282" cm="1">
        <f t="array" ref="K57">IF($I57="","",INDEX(import_data,$I57,K$9))</f>
        <v>19</v>
      </c>
      <c r="L57" s="280" t="str" cm="1">
        <f t="array" ref="L57">IF($I57="","",INDEX(import_data,$I57,L$9))</f>
        <v>Uczniowski Klub Sportowy ENERGETYK Dychów</v>
      </c>
      <c r="M57" s="300" cm="1">
        <f t="array" ref="M57">IF($I57="","",INDEX(import_data,$I57,M$9))</f>
        <v>42</v>
      </c>
    </row>
    <row r="58" spans="2:13" x14ac:dyDescent="0.25">
      <c r="B58" s="141">
        <f t="shared" si="2"/>
        <v>46</v>
      </c>
      <c r="C58" s="278">
        <f t="shared" si="4"/>
        <v>1534</v>
      </c>
      <c r="E58" s="282" cm="1">
        <f t="array" ref="E58">IF($C58="","",INDEX(import_data,$C58,E$9))</f>
        <v>46</v>
      </c>
      <c r="F58" s="300" t="str" cm="1">
        <f t="array" ref="F58">IF($C58="","",INDEX(import_data,$C58,F$9))</f>
        <v>O. Caennaise</v>
      </c>
      <c r="G58" s="93"/>
      <c r="H58" s="141">
        <f t="shared" si="3"/>
        <v>46</v>
      </c>
      <c r="I58" s="278">
        <f t="shared" si="5"/>
        <v>1645</v>
      </c>
      <c r="K58" s="282" cm="1">
        <f t="array" ref="K58">IF($I58="","",INDEX(import_data,$I58,K$9))</f>
        <v>38</v>
      </c>
      <c r="L58" s="280" t="str" cm="1">
        <f t="array" ref="L58">IF($I58="","",INDEX(import_data,$I58,L$9))</f>
        <v>Universitni Sportovni Klub Praha</v>
      </c>
      <c r="M58" s="300" cm="1">
        <f t="array" ref="M58">IF($I58="","",INDEX(import_data,$I58,M$9))</f>
        <v>71</v>
      </c>
    </row>
    <row r="59" spans="2:13" x14ac:dyDescent="0.25">
      <c r="B59" s="141">
        <f t="shared" si="2"/>
        <v>47</v>
      </c>
      <c r="C59" s="278">
        <f t="shared" si="4"/>
        <v>1535</v>
      </c>
      <c r="E59" s="282" cm="1">
        <f t="array" ref="E59">IF($C59="","",INDEX(import_data,$C59,E$9))</f>
        <v>39</v>
      </c>
      <c r="F59" s="300" t="str" cm="1">
        <f t="array" ref="F59">IF($C59="","",INDEX(import_data,$C59,F$9))</f>
        <v>O. Klosterneub.</v>
      </c>
      <c r="G59" s="93"/>
      <c r="H59" s="141">
        <f t="shared" si="3"/>
        <v>47</v>
      </c>
      <c r="I59" s="278">
        <f t="shared" si="5"/>
        <v>1646</v>
      </c>
      <c r="K59" s="282" cm="1">
        <f t="array" ref="K59">IF($I59="","",INDEX(import_data,$I59,K$9))</f>
        <v>49</v>
      </c>
      <c r="L59" s="280" t="str" cm="1">
        <f t="array" ref="L59">IF($I59="","",INDEX(import_data,$I59,L$9))</f>
        <v>VERVINS ORIENTATION</v>
      </c>
      <c r="M59" s="300" cm="1">
        <f t="array" ref="M59">IF($I59="","",INDEX(import_data,$I59,M$9))</f>
        <v>110</v>
      </c>
    </row>
    <row r="60" spans="2:13" x14ac:dyDescent="0.25">
      <c r="B60" s="141">
        <f t="shared" si="2"/>
        <v>48</v>
      </c>
      <c r="C60" s="278">
        <f t="shared" si="4"/>
        <v>1536</v>
      </c>
      <c r="E60" s="282" cm="1">
        <f t="array" ref="E60">IF($C60="","",INDEX(import_data,$C60,E$9))</f>
        <v>56</v>
      </c>
      <c r="F60" s="300" t="str" cm="1">
        <f t="array" ref="F60">IF($C60="","",INDEX(import_data,$C60,F$9))</f>
        <v>Offline SSE</v>
      </c>
      <c r="G60" s="93"/>
      <c r="H60" s="141">
        <f t="shared" si="3"/>
        <v>48</v>
      </c>
      <c r="I60" s="278">
        <f t="shared" si="5"/>
        <v>1647</v>
      </c>
      <c r="K60" s="282" cm="1">
        <f t="array" ref="K60">IF($I60="","",INDEX(import_data,$I60,K$9))</f>
        <v>33</v>
      </c>
      <c r="L60" s="280" t="str" cm="1">
        <f t="array" ref="L60">IF($I60="","",INDEX(import_data,$I60,L$9))</f>
        <v>Zalaegerszegi Tájékozódási Futó Club</v>
      </c>
      <c r="M60" s="300" cm="1">
        <f t="array" ref="M60">IF($I60="","",INDEX(import_data,$I60,M$9))</f>
        <v>66</v>
      </c>
    </row>
    <row r="61" spans="2:13" x14ac:dyDescent="0.25">
      <c r="B61" s="141">
        <f t="shared" si="2"/>
        <v>49</v>
      </c>
      <c r="C61" s="278">
        <f t="shared" si="4"/>
        <v>1537</v>
      </c>
      <c r="E61" s="282" cm="1">
        <f t="array" ref="E61">IF($C61="","",INDEX(import_data,$C61,E$9))</f>
        <v>52</v>
      </c>
      <c r="F61" s="300" t="str" cm="1">
        <f t="array" ref="F61">IF($C61="","",INDEX(import_data,$C61,F$9))</f>
        <v>OK Azimut</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1538</v>
      </c>
      <c r="E62" s="282" cm="1">
        <f t="array" ref="E62">IF($C62="","",INDEX(import_data,$C62,E$9))</f>
        <v>14</v>
      </c>
      <c r="F62" s="300" t="str" cm="1">
        <f t="array" ref="F62">IF($C62="","",INDEX(import_data,$C62,F$9))</f>
        <v>OK Azinut</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1539</v>
      </c>
      <c r="E63" s="282" cm="1">
        <f t="array" ref="E63">IF($C63="","",INDEX(import_data,$C63,E$9))</f>
        <v>1</v>
      </c>
      <c r="F63" s="300" t="str" cm="1">
        <f t="array" ref="F63">IF($C63="","",INDEX(import_data,$C63,F$9))</f>
        <v>OK Bjelovar</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1540</v>
      </c>
      <c r="E64" s="282" cm="1">
        <f t="array" ref="E64">IF($C64="","",INDEX(import_data,$C64,E$9))</f>
        <v>13</v>
      </c>
      <c r="F64" s="300" t="str" cm="1">
        <f t="array" ref="F64">IF($C64="","",INDEX(import_data,$C64,F$9))</f>
        <v>OK Brežice</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1541</v>
      </c>
      <c r="E65" s="282" cm="1">
        <f t="array" ref="E65">IF($C65="","",INDEX(import_data,$C65,E$9))</f>
        <v>21</v>
      </c>
      <c r="F65" s="300" t="str" cm="1">
        <f t="array" ref="F65">IF($C65="","",INDEX(import_data,$C65,F$9))</f>
        <v>OK DIF</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1542</v>
      </c>
      <c r="E66" s="282" cm="1">
        <f t="array" ref="E66">IF($C66="","",INDEX(import_data,$C66,E$9))</f>
        <v>2</v>
      </c>
      <c r="F66" s="300" t="str" cm="1">
        <f t="array" ref="F66">IF($C66="","",INDEX(import_data,$C66,F$9))</f>
        <v>OK Ivan Merz</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1543</v>
      </c>
      <c r="E67" s="282" cm="1">
        <f t="array" ref="E67">IF($C67="","",INDEX(import_data,$C67,E$9))</f>
        <v>3</v>
      </c>
      <c r="F67" s="300" t="str" cm="1">
        <f t="array" ref="F67">IF($C67="","",INDEX(import_data,$C67,F$9))</f>
        <v>OK Japetić</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1544</v>
      </c>
      <c r="E68" s="282" cm="1">
        <f t="array" ref="E68">IF($C68="","",INDEX(import_data,$C68,E$9))</f>
        <v>4</v>
      </c>
      <c r="F68" s="300" t="str" cm="1">
        <f t="array" ref="F68">IF($C68="","",INDEX(import_data,$C68,F$9))</f>
        <v>OK Jelen</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1545</v>
      </c>
      <c r="E69" s="282" cm="1">
        <f t="array" ref="E69">IF($C69="","",INDEX(import_data,$C69,E$9))</f>
        <v>40</v>
      </c>
      <c r="F69" s="300" t="str" cm="1">
        <f t="array" ref="F69">IF($C69="","",INDEX(import_data,$C69,F$9))</f>
        <v>OK Jiskra N.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1546</v>
      </c>
      <c r="E70" s="282" cm="1">
        <f t="array" ref="E70">IF($C70="","",INDEX(import_data,$C70,E$9))</f>
        <v>5</v>
      </c>
      <c r="F70" s="300" t="str" cm="1">
        <f t="array" ref="F70">IF($C70="","",INDEX(import_data,$C70,F$9))</f>
        <v>OK Kapela</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1547</v>
      </c>
      <c r="E71" s="282" cm="1">
        <f t="array" ref="E71">IF($C71="","",INDEX(import_data,$C71,E$9))</f>
        <v>61</v>
      </c>
      <c r="F71" s="300" t="str" cm="1">
        <f t="array" ref="F71">IF($C71="","",INDEX(import_data,$C71,F$9))</f>
        <v>OK Komenda</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1548</v>
      </c>
      <c r="E72" s="282" cm="1">
        <f t="array" ref="E72">IF($C72="","",INDEX(import_data,$C72,E$9))</f>
        <v>17</v>
      </c>
      <c r="F72" s="300" t="str" cm="1">
        <f t="array" ref="F72">IF($C72="","",INDEX(import_data,$C72,F$9))</f>
        <v>OK Lokve</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1549</v>
      </c>
      <c r="E73" s="282" cm="1">
        <f t="array" ref="E73">IF($C73="","",INDEX(import_data,$C73,E$9))</f>
        <v>6</v>
      </c>
      <c r="F73" s="300" t="str" cm="1">
        <f t="array" ref="F73">IF($C73="","",INDEX(import_data,$C73,F$9))</f>
        <v>OK Maksimir</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1550</v>
      </c>
      <c r="E74" s="282" cm="1">
        <f t="array" ref="E74">IF($C74="","",INDEX(import_data,$C74,E$9))</f>
        <v>7</v>
      </c>
      <c r="F74" s="300" t="str" cm="1">
        <f t="array" ref="F74">IF($C74="","",INDEX(import_data,$C74,F$9))</f>
        <v>OK Međimurje</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f t="shared" si="4"/>
        <v>1551</v>
      </c>
      <c r="E75" s="282" cm="1">
        <f t="array" ref="E75">IF($C75="","",INDEX(import_data,$C75,E$9))</f>
        <v>8</v>
      </c>
      <c r="F75" s="300" t="str" cm="1">
        <f t="array" ref="F75">IF($C75="","",INDEX(import_data,$C75,F$9))</f>
        <v>OK Orion</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f t="shared" si="4"/>
        <v>1552</v>
      </c>
      <c r="E76" s="282" cm="1">
        <f t="array" ref="E76">IF($C76="","",INDEX(import_data,$C76,E$9))</f>
        <v>9</v>
      </c>
      <c r="F76" s="300" t="str" cm="1">
        <f t="array" ref="F76">IF($C76="","",INDEX(import_data,$C76,F$9))</f>
        <v>OK Ris</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f t="shared" si="4"/>
        <v>1553</v>
      </c>
      <c r="E77" s="282" cm="1">
        <f t="array" ref="E77">IF($C77="","",INDEX(import_data,$C77,E$9))</f>
        <v>19</v>
      </c>
      <c r="F77" s="300" t="str" cm="1">
        <f t="array" ref="F77">IF($C77="","",INDEX(import_data,$C77,F$9))</f>
        <v>OK Slo. Gradec</v>
      </c>
      <c r="G77" s="93"/>
      <c r="H77" s="141">
        <f t="shared" si="3"/>
        <v>65</v>
      </c>
      <c r="I77" s="278" t="str">
        <f t="shared" si="5"/>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f t="shared" si="4"/>
        <v>1554</v>
      </c>
      <c r="E78" s="282" cm="1">
        <f t="array" ref="E78">IF($C78="","",INDEX(import_data,$C78,E$9))</f>
        <v>58</v>
      </c>
      <c r="F78" s="300" t="str" cm="1">
        <f t="array" ref="F78">IF($C78="","",INDEX(import_data,$C78,F$9))</f>
        <v>OK Slov. Konjice</v>
      </c>
      <c r="G78" s="93"/>
      <c r="H78" s="141">
        <f t="shared" si="3"/>
        <v>66</v>
      </c>
      <c r="I78" s="278" t="str">
        <f t="shared" si="5"/>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f t="shared" si="4"/>
        <v>1555</v>
      </c>
      <c r="E79" s="282" cm="1">
        <f t="array" ref="E79">IF($C79="","",INDEX(import_data,$C79,E$9))</f>
        <v>10</v>
      </c>
      <c r="F79" s="300" t="str" cm="1">
        <f t="array" ref="F79">IF($C79="","",INDEX(import_data,$C79,F$9))</f>
        <v>OK Sova</v>
      </c>
      <c r="G79" s="93"/>
      <c r="H79" s="141">
        <f t="shared" si="3"/>
        <v>67</v>
      </c>
      <c r="I79" s="278" t="str">
        <f t="shared" si="5"/>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f t="shared" si="4"/>
        <v>1556</v>
      </c>
      <c r="E80" s="282" cm="1">
        <f t="array" ref="E80">IF($C80="","",INDEX(import_data,$C80,E$9))</f>
        <v>64</v>
      </c>
      <c r="F80" s="300" t="str" cm="1">
        <f t="array" ref="F80">IF($C80="","",INDEX(import_data,$C80,F$9))</f>
        <v>OK Stražilovo</v>
      </c>
      <c r="G80" s="93"/>
      <c r="H80" s="141">
        <f t="shared" si="3"/>
        <v>68</v>
      </c>
      <c r="I80" s="278" t="str">
        <f t="shared" si="5"/>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f t="shared" si="4"/>
        <v>1557</v>
      </c>
      <c r="E81" s="282" cm="1">
        <f t="array" ref="E81">IF($C81="","",INDEX(import_data,$C81,E$9))</f>
        <v>97</v>
      </c>
      <c r="F81" s="300" t="str" cm="1">
        <f t="array" ref="F81">IF($C81="","",INDEX(import_data,$C81,F$9))</f>
        <v>OK Tisaren</v>
      </c>
      <c r="G81" s="93"/>
      <c r="H81" s="141">
        <f t="shared" si="3"/>
        <v>69</v>
      </c>
      <c r="I81" s="278" t="str">
        <f t="shared" si="5"/>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f t="shared" si="4"/>
        <v>1558</v>
      </c>
      <c r="E82" s="282" cm="1">
        <f t="array" ref="E82">IF($C82="","",INDEX(import_data,$C82,E$9))</f>
        <v>54</v>
      </c>
      <c r="F82" s="300" t="str" cm="1">
        <f t="array" ref="F82">IF($C82="","",INDEX(import_data,$C82,F$9))</f>
        <v>OK Tivoli</v>
      </c>
      <c r="G82" s="93"/>
      <c r="H82" s="141">
        <f t="shared" si="3"/>
        <v>70</v>
      </c>
      <c r="I82" s="278" t="str">
        <f t="shared" si="5"/>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f t="shared" si="4"/>
        <v>1559</v>
      </c>
      <c r="E83" s="282" cm="1">
        <f t="array" ref="E83">IF($C83="","",INDEX(import_data,$C83,E$9))</f>
        <v>18</v>
      </c>
      <c r="F83" s="300" t="str" cm="1">
        <f t="array" ref="F83">IF($C83="","",INDEX(import_data,$C83,F$9))</f>
        <v>OK Torpedo</v>
      </c>
      <c r="G83" s="93"/>
      <c r="H83" s="141">
        <f t="shared" si="3"/>
        <v>71</v>
      </c>
      <c r="I83" s="278" t="str">
        <f t="shared" si="5"/>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f t="shared" si="4"/>
        <v>1560</v>
      </c>
      <c r="E84" s="282" cm="1">
        <f t="array" ref="E84">IF($C84="","",INDEX(import_data,$C84,E$9))</f>
        <v>11</v>
      </c>
      <c r="F84" s="300" t="str" cm="1">
        <f t="array" ref="F84">IF($C84="","",INDEX(import_data,$C84,F$9))</f>
        <v>OK Varaždin</v>
      </c>
      <c r="G84" s="93"/>
      <c r="H84" s="141">
        <f t="shared" si="3"/>
        <v>72</v>
      </c>
      <c r="I84" s="278" t="str">
        <f t="shared" si="5"/>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f t="shared" si="4"/>
        <v>1561</v>
      </c>
      <c r="E85" s="282" cm="1">
        <f t="array" ref="E85">IF($C85="","",INDEX(import_data,$C85,E$9))</f>
        <v>12</v>
      </c>
      <c r="F85" s="300" t="str" cm="1">
        <f t="array" ref="F85">IF($C85="","",INDEX(import_data,$C85,F$9))</f>
        <v>OK Vihor</v>
      </c>
      <c r="G85" s="93"/>
      <c r="H85" s="141">
        <f t="shared" si="3"/>
        <v>73</v>
      </c>
      <c r="I85" s="278" t="str">
        <f t="shared" si="5"/>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f t="shared" si="4"/>
        <v>1562</v>
      </c>
      <c r="E86" s="282" cm="1">
        <f t="array" ref="E86">IF($C86="","",INDEX(import_data,$C86,E$9))</f>
        <v>108</v>
      </c>
      <c r="F86" s="300" t="str" cm="1">
        <f t="array" ref="F86">IF($C86="","",INDEX(import_data,$C86,F$9))</f>
        <v>OL Zimmerberg</v>
      </c>
      <c r="G86" s="93"/>
      <c r="H86" s="141">
        <f t="shared" si="3"/>
        <v>74</v>
      </c>
      <c r="I86" s="278" t="str">
        <f t="shared" si="5"/>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f t="shared" si="4"/>
        <v>1563</v>
      </c>
      <c r="E87" s="282" cm="1">
        <f t="array" ref="E87">IF($C87="","",INDEX(import_data,$C87,E$9))</f>
        <v>16</v>
      </c>
      <c r="F87" s="300" t="str" cm="1">
        <f t="array" ref="F87">IF($C87="","",INDEX(import_data,$C87,F$9))</f>
        <v>OLC Graz</v>
      </c>
      <c r="G87" s="93"/>
      <c r="H87" s="141">
        <f t="shared" si="3"/>
        <v>75</v>
      </c>
      <c r="I87" s="278" t="str">
        <f t="shared" si="5"/>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f t="shared" si="4"/>
        <v>1564</v>
      </c>
      <c r="E88" s="282" cm="1">
        <f t="array" ref="E88">IF($C88="","",INDEX(import_data,$C88,E$9))</f>
        <v>50</v>
      </c>
      <c r="F88" s="300" t="str" cm="1">
        <f t="array" ref="F88">IF($C88="","",INDEX(import_data,$C88,F$9))</f>
        <v>OLC Union Vikt.</v>
      </c>
      <c r="G88" s="93"/>
      <c r="H88" s="141">
        <f t="shared" si="3"/>
        <v>76</v>
      </c>
      <c r="I88" s="278" t="str">
        <f t="shared" si="5"/>
        <v/>
      </c>
      <c r="K88" s="282" t="str" cm="1">
        <f t="array" ref="K88">IF($I88="","",INDEX(import_data,$I88,K$9))</f>
        <v/>
      </c>
      <c r="L88" s="280" t="str" cm="1">
        <f t="array" ref="L88">IF($I88="","",INDEX(import_data,$I88,L$9))</f>
        <v/>
      </c>
      <c r="M88" s="300" t="str" cm="1">
        <f t="array" ref="M88">IF($I88="","",INDEX(import_data,$I88,M$9))</f>
        <v/>
      </c>
    </row>
    <row r="89" spans="2:13" x14ac:dyDescent="0.25">
      <c r="B89" s="141">
        <f t="shared" ref="B89:B152" si="6">B88+1</f>
        <v>77</v>
      </c>
      <c r="C89" s="278">
        <f t="shared" si="4"/>
        <v>1565</v>
      </c>
      <c r="E89" s="282" cm="1">
        <f t="array" ref="E89">IF($C89="","",INDEX(import_data,$C89,E$9))</f>
        <v>82</v>
      </c>
      <c r="F89" s="300" t="str" cm="1">
        <f t="array" ref="F89">IF($C89="","",INDEX(import_data,$C89,F$9))</f>
        <v>OLG Bern</v>
      </c>
      <c r="G89" s="93"/>
      <c r="H89" s="141">
        <f t="shared" si="3"/>
        <v>77</v>
      </c>
      <c r="I89" s="278" t="str">
        <f t="shared" si="5"/>
        <v/>
      </c>
      <c r="K89" s="282" t="str" cm="1">
        <f t="array" ref="K89">IF($I89="","",INDEX(import_data,$I89,K$9))</f>
        <v/>
      </c>
      <c r="L89" s="280" t="str" cm="1">
        <f t="array" ref="L89">IF($I89="","",INDEX(import_data,$I89,L$9))</f>
        <v/>
      </c>
      <c r="M89" s="300" t="str" cm="1">
        <f t="array" ref="M89">IF($I89="","",INDEX(import_data,$I89,M$9))</f>
        <v/>
      </c>
    </row>
    <row r="90" spans="2:13" x14ac:dyDescent="0.25">
      <c r="B90" s="141">
        <f t="shared" si="6"/>
        <v>78</v>
      </c>
      <c r="C90" s="278">
        <f t="shared" si="4"/>
        <v>1566</v>
      </c>
      <c r="E90" s="282" cm="1">
        <f t="array" ref="E90">IF($C90="","",INDEX(import_data,$C90,E$9))</f>
        <v>47</v>
      </c>
      <c r="F90" s="300" t="str" cm="1">
        <f t="array" ref="F90">IF($C90="","",INDEX(import_data,$C90,F$9))</f>
        <v>OLifant</v>
      </c>
      <c r="G90" s="93"/>
      <c r="H90" s="141">
        <f t="shared" si="3"/>
        <v>78</v>
      </c>
      <c r="I90" s="278" t="str">
        <f t="shared" si="5"/>
        <v/>
      </c>
      <c r="K90" s="282" t="str" cm="1">
        <f t="array" ref="K90">IF($I90="","",INDEX(import_data,$I90,K$9))</f>
        <v/>
      </c>
      <c r="L90" s="280" t="str" cm="1">
        <f t="array" ref="L90">IF($I90="","",INDEX(import_data,$I90,L$9))</f>
        <v/>
      </c>
      <c r="M90" s="300" t="str" cm="1">
        <f t="array" ref="M90">IF($I90="","",INDEX(import_data,$I90,M$9))</f>
        <v/>
      </c>
    </row>
    <row r="91" spans="2:13" x14ac:dyDescent="0.25">
      <c r="B91" s="141">
        <f t="shared" si="6"/>
        <v>79</v>
      </c>
      <c r="C91" s="278">
        <f t="shared" si="4"/>
        <v>1567</v>
      </c>
      <c r="E91" s="282" cm="1">
        <f t="array" ref="E91">IF($C91="","",INDEX(import_data,$C91,E$9))</f>
        <v>26</v>
      </c>
      <c r="F91" s="300" t="str" cm="1">
        <f t="array" ref="F91">IF($C91="","",INDEX(import_data,$C91,F$9))</f>
        <v>OLV Eifel</v>
      </c>
      <c r="G91" s="93"/>
      <c r="H91" s="141">
        <f t="shared" si="3"/>
        <v>79</v>
      </c>
      <c r="I91" s="278" t="str">
        <f t="shared" si="5"/>
        <v/>
      </c>
      <c r="K91" s="282" t="str" cm="1">
        <f t="array" ref="K91">IF($I91="","",INDEX(import_data,$I91,K$9))</f>
        <v/>
      </c>
      <c r="L91" s="280" t="str" cm="1">
        <f t="array" ref="L91">IF($I91="","",INDEX(import_data,$I91,L$9))</f>
        <v/>
      </c>
      <c r="M91" s="300" t="str" cm="1">
        <f t="array" ref="M91">IF($I91="","",INDEX(import_data,$I91,M$9))</f>
        <v/>
      </c>
    </row>
    <row r="92" spans="2:13" x14ac:dyDescent="0.25">
      <c r="B92" s="141">
        <f t="shared" si="6"/>
        <v>80</v>
      </c>
      <c r="C92" s="278">
        <f t="shared" si="4"/>
        <v>1568</v>
      </c>
      <c r="E92" s="282" cm="1">
        <f t="array" ref="E92">IF($C92="","",INDEX(import_data,$C92,E$9))</f>
        <v>35</v>
      </c>
      <c r="F92" s="300" t="str" cm="1">
        <f t="array" ref="F92">IF($C92="","",INDEX(import_data,$C92,F$9))</f>
        <v>Omega Russia</v>
      </c>
      <c r="G92" s="93"/>
      <c r="H92" s="141">
        <f t="shared" si="3"/>
        <v>80</v>
      </c>
      <c r="I92" s="278" t="str">
        <f t="shared" si="5"/>
        <v/>
      </c>
      <c r="K92" s="282" t="str" cm="1">
        <f t="array" ref="K92">IF($I92="","",INDEX(import_data,$I92,K$9))</f>
        <v/>
      </c>
      <c r="L92" s="280" t="str" cm="1">
        <f t="array" ref="L92">IF($I92="","",INDEX(import_data,$I92,L$9))</f>
        <v/>
      </c>
      <c r="M92" s="300" t="str" cm="1">
        <f t="array" ref="M92">IF($I92="","",INDEX(import_data,$I92,M$9))</f>
        <v/>
      </c>
    </row>
    <row r="93" spans="2:13" x14ac:dyDescent="0.25">
      <c r="B93" s="141">
        <f t="shared" si="6"/>
        <v>81</v>
      </c>
      <c r="C93" s="278">
        <f t="shared" si="4"/>
        <v>1569</v>
      </c>
      <c r="E93" s="282" cm="1">
        <f t="array" ref="E93">IF($C93="","",INDEX(import_data,$C93,E$9))</f>
        <v>27</v>
      </c>
      <c r="F93" s="300" t="str" cm="1">
        <f t="array" ref="F93">IF($C93="","",INDEX(import_data,$C93,F$9))</f>
        <v>OOB TJ Turnov</v>
      </c>
      <c r="G93" s="93"/>
      <c r="H93" s="141">
        <f t="shared" si="3"/>
        <v>81</v>
      </c>
      <c r="I93" s="278" t="str">
        <f t="shared" si="5"/>
        <v/>
      </c>
      <c r="K93" s="282" t="str" cm="1">
        <f t="array" ref="K93">IF($I93="","",INDEX(import_data,$I93,K$9))</f>
        <v/>
      </c>
      <c r="L93" s="280" t="str" cm="1">
        <f t="array" ref="L93">IF($I93="","",INDEX(import_data,$I93,L$9))</f>
        <v/>
      </c>
      <c r="M93" s="300" t="str" cm="1">
        <f t="array" ref="M93">IF($I93="","",INDEX(import_data,$I93,M$9))</f>
        <v/>
      </c>
    </row>
    <row r="94" spans="2:13" x14ac:dyDescent="0.25">
      <c r="B94" s="141">
        <f t="shared" si="6"/>
        <v>82</v>
      </c>
      <c r="C94" s="278">
        <f t="shared" si="4"/>
        <v>1570</v>
      </c>
      <c r="E94" s="282" cm="1">
        <f t="array" ref="E94">IF($C94="","",INDEX(import_data,$C94,E$9))</f>
        <v>94</v>
      </c>
      <c r="F94" s="300" t="str" cm="1">
        <f t="array" ref="F94">IF($C94="","",INDEX(import_data,$C94,F$9))</f>
        <v>Orient. Innsbruck IMST</v>
      </c>
      <c r="G94" s="93"/>
      <c r="H94" s="141">
        <f t="shared" si="3"/>
        <v>82</v>
      </c>
      <c r="I94" s="278" t="str">
        <f t="shared" si="5"/>
        <v/>
      </c>
      <c r="K94" s="282" t="str" cm="1">
        <f t="array" ref="K94">IF($I94="","",INDEX(import_data,$I94,K$9))</f>
        <v/>
      </c>
      <c r="L94" s="280" t="str" cm="1">
        <f t="array" ref="L94">IF($I94="","",INDEX(import_data,$I94,L$9))</f>
        <v/>
      </c>
      <c r="M94" s="300" t="str" cm="1">
        <f t="array" ref="M94">IF($I94="","",INDEX(import_data,$I94,M$9))</f>
        <v/>
      </c>
    </row>
    <row r="95" spans="2:13" x14ac:dyDescent="0.25">
      <c r="B95" s="141">
        <f t="shared" si="6"/>
        <v>83</v>
      </c>
      <c r="C95" s="278">
        <f t="shared" si="4"/>
        <v>1571</v>
      </c>
      <c r="E95" s="282" cm="1">
        <f t="array" ref="E95">IF($C95="","",INDEX(import_data,$C95,E$9))</f>
        <v>75</v>
      </c>
      <c r="F95" s="300" t="str" cm="1">
        <f t="array" ref="F95">IF($C95="","",INDEX(import_data,$C95,F$9))</f>
        <v>Orientaction</v>
      </c>
      <c r="G95" s="93"/>
      <c r="H95" s="141">
        <f t="shared" si="3"/>
        <v>83</v>
      </c>
      <c r="I95" s="278" t="str">
        <f t="shared" si="5"/>
        <v/>
      </c>
      <c r="K95" s="282" t="str" cm="1">
        <f t="array" ref="K95">IF($I95="","",INDEX(import_data,$I95,K$9))</f>
        <v/>
      </c>
      <c r="L95" s="280" t="str" cm="1">
        <f t="array" ref="L95">IF($I95="","",INDEX(import_data,$I95,L$9))</f>
        <v/>
      </c>
      <c r="M95" s="300" t="str" cm="1">
        <f t="array" ref="M95">IF($I95="","",INDEX(import_data,$I95,M$9))</f>
        <v/>
      </c>
    </row>
    <row r="96" spans="2:13" x14ac:dyDescent="0.25">
      <c r="B96" s="141">
        <f t="shared" si="6"/>
        <v>84</v>
      </c>
      <c r="C96" s="278">
        <f t="shared" ref="C96:C159" si="7">IFERROR(MATCH($E$8&amp;"-"&amp;B96,import_key,0),"")</f>
        <v>1572</v>
      </c>
      <c r="E96" s="282" cm="1">
        <f t="array" ref="E96">IF($C96="","",INDEX(import_data,$C96,E$9))</f>
        <v>20</v>
      </c>
      <c r="F96" s="300" t="str" cm="1">
        <f t="array" ref="F96">IF($C96="","",INDEX(import_data,$C96,F$9))</f>
        <v>Pécsi O.E. SK</v>
      </c>
      <c r="G96" s="93"/>
      <c r="H96" s="141">
        <f t="shared" si="3"/>
        <v>84</v>
      </c>
      <c r="I96" s="278" t="str">
        <f t="shared" ref="I96:I159" si="8">IFERROR(MATCH($K$8&amp;"-"&amp;H96,import_key,0),"")</f>
        <v/>
      </c>
      <c r="K96" s="282" t="str" cm="1">
        <f t="array" ref="K96">IF($I96="","",INDEX(import_data,$I96,K$9))</f>
        <v/>
      </c>
      <c r="L96" s="280" t="str" cm="1">
        <f t="array" ref="L96">IF($I96="","",INDEX(import_data,$I96,L$9))</f>
        <v/>
      </c>
      <c r="M96" s="300" t="str" cm="1">
        <f t="array" ref="M96">IF($I96="","",INDEX(import_data,$I96,M$9))</f>
        <v/>
      </c>
    </row>
    <row r="97" spans="2:13" x14ac:dyDescent="0.25">
      <c r="B97" s="141">
        <f t="shared" si="6"/>
        <v>85</v>
      </c>
      <c r="C97" s="278">
        <f t="shared" si="7"/>
        <v>1573</v>
      </c>
      <c r="E97" s="282" cm="1">
        <f t="array" ref="E97">IF($C97="","",INDEX(import_data,$C97,E$9))</f>
        <v>15</v>
      </c>
      <c r="F97" s="300" t="str" cm="1">
        <f t="array" ref="F97">IF($C97="","",INDEX(import_data,$C97,F$9))</f>
        <v>Pécsi Vas. SK</v>
      </c>
      <c r="G97" s="93"/>
      <c r="H97" s="141">
        <f t="shared" si="3"/>
        <v>85</v>
      </c>
      <c r="I97" s="278" t="str">
        <f t="shared" si="8"/>
        <v/>
      </c>
      <c r="K97" s="282" t="str" cm="1">
        <f t="array" ref="K97">IF($I97="","",INDEX(import_data,$I97,K$9))</f>
        <v/>
      </c>
      <c r="L97" s="280" t="str" cm="1">
        <f t="array" ref="L97">IF($I97="","",INDEX(import_data,$I97,L$9))</f>
        <v/>
      </c>
      <c r="M97" s="300" t="str" cm="1">
        <f t="array" ref="M97">IF($I97="","",INDEX(import_data,$I97,M$9))</f>
        <v/>
      </c>
    </row>
    <row r="98" spans="2:13" x14ac:dyDescent="0.25">
      <c r="B98" s="141">
        <f t="shared" si="6"/>
        <v>86</v>
      </c>
      <c r="C98" s="278">
        <f t="shared" si="7"/>
        <v>1574</v>
      </c>
      <c r="E98" s="282" cm="1">
        <f t="array" ref="E98">IF($C98="","",INDEX(import_data,$C98,E$9))</f>
        <v>51</v>
      </c>
      <c r="F98" s="300" t="str" cm="1">
        <f t="array" ref="F98">IF($C98="","",INDEX(import_data,$C98,F$9))</f>
        <v>PVM Pécs</v>
      </c>
      <c r="G98" s="93"/>
      <c r="H98" s="141">
        <f t="shared" si="3"/>
        <v>86</v>
      </c>
      <c r="I98" s="278" t="str">
        <f t="shared" si="8"/>
        <v/>
      </c>
      <c r="K98" s="282" t="str" cm="1">
        <f t="array" ref="K98">IF($I98="","",INDEX(import_data,$I98,K$9))</f>
        <v/>
      </c>
      <c r="L98" s="280" t="str" cm="1">
        <f t="array" ref="L98">IF($I98="","",INDEX(import_data,$I98,L$9))</f>
        <v/>
      </c>
      <c r="M98" s="300" t="str" cm="1">
        <f t="array" ref="M98">IF($I98="","",INDEX(import_data,$I98,M$9))</f>
        <v/>
      </c>
    </row>
    <row r="99" spans="2:13" x14ac:dyDescent="0.25">
      <c r="B99" s="141">
        <f t="shared" si="6"/>
        <v>87</v>
      </c>
      <c r="C99" s="278">
        <f t="shared" si="7"/>
        <v>1575</v>
      </c>
      <c r="E99" s="282" cm="1">
        <f t="array" ref="E99">IF($C99="","",INDEX(import_data,$C99,E$9))</f>
        <v>37</v>
      </c>
      <c r="F99" s="300" t="str" cm="1">
        <f t="array" ref="F99">IF($C99="","",INDEX(import_data,$C99,F$9))</f>
        <v>PVS</v>
      </c>
      <c r="G99" s="93"/>
      <c r="H99" s="141">
        <f t="shared" si="3"/>
        <v>87</v>
      </c>
      <c r="I99" s="278" t="str">
        <f t="shared" si="8"/>
        <v/>
      </c>
      <c r="K99" s="282" t="str" cm="1">
        <f t="array" ref="K99">IF($I99="","",INDEX(import_data,$I99,K$9))</f>
        <v/>
      </c>
      <c r="L99" s="280" t="str" cm="1">
        <f t="array" ref="L99">IF($I99="","",INDEX(import_data,$I99,L$9))</f>
        <v/>
      </c>
      <c r="M99" s="300" t="str" cm="1">
        <f t="array" ref="M99">IF($I99="","",INDEX(import_data,$I99,M$9))</f>
        <v/>
      </c>
    </row>
    <row r="100" spans="2:13" x14ac:dyDescent="0.25">
      <c r="B100" s="141">
        <f t="shared" si="6"/>
        <v>88</v>
      </c>
      <c r="C100" s="278">
        <f t="shared" si="7"/>
        <v>1576</v>
      </c>
      <c r="E100" s="282" cm="1">
        <f t="array" ref="E100">IF($C100="","",INDEX(import_data,$C100,E$9))</f>
        <v>74</v>
      </c>
      <c r="F100" s="300" t="str" cm="1">
        <f t="array" ref="F100">IF($C100="","",INDEX(import_data,$C100,F$9))</f>
        <v>Raid Orient. Paris</v>
      </c>
      <c r="G100" s="93"/>
      <c r="H100" s="141">
        <f t="shared" si="3"/>
        <v>88</v>
      </c>
      <c r="I100" s="278" t="str">
        <f t="shared" si="8"/>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6"/>
        <v>89</v>
      </c>
      <c r="C101" s="278">
        <f t="shared" si="7"/>
        <v>1577</v>
      </c>
      <c r="E101" s="282" cm="1">
        <f t="array" ref="E101">IF($C101="","",INDEX(import_data,$C101,E$9))</f>
        <v>70</v>
      </c>
      <c r="F101" s="300" t="str" cm="1">
        <f t="array" ref="F101">IF($C101="","",INDEX(import_data,$C101,F$9))</f>
        <v>RAPTC Short</v>
      </c>
      <c r="G101" s="93"/>
      <c r="H101" s="141">
        <f t="shared" si="3"/>
        <v>89</v>
      </c>
      <c r="I101" s="278" t="str">
        <f t="shared" si="8"/>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6"/>
        <v>90</v>
      </c>
      <c r="C102" s="278">
        <f t="shared" si="7"/>
        <v>1578</v>
      </c>
      <c r="E102" s="282" cm="1">
        <f t="array" ref="E102">IF($C102="","",INDEX(import_data,$C102,E$9))</f>
        <v>78</v>
      </c>
      <c r="F102" s="300" t="str" cm="1">
        <f t="array" ref="F102">IF($C102="","",INDEX(import_data,$C102,F$9))</f>
        <v>Rasti-Hyry</v>
      </c>
      <c r="G102" s="93"/>
      <c r="H102" s="141">
        <f t="shared" si="3"/>
        <v>90</v>
      </c>
      <c r="I102" s="278" t="str">
        <f t="shared" si="8"/>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6"/>
        <v>91</v>
      </c>
      <c r="C103" s="278">
        <f t="shared" si="7"/>
        <v>1579</v>
      </c>
      <c r="E103" s="282" cm="1">
        <f t="array" ref="E103">IF($C103="","",INDEX(import_data,$C103,E$9))</f>
        <v>104</v>
      </c>
      <c r="F103" s="300" t="str" cm="1">
        <f t="array" ref="F103">IF($C103="","",INDEX(import_data,$C103,F$9))</f>
        <v>Royal Signals OC</v>
      </c>
      <c r="G103" s="93"/>
      <c r="H103" s="141">
        <f t="shared" si="3"/>
        <v>91</v>
      </c>
      <c r="I103" s="278" t="str">
        <f t="shared" si="8"/>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6"/>
        <v>92</v>
      </c>
      <c r="C104" s="278">
        <f t="shared" si="7"/>
        <v>1580</v>
      </c>
      <c r="E104" s="282" cm="1">
        <f t="array" ref="E104">IF($C104="","",INDEX(import_data,$C104,E$9))</f>
        <v>22</v>
      </c>
      <c r="F104" s="300" t="str" cm="1">
        <f t="array" ref="F104">IF($C104="","",INDEX(import_data,$C104,F$9))</f>
        <v>SK Tilček Team</v>
      </c>
      <c r="G104" s="93"/>
      <c r="H104" s="141">
        <f t="shared" si="3"/>
        <v>92</v>
      </c>
      <c r="I104" s="278" t="str">
        <f t="shared" si="8"/>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6"/>
        <v>93</v>
      </c>
      <c r="C105" s="278">
        <f t="shared" si="7"/>
        <v>1581</v>
      </c>
      <c r="E105" s="282" cm="1">
        <f t="array" ref="E105">IF($C105="","",INDEX(import_data,$C105,E$9))</f>
        <v>30</v>
      </c>
      <c r="F105" s="300" t="str" cm="1">
        <f t="array" ref="F105">IF($C105="","",INDEX(import_data,$C105,F$9))</f>
        <v>SK Zabovresky B.</v>
      </c>
      <c r="G105" s="93"/>
      <c r="H105" s="141">
        <f t="shared" si="3"/>
        <v>93</v>
      </c>
      <c r="I105" s="278" t="str">
        <f t="shared" si="8"/>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6"/>
        <v>94</v>
      </c>
      <c r="C106" s="278">
        <f t="shared" si="7"/>
        <v>1582</v>
      </c>
      <c r="E106" s="282" cm="1">
        <f t="array" ref="E106">IF($C106="","",INDEX(import_data,$C106,E$9))</f>
        <v>31</v>
      </c>
      <c r="F106" s="300" t="str" cm="1">
        <f t="array" ref="F106">IF($C106="","",INDEX(import_data,$C106,F$9))</f>
        <v>Škofjeloški OK</v>
      </c>
      <c r="G106" s="93"/>
      <c r="H106" s="141">
        <f t="shared" si="3"/>
        <v>94</v>
      </c>
      <c r="I106" s="278" t="str">
        <f t="shared" si="8"/>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6"/>
        <v>95</v>
      </c>
      <c r="C107" s="278">
        <f t="shared" si="7"/>
        <v>1583</v>
      </c>
      <c r="E107" s="282" cm="1">
        <f t="array" ref="E107">IF($C107="","",INDEX(import_data,$C107,E$9))</f>
        <v>93</v>
      </c>
      <c r="F107" s="300" t="str" cm="1">
        <f t="array" ref="F107">IF($C107="","",INDEX(import_data,$C107,F$9))</f>
        <v>Sogne og Songdalen OK</v>
      </c>
      <c r="G107" s="93"/>
      <c r="H107" s="141">
        <f t="shared" si="3"/>
        <v>95</v>
      </c>
      <c r="I107" s="278" t="str">
        <f t="shared" si="8"/>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6"/>
        <v>96</v>
      </c>
      <c r="C108" s="278">
        <f t="shared" si="7"/>
        <v>1584</v>
      </c>
      <c r="E108" s="282" cm="1">
        <f t="array" ref="E108">IF($C108="","",INDEX(import_data,$C108,E$9))</f>
        <v>69</v>
      </c>
      <c r="F108" s="300" t="str" cm="1">
        <f t="array" ref="F108">IF($C108="","",INDEX(import_data,$C108,F$9))</f>
        <v>Sportcentrum Jicin</v>
      </c>
      <c r="G108" s="93"/>
      <c r="H108" s="141">
        <f t="shared" si="3"/>
        <v>96</v>
      </c>
      <c r="I108" s="278" t="str">
        <f t="shared" si="8"/>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6"/>
        <v>97</v>
      </c>
      <c r="C109" s="278">
        <f t="shared" si="7"/>
        <v>1585</v>
      </c>
      <c r="E109" s="282" cm="1">
        <f t="array" ref="E109">IF($C109="","",INDEX(import_data,$C109,E$9))</f>
        <v>65</v>
      </c>
      <c r="F109" s="300" t="str" cm="1">
        <f t="array" ref="F109">IF($C109="","",INDEX(import_data,$C109,F$9))</f>
        <v>SRD Alpe Adria trek i trail</v>
      </c>
      <c r="G109" s="93"/>
      <c r="H109" s="141">
        <f t="shared" si="3"/>
        <v>97</v>
      </c>
      <c r="I109" s="278" t="str">
        <f t="shared" si="8"/>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6"/>
        <v>98</v>
      </c>
      <c r="C110" s="278">
        <f t="shared" si="7"/>
        <v>1586</v>
      </c>
      <c r="E110" s="282" cm="1">
        <f t="array" ref="E110">IF($C110="","",INDEX(import_data,$C110,E$9))</f>
        <v>85</v>
      </c>
      <c r="F110" s="300" t="str" cm="1">
        <f t="array" ref="F110">IF($C110="","",INDEX(import_data,$C110,F$9))</f>
        <v>Steinkjer OK</v>
      </c>
      <c r="G110" s="93"/>
      <c r="H110" s="141">
        <f t="shared" si="3"/>
        <v>98</v>
      </c>
      <c r="I110" s="278" t="str">
        <f t="shared" si="8"/>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6"/>
        <v>99</v>
      </c>
      <c r="C111" s="278">
        <f t="shared" si="7"/>
        <v>1587</v>
      </c>
      <c r="E111" s="282" cm="1">
        <f t="array" ref="E111">IF($C111="","",INDEX(import_data,$C111,E$9))</f>
        <v>80</v>
      </c>
      <c r="F111" s="300" t="str" cm="1">
        <f t="array" ref="F111">IF($C111="","",INDEX(import_data,$C111,F$9))</f>
        <v>SU Klagenfurt</v>
      </c>
      <c r="G111" s="93"/>
      <c r="H111" s="141">
        <f t="shared" si="3"/>
        <v>99</v>
      </c>
      <c r="I111" s="278" t="str">
        <f t="shared" si="8"/>
        <v/>
      </c>
      <c r="K111" s="282" t="str" cm="1">
        <f t="array" ref="K111">IF($I111="","",INDEX(import_data,$I111,K$9))</f>
        <v/>
      </c>
      <c r="L111" s="280" t="str" cm="1">
        <f t="array" ref="L111">IF($I111="","",INDEX(import_data,$I111,L$9))</f>
        <v/>
      </c>
      <c r="M111" s="300" t="str" cm="1">
        <f t="array" ref="M111">IF($I111="","",INDEX(import_data,$I111,M$9))</f>
        <v/>
      </c>
    </row>
    <row r="112" spans="2:13" x14ac:dyDescent="0.25">
      <c r="B112" s="141">
        <f t="shared" si="6"/>
        <v>100</v>
      </c>
      <c r="C112" s="278">
        <f t="shared" si="7"/>
        <v>1588</v>
      </c>
      <c r="E112" s="282" cm="1">
        <f t="array" ref="E112">IF($C112="","",INDEX(import_data,$C112,E$9))</f>
        <v>101</v>
      </c>
      <c r="F112" s="300" t="str" cm="1">
        <f t="array" ref="F112">IF($C112="","",INDEX(import_data,$C112,F$9))</f>
        <v>SU Schöckl Graz</v>
      </c>
      <c r="G112" s="93"/>
      <c r="H112" s="141">
        <f t="shared" si="3"/>
        <v>100</v>
      </c>
      <c r="I112" s="278" t="str">
        <f t="shared" si="8"/>
        <v/>
      </c>
      <c r="K112" s="282" t="str" cm="1">
        <f t="array" ref="K112">IF($I112="","",INDEX(import_data,$I112,K$9))</f>
        <v/>
      </c>
      <c r="L112" s="280" t="str" cm="1">
        <f t="array" ref="L112">IF($I112="","",INDEX(import_data,$I112,L$9))</f>
        <v/>
      </c>
      <c r="M112" s="300" t="str" cm="1">
        <f t="array" ref="M112">IF($I112="","",INDEX(import_data,$I112,M$9))</f>
        <v/>
      </c>
    </row>
    <row r="113" spans="2:13" x14ac:dyDescent="0.25">
      <c r="B113" s="141">
        <f t="shared" si="6"/>
        <v>101</v>
      </c>
      <c r="C113" s="278">
        <f t="shared" si="7"/>
        <v>1589</v>
      </c>
      <c r="E113" s="282" cm="1">
        <f t="array" ref="E113">IF($C113="","",INDEX(import_data,$C113,E$9))</f>
        <v>89</v>
      </c>
      <c r="F113" s="300" t="str" cm="1">
        <f t="array" ref="F113">IF($C113="","",INDEX(import_data,$C113,F$9))</f>
        <v>Sunky</v>
      </c>
      <c r="G113" s="93"/>
      <c r="H113" s="141">
        <f t="shared" si="3"/>
        <v>101</v>
      </c>
      <c r="I113" s="278" t="str">
        <f t="shared" si="8"/>
        <v/>
      </c>
      <c r="K113" s="282" t="str" cm="1">
        <f t="array" ref="K113">IF($I113="","",INDEX(import_data,$I113,K$9))</f>
        <v/>
      </c>
      <c r="L113" s="280" t="str" cm="1">
        <f t="array" ref="L113">IF($I113="","",INDEX(import_data,$I113,L$9))</f>
        <v/>
      </c>
      <c r="M113" s="300" t="str" cm="1">
        <f t="array" ref="M113">IF($I113="","",INDEX(import_data,$I113,M$9))</f>
        <v/>
      </c>
    </row>
    <row r="114" spans="2:13" x14ac:dyDescent="0.25">
      <c r="B114" s="141">
        <f t="shared" si="6"/>
        <v>102</v>
      </c>
      <c r="C114" s="278">
        <f t="shared" si="7"/>
        <v>1590</v>
      </c>
      <c r="E114" s="282" cm="1">
        <f t="array" ref="E114">IF($C114="","",INDEX(import_data,$C114,E$9))</f>
        <v>53</v>
      </c>
      <c r="F114" s="300" t="str" cm="1">
        <f t="array" ref="F114">IF($C114="","",INDEX(import_data,$C114,F$9))</f>
        <v>SV Mietraching</v>
      </c>
      <c r="G114" s="93"/>
      <c r="H114" s="141">
        <f t="shared" si="3"/>
        <v>102</v>
      </c>
      <c r="I114" s="278" t="str">
        <f t="shared" si="8"/>
        <v/>
      </c>
      <c r="K114" s="282" t="str" cm="1">
        <f t="array" ref="K114">IF($I114="","",INDEX(import_data,$I114,K$9))</f>
        <v/>
      </c>
      <c r="L114" s="280" t="str" cm="1">
        <f t="array" ref="L114">IF($I114="","",INDEX(import_data,$I114,L$9))</f>
        <v/>
      </c>
      <c r="M114" s="300" t="str" cm="1">
        <f t="array" ref="M114">IF($I114="","",INDEX(import_data,$I114,M$9))</f>
        <v/>
      </c>
    </row>
    <row r="115" spans="2:13" x14ac:dyDescent="0.25">
      <c r="B115" s="141">
        <f t="shared" si="6"/>
        <v>103</v>
      </c>
      <c r="C115" s="278">
        <f t="shared" si="7"/>
        <v>1591</v>
      </c>
      <c r="E115" s="282" cm="1">
        <f t="array" ref="E115">IF($C115="","",INDEX(import_data,$C115,E$9))</f>
        <v>99</v>
      </c>
      <c r="F115" s="300" t="str" cm="1">
        <f t="array" ref="F115">IF($C115="","",INDEX(import_data,$C115,F$9))</f>
        <v>Team Ireland</v>
      </c>
      <c r="G115" s="93"/>
      <c r="H115" s="141">
        <f t="shared" si="3"/>
        <v>103</v>
      </c>
      <c r="I115" s="278" t="str">
        <f t="shared" si="8"/>
        <v/>
      </c>
      <c r="K115" s="282" t="str" cm="1">
        <f t="array" ref="K115">IF($I115="","",INDEX(import_data,$I115,K$9))</f>
        <v/>
      </c>
      <c r="L115" s="280" t="str" cm="1">
        <f t="array" ref="L115">IF($I115="","",INDEX(import_data,$I115,L$9))</f>
        <v/>
      </c>
      <c r="M115" s="300" t="str" cm="1">
        <f t="array" ref="M115">IF($I115="","",INDEX(import_data,$I115,M$9))</f>
        <v/>
      </c>
    </row>
    <row r="116" spans="2:13" x14ac:dyDescent="0.25">
      <c r="B116" s="141">
        <f t="shared" si="6"/>
        <v>104</v>
      </c>
      <c r="C116" s="278">
        <f t="shared" si="7"/>
        <v>1592</v>
      </c>
      <c r="E116" s="282" cm="1">
        <f t="array" ref="E116">IF($C116="","",INDEX(import_data,$C116,E$9))</f>
        <v>67</v>
      </c>
      <c r="F116" s="300" t="str" cm="1">
        <f t="array" ref="F116">IF($C116="","",INDEX(import_data,$C116,F$9))</f>
        <v>TJ Jiskra Horice</v>
      </c>
      <c r="G116" s="93"/>
      <c r="H116" s="141">
        <f t="shared" si="3"/>
        <v>104</v>
      </c>
      <c r="I116" s="278" t="str">
        <f t="shared" si="8"/>
        <v/>
      </c>
      <c r="K116" s="282" t="str" cm="1">
        <f t="array" ref="K116">IF($I116="","",INDEX(import_data,$I116,K$9))</f>
        <v/>
      </c>
      <c r="L116" s="280" t="str" cm="1">
        <f t="array" ref="L116">IF($I116="","",INDEX(import_data,$I116,L$9))</f>
        <v/>
      </c>
      <c r="M116" s="300" t="str" cm="1">
        <f t="array" ref="M116">IF($I116="","",INDEX(import_data,$I116,M$9))</f>
        <v/>
      </c>
    </row>
    <row r="117" spans="2:13" x14ac:dyDescent="0.25">
      <c r="B117" s="141">
        <f t="shared" si="6"/>
        <v>105</v>
      </c>
      <c r="C117" s="278">
        <f t="shared" si="7"/>
        <v>1593</v>
      </c>
      <c r="E117" s="282" cm="1">
        <f t="array" ref="E117">IF($C117="","",INDEX(import_data,$C117,E$9))</f>
        <v>44</v>
      </c>
      <c r="F117" s="300" t="str" cm="1">
        <f t="array" ref="F117">IF($C117="","",INDEX(import_data,$C117,F$9))</f>
        <v>TROL Belgium</v>
      </c>
      <c r="G117" s="93"/>
      <c r="H117" s="141">
        <f t="shared" si="3"/>
        <v>105</v>
      </c>
      <c r="I117" s="278" t="str">
        <f t="shared" si="8"/>
        <v/>
      </c>
      <c r="K117" s="282" t="str" cm="1">
        <f t="array" ref="K117">IF($I117="","",INDEX(import_data,$I117,K$9))</f>
        <v/>
      </c>
      <c r="L117" s="280" t="str" cm="1">
        <f t="array" ref="L117">IF($I117="","",INDEX(import_data,$I117,L$9))</f>
        <v/>
      </c>
      <c r="M117" s="300" t="str" cm="1">
        <f t="array" ref="M117">IF($I117="","",INDEX(import_data,$I117,M$9))</f>
        <v/>
      </c>
    </row>
    <row r="118" spans="2:13" x14ac:dyDescent="0.25">
      <c r="B118" s="141">
        <f t="shared" si="6"/>
        <v>106</v>
      </c>
      <c r="C118" s="278">
        <f t="shared" si="7"/>
        <v>1594</v>
      </c>
      <c r="E118" s="282" cm="1">
        <f t="array" ref="E118">IF($C118="","",INDEX(import_data,$C118,E$9))</f>
        <v>24</v>
      </c>
      <c r="F118" s="300" t="str" cm="1">
        <f t="array" ref="F118">IF($C118="","",INDEX(import_data,$C118,F$9))</f>
        <v>Turun Metsän.</v>
      </c>
      <c r="G118" s="93"/>
      <c r="H118" s="141">
        <f t="shared" si="3"/>
        <v>106</v>
      </c>
      <c r="I118" s="278" t="str">
        <f t="shared" si="8"/>
        <v/>
      </c>
      <c r="K118" s="282" t="str" cm="1">
        <f t="array" ref="K118">IF($I118="","",INDEX(import_data,$I118,K$9))</f>
        <v/>
      </c>
      <c r="L118" s="280" t="str" cm="1">
        <f t="array" ref="L118">IF($I118="","",INDEX(import_data,$I118,L$9))</f>
        <v/>
      </c>
      <c r="M118" s="300" t="str" cm="1">
        <f t="array" ref="M118">IF($I118="","",INDEX(import_data,$I118,M$9))</f>
        <v/>
      </c>
    </row>
    <row r="119" spans="2:13" x14ac:dyDescent="0.25">
      <c r="B119" s="141">
        <f t="shared" si="6"/>
        <v>107</v>
      </c>
      <c r="C119" s="278">
        <f t="shared" si="7"/>
        <v>1595</v>
      </c>
      <c r="E119" s="282" cm="1">
        <f t="array" ref="E119">IF($C119="","",INDEX(import_data,$C119,E$9))</f>
        <v>111</v>
      </c>
      <c r="F119" s="300" t="str" cm="1">
        <f t="array" ref="F119">IF($C119="","",INDEX(import_data,$C119,F$9))</f>
        <v>UMKS Orkan Ostróda</v>
      </c>
      <c r="G119" s="93"/>
      <c r="H119" s="141">
        <f t="shared" si="3"/>
        <v>107</v>
      </c>
      <c r="I119" s="278" t="str">
        <f t="shared" si="8"/>
        <v/>
      </c>
      <c r="K119" s="282" t="str" cm="1">
        <f t="array" ref="K119">IF($I119="","",INDEX(import_data,$I119,K$9))</f>
        <v/>
      </c>
      <c r="L119" s="280" t="str" cm="1">
        <f t="array" ref="L119">IF($I119="","",INDEX(import_data,$I119,L$9))</f>
        <v/>
      </c>
      <c r="M119" s="300" t="str" cm="1">
        <f t="array" ref="M119">IF($I119="","",INDEX(import_data,$I119,M$9))</f>
        <v/>
      </c>
    </row>
    <row r="120" spans="2:13" x14ac:dyDescent="0.25">
      <c r="B120" s="141">
        <f t="shared" si="6"/>
        <v>108</v>
      </c>
      <c r="C120" s="278">
        <f t="shared" si="7"/>
        <v>1596</v>
      </c>
      <c r="E120" s="282" cm="1">
        <f t="array" ref="E120">IF($C120="","",INDEX(import_data,$C120,E$9))</f>
        <v>71</v>
      </c>
      <c r="F120" s="300" t="str" cm="1">
        <f t="array" ref="F120">IF($C120="","",INDEX(import_data,$C120,F$9))</f>
        <v>USK Praha</v>
      </c>
      <c r="G120" s="93"/>
      <c r="H120" s="141">
        <f t="shared" si="3"/>
        <v>108</v>
      </c>
      <c r="I120" s="278" t="str">
        <f t="shared" si="8"/>
        <v/>
      </c>
      <c r="K120" s="282" t="str" cm="1">
        <f t="array" ref="K120">IF($I120="","",INDEX(import_data,$I120,K$9))</f>
        <v/>
      </c>
      <c r="L120" s="280" t="str" cm="1">
        <f t="array" ref="L120">IF($I120="","",INDEX(import_data,$I120,L$9))</f>
        <v/>
      </c>
      <c r="M120" s="300" t="str" cm="1">
        <f t="array" ref="M120">IF($I120="","",INDEX(import_data,$I120,M$9))</f>
        <v/>
      </c>
    </row>
    <row r="121" spans="2:13" x14ac:dyDescent="0.25">
      <c r="B121" s="141">
        <f t="shared" si="6"/>
        <v>109</v>
      </c>
      <c r="C121" s="278">
        <f t="shared" si="7"/>
        <v>1597</v>
      </c>
      <c r="E121" s="282" cm="1">
        <f t="array" ref="E121">IF($C121="","",INDEX(import_data,$C121,E$9))</f>
        <v>110</v>
      </c>
      <c r="F121" s="300" t="str" cm="1">
        <f t="array" ref="F121">IF($C121="","",INDEX(import_data,$C121,F$9))</f>
        <v>Vervins Orient.</v>
      </c>
      <c r="G121" s="93"/>
      <c r="H121" s="141">
        <f t="shared" si="3"/>
        <v>109</v>
      </c>
      <c r="I121" s="278" t="str">
        <f t="shared" si="8"/>
        <v/>
      </c>
      <c r="K121" s="282" t="str" cm="1">
        <f t="array" ref="K121">IF($I121="","",INDEX(import_data,$I121,K$9))</f>
        <v/>
      </c>
      <c r="L121" s="280" t="str" cm="1">
        <f t="array" ref="L121">IF($I121="","",INDEX(import_data,$I121,L$9))</f>
        <v/>
      </c>
      <c r="M121" s="300" t="str" cm="1">
        <f t="array" ref="M121">IF($I121="","",INDEX(import_data,$I121,M$9))</f>
        <v/>
      </c>
    </row>
    <row r="122" spans="2:13" x14ac:dyDescent="0.25">
      <c r="B122" s="141">
        <f t="shared" si="6"/>
        <v>110</v>
      </c>
      <c r="C122" s="278">
        <f t="shared" si="7"/>
        <v>1598</v>
      </c>
      <c r="E122" s="282" cm="1">
        <f t="array" ref="E122">IF($C122="","",INDEX(import_data,$C122,E$9))</f>
        <v>66</v>
      </c>
      <c r="F122" s="300" t="str" cm="1">
        <f t="array" ref="F122">IF($C122="","",INDEX(import_data,$C122,F$9))</f>
        <v>Zalaegerszegi TFC</v>
      </c>
      <c r="G122" s="93"/>
      <c r="H122" s="141">
        <f t="shared" si="3"/>
        <v>110</v>
      </c>
      <c r="I122" s="278" t="str">
        <f t="shared" si="8"/>
        <v/>
      </c>
      <c r="K122" s="282" t="str" cm="1">
        <f t="array" ref="K122">IF($I122="","",INDEX(import_data,$I122,K$9))</f>
        <v/>
      </c>
      <c r="L122" s="280" t="str" cm="1">
        <f t="array" ref="L122">IF($I122="","",INDEX(import_data,$I122,L$9))</f>
        <v/>
      </c>
      <c r="M122" s="300" t="str" cm="1">
        <f t="array" ref="M122">IF($I122="","",INDEX(import_data,$I122,M$9))</f>
        <v/>
      </c>
    </row>
    <row r="123" spans="2:13" x14ac:dyDescent="0.25">
      <c r="B123" s="141">
        <f t="shared" si="6"/>
        <v>111</v>
      </c>
      <c r="C123" s="278">
        <f t="shared" si="7"/>
        <v>1599</v>
      </c>
      <c r="E123" s="282" cm="1">
        <f t="array" ref="E123">IF($C123="","",INDEX(import_data,$C123,E$9))</f>
        <v>41</v>
      </c>
      <c r="F123" s="300" t="str" cm="1">
        <f t="array" ref="F123">IF($C123="","",INDEX(import_data,$C123,F$9))</f>
        <v>Zselici Tájfutók</v>
      </c>
      <c r="G123" s="93"/>
      <c r="H123" s="141">
        <f t="shared" si="3"/>
        <v>111</v>
      </c>
      <c r="I123" s="278" t="str">
        <f t="shared" si="8"/>
        <v/>
      </c>
      <c r="K123" s="282" t="str" cm="1">
        <f t="array" ref="K123">IF($I123="","",INDEX(import_data,$I123,K$9))</f>
        <v/>
      </c>
      <c r="L123" s="280" t="str" cm="1">
        <f t="array" ref="L123">IF($I123="","",INDEX(import_data,$I123,L$9))</f>
        <v/>
      </c>
      <c r="M123" s="300" t="str" cm="1">
        <f t="array" ref="M123">IF($I123="","",INDEX(import_data,$I123,M$9))</f>
        <v/>
      </c>
    </row>
    <row r="124" spans="2:13" x14ac:dyDescent="0.25">
      <c r="B124" s="141">
        <f t="shared" si="6"/>
        <v>112</v>
      </c>
      <c r="C124" s="278" t="str">
        <f t="shared" si="7"/>
        <v/>
      </c>
      <c r="E124" s="282" t="str" cm="1">
        <f t="array" ref="E124">IF($C124="","",INDEX(import_data,$C124,E$9))</f>
        <v/>
      </c>
      <c r="F124" s="300" t="str" cm="1">
        <f t="array" ref="F124">IF($C124="","",INDEX(import_data,$C124,F$9))</f>
        <v/>
      </c>
      <c r="G124" s="93"/>
      <c r="H124" s="141">
        <f t="shared" si="3"/>
        <v>112</v>
      </c>
      <c r="I124" s="278" t="str">
        <f t="shared" si="8"/>
        <v/>
      </c>
      <c r="K124" s="282" t="str" cm="1">
        <f t="array" ref="K124">IF($I124="","",INDEX(import_data,$I124,K$9))</f>
        <v/>
      </c>
      <c r="L124" s="280" t="str" cm="1">
        <f t="array" ref="L124">IF($I124="","",INDEX(import_data,$I124,L$9))</f>
        <v/>
      </c>
      <c r="M124" s="300" t="str" cm="1">
        <f t="array" ref="M124">IF($I124="","",INDEX(import_data,$I124,M$9))</f>
        <v/>
      </c>
    </row>
    <row r="125" spans="2:13" x14ac:dyDescent="0.25">
      <c r="B125" s="141">
        <f t="shared" si="6"/>
        <v>113</v>
      </c>
      <c r="C125" s="278" t="str">
        <f t="shared" si="7"/>
        <v/>
      </c>
      <c r="E125" s="282" t="str" cm="1">
        <f t="array" ref="E125">IF($C125="","",INDEX(import_data,$C125,E$9))</f>
        <v/>
      </c>
      <c r="F125" s="300" t="str" cm="1">
        <f t="array" ref="F125">IF($C125="","",INDEX(import_data,$C125,F$9))</f>
        <v/>
      </c>
      <c r="G125" s="93"/>
      <c r="H125" s="141">
        <f t="shared" ref="H125:H188" si="9">H124+1</f>
        <v>113</v>
      </c>
      <c r="I125" s="278" t="str">
        <f t="shared" si="8"/>
        <v/>
      </c>
      <c r="K125" s="282" t="str" cm="1">
        <f t="array" ref="K125">IF($I125="","",INDEX(import_data,$I125,K$9))</f>
        <v/>
      </c>
      <c r="L125" s="280" t="str" cm="1">
        <f t="array" ref="L125">IF($I125="","",INDEX(import_data,$I125,L$9))</f>
        <v/>
      </c>
      <c r="M125" s="300" t="str" cm="1">
        <f t="array" ref="M125">IF($I125="","",INDEX(import_data,$I125,M$9))</f>
        <v/>
      </c>
    </row>
    <row r="126" spans="2:13" x14ac:dyDescent="0.25">
      <c r="B126" s="141">
        <f t="shared" si="6"/>
        <v>114</v>
      </c>
      <c r="C126" s="278" t="str">
        <f t="shared" si="7"/>
        <v/>
      </c>
      <c r="E126" s="282" t="str" cm="1">
        <f t="array" ref="E126">IF($C126="","",INDEX(import_data,$C126,E$9))</f>
        <v/>
      </c>
      <c r="F126" s="300" t="str" cm="1">
        <f t="array" ref="F126">IF($C126="","",INDEX(import_data,$C126,F$9))</f>
        <v/>
      </c>
      <c r="G126" s="93"/>
      <c r="H126" s="141">
        <f t="shared" si="9"/>
        <v>114</v>
      </c>
      <c r="I126" s="278" t="str">
        <f t="shared" si="8"/>
        <v/>
      </c>
      <c r="K126" s="282" t="str" cm="1">
        <f t="array" ref="K126">IF($I126="","",INDEX(import_data,$I126,K$9))</f>
        <v/>
      </c>
      <c r="L126" s="280" t="str" cm="1">
        <f t="array" ref="L126">IF($I126="","",INDEX(import_data,$I126,L$9))</f>
        <v/>
      </c>
      <c r="M126" s="300" t="str" cm="1">
        <f t="array" ref="M126">IF($I126="","",INDEX(import_data,$I126,M$9))</f>
        <v/>
      </c>
    </row>
    <row r="127" spans="2:13" x14ac:dyDescent="0.25">
      <c r="B127" s="141">
        <f t="shared" si="6"/>
        <v>115</v>
      </c>
      <c r="C127" s="278" t="str">
        <f t="shared" si="7"/>
        <v/>
      </c>
      <c r="E127" s="282" t="str" cm="1">
        <f t="array" ref="E127">IF($C127="","",INDEX(import_data,$C127,E$9))</f>
        <v/>
      </c>
      <c r="F127" s="300" t="str" cm="1">
        <f t="array" ref="F127">IF($C127="","",INDEX(import_data,$C127,F$9))</f>
        <v/>
      </c>
      <c r="G127" s="93"/>
      <c r="H127" s="141">
        <f t="shared" si="9"/>
        <v>115</v>
      </c>
      <c r="I127" s="278" t="str">
        <f t="shared" si="8"/>
        <v/>
      </c>
      <c r="K127" s="282" t="str" cm="1">
        <f t="array" ref="K127">IF($I127="","",INDEX(import_data,$I127,K$9))</f>
        <v/>
      </c>
      <c r="L127" s="280" t="str" cm="1">
        <f t="array" ref="L127">IF($I127="","",INDEX(import_data,$I127,L$9))</f>
        <v/>
      </c>
      <c r="M127" s="300" t="str" cm="1">
        <f t="array" ref="M127">IF($I127="","",INDEX(import_data,$I127,M$9))</f>
        <v/>
      </c>
    </row>
    <row r="128" spans="2:13" x14ac:dyDescent="0.25">
      <c r="B128" s="141">
        <f t="shared" si="6"/>
        <v>116</v>
      </c>
      <c r="C128" s="278" t="str">
        <f t="shared" si="7"/>
        <v/>
      </c>
      <c r="E128" s="282" t="str" cm="1">
        <f t="array" ref="E128">IF($C128="","",INDEX(import_data,$C128,E$9))</f>
        <v/>
      </c>
      <c r="F128" s="300" t="str" cm="1">
        <f t="array" ref="F128">IF($C128="","",INDEX(import_data,$C128,F$9))</f>
        <v/>
      </c>
      <c r="G128" s="93"/>
      <c r="H128" s="141">
        <f t="shared" si="9"/>
        <v>116</v>
      </c>
      <c r="I128" s="278" t="str">
        <f t="shared" si="8"/>
        <v/>
      </c>
      <c r="K128" s="282" t="str" cm="1">
        <f t="array" ref="K128">IF($I128="","",INDEX(import_data,$I128,K$9))</f>
        <v/>
      </c>
      <c r="L128" s="280" t="str" cm="1">
        <f t="array" ref="L128">IF($I128="","",INDEX(import_data,$I128,L$9))</f>
        <v/>
      </c>
      <c r="M128" s="300" t="str" cm="1">
        <f t="array" ref="M128">IF($I128="","",INDEX(import_data,$I128,M$9))</f>
        <v/>
      </c>
    </row>
    <row r="129" spans="2:13" x14ac:dyDescent="0.25">
      <c r="B129" s="141">
        <f t="shared" si="6"/>
        <v>117</v>
      </c>
      <c r="C129" s="278" t="str">
        <f t="shared" si="7"/>
        <v/>
      </c>
      <c r="E129" s="282" t="str" cm="1">
        <f t="array" ref="E129">IF($C129="","",INDEX(import_data,$C129,E$9))</f>
        <v/>
      </c>
      <c r="F129" s="300" t="str" cm="1">
        <f t="array" ref="F129">IF($C129="","",INDEX(import_data,$C129,F$9))</f>
        <v/>
      </c>
      <c r="G129" s="93"/>
      <c r="H129" s="141">
        <f t="shared" si="9"/>
        <v>117</v>
      </c>
      <c r="I129" s="278" t="str">
        <f t="shared" si="8"/>
        <v/>
      </c>
      <c r="K129" s="282" t="str" cm="1">
        <f t="array" ref="K129">IF($I129="","",INDEX(import_data,$I129,K$9))</f>
        <v/>
      </c>
      <c r="L129" s="280" t="str" cm="1">
        <f t="array" ref="L129">IF($I129="","",INDEX(import_data,$I129,L$9))</f>
        <v/>
      </c>
      <c r="M129" s="300" t="str" cm="1">
        <f t="array" ref="M129">IF($I129="","",INDEX(import_data,$I129,M$9))</f>
        <v/>
      </c>
    </row>
    <row r="130" spans="2:13" x14ac:dyDescent="0.25">
      <c r="B130" s="141">
        <f t="shared" si="6"/>
        <v>118</v>
      </c>
      <c r="C130" s="278" t="str">
        <f t="shared" si="7"/>
        <v/>
      </c>
      <c r="E130" s="282" t="str" cm="1">
        <f t="array" ref="E130">IF($C130="","",INDEX(import_data,$C130,E$9))</f>
        <v/>
      </c>
      <c r="F130" s="300" t="str" cm="1">
        <f t="array" ref="F130">IF($C130="","",INDEX(import_data,$C130,F$9))</f>
        <v/>
      </c>
      <c r="G130" s="93"/>
      <c r="H130" s="141">
        <f t="shared" si="9"/>
        <v>118</v>
      </c>
      <c r="I130" s="278" t="str">
        <f t="shared" si="8"/>
        <v/>
      </c>
      <c r="K130" s="282" t="str" cm="1">
        <f t="array" ref="K130">IF($I130="","",INDEX(import_data,$I130,K$9))</f>
        <v/>
      </c>
      <c r="L130" s="280" t="str" cm="1">
        <f t="array" ref="L130">IF($I130="","",INDEX(import_data,$I130,L$9))</f>
        <v/>
      </c>
      <c r="M130" s="300" t="str" cm="1">
        <f t="array" ref="M130">IF($I130="","",INDEX(import_data,$I130,M$9))</f>
        <v/>
      </c>
    </row>
    <row r="131" spans="2:13" x14ac:dyDescent="0.25">
      <c r="B131" s="141">
        <f t="shared" si="6"/>
        <v>119</v>
      </c>
      <c r="C131" s="278" t="str">
        <f t="shared" si="7"/>
        <v/>
      </c>
      <c r="E131" s="282" t="str" cm="1">
        <f t="array" ref="E131">IF($C131="","",INDEX(import_data,$C131,E$9))</f>
        <v/>
      </c>
      <c r="F131" s="300" t="str" cm="1">
        <f t="array" ref="F131">IF($C131="","",INDEX(import_data,$C131,F$9))</f>
        <v/>
      </c>
      <c r="G131" s="93"/>
      <c r="H131" s="141">
        <f t="shared" si="9"/>
        <v>119</v>
      </c>
      <c r="I131" s="278" t="str">
        <f t="shared" si="8"/>
        <v/>
      </c>
      <c r="K131" s="282" t="str" cm="1">
        <f t="array" ref="K131">IF($I131="","",INDEX(import_data,$I131,K$9))</f>
        <v/>
      </c>
      <c r="L131" s="280" t="str" cm="1">
        <f t="array" ref="L131">IF($I131="","",INDEX(import_data,$I131,L$9))</f>
        <v/>
      </c>
      <c r="M131" s="300" t="str" cm="1">
        <f t="array" ref="M131">IF($I131="","",INDEX(import_data,$I131,M$9))</f>
        <v/>
      </c>
    </row>
    <row r="132" spans="2:13" x14ac:dyDescent="0.25">
      <c r="B132" s="141">
        <f t="shared" si="6"/>
        <v>120</v>
      </c>
      <c r="C132" s="278" t="str">
        <f t="shared" si="7"/>
        <v/>
      </c>
      <c r="E132" s="282" t="str" cm="1">
        <f t="array" ref="E132">IF($C132="","",INDEX(import_data,$C132,E$9))</f>
        <v/>
      </c>
      <c r="F132" s="300" t="str" cm="1">
        <f t="array" ref="F132">IF($C132="","",INDEX(import_data,$C132,F$9))</f>
        <v/>
      </c>
      <c r="G132" s="93"/>
      <c r="H132" s="141">
        <f t="shared" si="9"/>
        <v>120</v>
      </c>
      <c r="I132" s="278" t="str">
        <f t="shared" si="8"/>
        <v/>
      </c>
      <c r="K132" s="282" t="str" cm="1">
        <f t="array" ref="K132">IF($I132="","",INDEX(import_data,$I132,K$9))</f>
        <v/>
      </c>
      <c r="L132" s="280" t="str" cm="1">
        <f t="array" ref="L132">IF($I132="","",INDEX(import_data,$I132,L$9))</f>
        <v/>
      </c>
      <c r="M132" s="300" t="str" cm="1">
        <f t="array" ref="M132">IF($I132="","",INDEX(import_data,$I132,M$9))</f>
        <v/>
      </c>
    </row>
    <row r="133" spans="2:13" x14ac:dyDescent="0.25">
      <c r="B133" s="141">
        <f t="shared" si="6"/>
        <v>121</v>
      </c>
      <c r="C133" s="278" t="str">
        <f t="shared" si="7"/>
        <v/>
      </c>
      <c r="E133" s="282" t="str" cm="1">
        <f t="array" ref="E133">IF($C133="","",INDEX(import_data,$C133,E$9))</f>
        <v/>
      </c>
      <c r="F133" s="300" t="str" cm="1">
        <f t="array" ref="F133">IF($C133="","",INDEX(import_data,$C133,F$9))</f>
        <v/>
      </c>
      <c r="G133" s="93"/>
      <c r="H133" s="141">
        <f t="shared" si="9"/>
        <v>121</v>
      </c>
      <c r="I133" s="278" t="str">
        <f t="shared" si="8"/>
        <v/>
      </c>
      <c r="K133" s="282" t="str" cm="1">
        <f t="array" ref="K133">IF($I133="","",INDEX(import_data,$I133,K$9))</f>
        <v/>
      </c>
      <c r="L133" s="280" t="str" cm="1">
        <f t="array" ref="L133">IF($I133="","",INDEX(import_data,$I133,L$9))</f>
        <v/>
      </c>
      <c r="M133" s="300" t="str" cm="1">
        <f t="array" ref="M133">IF($I133="","",INDEX(import_data,$I133,M$9))</f>
        <v/>
      </c>
    </row>
    <row r="134" spans="2:13" x14ac:dyDescent="0.25">
      <c r="B134" s="141">
        <f t="shared" si="6"/>
        <v>122</v>
      </c>
      <c r="C134" s="278" t="str">
        <f t="shared" si="7"/>
        <v/>
      </c>
      <c r="E134" s="282" t="str" cm="1">
        <f t="array" ref="E134">IF($C134="","",INDEX(import_data,$C134,E$9))</f>
        <v/>
      </c>
      <c r="F134" s="300" t="str" cm="1">
        <f t="array" ref="F134">IF($C134="","",INDEX(import_data,$C134,F$9))</f>
        <v/>
      </c>
      <c r="G134" s="93"/>
      <c r="H134" s="141">
        <f t="shared" si="9"/>
        <v>122</v>
      </c>
      <c r="I134" s="278" t="str">
        <f t="shared" si="8"/>
        <v/>
      </c>
      <c r="K134" s="282" t="str" cm="1">
        <f t="array" ref="K134">IF($I134="","",INDEX(import_data,$I134,K$9))</f>
        <v/>
      </c>
      <c r="L134" s="280" t="str" cm="1">
        <f t="array" ref="L134">IF($I134="","",INDEX(import_data,$I134,L$9))</f>
        <v/>
      </c>
      <c r="M134" s="300" t="str" cm="1">
        <f t="array" ref="M134">IF($I134="","",INDEX(import_data,$I134,M$9))</f>
        <v/>
      </c>
    </row>
    <row r="135" spans="2:13" x14ac:dyDescent="0.25">
      <c r="B135" s="141">
        <f t="shared" si="6"/>
        <v>123</v>
      </c>
      <c r="C135" s="278" t="str">
        <f t="shared" si="7"/>
        <v/>
      </c>
      <c r="E135" s="282" t="str" cm="1">
        <f t="array" ref="E135">IF($C135="","",INDEX(import_data,$C135,E$9))</f>
        <v/>
      </c>
      <c r="F135" s="300" t="str" cm="1">
        <f t="array" ref="F135">IF($C135="","",INDEX(import_data,$C135,F$9))</f>
        <v/>
      </c>
      <c r="G135" s="93"/>
      <c r="H135" s="141">
        <f t="shared" si="9"/>
        <v>123</v>
      </c>
      <c r="I135" s="278" t="str">
        <f t="shared" si="8"/>
        <v/>
      </c>
      <c r="K135" s="282" t="str" cm="1">
        <f t="array" ref="K135">IF($I135="","",INDEX(import_data,$I135,K$9))</f>
        <v/>
      </c>
      <c r="L135" s="280" t="str" cm="1">
        <f t="array" ref="L135">IF($I135="","",INDEX(import_data,$I135,L$9))</f>
        <v/>
      </c>
      <c r="M135" s="300" t="str" cm="1">
        <f t="array" ref="M135">IF($I135="","",INDEX(import_data,$I135,M$9))</f>
        <v/>
      </c>
    </row>
    <row r="136" spans="2:13" x14ac:dyDescent="0.25">
      <c r="B136" s="141">
        <f t="shared" si="6"/>
        <v>124</v>
      </c>
      <c r="C136" s="278" t="str">
        <f t="shared" si="7"/>
        <v/>
      </c>
      <c r="E136" s="282" t="str" cm="1">
        <f t="array" ref="E136">IF($C136="","",INDEX(import_data,$C136,E$9))</f>
        <v/>
      </c>
      <c r="F136" s="300" t="str" cm="1">
        <f t="array" ref="F136">IF($C136="","",INDEX(import_data,$C136,F$9))</f>
        <v/>
      </c>
      <c r="G136" s="93"/>
      <c r="H136" s="141">
        <f t="shared" si="9"/>
        <v>124</v>
      </c>
      <c r="I136" s="278" t="str">
        <f t="shared" si="8"/>
        <v/>
      </c>
      <c r="K136" s="282" t="str" cm="1">
        <f t="array" ref="K136">IF($I136="","",INDEX(import_data,$I136,K$9))</f>
        <v/>
      </c>
      <c r="L136" s="280" t="str" cm="1">
        <f t="array" ref="L136">IF($I136="","",INDEX(import_data,$I136,L$9))</f>
        <v/>
      </c>
      <c r="M136" s="300" t="str" cm="1">
        <f t="array" ref="M136">IF($I136="","",INDEX(import_data,$I136,M$9))</f>
        <v/>
      </c>
    </row>
    <row r="137" spans="2:13" x14ac:dyDescent="0.25">
      <c r="B137" s="141">
        <f t="shared" si="6"/>
        <v>125</v>
      </c>
      <c r="C137" s="278" t="str">
        <f t="shared" si="7"/>
        <v/>
      </c>
      <c r="E137" s="282" t="str" cm="1">
        <f t="array" ref="E137">IF($C137="","",INDEX(import_data,$C137,E$9))</f>
        <v/>
      </c>
      <c r="F137" s="300" t="str" cm="1">
        <f t="array" ref="F137">IF($C137="","",INDEX(import_data,$C137,F$9))</f>
        <v/>
      </c>
      <c r="G137" s="93"/>
      <c r="H137" s="141">
        <f t="shared" si="9"/>
        <v>125</v>
      </c>
      <c r="I137" s="278" t="str">
        <f t="shared" si="8"/>
        <v/>
      </c>
      <c r="K137" s="282" t="str" cm="1">
        <f t="array" ref="K137">IF($I137="","",INDEX(import_data,$I137,K$9))</f>
        <v/>
      </c>
      <c r="L137" s="280" t="str" cm="1">
        <f t="array" ref="L137">IF($I137="","",INDEX(import_data,$I137,L$9))</f>
        <v/>
      </c>
      <c r="M137" s="300" t="str" cm="1">
        <f t="array" ref="M137">IF($I137="","",INDEX(import_data,$I137,M$9))</f>
        <v/>
      </c>
    </row>
    <row r="138" spans="2:13" x14ac:dyDescent="0.25">
      <c r="B138" s="141">
        <f t="shared" si="6"/>
        <v>126</v>
      </c>
      <c r="C138" s="278" t="str">
        <f t="shared" si="7"/>
        <v/>
      </c>
      <c r="E138" s="282" t="str" cm="1">
        <f t="array" ref="E138">IF($C138="","",INDEX(import_data,$C138,E$9))</f>
        <v/>
      </c>
      <c r="F138" s="300" t="str" cm="1">
        <f t="array" ref="F138">IF($C138="","",INDEX(import_data,$C138,F$9))</f>
        <v/>
      </c>
      <c r="G138" s="93"/>
      <c r="H138" s="141">
        <f t="shared" si="9"/>
        <v>126</v>
      </c>
      <c r="I138" s="278" t="str">
        <f t="shared" si="8"/>
        <v/>
      </c>
      <c r="K138" s="282" t="str" cm="1">
        <f t="array" ref="K138">IF($I138="","",INDEX(import_data,$I138,K$9))</f>
        <v/>
      </c>
      <c r="L138" s="280" t="str" cm="1">
        <f t="array" ref="L138">IF($I138="","",INDEX(import_data,$I138,L$9))</f>
        <v/>
      </c>
      <c r="M138" s="300" t="str" cm="1">
        <f t="array" ref="M138">IF($I138="","",INDEX(import_data,$I138,M$9))</f>
        <v/>
      </c>
    </row>
    <row r="139" spans="2:13" x14ac:dyDescent="0.25">
      <c r="B139" s="141">
        <f t="shared" si="6"/>
        <v>127</v>
      </c>
      <c r="C139" s="278" t="str">
        <f t="shared" si="7"/>
        <v/>
      </c>
      <c r="E139" s="282" t="str" cm="1">
        <f t="array" ref="E139">IF($C139="","",INDEX(import_data,$C139,E$9))</f>
        <v/>
      </c>
      <c r="F139" s="300" t="str" cm="1">
        <f t="array" ref="F139">IF($C139="","",INDEX(import_data,$C139,F$9))</f>
        <v/>
      </c>
      <c r="G139" s="93"/>
      <c r="H139" s="141">
        <f t="shared" si="9"/>
        <v>127</v>
      </c>
      <c r="I139" s="278" t="str">
        <f t="shared" si="8"/>
        <v/>
      </c>
      <c r="K139" s="282" t="str" cm="1">
        <f t="array" ref="K139">IF($I139="","",INDEX(import_data,$I139,K$9))</f>
        <v/>
      </c>
      <c r="L139" s="280" t="str" cm="1">
        <f t="array" ref="L139">IF($I139="","",INDEX(import_data,$I139,L$9))</f>
        <v/>
      </c>
      <c r="M139" s="300" t="str" cm="1">
        <f t="array" ref="M139">IF($I139="","",INDEX(import_data,$I139,M$9))</f>
        <v/>
      </c>
    </row>
    <row r="140" spans="2:13" x14ac:dyDescent="0.25">
      <c r="B140" s="141">
        <f t="shared" si="6"/>
        <v>128</v>
      </c>
      <c r="C140" s="278" t="str">
        <f t="shared" si="7"/>
        <v/>
      </c>
      <c r="E140" s="282" t="str" cm="1">
        <f t="array" ref="E140">IF($C140="","",INDEX(import_data,$C140,E$9))</f>
        <v/>
      </c>
      <c r="F140" s="300" t="str" cm="1">
        <f t="array" ref="F140">IF($C140="","",INDEX(import_data,$C140,F$9))</f>
        <v/>
      </c>
      <c r="G140" s="93"/>
      <c r="H140" s="141">
        <f t="shared" si="9"/>
        <v>128</v>
      </c>
      <c r="I140" s="278" t="str">
        <f t="shared" si="8"/>
        <v/>
      </c>
      <c r="K140" s="282" t="str" cm="1">
        <f t="array" ref="K140">IF($I140="","",INDEX(import_data,$I140,K$9))</f>
        <v/>
      </c>
      <c r="L140" s="280" t="str" cm="1">
        <f t="array" ref="L140">IF($I140="","",INDEX(import_data,$I140,L$9))</f>
        <v/>
      </c>
      <c r="M140" s="300" t="str" cm="1">
        <f t="array" ref="M140">IF($I140="","",INDEX(import_data,$I140,M$9))</f>
        <v/>
      </c>
    </row>
    <row r="141" spans="2:13" x14ac:dyDescent="0.25">
      <c r="B141" s="141">
        <f t="shared" si="6"/>
        <v>129</v>
      </c>
      <c r="C141" s="278" t="str">
        <f t="shared" si="7"/>
        <v/>
      </c>
      <c r="E141" s="282" t="str" cm="1">
        <f t="array" ref="E141">IF($C141="","",INDEX(import_data,$C141,E$9))</f>
        <v/>
      </c>
      <c r="F141" s="300" t="str" cm="1">
        <f t="array" ref="F141">IF($C141="","",INDEX(import_data,$C141,F$9))</f>
        <v/>
      </c>
      <c r="G141" s="93"/>
      <c r="H141" s="141">
        <f t="shared" si="9"/>
        <v>129</v>
      </c>
      <c r="I141" s="278" t="str">
        <f t="shared" si="8"/>
        <v/>
      </c>
      <c r="K141" s="282" t="str" cm="1">
        <f t="array" ref="K141">IF($I141="","",INDEX(import_data,$I141,K$9))</f>
        <v/>
      </c>
      <c r="L141" s="280" t="str" cm="1">
        <f t="array" ref="L141">IF($I141="","",INDEX(import_data,$I141,L$9))</f>
        <v/>
      </c>
      <c r="M141" s="300" t="str" cm="1">
        <f t="array" ref="M141">IF($I141="","",INDEX(import_data,$I141,M$9))</f>
        <v/>
      </c>
    </row>
    <row r="142" spans="2:13" x14ac:dyDescent="0.25">
      <c r="B142" s="141">
        <f t="shared" si="6"/>
        <v>130</v>
      </c>
      <c r="C142" s="278" t="str">
        <f t="shared" si="7"/>
        <v/>
      </c>
      <c r="E142" s="282" t="str" cm="1">
        <f t="array" ref="E142">IF($C142="","",INDEX(import_data,$C142,E$9))</f>
        <v/>
      </c>
      <c r="F142" s="300" t="str" cm="1">
        <f t="array" ref="F142">IF($C142="","",INDEX(import_data,$C142,F$9))</f>
        <v/>
      </c>
      <c r="G142" s="93"/>
      <c r="H142" s="141">
        <f t="shared" si="9"/>
        <v>130</v>
      </c>
      <c r="I142" s="278" t="str">
        <f t="shared" si="8"/>
        <v/>
      </c>
      <c r="K142" s="282" t="str" cm="1">
        <f t="array" ref="K142">IF($I142="","",INDEX(import_data,$I142,K$9))</f>
        <v/>
      </c>
      <c r="L142" s="280" t="str" cm="1">
        <f t="array" ref="L142">IF($I142="","",INDEX(import_data,$I142,L$9))</f>
        <v/>
      </c>
      <c r="M142" s="300" t="str" cm="1">
        <f t="array" ref="M142">IF($I142="","",INDEX(import_data,$I142,M$9))</f>
        <v/>
      </c>
    </row>
    <row r="143" spans="2:13" x14ac:dyDescent="0.25">
      <c r="B143" s="141">
        <f t="shared" si="6"/>
        <v>131</v>
      </c>
      <c r="C143" s="278" t="str">
        <f t="shared" si="7"/>
        <v/>
      </c>
      <c r="E143" s="282" t="str" cm="1">
        <f t="array" ref="E143">IF($C143="","",INDEX(import_data,$C143,E$9))</f>
        <v/>
      </c>
      <c r="F143" s="300" t="str" cm="1">
        <f t="array" ref="F143">IF($C143="","",INDEX(import_data,$C143,F$9))</f>
        <v/>
      </c>
      <c r="G143" s="93"/>
      <c r="H143" s="141">
        <f t="shared" si="9"/>
        <v>131</v>
      </c>
      <c r="I143" s="278" t="str">
        <f t="shared" si="8"/>
        <v/>
      </c>
      <c r="K143" s="282" t="str" cm="1">
        <f t="array" ref="K143">IF($I143="","",INDEX(import_data,$I143,K$9))</f>
        <v/>
      </c>
      <c r="L143" s="280" t="str" cm="1">
        <f t="array" ref="L143">IF($I143="","",INDEX(import_data,$I143,L$9))</f>
        <v/>
      </c>
      <c r="M143" s="300" t="str" cm="1">
        <f t="array" ref="M143">IF($I143="","",INDEX(import_data,$I143,M$9))</f>
        <v/>
      </c>
    </row>
    <row r="144" spans="2:13" x14ac:dyDescent="0.25">
      <c r="B144" s="141">
        <f t="shared" si="6"/>
        <v>132</v>
      </c>
      <c r="C144" s="278" t="str">
        <f t="shared" si="7"/>
        <v/>
      </c>
      <c r="E144" s="282" t="str" cm="1">
        <f t="array" ref="E144">IF($C144="","",INDEX(import_data,$C144,E$9))</f>
        <v/>
      </c>
      <c r="F144" s="300" t="str" cm="1">
        <f t="array" ref="F144">IF($C144="","",INDEX(import_data,$C144,F$9))</f>
        <v/>
      </c>
      <c r="G144" s="93"/>
      <c r="H144" s="141">
        <f t="shared" si="9"/>
        <v>132</v>
      </c>
      <c r="I144" s="278" t="str">
        <f t="shared" si="8"/>
        <v/>
      </c>
      <c r="K144" s="282" t="str" cm="1">
        <f t="array" ref="K144">IF($I144="","",INDEX(import_data,$I144,K$9))</f>
        <v/>
      </c>
      <c r="L144" s="280" t="str" cm="1">
        <f t="array" ref="L144">IF($I144="","",INDEX(import_data,$I144,L$9))</f>
        <v/>
      </c>
      <c r="M144" s="300" t="str" cm="1">
        <f t="array" ref="M144">IF($I144="","",INDEX(import_data,$I144,M$9))</f>
        <v/>
      </c>
    </row>
    <row r="145" spans="2:13" x14ac:dyDescent="0.25">
      <c r="B145" s="141">
        <f t="shared" si="6"/>
        <v>133</v>
      </c>
      <c r="C145" s="278" t="str">
        <f t="shared" si="7"/>
        <v/>
      </c>
      <c r="E145" s="282" t="str" cm="1">
        <f t="array" ref="E145">IF($C145="","",INDEX(import_data,$C145,E$9))</f>
        <v/>
      </c>
      <c r="F145" s="300" t="str" cm="1">
        <f t="array" ref="F145">IF($C145="","",INDEX(import_data,$C145,F$9))</f>
        <v/>
      </c>
      <c r="G145" s="93"/>
      <c r="H145" s="141">
        <f t="shared" si="9"/>
        <v>133</v>
      </c>
      <c r="I145" s="278" t="str">
        <f t="shared" si="8"/>
        <v/>
      </c>
      <c r="K145" s="282" t="str" cm="1">
        <f t="array" ref="K145">IF($I145="","",INDEX(import_data,$I145,K$9))</f>
        <v/>
      </c>
      <c r="L145" s="280" t="str" cm="1">
        <f t="array" ref="L145">IF($I145="","",INDEX(import_data,$I145,L$9))</f>
        <v/>
      </c>
      <c r="M145" s="300" t="str" cm="1">
        <f t="array" ref="M145">IF($I145="","",INDEX(import_data,$I145,M$9))</f>
        <v/>
      </c>
    </row>
    <row r="146" spans="2:13" x14ac:dyDescent="0.25">
      <c r="B146" s="141">
        <f t="shared" si="6"/>
        <v>134</v>
      </c>
      <c r="C146" s="278" t="str">
        <f t="shared" si="7"/>
        <v/>
      </c>
      <c r="E146" s="282" t="str" cm="1">
        <f t="array" ref="E146">IF($C146="","",INDEX(import_data,$C146,E$9))</f>
        <v/>
      </c>
      <c r="F146" s="300" t="str" cm="1">
        <f t="array" ref="F146">IF($C146="","",INDEX(import_data,$C146,F$9))</f>
        <v/>
      </c>
      <c r="G146" s="93"/>
      <c r="H146" s="141">
        <f t="shared" si="9"/>
        <v>134</v>
      </c>
      <c r="I146" s="278" t="str">
        <f t="shared" si="8"/>
        <v/>
      </c>
      <c r="K146" s="282" t="str" cm="1">
        <f t="array" ref="K146">IF($I146="","",INDEX(import_data,$I146,K$9))</f>
        <v/>
      </c>
      <c r="L146" s="280" t="str" cm="1">
        <f t="array" ref="L146">IF($I146="","",INDEX(import_data,$I146,L$9))</f>
        <v/>
      </c>
      <c r="M146" s="300" t="str" cm="1">
        <f t="array" ref="M146">IF($I146="","",INDEX(import_data,$I146,M$9))</f>
        <v/>
      </c>
    </row>
    <row r="147" spans="2:13" x14ac:dyDescent="0.25">
      <c r="B147" s="141">
        <f t="shared" si="6"/>
        <v>135</v>
      </c>
      <c r="C147" s="278" t="str">
        <f t="shared" si="7"/>
        <v/>
      </c>
      <c r="E147" s="282" t="str" cm="1">
        <f t="array" ref="E147">IF($C147="","",INDEX(import_data,$C147,E$9))</f>
        <v/>
      </c>
      <c r="F147" s="300" t="str" cm="1">
        <f t="array" ref="F147">IF($C147="","",INDEX(import_data,$C147,F$9))</f>
        <v/>
      </c>
      <c r="G147" s="93"/>
      <c r="H147" s="141">
        <f t="shared" si="9"/>
        <v>135</v>
      </c>
      <c r="I147" s="278" t="str">
        <f t="shared" si="8"/>
        <v/>
      </c>
      <c r="K147" s="282" t="str" cm="1">
        <f t="array" ref="K147">IF($I147="","",INDEX(import_data,$I147,K$9))</f>
        <v/>
      </c>
      <c r="L147" s="280" t="str" cm="1">
        <f t="array" ref="L147">IF($I147="","",INDEX(import_data,$I147,L$9))</f>
        <v/>
      </c>
      <c r="M147" s="300" t="str" cm="1">
        <f t="array" ref="M147">IF($I147="","",INDEX(import_data,$I147,M$9))</f>
        <v/>
      </c>
    </row>
    <row r="148" spans="2:13" x14ac:dyDescent="0.25">
      <c r="B148" s="141">
        <f t="shared" si="6"/>
        <v>136</v>
      </c>
      <c r="C148" s="278" t="str">
        <f t="shared" si="7"/>
        <v/>
      </c>
      <c r="E148" s="282" t="str" cm="1">
        <f t="array" ref="E148">IF($C148="","",INDEX(import_data,$C148,E$9))</f>
        <v/>
      </c>
      <c r="F148" s="300" t="str" cm="1">
        <f t="array" ref="F148">IF($C148="","",INDEX(import_data,$C148,F$9))</f>
        <v/>
      </c>
      <c r="G148" s="93"/>
      <c r="H148" s="141">
        <f t="shared" si="9"/>
        <v>136</v>
      </c>
      <c r="I148" s="278" t="str">
        <f t="shared" si="8"/>
        <v/>
      </c>
      <c r="K148" s="282" t="str" cm="1">
        <f t="array" ref="K148">IF($I148="","",INDEX(import_data,$I148,K$9))</f>
        <v/>
      </c>
      <c r="L148" s="280" t="str" cm="1">
        <f t="array" ref="L148">IF($I148="","",INDEX(import_data,$I148,L$9))</f>
        <v/>
      </c>
      <c r="M148" s="300" t="str" cm="1">
        <f t="array" ref="M148">IF($I148="","",INDEX(import_data,$I148,M$9))</f>
        <v/>
      </c>
    </row>
    <row r="149" spans="2:13" x14ac:dyDescent="0.25">
      <c r="B149" s="141">
        <f t="shared" si="6"/>
        <v>137</v>
      </c>
      <c r="C149" s="278" t="str">
        <f t="shared" si="7"/>
        <v/>
      </c>
      <c r="E149" s="282" t="str" cm="1">
        <f t="array" ref="E149">IF($C149="","",INDEX(import_data,$C149,E$9))</f>
        <v/>
      </c>
      <c r="F149" s="300" t="str" cm="1">
        <f t="array" ref="F149">IF($C149="","",INDEX(import_data,$C149,F$9))</f>
        <v/>
      </c>
      <c r="G149" s="93"/>
      <c r="H149" s="141">
        <f t="shared" si="9"/>
        <v>137</v>
      </c>
      <c r="I149" s="278" t="str">
        <f t="shared" si="8"/>
        <v/>
      </c>
      <c r="K149" s="282" t="str" cm="1">
        <f t="array" ref="K149">IF($I149="","",INDEX(import_data,$I149,K$9))</f>
        <v/>
      </c>
      <c r="L149" s="280" t="str" cm="1">
        <f t="array" ref="L149">IF($I149="","",INDEX(import_data,$I149,L$9))</f>
        <v/>
      </c>
      <c r="M149" s="300" t="str" cm="1">
        <f t="array" ref="M149">IF($I149="","",INDEX(import_data,$I149,M$9))</f>
        <v/>
      </c>
    </row>
    <row r="150" spans="2:13" x14ac:dyDescent="0.25">
      <c r="B150" s="141">
        <f t="shared" si="6"/>
        <v>138</v>
      </c>
      <c r="C150" s="278" t="str">
        <f t="shared" si="7"/>
        <v/>
      </c>
      <c r="E150" s="282" t="str" cm="1">
        <f t="array" ref="E150">IF($C150="","",INDEX(import_data,$C150,E$9))</f>
        <v/>
      </c>
      <c r="F150" s="300" t="str" cm="1">
        <f t="array" ref="F150">IF($C150="","",INDEX(import_data,$C150,F$9))</f>
        <v/>
      </c>
      <c r="G150" s="93"/>
      <c r="H150" s="141">
        <f t="shared" si="9"/>
        <v>138</v>
      </c>
      <c r="I150" s="278" t="str">
        <f t="shared" si="8"/>
        <v/>
      </c>
      <c r="K150" s="282" t="str" cm="1">
        <f t="array" ref="K150">IF($I150="","",INDEX(import_data,$I150,K$9))</f>
        <v/>
      </c>
      <c r="L150" s="280" t="str" cm="1">
        <f t="array" ref="L150">IF($I150="","",INDEX(import_data,$I150,L$9))</f>
        <v/>
      </c>
      <c r="M150" s="300" t="str" cm="1">
        <f t="array" ref="M150">IF($I150="","",INDEX(import_data,$I150,M$9))</f>
        <v/>
      </c>
    </row>
    <row r="151" spans="2:13" x14ac:dyDescent="0.25">
      <c r="B151" s="141">
        <f t="shared" si="6"/>
        <v>139</v>
      </c>
      <c r="C151" s="278" t="str">
        <f t="shared" si="7"/>
        <v/>
      </c>
      <c r="E151" s="282" t="str" cm="1">
        <f t="array" ref="E151">IF($C151="","",INDEX(import_data,$C151,E$9))</f>
        <v/>
      </c>
      <c r="F151" s="300" t="str" cm="1">
        <f t="array" ref="F151">IF($C151="","",INDEX(import_data,$C151,F$9))</f>
        <v/>
      </c>
      <c r="G151" s="93"/>
      <c r="H151" s="141">
        <f t="shared" si="9"/>
        <v>139</v>
      </c>
      <c r="I151" s="278" t="str">
        <f t="shared" si="8"/>
        <v/>
      </c>
      <c r="K151" s="282" t="str" cm="1">
        <f t="array" ref="K151">IF($I151="","",INDEX(import_data,$I151,K$9))</f>
        <v/>
      </c>
      <c r="L151" s="280" t="str" cm="1">
        <f t="array" ref="L151">IF($I151="","",INDEX(import_data,$I151,L$9))</f>
        <v/>
      </c>
      <c r="M151" s="300" t="str" cm="1">
        <f t="array" ref="M151">IF($I151="","",INDEX(import_data,$I151,M$9))</f>
        <v/>
      </c>
    </row>
    <row r="152" spans="2:13" x14ac:dyDescent="0.25">
      <c r="B152" s="141">
        <f t="shared" si="6"/>
        <v>140</v>
      </c>
      <c r="C152" s="278" t="str">
        <f t="shared" si="7"/>
        <v/>
      </c>
      <c r="E152" s="282" t="str" cm="1">
        <f t="array" ref="E152">IF($C152="","",INDEX(import_data,$C152,E$9))</f>
        <v/>
      </c>
      <c r="F152" s="300" t="str" cm="1">
        <f t="array" ref="F152">IF($C152="","",INDEX(import_data,$C152,F$9))</f>
        <v/>
      </c>
      <c r="G152" s="93"/>
      <c r="H152" s="141">
        <f t="shared" si="9"/>
        <v>140</v>
      </c>
      <c r="I152" s="278" t="str">
        <f t="shared" si="8"/>
        <v/>
      </c>
      <c r="K152" s="282" t="str" cm="1">
        <f t="array" ref="K152">IF($I152="","",INDEX(import_data,$I152,K$9))</f>
        <v/>
      </c>
      <c r="L152" s="280" t="str" cm="1">
        <f t="array" ref="L152">IF($I152="","",INDEX(import_data,$I152,L$9))</f>
        <v/>
      </c>
      <c r="M152" s="300" t="str" cm="1">
        <f t="array" ref="M152">IF($I152="","",INDEX(import_data,$I152,M$9))</f>
        <v/>
      </c>
    </row>
    <row r="153" spans="2:13" x14ac:dyDescent="0.25">
      <c r="B153" s="141">
        <f t="shared" ref="B153:B212" si="10">B152+1</f>
        <v>141</v>
      </c>
      <c r="C153" s="278" t="str">
        <f t="shared" si="7"/>
        <v/>
      </c>
      <c r="E153" s="282" t="str" cm="1">
        <f t="array" ref="E153">IF($C153="","",INDEX(import_data,$C153,E$9))</f>
        <v/>
      </c>
      <c r="F153" s="300" t="str" cm="1">
        <f t="array" ref="F153">IF($C153="","",INDEX(import_data,$C153,F$9))</f>
        <v/>
      </c>
      <c r="G153" s="93"/>
      <c r="H153" s="141">
        <f t="shared" si="9"/>
        <v>141</v>
      </c>
      <c r="I153" s="278" t="str">
        <f t="shared" si="8"/>
        <v/>
      </c>
      <c r="K153" s="282" t="str" cm="1">
        <f t="array" ref="K153">IF($I153="","",INDEX(import_data,$I153,K$9))</f>
        <v/>
      </c>
      <c r="L153" s="280" t="str" cm="1">
        <f t="array" ref="L153">IF($I153="","",INDEX(import_data,$I153,L$9))</f>
        <v/>
      </c>
      <c r="M153" s="300" t="str" cm="1">
        <f t="array" ref="M153">IF($I153="","",INDEX(import_data,$I153,M$9))</f>
        <v/>
      </c>
    </row>
    <row r="154" spans="2:13" x14ac:dyDescent="0.25">
      <c r="B154" s="141">
        <f t="shared" si="10"/>
        <v>142</v>
      </c>
      <c r="C154" s="278" t="str">
        <f t="shared" si="7"/>
        <v/>
      </c>
      <c r="E154" s="282" t="str" cm="1">
        <f t="array" ref="E154">IF($C154="","",INDEX(import_data,$C154,E$9))</f>
        <v/>
      </c>
      <c r="F154" s="300" t="str" cm="1">
        <f t="array" ref="F154">IF($C154="","",INDEX(import_data,$C154,F$9))</f>
        <v/>
      </c>
      <c r="G154" s="93"/>
      <c r="H154" s="141">
        <f t="shared" si="9"/>
        <v>142</v>
      </c>
      <c r="I154" s="278" t="str">
        <f t="shared" si="8"/>
        <v/>
      </c>
      <c r="K154" s="282" t="str" cm="1">
        <f t="array" ref="K154">IF($I154="","",INDEX(import_data,$I154,K$9))</f>
        <v/>
      </c>
      <c r="L154" s="280" t="str" cm="1">
        <f t="array" ref="L154">IF($I154="","",INDEX(import_data,$I154,L$9))</f>
        <v/>
      </c>
      <c r="M154" s="300" t="str" cm="1">
        <f t="array" ref="M154">IF($I154="","",INDEX(import_data,$I154,M$9))</f>
        <v/>
      </c>
    </row>
    <row r="155" spans="2:13" x14ac:dyDescent="0.25">
      <c r="B155" s="141">
        <f t="shared" si="10"/>
        <v>143</v>
      </c>
      <c r="C155" s="278" t="str">
        <f t="shared" si="7"/>
        <v/>
      </c>
      <c r="E155" s="282" t="str" cm="1">
        <f t="array" ref="E155">IF($C155="","",INDEX(import_data,$C155,E$9))</f>
        <v/>
      </c>
      <c r="F155" s="300" t="str" cm="1">
        <f t="array" ref="F155">IF($C155="","",INDEX(import_data,$C155,F$9))</f>
        <v/>
      </c>
      <c r="G155" s="93"/>
      <c r="H155" s="141">
        <f t="shared" si="9"/>
        <v>143</v>
      </c>
      <c r="I155" s="278" t="str">
        <f t="shared" si="8"/>
        <v/>
      </c>
      <c r="K155" s="282" t="str" cm="1">
        <f t="array" ref="K155">IF($I155="","",INDEX(import_data,$I155,K$9))</f>
        <v/>
      </c>
      <c r="L155" s="280" t="str" cm="1">
        <f t="array" ref="L155">IF($I155="","",INDEX(import_data,$I155,L$9))</f>
        <v/>
      </c>
      <c r="M155" s="300" t="str" cm="1">
        <f t="array" ref="M155">IF($I155="","",INDEX(import_data,$I155,M$9))</f>
        <v/>
      </c>
    </row>
    <row r="156" spans="2:13" x14ac:dyDescent="0.25">
      <c r="B156" s="141">
        <f t="shared" si="10"/>
        <v>144</v>
      </c>
      <c r="C156" s="278" t="str">
        <f t="shared" si="7"/>
        <v/>
      </c>
      <c r="E156" s="282" t="str" cm="1">
        <f t="array" ref="E156">IF($C156="","",INDEX(import_data,$C156,E$9))</f>
        <v/>
      </c>
      <c r="F156" s="300" t="str" cm="1">
        <f t="array" ref="F156">IF($C156="","",INDEX(import_data,$C156,F$9))</f>
        <v/>
      </c>
      <c r="G156" s="93"/>
      <c r="H156" s="141">
        <f t="shared" si="9"/>
        <v>144</v>
      </c>
      <c r="I156" s="278" t="str">
        <f t="shared" si="8"/>
        <v/>
      </c>
      <c r="K156" s="282" t="str" cm="1">
        <f t="array" ref="K156">IF($I156="","",INDEX(import_data,$I156,K$9))</f>
        <v/>
      </c>
      <c r="L156" s="280" t="str" cm="1">
        <f t="array" ref="L156">IF($I156="","",INDEX(import_data,$I156,L$9))</f>
        <v/>
      </c>
      <c r="M156" s="300" t="str" cm="1">
        <f t="array" ref="M156">IF($I156="","",INDEX(import_data,$I156,M$9))</f>
        <v/>
      </c>
    </row>
    <row r="157" spans="2:13" x14ac:dyDescent="0.25">
      <c r="B157" s="141">
        <f t="shared" si="10"/>
        <v>145</v>
      </c>
      <c r="C157" s="278" t="str">
        <f t="shared" si="7"/>
        <v/>
      </c>
      <c r="E157" s="282" t="str" cm="1">
        <f t="array" ref="E157">IF($C157="","",INDEX(import_data,$C157,E$9))</f>
        <v/>
      </c>
      <c r="F157" s="300" t="str" cm="1">
        <f t="array" ref="F157">IF($C157="","",INDEX(import_data,$C157,F$9))</f>
        <v/>
      </c>
      <c r="G157" s="93"/>
      <c r="H157" s="141">
        <f t="shared" si="9"/>
        <v>145</v>
      </c>
      <c r="I157" s="278" t="str">
        <f t="shared" si="8"/>
        <v/>
      </c>
      <c r="K157" s="282" t="str" cm="1">
        <f t="array" ref="K157">IF($I157="","",INDEX(import_data,$I157,K$9))</f>
        <v/>
      </c>
      <c r="L157" s="280" t="str" cm="1">
        <f t="array" ref="L157">IF($I157="","",INDEX(import_data,$I157,L$9))</f>
        <v/>
      </c>
      <c r="M157" s="300" t="str" cm="1">
        <f t="array" ref="M157">IF($I157="","",INDEX(import_data,$I157,M$9))</f>
        <v/>
      </c>
    </row>
    <row r="158" spans="2:13" x14ac:dyDescent="0.25">
      <c r="B158" s="141">
        <f t="shared" si="10"/>
        <v>146</v>
      </c>
      <c r="C158" s="278" t="str">
        <f t="shared" si="7"/>
        <v/>
      </c>
      <c r="E158" s="282" t="str" cm="1">
        <f t="array" ref="E158">IF($C158="","",INDEX(import_data,$C158,E$9))</f>
        <v/>
      </c>
      <c r="F158" s="300" t="str" cm="1">
        <f t="array" ref="F158">IF($C158="","",INDEX(import_data,$C158,F$9))</f>
        <v/>
      </c>
      <c r="G158" s="93"/>
      <c r="H158" s="141">
        <f t="shared" si="9"/>
        <v>146</v>
      </c>
      <c r="I158" s="278" t="str">
        <f t="shared" si="8"/>
        <v/>
      </c>
      <c r="K158" s="282" t="str" cm="1">
        <f t="array" ref="K158">IF($I158="","",INDEX(import_data,$I158,K$9))</f>
        <v/>
      </c>
      <c r="L158" s="280" t="str" cm="1">
        <f t="array" ref="L158">IF($I158="","",INDEX(import_data,$I158,L$9))</f>
        <v/>
      </c>
      <c r="M158" s="300" t="str" cm="1">
        <f t="array" ref="M158">IF($I158="","",INDEX(import_data,$I158,M$9))</f>
        <v/>
      </c>
    </row>
    <row r="159" spans="2:13" x14ac:dyDescent="0.25">
      <c r="B159" s="141">
        <f t="shared" si="10"/>
        <v>147</v>
      </c>
      <c r="C159" s="278" t="str">
        <f t="shared" si="7"/>
        <v/>
      </c>
      <c r="E159" s="282" t="str" cm="1">
        <f t="array" ref="E159">IF($C159="","",INDEX(import_data,$C159,E$9))</f>
        <v/>
      </c>
      <c r="F159" s="300" t="str" cm="1">
        <f t="array" ref="F159">IF($C159="","",INDEX(import_data,$C159,F$9))</f>
        <v/>
      </c>
      <c r="G159" s="93"/>
      <c r="H159" s="141">
        <f t="shared" si="9"/>
        <v>147</v>
      </c>
      <c r="I159" s="278" t="str">
        <f t="shared" si="8"/>
        <v/>
      </c>
      <c r="K159" s="282" t="str" cm="1">
        <f t="array" ref="K159">IF($I159="","",INDEX(import_data,$I159,K$9))</f>
        <v/>
      </c>
      <c r="L159" s="280" t="str" cm="1">
        <f t="array" ref="L159">IF($I159="","",INDEX(import_data,$I159,L$9))</f>
        <v/>
      </c>
      <c r="M159" s="300" t="str" cm="1">
        <f t="array" ref="M159">IF($I159="","",INDEX(import_data,$I159,M$9))</f>
        <v/>
      </c>
    </row>
    <row r="160" spans="2:13" x14ac:dyDescent="0.25">
      <c r="B160" s="141">
        <f t="shared" si="10"/>
        <v>148</v>
      </c>
      <c r="C160" s="278" t="str">
        <f t="shared" ref="C160:C212" si="11">IFERROR(MATCH($E$8&amp;"-"&amp;B160,import_key,0),"")</f>
        <v/>
      </c>
      <c r="E160" s="282" t="str" cm="1">
        <f t="array" ref="E160">IF($C160="","",INDEX(import_data,$C160,E$9))</f>
        <v/>
      </c>
      <c r="F160" s="300" t="str" cm="1">
        <f t="array" ref="F160">IF($C160="","",INDEX(import_data,$C160,F$9))</f>
        <v/>
      </c>
      <c r="G160" s="93"/>
      <c r="H160" s="141">
        <f t="shared" si="9"/>
        <v>148</v>
      </c>
      <c r="I160" s="278" t="str">
        <f t="shared" ref="I160:I212" si="12">IFERROR(MATCH($K$8&amp;"-"&amp;H160,import_key,0),"")</f>
        <v/>
      </c>
      <c r="K160" s="282" t="str" cm="1">
        <f t="array" ref="K160">IF($I160="","",INDEX(import_data,$I160,K$9))</f>
        <v/>
      </c>
      <c r="L160" s="280" t="str" cm="1">
        <f t="array" ref="L160">IF($I160="","",INDEX(import_data,$I160,L$9))</f>
        <v/>
      </c>
      <c r="M160" s="300" t="str" cm="1">
        <f t="array" ref="M160">IF($I160="","",INDEX(import_data,$I160,M$9))</f>
        <v/>
      </c>
    </row>
    <row r="161" spans="2:13" x14ac:dyDescent="0.25">
      <c r="B161" s="141">
        <f t="shared" si="10"/>
        <v>149</v>
      </c>
      <c r="C161" s="278" t="str">
        <f t="shared" si="11"/>
        <v/>
      </c>
      <c r="E161" s="282" t="str" cm="1">
        <f t="array" ref="E161">IF($C161="","",INDEX(import_data,$C161,E$9))</f>
        <v/>
      </c>
      <c r="F161" s="300" t="str" cm="1">
        <f t="array" ref="F161">IF($C161="","",INDEX(import_data,$C161,F$9))</f>
        <v/>
      </c>
      <c r="G161" s="93"/>
      <c r="H161" s="141">
        <f t="shared" si="9"/>
        <v>149</v>
      </c>
      <c r="I161" s="278" t="str">
        <f t="shared" si="12"/>
        <v/>
      </c>
      <c r="K161" s="282" t="str" cm="1">
        <f t="array" ref="K161">IF($I161="","",INDEX(import_data,$I161,K$9))</f>
        <v/>
      </c>
      <c r="L161" s="280" t="str" cm="1">
        <f t="array" ref="L161">IF($I161="","",INDEX(import_data,$I161,L$9))</f>
        <v/>
      </c>
      <c r="M161" s="300" t="str" cm="1">
        <f t="array" ref="M161">IF($I161="","",INDEX(import_data,$I161,M$9))</f>
        <v/>
      </c>
    </row>
    <row r="162" spans="2:13" x14ac:dyDescent="0.25">
      <c r="B162" s="141">
        <f t="shared" si="10"/>
        <v>150</v>
      </c>
      <c r="C162" s="278" t="str">
        <f t="shared" si="11"/>
        <v/>
      </c>
      <c r="E162" s="282" t="str" cm="1">
        <f t="array" ref="E162">IF($C162="","",INDEX(import_data,$C162,E$9))</f>
        <v/>
      </c>
      <c r="F162" s="300" t="str" cm="1">
        <f t="array" ref="F162">IF($C162="","",INDEX(import_data,$C162,F$9))</f>
        <v/>
      </c>
      <c r="G162" s="93"/>
      <c r="H162" s="141">
        <f t="shared" si="9"/>
        <v>150</v>
      </c>
      <c r="I162" s="278" t="str">
        <f t="shared" si="12"/>
        <v/>
      </c>
      <c r="K162" s="282" t="str" cm="1">
        <f t="array" ref="K162">IF($I162="","",INDEX(import_data,$I162,K$9))</f>
        <v/>
      </c>
      <c r="L162" s="280" t="str" cm="1">
        <f t="array" ref="L162">IF($I162="","",INDEX(import_data,$I162,L$9))</f>
        <v/>
      </c>
      <c r="M162" s="300" t="str" cm="1">
        <f t="array" ref="M162">IF($I162="","",INDEX(import_data,$I162,M$9))</f>
        <v/>
      </c>
    </row>
    <row r="163" spans="2:13" x14ac:dyDescent="0.25">
      <c r="B163" s="141">
        <f t="shared" si="10"/>
        <v>151</v>
      </c>
      <c r="C163" s="278" t="str">
        <f t="shared" si="11"/>
        <v/>
      </c>
      <c r="E163" s="282" t="str" cm="1">
        <f t="array" ref="E163">IF($C163="","",INDEX(import_data,$C163,E$9))</f>
        <v/>
      </c>
      <c r="F163" s="300" t="str" cm="1">
        <f t="array" ref="F163">IF($C163="","",INDEX(import_data,$C163,F$9))</f>
        <v/>
      </c>
      <c r="G163" s="93"/>
      <c r="H163" s="141">
        <f t="shared" si="9"/>
        <v>151</v>
      </c>
      <c r="I163" s="278" t="str">
        <f t="shared" si="12"/>
        <v/>
      </c>
      <c r="K163" s="282" t="str" cm="1">
        <f t="array" ref="K163">IF($I163="","",INDEX(import_data,$I163,K$9))</f>
        <v/>
      </c>
      <c r="L163" s="280" t="str" cm="1">
        <f t="array" ref="L163">IF($I163="","",INDEX(import_data,$I163,L$9))</f>
        <v/>
      </c>
      <c r="M163" s="300" t="str" cm="1">
        <f t="array" ref="M163">IF($I163="","",INDEX(import_data,$I163,M$9))</f>
        <v/>
      </c>
    </row>
    <row r="164" spans="2:13" x14ac:dyDescent="0.25">
      <c r="B164" s="141">
        <f t="shared" si="10"/>
        <v>152</v>
      </c>
      <c r="C164" s="278" t="str">
        <f t="shared" si="11"/>
        <v/>
      </c>
      <c r="E164" s="282" t="str" cm="1">
        <f t="array" ref="E164">IF($C164="","",INDEX(import_data,$C164,E$9))</f>
        <v/>
      </c>
      <c r="F164" s="300" t="str" cm="1">
        <f t="array" ref="F164">IF($C164="","",INDEX(import_data,$C164,F$9))</f>
        <v/>
      </c>
      <c r="G164" s="93"/>
      <c r="H164" s="141">
        <f t="shared" si="9"/>
        <v>152</v>
      </c>
      <c r="I164" s="278" t="str">
        <f t="shared" si="12"/>
        <v/>
      </c>
      <c r="K164" s="282" t="str" cm="1">
        <f t="array" ref="K164">IF($I164="","",INDEX(import_data,$I164,K$9))</f>
        <v/>
      </c>
      <c r="L164" s="280" t="str" cm="1">
        <f t="array" ref="L164">IF($I164="","",INDEX(import_data,$I164,L$9))</f>
        <v/>
      </c>
      <c r="M164" s="300" t="str" cm="1">
        <f t="array" ref="M164">IF($I164="","",INDEX(import_data,$I164,M$9))</f>
        <v/>
      </c>
    </row>
    <row r="165" spans="2:13" x14ac:dyDescent="0.25">
      <c r="B165" s="141">
        <f t="shared" si="10"/>
        <v>153</v>
      </c>
      <c r="C165" s="278" t="str">
        <f t="shared" si="11"/>
        <v/>
      </c>
      <c r="E165" s="282" t="str" cm="1">
        <f t="array" ref="E165">IF($C165="","",INDEX(import_data,$C165,E$9))</f>
        <v/>
      </c>
      <c r="F165" s="300" t="str" cm="1">
        <f t="array" ref="F165">IF($C165="","",INDEX(import_data,$C165,F$9))</f>
        <v/>
      </c>
      <c r="G165" s="93"/>
      <c r="H165" s="141">
        <f t="shared" si="9"/>
        <v>153</v>
      </c>
      <c r="I165" s="278" t="str">
        <f t="shared" si="12"/>
        <v/>
      </c>
      <c r="K165" s="282" t="str" cm="1">
        <f t="array" ref="K165">IF($I165="","",INDEX(import_data,$I165,K$9))</f>
        <v/>
      </c>
      <c r="L165" s="280" t="str" cm="1">
        <f t="array" ref="L165">IF($I165="","",INDEX(import_data,$I165,L$9))</f>
        <v/>
      </c>
      <c r="M165" s="300" t="str" cm="1">
        <f t="array" ref="M165">IF($I165="","",INDEX(import_data,$I165,M$9))</f>
        <v/>
      </c>
    </row>
    <row r="166" spans="2:13" x14ac:dyDescent="0.25">
      <c r="B166" s="141">
        <f t="shared" si="10"/>
        <v>154</v>
      </c>
      <c r="C166" s="278" t="str">
        <f t="shared" si="11"/>
        <v/>
      </c>
      <c r="E166" s="282" t="str" cm="1">
        <f t="array" ref="E166">IF($C166="","",INDEX(import_data,$C166,E$9))</f>
        <v/>
      </c>
      <c r="F166" s="300" t="str" cm="1">
        <f t="array" ref="F166">IF($C166="","",INDEX(import_data,$C166,F$9))</f>
        <v/>
      </c>
      <c r="G166" s="93"/>
      <c r="H166" s="141">
        <f t="shared" si="9"/>
        <v>154</v>
      </c>
      <c r="I166" s="278" t="str">
        <f t="shared" si="12"/>
        <v/>
      </c>
      <c r="K166" s="282" t="str" cm="1">
        <f t="array" ref="K166">IF($I166="","",INDEX(import_data,$I166,K$9))</f>
        <v/>
      </c>
      <c r="L166" s="280" t="str" cm="1">
        <f t="array" ref="L166">IF($I166="","",INDEX(import_data,$I166,L$9))</f>
        <v/>
      </c>
      <c r="M166" s="300" t="str" cm="1">
        <f t="array" ref="M166">IF($I166="","",INDEX(import_data,$I166,M$9))</f>
        <v/>
      </c>
    </row>
    <row r="167" spans="2:13" x14ac:dyDescent="0.25">
      <c r="B167" s="141">
        <f t="shared" si="10"/>
        <v>155</v>
      </c>
      <c r="C167" s="278" t="str">
        <f t="shared" si="11"/>
        <v/>
      </c>
      <c r="E167" s="282" t="str" cm="1">
        <f t="array" ref="E167">IF($C167="","",INDEX(import_data,$C167,E$9))</f>
        <v/>
      </c>
      <c r="F167" s="300" t="str" cm="1">
        <f t="array" ref="F167">IF($C167="","",INDEX(import_data,$C167,F$9))</f>
        <v/>
      </c>
      <c r="G167" s="93"/>
      <c r="H167" s="141">
        <f t="shared" si="9"/>
        <v>155</v>
      </c>
      <c r="I167" s="278" t="str">
        <f t="shared" si="12"/>
        <v/>
      </c>
      <c r="K167" s="282" t="str" cm="1">
        <f t="array" ref="K167">IF($I167="","",INDEX(import_data,$I167,K$9))</f>
        <v/>
      </c>
      <c r="L167" s="280" t="str" cm="1">
        <f t="array" ref="L167">IF($I167="","",INDEX(import_data,$I167,L$9))</f>
        <v/>
      </c>
      <c r="M167" s="300" t="str" cm="1">
        <f t="array" ref="M167">IF($I167="","",INDEX(import_data,$I167,M$9))</f>
        <v/>
      </c>
    </row>
    <row r="168" spans="2:13" x14ac:dyDescent="0.25">
      <c r="B168" s="141">
        <f t="shared" si="10"/>
        <v>156</v>
      </c>
      <c r="C168" s="278" t="str">
        <f t="shared" si="11"/>
        <v/>
      </c>
      <c r="E168" s="282" t="str" cm="1">
        <f t="array" ref="E168">IF($C168="","",INDEX(import_data,$C168,E$9))</f>
        <v/>
      </c>
      <c r="F168" s="300" t="str" cm="1">
        <f t="array" ref="F168">IF($C168="","",INDEX(import_data,$C168,F$9))</f>
        <v/>
      </c>
      <c r="G168" s="93"/>
      <c r="H168" s="141">
        <f t="shared" si="9"/>
        <v>156</v>
      </c>
      <c r="I168" s="278" t="str">
        <f t="shared" si="12"/>
        <v/>
      </c>
      <c r="K168" s="282" t="str" cm="1">
        <f t="array" ref="K168">IF($I168="","",INDEX(import_data,$I168,K$9))</f>
        <v/>
      </c>
      <c r="L168" s="280" t="str" cm="1">
        <f t="array" ref="L168">IF($I168="","",INDEX(import_data,$I168,L$9))</f>
        <v/>
      </c>
      <c r="M168" s="300" t="str" cm="1">
        <f t="array" ref="M168">IF($I168="","",INDEX(import_data,$I168,M$9))</f>
        <v/>
      </c>
    </row>
    <row r="169" spans="2:13" x14ac:dyDescent="0.25">
      <c r="B169" s="141">
        <f t="shared" si="10"/>
        <v>157</v>
      </c>
      <c r="C169" s="278" t="str">
        <f t="shared" si="11"/>
        <v/>
      </c>
      <c r="E169" s="282" t="str" cm="1">
        <f t="array" ref="E169">IF($C169="","",INDEX(import_data,$C169,E$9))</f>
        <v/>
      </c>
      <c r="F169" s="300" t="str" cm="1">
        <f t="array" ref="F169">IF($C169="","",INDEX(import_data,$C169,F$9))</f>
        <v/>
      </c>
      <c r="G169" s="93"/>
      <c r="H169" s="141">
        <f t="shared" si="9"/>
        <v>157</v>
      </c>
      <c r="I169" s="278" t="str">
        <f t="shared" si="12"/>
        <v/>
      </c>
      <c r="K169" s="282" t="str" cm="1">
        <f t="array" ref="K169">IF($I169="","",INDEX(import_data,$I169,K$9))</f>
        <v/>
      </c>
      <c r="L169" s="280" t="str" cm="1">
        <f t="array" ref="L169">IF($I169="","",INDEX(import_data,$I169,L$9))</f>
        <v/>
      </c>
      <c r="M169" s="300" t="str" cm="1">
        <f t="array" ref="M169">IF($I169="","",INDEX(import_data,$I169,M$9))</f>
        <v/>
      </c>
    </row>
    <row r="170" spans="2:13" x14ac:dyDescent="0.25">
      <c r="B170" s="141">
        <f t="shared" si="10"/>
        <v>158</v>
      </c>
      <c r="C170" s="278" t="str">
        <f t="shared" si="11"/>
        <v/>
      </c>
      <c r="E170" s="282" t="str" cm="1">
        <f t="array" ref="E170">IF($C170="","",INDEX(import_data,$C170,E$9))</f>
        <v/>
      </c>
      <c r="F170" s="300" t="str" cm="1">
        <f t="array" ref="F170">IF($C170="","",INDEX(import_data,$C170,F$9))</f>
        <v/>
      </c>
      <c r="G170" s="93"/>
      <c r="H170" s="141">
        <f t="shared" si="9"/>
        <v>158</v>
      </c>
      <c r="I170" s="278" t="str">
        <f t="shared" si="12"/>
        <v/>
      </c>
      <c r="K170" s="282" t="str" cm="1">
        <f t="array" ref="K170">IF($I170="","",INDEX(import_data,$I170,K$9))</f>
        <v/>
      </c>
      <c r="L170" s="280" t="str" cm="1">
        <f t="array" ref="L170">IF($I170="","",INDEX(import_data,$I170,L$9))</f>
        <v/>
      </c>
      <c r="M170" s="300" t="str" cm="1">
        <f t="array" ref="M170">IF($I170="","",INDEX(import_data,$I170,M$9))</f>
        <v/>
      </c>
    </row>
    <row r="171" spans="2:13" x14ac:dyDescent="0.25">
      <c r="B171" s="141">
        <f t="shared" si="10"/>
        <v>159</v>
      </c>
      <c r="C171" s="278" t="str">
        <f t="shared" si="11"/>
        <v/>
      </c>
      <c r="E171" s="282" t="str" cm="1">
        <f t="array" ref="E171">IF($C171="","",INDEX(import_data,$C171,E$9))</f>
        <v/>
      </c>
      <c r="F171" s="300" t="str" cm="1">
        <f t="array" ref="F171">IF($C171="","",INDEX(import_data,$C171,F$9))</f>
        <v/>
      </c>
      <c r="G171" s="93"/>
      <c r="H171" s="141">
        <f t="shared" si="9"/>
        <v>159</v>
      </c>
      <c r="I171" s="278" t="str">
        <f t="shared" si="12"/>
        <v/>
      </c>
      <c r="K171" s="282" t="str" cm="1">
        <f t="array" ref="K171">IF($I171="","",INDEX(import_data,$I171,K$9))</f>
        <v/>
      </c>
      <c r="L171" s="280" t="str" cm="1">
        <f t="array" ref="L171">IF($I171="","",INDEX(import_data,$I171,L$9))</f>
        <v/>
      </c>
      <c r="M171" s="300" t="str" cm="1">
        <f t="array" ref="M171">IF($I171="","",INDEX(import_data,$I171,M$9))</f>
        <v/>
      </c>
    </row>
    <row r="172" spans="2:13" x14ac:dyDescent="0.25">
      <c r="B172" s="141">
        <f t="shared" si="10"/>
        <v>160</v>
      </c>
      <c r="C172" s="278" t="str">
        <f t="shared" si="11"/>
        <v/>
      </c>
      <c r="E172" s="282" t="str" cm="1">
        <f t="array" ref="E172">IF($C172="","",INDEX(import_data,$C172,E$9))</f>
        <v/>
      </c>
      <c r="F172" s="300" t="str" cm="1">
        <f t="array" ref="F172">IF($C172="","",INDEX(import_data,$C172,F$9))</f>
        <v/>
      </c>
      <c r="G172" s="93"/>
      <c r="H172" s="141">
        <f t="shared" si="9"/>
        <v>160</v>
      </c>
      <c r="I172" s="278" t="str">
        <f t="shared" si="12"/>
        <v/>
      </c>
      <c r="K172" s="282" t="str" cm="1">
        <f t="array" ref="K172">IF($I172="","",INDEX(import_data,$I172,K$9))</f>
        <v/>
      </c>
      <c r="L172" s="280" t="str" cm="1">
        <f t="array" ref="L172">IF($I172="","",INDEX(import_data,$I172,L$9))</f>
        <v/>
      </c>
      <c r="M172" s="300" t="str" cm="1">
        <f t="array" ref="M172">IF($I172="","",INDEX(import_data,$I172,M$9))</f>
        <v/>
      </c>
    </row>
    <row r="173" spans="2:13" x14ac:dyDescent="0.25">
      <c r="B173" s="141">
        <f t="shared" si="10"/>
        <v>161</v>
      </c>
      <c r="C173" s="278" t="str">
        <f t="shared" si="11"/>
        <v/>
      </c>
      <c r="E173" s="282" t="str" cm="1">
        <f t="array" ref="E173">IF($C173="","",INDEX(import_data,$C173,E$9))</f>
        <v/>
      </c>
      <c r="F173" s="300" t="str" cm="1">
        <f t="array" ref="F173">IF($C173="","",INDEX(import_data,$C173,F$9))</f>
        <v/>
      </c>
      <c r="G173" s="93"/>
      <c r="H173" s="141">
        <f t="shared" si="9"/>
        <v>161</v>
      </c>
      <c r="I173" s="278" t="str">
        <f t="shared" si="12"/>
        <v/>
      </c>
      <c r="K173" s="282" t="str" cm="1">
        <f t="array" ref="K173">IF($I173="","",INDEX(import_data,$I173,K$9))</f>
        <v/>
      </c>
      <c r="L173" s="280" t="str" cm="1">
        <f t="array" ref="L173">IF($I173="","",INDEX(import_data,$I173,L$9))</f>
        <v/>
      </c>
      <c r="M173" s="300" t="str" cm="1">
        <f t="array" ref="M173">IF($I173="","",INDEX(import_data,$I173,M$9))</f>
        <v/>
      </c>
    </row>
    <row r="174" spans="2:13" x14ac:dyDescent="0.25">
      <c r="B174" s="141">
        <f t="shared" si="10"/>
        <v>162</v>
      </c>
      <c r="C174" s="278" t="str">
        <f t="shared" si="11"/>
        <v/>
      </c>
      <c r="E174" s="282" t="str" cm="1">
        <f t="array" ref="E174">IF($C174="","",INDEX(import_data,$C174,E$9))</f>
        <v/>
      </c>
      <c r="F174" s="300" t="str" cm="1">
        <f t="array" ref="F174">IF($C174="","",INDEX(import_data,$C174,F$9))</f>
        <v/>
      </c>
      <c r="G174" s="93"/>
      <c r="H174" s="141">
        <f t="shared" si="9"/>
        <v>162</v>
      </c>
      <c r="I174" s="278" t="str">
        <f t="shared" si="12"/>
        <v/>
      </c>
      <c r="K174" s="282" t="str" cm="1">
        <f t="array" ref="K174">IF($I174="","",INDEX(import_data,$I174,K$9))</f>
        <v/>
      </c>
      <c r="L174" s="280" t="str" cm="1">
        <f t="array" ref="L174">IF($I174="","",INDEX(import_data,$I174,L$9))</f>
        <v/>
      </c>
      <c r="M174" s="300" t="str" cm="1">
        <f t="array" ref="M174">IF($I174="","",INDEX(import_data,$I174,M$9))</f>
        <v/>
      </c>
    </row>
    <row r="175" spans="2:13" x14ac:dyDescent="0.25">
      <c r="B175" s="141">
        <f t="shared" si="10"/>
        <v>163</v>
      </c>
      <c r="C175" s="278" t="str">
        <f t="shared" si="11"/>
        <v/>
      </c>
      <c r="E175" s="282" t="str" cm="1">
        <f t="array" ref="E175">IF($C175="","",INDEX(import_data,$C175,E$9))</f>
        <v/>
      </c>
      <c r="F175" s="300" t="str" cm="1">
        <f t="array" ref="F175">IF($C175="","",INDEX(import_data,$C175,F$9))</f>
        <v/>
      </c>
      <c r="G175" s="93"/>
      <c r="H175" s="141">
        <f t="shared" si="9"/>
        <v>163</v>
      </c>
      <c r="I175" s="278" t="str">
        <f t="shared" si="12"/>
        <v/>
      </c>
      <c r="K175" s="282" t="str" cm="1">
        <f t="array" ref="K175">IF($I175="","",INDEX(import_data,$I175,K$9))</f>
        <v/>
      </c>
      <c r="L175" s="280" t="str" cm="1">
        <f t="array" ref="L175">IF($I175="","",INDEX(import_data,$I175,L$9))</f>
        <v/>
      </c>
      <c r="M175" s="300" t="str" cm="1">
        <f t="array" ref="M175">IF($I175="","",INDEX(import_data,$I175,M$9))</f>
        <v/>
      </c>
    </row>
    <row r="176" spans="2:13" x14ac:dyDescent="0.25">
      <c r="B176" s="141">
        <f t="shared" si="10"/>
        <v>164</v>
      </c>
      <c r="C176" s="278" t="str">
        <f t="shared" si="11"/>
        <v/>
      </c>
      <c r="E176" s="282" t="str" cm="1">
        <f t="array" ref="E176">IF($C176="","",INDEX(import_data,$C176,E$9))</f>
        <v/>
      </c>
      <c r="F176" s="300" t="str" cm="1">
        <f t="array" ref="F176">IF($C176="","",INDEX(import_data,$C176,F$9))</f>
        <v/>
      </c>
      <c r="G176" s="93"/>
      <c r="H176" s="141">
        <f t="shared" si="9"/>
        <v>164</v>
      </c>
      <c r="I176" s="278" t="str">
        <f t="shared" si="12"/>
        <v/>
      </c>
      <c r="K176" s="282" t="str" cm="1">
        <f t="array" ref="K176">IF($I176="","",INDEX(import_data,$I176,K$9))</f>
        <v/>
      </c>
      <c r="L176" s="280" t="str" cm="1">
        <f t="array" ref="L176">IF($I176="","",INDEX(import_data,$I176,L$9))</f>
        <v/>
      </c>
      <c r="M176" s="300" t="str" cm="1">
        <f t="array" ref="M176">IF($I176="","",INDEX(import_data,$I176,M$9))</f>
        <v/>
      </c>
    </row>
    <row r="177" spans="2:13" x14ac:dyDescent="0.25">
      <c r="B177" s="141">
        <f t="shared" si="10"/>
        <v>165</v>
      </c>
      <c r="C177" s="278" t="str">
        <f t="shared" si="11"/>
        <v/>
      </c>
      <c r="E177" s="282" t="str" cm="1">
        <f t="array" ref="E177">IF($C177="","",INDEX(import_data,$C177,E$9))</f>
        <v/>
      </c>
      <c r="F177" s="300" t="str" cm="1">
        <f t="array" ref="F177">IF($C177="","",INDEX(import_data,$C177,F$9))</f>
        <v/>
      </c>
      <c r="G177" s="93"/>
      <c r="H177" s="141">
        <f t="shared" si="9"/>
        <v>165</v>
      </c>
      <c r="I177" s="278" t="str">
        <f t="shared" si="12"/>
        <v/>
      </c>
      <c r="K177" s="282" t="str" cm="1">
        <f t="array" ref="K177">IF($I177="","",INDEX(import_data,$I177,K$9))</f>
        <v/>
      </c>
      <c r="L177" s="280" t="str" cm="1">
        <f t="array" ref="L177">IF($I177="","",INDEX(import_data,$I177,L$9))</f>
        <v/>
      </c>
      <c r="M177" s="300" t="str" cm="1">
        <f t="array" ref="M177">IF($I177="","",INDEX(import_data,$I177,M$9))</f>
        <v/>
      </c>
    </row>
    <row r="178" spans="2:13" x14ac:dyDescent="0.25">
      <c r="B178" s="141">
        <f t="shared" si="10"/>
        <v>166</v>
      </c>
      <c r="C178" s="278" t="str">
        <f t="shared" si="11"/>
        <v/>
      </c>
      <c r="E178" s="282" t="str" cm="1">
        <f t="array" ref="E178">IF($C178="","",INDEX(import_data,$C178,E$9))</f>
        <v/>
      </c>
      <c r="F178" s="300" t="str" cm="1">
        <f t="array" ref="F178">IF($C178="","",INDEX(import_data,$C178,F$9))</f>
        <v/>
      </c>
      <c r="G178" s="93"/>
      <c r="H178" s="141">
        <f t="shared" si="9"/>
        <v>166</v>
      </c>
      <c r="I178" s="278" t="str">
        <f t="shared" si="12"/>
        <v/>
      </c>
      <c r="K178" s="282" t="str" cm="1">
        <f t="array" ref="K178">IF($I178="","",INDEX(import_data,$I178,K$9))</f>
        <v/>
      </c>
      <c r="L178" s="280" t="str" cm="1">
        <f t="array" ref="L178">IF($I178="","",INDEX(import_data,$I178,L$9))</f>
        <v/>
      </c>
      <c r="M178" s="300" t="str" cm="1">
        <f t="array" ref="M178">IF($I178="","",INDEX(import_data,$I178,M$9))</f>
        <v/>
      </c>
    </row>
    <row r="179" spans="2:13" x14ac:dyDescent="0.25">
      <c r="B179" s="141">
        <f t="shared" si="10"/>
        <v>167</v>
      </c>
      <c r="C179" s="278" t="str">
        <f t="shared" si="11"/>
        <v/>
      </c>
      <c r="E179" s="282" t="str" cm="1">
        <f t="array" ref="E179">IF($C179="","",INDEX(import_data,$C179,E$9))</f>
        <v/>
      </c>
      <c r="F179" s="300" t="str" cm="1">
        <f t="array" ref="F179">IF($C179="","",INDEX(import_data,$C179,F$9))</f>
        <v/>
      </c>
      <c r="G179" s="93"/>
      <c r="H179" s="141">
        <f t="shared" si="9"/>
        <v>167</v>
      </c>
      <c r="I179" s="278" t="str">
        <f t="shared" si="12"/>
        <v/>
      </c>
      <c r="K179" s="282" t="str" cm="1">
        <f t="array" ref="K179">IF($I179="","",INDEX(import_data,$I179,K$9))</f>
        <v/>
      </c>
      <c r="L179" s="280" t="str" cm="1">
        <f t="array" ref="L179">IF($I179="","",INDEX(import_data,$I179,L$9))</f>
        <v/>
      </c>
      <c r="M179" s="300" t="str" cm="1">
        <f t="array" ref="M179">IF($I179="","",INDEX(import_data,$I179,M$9))</f>
        <v/>
      </c>
    </row>
    <row r="180" spans="2:13" x14ac:dyDescent="0.25">
      <c r="B180" s="141">
        <f t="shared" si="10"/>
        <v>168</v>
      </c>
      <c r="C180" s="278" t="str">
        <f t="shared" si="11"/>
        <v/>
      </c>
      <c r="E180" s="282" t="str" cm="1">
        <f t="array" ref="E180">IF($C180="","",INDEX(import_data,$C180,E$9))</f>
        <v/>
      </c>
      <c r="F180" s="300" t="str" cm="1">
        <f t="array" ref="F180">IF($C180="","",INDEX(import_data,$C180,F$9))</f>
        <v/>
      </c>
      <c r="G180" s="93"/>
      <c r="H180" s="141">
        <f t="shared" si="9"/>
        <v>168</v>
      </c>
      <c r="I180" s="278" t="str">
        <f t="shared" si="12"/>
        <v/>
      </c>
      <c r="K180" s="282" t="str" cm="1">
        <f t="array" ref="K180">IF($I180="","",INDEX(import_data,$I180,K$9))</f>
        <v/>
      </c>
      <c r="L180" s="280" t="str" cm="1">
        <f t="array" ref="L180">IF($I180="","",INDEX(import_data,$I180,L$9))</f>
        <v/>
      </c>
      <c r="M180" s="300" t="str" cm="1">
        <f t="array" ref="M180">IF($I180="","",INDEX(import_data,$I180,M$9))</f>
        <v/>
      </c>
    </row>
    <row r="181" spans="2:13" x14ac:dyDescent="0.25">
      <c r="B181" s="141">
        <f t="shared" si="10"/>
        <v>169</v>
      </c>
      <c r="C181" s="278" t="str">
        <f t="shared" si="11"/>
        <v/>
      </c>
      <c r="E181" s="282" t="str" cm="1">
        <f t="array" ref="E181">IF($C181="","",INDEX(import_data,$C181,E$9))</f>
        <v/>
      </c>
      <c r="F181" s="300" t="str" cm="1">
        <f t="array" ref="F181">IF($C181="","",INDEX(import_data,$C181,F$9))</f>
        <v/>
      </c>
      <c r="G181" s="93"/>
      <c r="H181" s="141">
        <f t="shared" si="9"/>
        <v>169</v>
      </c>
      <c r="I181" s="278" t="str">
        <f t="shared" si="12"/>
        <v/>
      </c>
      <c r="K181" s="282" t="str" cm="1">
        <f t="array" ref="K181">IF($I181="","",INDEX(import_data,$I181,K$9))</f>
        <v/>
      </c>
      <c r="L181" s="280" t="str" cm="1">
        <f t="array" ref="L181">IF($I181="","",INDEX(import_data,$I181,L$9))</f>
        <v/>
      </c>
      <c r="M181" s="300" t="str" cm="1">
        <f t="array" ref="M181">IF($I181="","",INDEX(import_data,$I181,M$9))</f>
        <v/>
      </c>
    </row>
    <row r="182" spans="2:13" x14ac:dyDescent="0.25">
      <c r="B182" s="141">
        <f t="shared" si="10"/>
        <v>170</v>
      </c>
      <c r="C182" s="278" t="str">
        <f t="shared" si="11"/>
        <v/>
      </c>
      <c r="E182" s="282" t="str" cm="1">
        <f t="array" ref="E182">IF($C182="","",INDEX(import_data,$C182,E$9))</f>
        <v/>
      </c>
      <c r="F182" s="300" t="str" cm="1">
        <f t="array" ref="F182">IF($C182="","",INDEX(import_data,$C182,F$9))</f>
        <v/>
      </c>
      <c r="G182" s="93"/>
      <c r="H182" s="141">
        <f t="shared" si="9"/>
        <v>170</v>
      </c>
      <c r="I182" s="278" t="str">
        <f t="shared" si="12"/>
        <v/>
      </c>
      <c r="K182" s="282" t="str" cm="1">
        <f t="array" ref="K182">IF($I182="","",INDEX(import_data,$I182,K$9))</f>
        <v/>
      </c>
      <c r="L182" s="280" t="str" cm="1">
        <f t="array" ref="L182">IF($I182="","",INDEX(import_data,$I182,L$9))</f>
        <v/>
      </c>
      <c r="M182" s="300" t="str" cm="1">
        <f t="array" ref="M182">IF($I182="","",INDEX(import_data,$I182,M$9))</f>
        <v/>
      </c>
    </row>
    <row r="183" spans="2:13" x14ac:dyDescent="0.25">
      <c r="B183" s="141">
        <f t="shared" si="10"/>
        <v>171</v>
      </c>
      <c r="C183" s="278" t="str">
        <f t="shared" si="11"/>
        <v/>
      </c>
      <c r="E183" s="282" t="str" cm="1">
        <f t="array" ref="E183">IF($C183="","",INDEX(import_data,$C183,E$9))</f>
        <v/>
      </c>
      <c r="F183" s="300" t="str" cm="1">
        <f t="array" ref="F183">IF($C183="","",INDEX(import_data,$C183,F$9))</f>
        <v/>
      </c>
      <c r="G183" s="93"/>
      <c r="H183" s="141">
        <f t="shared" si="9"/>
        <v>171</v>
      </c>
      <c r="I183" s="278" t="str">
        <f t="shared" si="12"/>
        <v/>
      </c>
      <c r="K183" s="282" t="str" cm="1">
        <f t="array" ref="K183">IF($I183="","",INDEX(import_data,$I183,K$9))</f>
        <v/>
      </c>
      <c r="L183" s="280" t="str" cm="1">
        <f t="array" ref="L183">IF($I183="","",INDEX(import_data,$I183,L$9))</f>
        <v/>
      </c>
      <c r="M183" s="300" t="str" cm="1">
        <f t="array" ref="M183">IF($I183="","",INDEX(import_data,$I183,M$9))</f>
        <v/>
      </c>
    </row>
    <row r="184" spans="2:13" x14ac:dyDescent="0.25">
      <c r="B184" s="141">
        <f t="shared" si="10"/>
        <v>172</v>
      </c>
      <c r="C184" s="278" t="str">
        <f t="shared" si="11"/>
        <v/>
      </c>
      <c r="E184" s="282" t="str" cm="1">
        <f t="array" ref="E184">IF($C184="","",INDEX(import_data,$C184,E$9))</f>
        <v/>
      </c>
      <c r="F184" s="300" t="str" cm="1">
        <f t="array" ref="F184">IF($C184="","",INDEX(import_data,$C184,F$9))</f>
        <v/>
      </c>
      <c r="G184" s="93"/>
      <c r="H184" s="141">
        <f t="shared" si="9"/>
        <v>172</v>
      </c>
      <c r="I184" s="278" t="str">
        <f t="shared" si="12"/>
        <v/>
      </c>
      <c r="K184" s="282" t="str" cm="1">
        <f t="array" ref="K184">IF($I184="","",INDEX(import_data,$I184,K$9))</f>
        <v/>
      </c>
      <c r="L184" s="280" t="str" cm="1">
        <f t="array" ref="L184">IF($I184="","",INDEX(import_data,$I184,L$9))</f>
        <v/>
      </c>
      <c r="M184" s="300" t="str" cm="1">
        <f t="array" ref="M184">IF($I184="","",INDEX(import_data,$I184,M$9))</f>
        <v/>
      </c>
    </row>
    <row r="185" spans="2:13" x14ac:dyDescent="0.25">
      <c r="B185" s="141">
        <f t="shared" si="10"/>
        <v>173</v>
      </c>
      <c r="C185" s="278" t="str">
        <f t="shared" si="11"/>
        <v/>
      </c>
      <c r="E185" s="282" t="str" cm="1">
        <f t="array" ref="E185">IF($C185="","",INDEX(import_data,$C185,E$9))</f>
        <v/>
      </c>
      <c r="F185" s="300" t="str" cm="1">
        <f t="array" ref="F185">IF($C185="","",INDEX(import_data,$C185,F$9))</f>
        <v/>
      </c>
      <c r="G185" s="93"/>
      <c r="H185" s="141">
        <f t="shared" si="9"/>
        <v>173</v>
      </c>
      <c r="I185" s="278" t="str">
        <f t="shared" si="12"/>
        <v/>
      </c>
      <c r="K185" s="282" t="str" cm="1">
        <f t="array" ref="K185">IF($I185="","",INDEX(import_data,$I185,K$9))</f>
        <v/>
      </c>
      <c r="L185" s="280" t="str" cm="1">
        <f t="array" ref="L185">IF($I185="","",INDEX(import_data,$I185,L$9))</f>
        <v/>
      </c>
      <c r="M185" s="300" t="str" cm="1">
        <f t="array" ref="M185">IF($I185="","",INDEX(import_data,$I185,M$9))</f>
        <v/>
      </c>
    </row>
    <row r="186" spans="2:13" x14ac:dyDescent="0.25">
      <c r="B186" s="141">
        <f t="shared" si="10"/>
        <v>174</v>
      </c>
      <c r="C186" s="278" t="str">
        <f t="shared" si="11"/>
        <v/>
      </c>
      <c r="E186" s="282" t="str" cm="1">
        <f t="array" ref="E186">IF($C186="","",INDEX(import_data,$C186,E$9))</f>
        <v/>
      </c>
      <c r="F186" s="300" t="str" cm="1">
        <f t="array" ref="F186">IF($C186="","",INDEX(import_data,$C186,F$9))</f>
        <v/>
      </c>
      <c r="G186" s="93"/>
      <c r="H186" s="141">
        <f t="shared" si="9"/>
        <v>174</v>
      </c>
      <c r="I186" s="278" t="str">
        <f t="shared" si="12"/>
        <v/>
      </c>
      <c r="K186" s="282" t="str" cm="1">
        <f t="array" ref="K186">IF($I186="","",INDEX(import_data,$I186,K$9))</f>
        <v/>
      </c>
      <c r="L186" s="280" t="str" cm="1">
        <f t="array" ref="L186">IF($I186="","",INDEX(import_data,$I186,L$9))</f>
        <v/>
      </c>
      <c r="M186" s="300" t="str" cm="1">
        <f t="array" ref="M186">IF($I186="","",INDEX(import_data,$I186,M$9))</f>
        <v/>
      </c>
    </row>
    <row r="187" spans="2:13" x14ac:dyDescent="0.25">
      <c r="B187" s="141">
        <f t="shared" si="10"/>
        <v>175</v>
      </c>
      <c r="C187" s="278" t="str">
        <f t="shared" si="11"/>
        <v/>
      </c>
      <c r="E187" s="282" t="str" cm="1">
        <f t="array" ref="E187">IF($C187="","",INDEX(import_data,$C187,E$9))</f>
        <v/>
      </c>
      <c r="F187" s="300" t="str" cm="1">
        <f t="array" ref="F187">IF($C187="","",INDEX(import_data,$C187,F$9))</f>
        <v/>
      </c>
      <c r="G187" s="93"/>
      <c r="H187" s="141">
        <f t="shared" si="9"/>
        <v>175</v>
      </c>
      <c r="I187" s="278" t="str">
        <f t="shared" si="12"/>
        <v/>
      </c>
      <c r="K187" s="282" t="str" cm="1">
        <f t="array" ref="K187">IF($I187="","",INDEX(import_data,$I187,K$9))</f>
        <v/>
      </c>
      <c r="L187" s="280" t="str" cm="1">
        <f t="array" ref="L187">IF($I187="","",INDEX(import_data,$I187,L$9))</f>
        <v/>
      </c>
      <c r="M187" s="300" t="str" cm="1">
        <f t="array" ref="M187">IF($I187="","",INDEX(import_data,$I187,M$9))</f>
        <v/>
      </c>
    </row>
    <row r="188" spans="2:13" x14ac:dyDescent="0.25">
      <c r="B188" s="141">
        <f t="shared" si="10"/>
        <v>176</v>
      </c>
      <c r="C188" s="278" t="str">
        <f t="shared" si="11"/>
        <v/>
      </c>
      <c r="E188" s="282" t="str" cm="1">
        <f t="array" ref="E188">IF($C188="","",INDEX(import_data,$C188,E$9))</f>
        <v/>
      </c>
      <c r="F188" s="300" t="str" cm="1">
        <f t="array" ref="F188">IF($C188="","",INDEX(import_data,$C188,F$9))</f>
        <v/>
      </c>
      <c r="G188" s="93"/>
      <c r="H188" s="141">
        <f t="shared" si="9"/>
        <v>176</v>
      </c>
      <c r="I188" s="278" t="str">
        <f t="shared" si="12"/>
        <v/>
      </c>
      <c r="K188" s="282" t="str" cm="1">
        <f t="array" ref="K188">IF($I188="","",INDEX(import_data,$I188,K$9))</f>
        <v/>
      </c>
      <c r="L188" s="280" t="str" cm="1">
        <f t="array" ref="L188">IF($I188="","",INDEX(import_data,$I188,L$9))</f>
        <v/>
      </c>
      <c r="M188" s="300" t="str" cm="1">
        <f t="array" ref="M188">IF($I188="","",INDEX(import_data,$I188,M$9))</f>
        <v/>
      </c>
    </row>
    <row r="189" spans="2:13" x14ac:dyDescent="0.25">
      <c r="B189" s="141">
        <f t="shared" si="10"/>
        <v>177</v>
      </c>
      <c r="C189" s="278" t="str">
        <f t="shared" si="11"/>
        <v/>
      </c>
      <c r="E189" s="282" t="str" cm="1">
        <f t="array" ref="E189">IF($C189="","",INDEX(import_data,$C189,E$9))</f>
        <v/>
      </c>
      <c r="F189" s="300" t="str" cm="1">
        <f t="array" ref="F189">IF($C189="","",INDEX(import_data,$C189,F$9))</f>
        <v/>
      </c>
      <c r="G189" s="93"/>
      <c r="H189" s="141">
        <f t="shared" ref="H189:H212" si="13">H188+1</f>
        <v>177</v>
      </c>
      <c r="I189" s="278" t="str">
        <f t="shared" si="12"/>
        <v/>
      </c>
      <c r="K189" s="282" t="str" cm="1">
        <f t="array" ref="K189">IF($I189="","",INDEX(import_data,$I189,K$9))</f>
        <v/>
      </c>
      <c r="L189" s="280" t="str" cm="1">
        <f t="array" ref="L189">IF($I189="","",INDEX(import_data,$I189,L$9))</f>
        <v/>
      </c>
      <c r="M189" s="300" t="str" cm="1">
        <f t="array" ref="M189">IF($I189="","",INDEX(import_data,$I189,M$9))</f>
        <v/>
      </c>
    </row>
    <row r="190" spans="2:13" x14ac:dyDescent="0.25">
      <c r="B190" s="141">
        <f t="shared" si="10"/>
        <v>178</v>
      </c>
      <c r="C190" s="278" t="str">
        <f t="shared" si="11"/>
        <v/>
      </c>
      <c r="E190" s="282" t="str" cm="1">
        <f t="array" ref="E190">IF($C190="","",INDEX(import_data,$C190,E$9))</f>
        <v/>
      </c>
      <c r="F190" s="300" t="str" cm="1">
        <f t="array" ref="F190">IF($C190="","",INDEX(import_data,$C190,F$9))</f>
        <v/>
      </c>
      <c r="G190" s="93"/>
      <c r="H190" s="141">
        <f t="shared" si="13"/>
        <v>178</v>
      </c>
      <c r="I190" s="278" t="str">
        <f t="shared" si="12"/>
        <v/>
      </c>
      <c r="K190" s="282" t="str" cm="1">
        <f t="array" ref="K190">IF($I190="","",INDEX(import_data,$I190,K$9))</f>
        <v/>
      </c>
      <c r="L190" s="280" t="str" cm="1">
        <f t="array" ref="L190">IF($I190="","",INDEX(import_data,$I190,L$9))</f>
        <v/>
      </c>
      <c r="M190" s="300" t="str" cm="1">
        <f t="array" ref="M190">IF($I190="","",INDEX(import_data,$I190,M$9))</f>
        <v/>
      </c>
    </row>
    <row r="191" spans="2:13" x14ac:dyDescent="0.25">
      <c r="B191" s="141">
        <f t="shared" si="10"/>
        <v>179</v>
      </c>
      <c r="C191" s="278" t="str">
        <f t="shared" si="11"/>
        <v/>
      </c>
      <c r="E191" s="282" t="str" cm="1">
        <f t="array" ref="E191">IF($C191="","",INDEX(import_data,$C191,E$9))</f>
        <v/>
      </c>
      <c r="F191" s="300" t="str" cm="1">
        <f t="array" ref="F191">IF($C191="","",INDEX(import_data,$C191,F$9))</f>
        <v/>
      </c>
      <c r="G191" s="93"/>
      <c r="H191" s="141">
        <f t="shared" si="13"/>
        <v>179</v>
      </c>
      <c r="I191" s="278" t="str">
        <f t="shared" si="12"/>
        <v/>
      </c>
      <c r="K191" s="282" t="str" cm="1">
        <f t="array" ref="K191">IF($I191="","",INDEX(import_data,$I191,K$9))</f>
        <v/>
      </c>
      <c r="L191" s="280" t="str" cm="1">
        <f t="array" ref="L191">IF($I191="","",INDEX(import_data,$I191,L$9))</f>
        <v/>
      </c>
      <c r="M191" s="300" t="str" cm="1">
        <f t="array" ref="M191">IF($I191="","",INDEX(import_data,$I191,M$9))</f>
        <v/>
      </c>
    </row>
    <row r="192" spans="2:13" x14ac:dyDescent="0.25">
      <c r="B192" s="141">
        <f t="shared" si="10"/>
        <v>180</v>
      </c>
      <c r="C192" s="278" t="str">
        <f t="shared" si="11"/>
        <v/>
      </c>
      <c r="E192" s="282" t="str" cm="1">
        <f t="array" ref="E192">IF($C192="","",INDEX(import_data,$C192,E$9))</f>
        <v/>
      </c>
      <c r="F192" s="300" t="str" cm="1">
        <f t="array" ref="F192">IF($C192="","",INDEX(import_data,$C192,F$9))</f>
        <v/>
      </c>
      <c r="G192" s="93"/>
      <c r="H192" s="141">
        <f t="shared" si="13"/>
        <v>180</v>
      </c>
      <c r="I192" s="278" t="str">
        <f t="shared" si="12"/>
        <v/>
      </c>
      <c r="K192" s="282" t="str" cm="1">
        <f t="array" ref="K192">IF($I192="","",INDEX(import_data,$I192,K$9))</f>
        <v/>
      </c>
      <c r="L192" s="280" t="str" cm="1">
        <f t="array" ref="L192">IF($I192="","",INDEX(import_data,$I192,L$9))</f>
        <v/>
      </c>
      <c r="M192" s="300" t="str" cm="1">
        <f t="array" ref="M192">IF($I192="","",INDEX(import_data,$I192,M$9))</f>
        <v/>
      </c>
    </row>
    <row r="193" spans="2:13" x14ac:dyDescent="0.25">
      <c r="B193" s="141">
        <f t="shared" si="10"/>
        <v>181</v>
      </c>
      <c r="C193" s="278" t="str">
        <f t="shared" si="11"/>
        <v/>
      </c>
      <c r="E193" s="282" t="str" cm="1">
        <f t="array" ref="E193">IF($C193="","",INDEX(import_data,$C193,E$9))</f>
        <v/>
      </c>
      <c r="F193" s="300" t="str" cm="1">
        <f t="array" ref="F193">IF($C193="","",INDEX(import_data,$C193,F$9))</f>
        <v/>
      </c>
      <c r="G193" s="93"/>
      <c r="H193" s="141">
        <f t="shared" si="13"/>
        <v>181</v>
      </c>
      <c r="I193" s="278" t="str">
        <f t="shared" si="12"/>
        <v/>
      </c>
      <c r="K193" s="282" t="str" cm="1">
        <f t="array" ref="K193">IF($I193="","",INDEX(import_data,$I193,K$9))</f>
        <v/>
      </c>
      <c r="L193" s="280" t="str" cm="1">
        <f t="array" ref="L193">IF($I193="","",INDEX(import_data,$I193,L$9))</f>
        <v/>
      </c>
      <c r="M193" s="300" t="str" cm="1">
        <f t="array" ref="M193">IF($I193="","",INDEX(import_data,$I193,M$9))</f>
        <v/>
      </c>
    </row>
    <row r="194" spans="2:13" x14ac:dyDescent="0.25">
      <c r="B194" s="141">
        <f t="shared" si="10"/>
        <v>182</v>
      </c>
      <c r="C194" s="278" t="str">
        <f t="shared" si="11"/>
        <v/>
      </c>
      <c r="E194" s="282" t="str" cm="1">
        <f t="array" ref="E194">IF($C194="","",INDEX(import_data,$C194,E$9))</f>
        <v/>
      </c>
      <c r="F194" s="300" t="str" cm="1">
        <f t="array" ref="F194">IF($C194="","",INDEX(import_data,$C194,F$9))</f>
        <v/>
      </c>
      <c r="G194" s="93"/>
      <c r="H194" s="141">
        <f t="shared" si="13"/>
        <v>182</v>
      </c>
      <c r="I194" s="278" t="str">
        <f t="shared" si="12"/>
        <v/>
      </c>
      <c r="K194" s="282" t="str" cm="1">
        <f t="array" ref="K194">IF($I194="","",INDEX(import_data,$I194,K$9))</f>
        <v/>
      </c>
      <c r="L194" s="280" t="str" cm="1">
        <f t="array" ref="L194">IF($I194="","",INDEX(import_data,$I194,L$9))</f>
        <v/>
      </c>
      <c r="M194" s="300" t="str" cm="1">
        <f t="array" ref="M194">IF($I194="","",INDEX(import_data,$I194,M$9))</f>
        <v/>
      </c>
    </row>
    <row r="195" spans="2:13" x14ac:dyDescent="0.25">
      <c r="B195" s="141">
        <f t="shared" si="10"/>
        <v>183</v>
      </c>
      <c r="C195" s="278" t="str">
        <f t="shared" si="11"/>
        <v/>
      </c>
      <c r="E195" s="282" t="str" cm="1">
        <f t="array" ref="E195">IF($C195="","",INDEX(import_data,$C195,E$9))</f>
        <v/>
      </c>
      <c r="F195" s="300" t="str" cm="1">
        <f t="array" ref="F195">IF($C195="","",INDEX(import_data,$C195,F$9))</f>
        <v/>
      </c>
      <c r="G195" s="93"/>
      <c r="H195" s="141">
        <f t="shared" si="13"/>
        <v>183</v>
      </c>
      <c r="I195" s="278" t="str">
        <f t="shared" si="12"/>
        <v/>
      </c>
      <c r="K195" s="282" t="str" cm="1">
        <f t="array" ref="K195">IF($I195="","",INDEX(import_data,$I195,K$9))</f>
        <v/>
      </c>
      <c r="L195" s="280" t="str" cm="1">
        <f t="array" ref="L195">IF($I195="","",INDEX(import_data,$I195,L$9))</f>
        <v/>
      </c>
      <c r="M195" s="300" t="str" cm="1">
        <f t="array" ref="M195">IF($I195="","",INDEX(import_data,$I195,M$9))</f>
        <v/>
      </c>
    </row>
    <row r="196" spans="2:13" x14ac:dyDescent="0.25">
      <c r="B196" s="141">
        <f t="shared" si="10"/>
        <v>184</v>
      </c>
      <c r="C196" s="278" t="str">
        <f t="shared" si="11"/>
        <v/>
      </c>
      <c r="E196" s="282" t="str" cm="1">
        <f t="array" ref="E196">IF($C196="","",INDEX(import_data,$C196,E$9))</f>
        <v/>
      </c>
      <c r="F196" s="300" t="str" cm="1">
        <f t="array" ref="F196">IF($C196="","",INDEX(import_data,$C196,F$9))</f>
        <v/>
      </c>
      <c r="G196" s="93"/>
      <c r="H196" s="141">
        <f t="shared" si="13"/>
        <v>184</v>
      </c>
      <c r="I196" s="278" t="str">
        <f t="shared" si="12"/>
        <v/>
      </c>
      <c r="K196" s="282" t="str" cm="1">
        <f t="array" ref="K196">IF($I196="","",INDEX(import_data,$I196,K$9))</f>
        <v/>
      </c>
      <c r="L196" s="280" t="str" cm="1">
        <f t="array" ref="L196">IF($I196="","",INDEX(import_data,$I196,L$9))</f>
        <v/>
      </c>
      <c r="M196" s="300" t="str" cm="1">
        <f t="array" ref="M196">IF($I196="","",INDEX(import_data,$I196,M$9))</f>
        <v/>
      </c>
    </row>
    <row r="197" spans="2:13" x14ac:dyDescent="0.25">
      <c r="B197" s="141">
        <f t="shared" si="10"/>
        <v>185</v>
      </c>
      <c r="C197" s="278" t="str">
        <f t="shared" si="11"/>
        <v/>
      </c>
      <c r="E197" s="282" t="str" cm="1">
        <f t="array" ref="E197">IF($C197="","",INDEX(import_data,$C197,E$9))</f>
        <v/>
      </c>
      <c r="F197" s="300" t="str" cm="1">
        <f t="array" ref="F197">IF($C197="","",INDEX(import_data,$C197,F$9))</f>
        <v/>
      </c>
      <c r="G197" s="93"/>
      <c r="H197" s="141">
        <f t="shared" si="13"/>
        <v>185</v>
      </c>
      <c r="I197" s="278" t="str">
        <f t="shared" si="12"/>
        <v/>
      </c>
      <c r="K197" s="282" t="str" cm="1">
        <f t="array" ref="K197">IF($I197="","",INDEX(import_data,$I197,K$9))</f>
        <v/>
      </c>
      <c r="L197" s="280" t="str" cm="1">
        <f t="array" ref="L197">IF($I197="","",INDEX(import_data,$I197,L$9))</f>
        <v/>
      </c>
      <c r="M197" s="300" t="str" cm="1">
        <f t="array" ref="M197">IF($I197="","",INDEX(import_data,$I197,M$9))</f>
        <v/>
      </c>
    </row>
    <row r="198" spans="2:13" x14ac:dyDescent="0.25">
      <c r="B198" s="141">
        <f t="shared" si="10"/>
        <v>186</v>
      </c>
      <c r="C198" s="278" t="str">
        <f t="shared" si="11"/>
        <v/>
      </c>
      <c r="E198" s="282" t="str" cm="1">
        <f t="array" ref="E198">IF($C198="","",INDEX(import_data,$C198,E$9))</f>
        <v/>
      </c>
      <c r="F198" s="300" t="str" cm="1">
        <f t="array" ref="F198">IF($C198="","",INDEX(import_data,$C198,F$9))</f>
        <v/>
      </c>
      <c r="G198" s="93"/>
      <c r="H198" s="141">
        <f t="shared" si="13"/>
        <v>186</v>
      </c>
      <c r="I198" s="278" t="str">
        <f t="shared" si="12"/>
        <v/>
      </c>
      <c r="K198" s="282" t="str" cm="1">
        <f t="array" ref="K198">IF($I198="","",INDEX(import_data,$I198,K$9))</f>
        <v/>
      </c>
      <c r="L198" s="280" t="str" cm="1">
        <f t="array" ref="L198">IF($I198="","",INDEX(import_data,$I198,L$9))</f>
        <v/>
      </c>
      <c r="M198" s="300" t="str" cm="1">
        <f t="array" ref="M198">IF($I198="","",INDEX(import_data,$I198,M$9))</f>
        <v/>
      </c>
    </row>
    <row r="199" spans="2:13" x14ac:dyDescent="0.25">
      <c r="B199" s="141">
        <f t="shared" si="10"/>
        <v>187</v>
      </c>
      <c r="C199" s="278" t="str">
        <f t="shared" si="11"/>
        <v/>
      </c>
      <c r="E199" s="282" t="str" cm="1">
        <f t="array" ref="E199">IF($C199="","",INDEX(import_data,$C199,E$9))</f>
        <v/>
      </c>
      <c r="F199" s="300" t="str" cm="1">
        <f t="array" ref="F199">IF($C199="","",INDEX(import_data,$C199,F$9))</f>
        <v/>
      </c>
      <c r="G199" s="93"/>
      <c r="H199" s="141">
        <f t="shared" si="13"/>
        <v>187</v>
      </c>
      <c r="I199" s="278" t="str">
        <f t="shared" si="12"/>
        <v/>
      </c>
      <c r="K199" s="282" t="str" cm="1">
        <f t="array" ref="K199">IF($I199="","",INDEX(import_data,$I199,K$9))</f>
        <v/>
      </c>
      <c r="L199" s="280" t="str" cm="1">
        <f t="array" ref="L199">IF($I199="","",INDEX(import_data,$I199,L$9))</f>
        <v/>
      </c>
      <c r="M199" s="300" t="str" cm="1">
        <f t="array" ref="M199">IF($I199="","",INDEX(import_data,$I199,M$9))</f>
        <v/>
      </c>
    </row>
    <row r="200" spans="2:13" x14ac:dyDescent="0.25">
      <c r="B200" s="141">
        <f t="shared" si="10"/>
        <v>188</v>
      </c>
      <c r="C200" s="278" t="str">
        <f t="shared" si="11"/>
        <v/>
      </c>
      <c r="E200" s="282" t="str" cm="1">
        <f t="array" ref="E200">IF($C200="","",INDEX(import_data,$C200,E$9))</f>
        <v/>
      </c>
      <c r="F200" s="300" t="str" cm="1">
        <f t="array" ref="F200">IF($C200="","",INDEX(import_data,$C200,F$9))</f>
        <v/>
      </c>
      <c r="G200" s="93"/>
      <c r="H200" s="141">
        <f t="shared" si="13"/>
        <v>188</v>
      </c>
      <c r="I200" s="278" t="str">
        <f t="shared" si="12"/>
        <v/>
      </c>
      <c r="K200" s="282" t="str" cm="1">
        <f t="array" ref="K200">IF($I200="","",INDEX(import_data,$I200,K$9))</f>
        <v/>
      </c>
      <c r="L200" s="280" t="str" cm="1">
        <f t="array" ref="L200">IF($I200="","",INDEX(import_data,$I200,L$9))</f>
        <v/>
      </c>
      <c r="M200" s="300" t="str" cm="1">
        <f t="array" ref="M200">IF($I200="","",INDEX(import_data,$I200,M$9))</f>
        <v/>
      </c>
    </row>
    <row r="201" spans="2:13" x14ac:dyDescent="0.25">
      <c r="B201" s="141">
        <f t="shared" si="10"/>
        <v>189</v>
      </c>
      <c r="C201" s="278" t="str">
        <f t="shared" si="11"/>
        <v/>
      </c>
      <c r="E201" s="282" t="str" cm="1">
        <f t="array" ref="E201">IF($C201="","",INDEX(import_data,$C201,E$9))</f>
        <v/>
      </c>
      <c r="F201" s="300" t="str" cm="1">
        <f t="array" ref="F201">IF($C201="","",INDEX(import_data,$C201,F$9))</f>
        <v/>
      </c>
      <c r="G201" s="93"/>
      <c r="H201" s="141">
        <f t="shared" si="13"/>
        <v>189</v>
      </c>
      <c r="I201" s="278" t="str">
        <f t="shared" si="12"/>
        <v/>
      </c>
      <c r="K201" s="282" t="str" cm="1">
        <f t="array" ref="K201">IF($I201="","",INDEX(import_data,$I201,K$9))</f>
        <v/>
      </c>
      <c r="L201" s="280" t="str" cm="1">
        <f t="array" ref="L201">IF($I201="","",INDEX(import_data,$I201,L$9))</f>
        <v/>
      </c>
      <c r="M201" s="300" t="str" cm="1">
        <f t="array" ref="M201">IF($I201="","",INDEX(import_data,$I201,M$9))</f>
        <v/>
      </c>
    </row>
    <row r="202" spans="2:13" x14ac:dyDescent="0.25">
      <c r="B202" s="141">
        <f t="shared" si="10"/>
        <v>190</v>
      </c>
      <c r="C202" s="278" t="str">
        <f t="shared" si="11"/>
        <v/>
      </c>
      <c r="E202" s="282" t="str" cm="1">
        <f t="array" ref="E202">IF($C202="","",INDEX(import_data,$C202,E$9))</f>
        <v/>
      </c>
      <c r="F202" s="300" t="str" cm="1">
        <f t="array" ref="F202">IF($C202="","",INDEX(import_data,$C202,F$9))</f>
        <v/>
      </c>
      <c r="G202" s="93"/>
      <c r="H202" s="141">
        <f t="shared" si="13"/>
        <v>190</v>
      </c>
      <c r="I202" s="278" t="str">
        <f t="shared" si="12"/>
        <v/>
      </c>
      <c r="K202" s="282" t="str" cm="1">
        <f t="array" ref="K202">IF($I202="","",INDEX(import_data,$I202,K$9))</f>
        <v/>
      </c>
      <c r="L202" s="280" t="str" cm="1">
        <f t="array" ref="L202">IF($I202="","",INDEX(import_data,$I202,L$9))</f>
        <v/>
      </c>
      <c r="M202" s="300" t="str" cm="1">
        <f t="array" ref="M202">IF($I202="","",INDEX(import_data,$I202,M$9))</f>
        <v/>
      </c>
    </row>
    <row r="203" spans="2:13" x14ac:dyDescent="0.25">
      <c r="B203" s="141">
        <f t="shared" si="10"/>
        <v>191</v>
      </c>
      <c r="C203" s="278" t="str">
        <f t="shared" si="11"/>
        <v/>
      </c>
      <c r="E203" s="282" t="str" cm="1">
        <f t="array" ref="E203">IF($C203="","",INDEX(import_data,$C203,E$9))</f>
        <v/>
      </c>
      <c r="F203" s="300" t="str" cm="1">
        <f t="array" ref="F203">IF($C203="","",INDEX(import_data,$C203,F$9))</f>
        <v/>
      </c>
      <c r="G203" s="93"/>
      <c r="H203" s="141">
        <f t="shared" si="13"/>
        <v>191</v>
      </c>
      <c r="I203" s="278" t="str">
        <f t="shared" si="12"/>
        <v/>
      </c>
      <c r="K203" s="282" t="str" cm="1">
        <f t="array" ref="K203">IF($I203="","",INDEX(import_data,$I203,K$9))</f>
        <v/>
      </c>
      <c r="L203" s="280" t="str" cm="1">
        <f t="array" ref="L203">IF($I203="","",INDEX(import_data,$I203,L$9))</f>
        <v/>
      </c>
      <c r="M203" s="300" t="str" cm="1">
        <f t="array" ref="M203">IF($I203="","",INDEX(import_data,$I203,M$9))</f>
        <v/>
      </c>
    </row>
    <row r="204" spans="2:13" x14ac:dyDescent="0.25">
      <c r="B204" s="141">
        <f t="shared" si="10"/>
        <v>192</v>
      </c>
      <c r="C204" s="278" t="str">
        <f t="shared" si="11"/>
        <v/>
      </c>
      <c r="E204" s="282" t="str" cm="1">
        <f t="array" ref="E204">IF($C204="","",INDEX(import_data,$C204,E$9))</f>
        <v/>
      </c>
      <c r="F204" s="300" t="str" cm="1">
        <f t="array" ref="F204">IF($C204="","",INDEX(import_data,$C204,F$9))</f>
        <v/>
      </c>
      <c r="G204" s="93"/>
      <c r="H204" s="141">
        <f t="shared" si="13"/>
        <v>192</v>
      </c>
      <c r="I204" s="278" t="str">
        <f t="shared" si="12"/>
        <v/>
      </c>
      <c r="K204" s="282" t="str" cm="1">
        <f t="array" ref="K204">IF($I204="","",INDEX(import_data,$I204,K$9))</f>
        <v/>
      </c>
      <c r="L204" s="280" t="str" cm="1">
        <f t="array" ref="L204">IF($I204="","",INDEX(import_data,$I204,L$9))</f>
        <v/>
      </c>
      <c r="M204" s="300" t="str" cm="1">
        <f t="array" ref="M204">IF($I204="","",INDEX(import_data,$I204,M$9))</f>
        <v/>
      </c>
    </row>
    <row r="205" spans="2:13" x14ac:dyDescent="0.25">
      <c r="B205" s="141">
        <f t="shared" si="10"/>
        <v>193</v>
      </c>
      <c r="C205" s="278" t="str">
        <f t="shared" si="11"/>
        <v/>
      </c>
      <c r="E205" s="282" t="str" cm="1">
        <f t="array" ref="E205">IF($C205="","",INDEX(import_data,$C205,E$9))</f>
        <v/>
      </c>
      <c r="F205" s="300" t="str" cm="1">
        <f t="array" ref="F205">IF($C205="","",INDEX(import_data,$C205,F$9))</f>
        <v/>
      </c>
      <c r="G205" s="93"/>
      <c r="H205" s="141">
        <f t="shared" si="13"/>
        <v>193</v>
      </c>
      <c r="I205" s="278" t="str">
        <f t="shared" si="12"/>
        <v/>
      </c>
      <c r="K205" s="282" t="str" cm="1">
        <f t="array" ref="K205">IF($I205="","",INDEX(import_data,$I205,K$9))</f>
        <v/>
      </c>
      <c r="L205" s="280" t="str" cm="1">
        <f t="array" ref="L205">IF($I205="","",INDEX(import_data,$I205,L$9))</f>
        <v/>
      </c>
      <c r="M205" s="300" t="str" cm="1">
        <f t="array" ref="M205">IF($I205="","",INDEX(import_data,$I205,M$9))</f>
        <v/>
      </c>
    </row>
    <row r="206" spans="2:13" x14ac:dyDescent="0.25">
      <c r="B206" s="141">
        <f t="shared" si="10"/>
        <v>194</v>
      </c>
      <c r="C206" s="278" t="str">
        <f t="shared" si="11"/>
        <v/>
      </c>
      <c r="E206" s="282" t="str" cm="1">
        <f t="array" ref="E206">IF($C206="","",INDEX(import_data,$C206,E$9))</f>
        <v/>
      </c>
      <c r="F206" s="300" t="str" cm="1">
        <f t="array" ref="F206">IF($C206="","",INDEX(import_data,$C206,F$9))</f>
        <v/>
      </c>
      <c r="G206" s="93"/>
      <c r="H206" s="141">
        <f t="shared" si="13"/>
        <v>194</v>
      </c>
      <c r="I206" s="278" t="str">
        <f t="shared" si="12"/>
        <v/>
      </c>
      <c r="K206" s="282" t="str" cm="1">
        <f t="array" ref="K206">IF($I206="","",INDEX(import_data,$I206,K$9))</f>
        <v/>
      </c>
      <c r="L206" s="280" t="str" cm="1">
        <f t="array" ref="L206">IF($I206="","",INDEX(import_data,$I206,L$9))</f>
        <v/>
      </c>
      <c r="M206" s="300" t="str" cm="1">
        <f t="array" ref="M206">IF($I206="","",INDEX(import_data,$I206,M$9))</f>
        <v/>
      </c>
    </row>
    <row r="207" spans="2:13" x14ac:dyDescent="0.25">
      <c r="B207" s="141">
        <f t="shared" si="10"/>
        <v>195</v>
      </c>
      <c r="C207" s="278" t="str">
        <f t="shared" si="11"/>
        <v/>
      </c>
      <c r="E207" s="282" t="str" cm="1">
        <f t="array" ref="E207">IF($C207="","",INDEX(import_data,$C207,E$9))</f>
        <v/>
      </c>
      <c r="F207" s="300" t="str" cm="1">
        <f t="array" ref="F207">IF($C207="","",INDEX(import_data,$C207,F$9))</f>
        <v/>
      </c>
      <c r="G207" s="93"/>
      <c r="H207" s="141">
        <f t="shared" si="13"/>
        <v>195</v>
      </c>
      <c r="I207" s="278" t="str">
        <f t="shared" si="12"/>
        <v/>
      </c>
      <c r="K207" s="282" t="str" cm="1">
        <f t="array" ref="K207">IF($I207="","",INDEX(import_data,$I207,K$9))</f>
        <v/>
      </c>
      <c r="L207" s="280" t="str" cm="1">
        <f t="array" ref="L207">IF($I207="","",INDEX(import_data,$I207,L$9))</f>
        <v/>
      </c>
      <c r="M207" s="300" t="str" cm="1">
        <f t="array" ref="M207">IF($I207="","",INDEX(import_data,$I207,M$9))</f>
        <v/>
      </c>
    </row>
    <row r="208" spans="2:13" x14ac:dyDescent="0.25">
      <c r="B208" s="141">
        <f t="shared" si="10"/>
        <v>196</v>
      </c>
      <c r="C208" s="278" t="str">
        <f t="shared" si="11"/>
        <v/>
      </c>
      <c r="E208" s="282" t="str" cm="1">
        <f t="array" ref="E208">IF($C208="","",INDEX(import_data,$C208,E$9))</f>
        <v/>
      </c>
      <c r="F208" s="300" t="str" cm="1">
        <f t="array" ref="F208">IF($C208="","",INDEX(import_data,$C208,F$9))</f>
        <v/>
      </c>
      <c r="G208" s="93"/>
      <c r="H208" s="141">
        <f t="shared" si="13"/>
        <v>196</v>
      </c>
      <c r="I208" s="278" t="str">
        <f t="shared" si="12"/>
        <v/>
      </c>
      <c r="K208" s="282" t="str" cm="1">
        <f t="array" ref="K208">IF($I208="","",INDEX(import_data,$I208,K$9))</f>
        <v/>
      </c>
      <c r="L208" s="280" t="str" cm="1">
        <f t="array" ref="L208">IF($I208="","",INDEX(import_data,$I208,L$9))</f>
        <v/>
      </c>
      <c r="M208" s="300" t="str" cm="1">
        <f t="array" ref="M208">IF($I208="","",INDEX(import_data,$I208,M$9))</f>
        <v/>
      </c>
    </row>
    <row r="209" spans="2:13" x14ac:dyDescent="0.25">
      <c r="B209" s="141">
        <f t="shared" si="10"/>
        <v>197</v>
      </c>
      <c r="C209" s="278" t="str">
        <f t="shared" si="11"/>
        <v/>
      </c>
      <c r="E209" s="282" t="str" cm="1">
        <f t="array" ref="E209">IF($C209="","",INDEX(import_data,$C209,E$9))</f>
        <v/>
      </c>
      <c r="F209" s="300" t="str" cm="1">
        <f t="array" ref="F209">IF($C209="","",INDEX(import_data,$C209,F$9))</f>
        <v/>
      </c>
      <c r="G209" s="93"/>
      <c r="H209" s="141">
        <f t="shared" si="13"/>
        <v>197</v>
      </c>
      <c r="I209" s="278" t="str">
        <f t="shared" si="12"/>
        <v/>
      </c>
      <c r="K209" s="282" t="str" cm="1">
        <f t="array" ref="K209">IF($I209="","",INDEX(import_data,$I209,K$9))</f>
        <v/>
      </c>
      <c r="L209" s="280" t="str" cm="1">
        <f t="array" ref="L209">IF($I209="","",INDEX(import_data,$I209,L$9))</f>
        <v/>
      </c>
      <c r="M209" s="300" t="str" cm="1">
        <f t="array" ref="M209">IF($I209="","",INDEX(import_data,$I209,M$9))</f>
        <v/>
      </c>
    </row>
    <row r="210" spans="2:13" x14ac:dyDescent="0.25">
      <c r="B210" s="141">
        <f t="shared" si="10"/>
        <v>198</v>
      </c>
      <c r="C210" s="278" t="str">
        <f t="shared" si="11"/>
        <v/>
      </c>
      <c r="E210" s="282" t="str" cm="1">
        <f t="array" ref="E210">IF($C210="","",INDEX(import_data,$C210,E$9))</f>
        <v/>
      </c>
      <c r="F210" s="300" t="str" cm="1">
        <f t="array" ref="F210">IF($C210="","",INDEX(import_data,$C210,F$9))</f>
        <v/>
      </c>
      <c r="G210" s="93"/>
      <c r="H210" s="141">
        <f t="shared" si="13"/>
        <v>198</v>
      </c>
      <c r="I210" s="278" t="str">
        <f t="shared" si="12"/>
        <v/>
      </c>
      <c r="K210" s="282" t="str" cm="1">
        <f t="array" ref="K210">IF($I210="","",INDEX(import_data,$I210,K$9))</f>
        <v/>
      </c>
      <c r="L210" s="280" t="str" cm="1">
        <f t="array" ref="L210">IF($I210="","",INDEX(import_data,$I210,L$9))</f>
        <v/>
      </c>
      <c r="M210" s="300" t="str" cm="1">
        <f t="array" ref="M210">IF($I210="","",INDEX(import_data,$I210,M$9))</f>
        <v/>
      </c>
    </row>
    <row r="211" spans="2:13" x14ac:dyDescent="0.25">
      <c r="B211" s="141">
        <f t="shared" si="10"/>
        <v>199</v>
      </c>
      <c r="C211" s="278" t="str">
        <f t="shared" si="11"/>
        <v/>
      </c>
      <c r="E211" s="282" t="str" cm="1">
        <f t="array" ref="E211">IF($C211="","",INDEX(import_data,$C211,E$9))</f>
        <v/>
      </c>
      <c r="F211" s="300" t="str" cm="1">
        <f t="array" ref="F211">IF($C211="","",INDEX(import_data,$C211,F$9))</f>
        <v/>
      </c>
      <c r="G211" s="93"/>
      <c r="H211" s="141">
        <f t="shared" si="13"/>
        <v>199</v>
      </c>
      <c r="I211" s="278" t="str">
        <f t="shared" si="12"/>
        <v/>
      </c>
      <c r="K211" s="282" t="str" cm="1">
        <f t="array" ref="K211">IF($I211="","",INDEX(import_data,$I211,K$9))</f>
        <v/>
      </c>
      <c r="L211" s="280" t="str" cm="1">
        <f t="array" ref="L211">IF($I211="","",INDEX(import_data,$I211,L$9))</f>
        <v/>
      </c>
      <c r="M211" s="300" t="str" cm="1">
        <f t="array" ref="M211">IF($I211="","",INDEX(import_data,$I211,M$9))</f>
        <v/>
      </c>
    </row>
    <row r="212" spans="2:13" ht="15.75" thickBot="1" x14ac:dyDescent="0.3">
      <c r="B212" s="141">
        <f t="shared" si="10"/>
        <v>200</v>
      </c>
      <c r="C212" s="278" t="str">
        <f t="shared" si="11"/>
        <v/>
      </c>
      <c r="E212" s="302" t="str" cm="1">
        <f t="array" ref="E212">IF($C212="","",INDEX(import_data,$C212,E$9))</f>
        <v/>
      </c>
      <c r="F212" s="303" t="str" cm="1">
        <f t="array" ref="F212">IF($C212="","",INDEX(import_data,$C212,F$9))</f>
        <v/>
      </c>
      <c r="G212" s="93"/>
      <c r="H212" s="141">
        <f t="shared" si="13"/>
        <v>200</v>
      </c>
      <c r="I212" s="278" t="str">
        <f t="shared" si="12"/>
        <v/>
      </c>
      <c r="K212" s="302" t="str" cm="1">
        <f t="array" ref="K212">IF($I212="","",INDEX(import_data,$I212,K$9))</f>
        <v/>
      </c>
      <c r="L212" s="286" t="str" cm="1">
        <f t="array" ref="L212">IF($I212="","",INDEX(import_data,$I212,L$9))</f>
        <v/>
      </c>
      <c r="M212" s="303" t="str" cm="1">
        <f t="array" ref="M212">IF($I212="","",INDEX(import_data,$I212,M$9))</f>
        <v/>
      </c>
    </row>
    <row r="213" spans="2:13" ht="15.75" thickBot="1" x14ac:dyDescent="0.3">
      <c r="B213" s="147">
        <f t="shared" si="2"/>
        <v>201</v>
      </c>
      <c r="C213" s="315" t="str">
        <f t="shared" ref="C213" si="14">IFERROR(MATCH($E$8&amp;"-"&amp;B213,import_key,0),"")</f>
        <v/>
      </c>
      <c r="H213" s="147">
        <f t="shared" ref="H213" si="15">H212+1</f>
        <v>201</v>
      </c>
      <c r="I213" s="315" t="str">
        <f t="shared" ref="I213" si="16">IFERROR(MATCH($K$8&amp;"-"&amp;H213,import_key,0),"")</f>
        <v/>
      </c>
    </row>
  </sheetData>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21</v>
      </c>
      <c r="F16" s="280" t="str" cm="1">
        <f t="array" ref="F16">IF($C16="","",INDEX(import_data,$C16,F$9))</f>
        <v>Cipar</v>
      </c>
      <c r="G16" s="300" t="str" cm="1">
        <f t="array" ref="G16">IF($C16="","",INDEX(import_data,$C16,G$9))</f>
        <v>Cyp</v>
      </c>
    </row>
    <row r="17" spans="2:7" x14ac:dyDescent="0.25">
      <c r="B17" s="141">
        <f t="shared" si="0"/>
        <v>5</v>
      </c>
      <c r="C17" s="278">
        <f t="shared" si="1"/>
        <v>5</v>
      </c>
      <c r="E17" s="282" cm="1">
        <f t="array" ref="E17">IF($C17="","",INDEX(import_data,$C17,E$9))</f>
        <v>26</v>
      </c>
      <c r="F17" s="280" t="str" cm="1">
        <f t="array" ref="F17">IF($C17="","",INDEX(import_data,$C17,F$9))</f>
        <v>Danska</v>
      </c>
      <c r="G17" s="300" t="str" cm="1">
        <f t="array" ref="G17">IF($C17="","",INDEX(import_data,$C17,G$9))</f>
        <v>Den</v>
      </c>
    </row>
    <row r="18" spans="2:7" x14ac:dyDescent="0.25">
      <c r="B18" s="141">
        <f t="shared" si="0"/>
        <v>6</v>
      </c>
      <c r="C18" s="278">
        <f t="shared" si="1"/>
        <v>6</v>
      </c>
      <c r="E18" s="282" cm="1">
        <f t="array" ref="E18">IF($C18="","",INDEX(import_data,$C18,E$9))</f>
        <v>6</v>
      </c>
      <c r="F18" s="280" t="str" cm="1">
        <f t="array" ref="F18">IF($C18="","",INDEX(import_data,$C18,F$9))</f>
        <v>Finska</v>
      </c>
      <c r="G18" s="300" t="str" cm="1">
        <f t="array" ref="G18">IF($C18="","",INDEX(import_data,$C18,G$9))</f>
        <v>Fin</v>
      </c>
    </row>
    <row r="19" spans="2:7" x14ac:dyDescent="0.25">
      <c r="B19" s="141">
        <f t="shared" si="0"/>
        <v>7</v>
      </c>
      <c r="C19" s="278">
        <f t="shared" si="1"/>
        <v>7</v>
      </c>
      <c r="E19" s="282" cm="1">
        <f t="array" ref="E19">IF($C19="","",INDEX(import_data,$C19,E$9))</f>
        <v>16</v>
      </c>
      <c r="F19" s="280" t="str" cm="1">
        <f t="array" ref="F19">IF($C19="","",INDEX(import_data,$C19,F$9))</f>
        <v>Francuska</v>
      </c>
      <c r="G19" s="300" t="str" cm="1">
        <f t="array" ref="G19">IF($C19="","",INDEX(import_data,$C19,G$9))</f>
        <v>Fra</v>
      </c>
    </row>
    <row r="20" spans="2:7" x14ac:dyDescent="0.25">
      <c r="B20" s="141">
        <f t="shared" si="0"/>
        <v>8</v>
      </c>
      <c r="C20" s="278">
        <f t="shared" si="1"/>
        <v>8</v>
      </c>
      <c r="E20" s="282" cm="1">
        <f t="array" ref="E20">IF($C20="","",INDEX(import_data,$C20,E$9))</f>
        <v>1</v>
      </c>
      <c r="F20" s="280" t="str" cm="1">
        <f t="array" ref="F20">IF($C20="","",INDEX(import_data,$C20,F$9))</f>
        <v>Hrvatska</v>
      </c>
      <c r="G20" s="300" t="str" cm="1">
        <f t="array" ref="G20">IF($C20="","",INDEX(import_data,$C20,G$9))</f>
        <v>Cro</v>
      </c>
    </row>
    <row r="21" spans="2:7" x14ac:dyDescent="0.25">
      <c r="B21" s="141">
        <f t="shared" si="0"/>
        <v>9</v>
      </c>
      <c r="C21" s="278">
        <f t="shared" si="1"/>
        <v>9</v>
      </c>
      <c r="E21" s="282" cm="1">
        <f t="array" ref="E21">IF($C21="","",INDEX(import_data,$C21,E$9))</f>
        <v>25</v>
      </c>
      <c r="F21" s="301" t="str" cm="1">
        <f t="array" ref="F21">IF($C21="","",INDEX(import_data,$C21,F$9))</f>
        <v>Irska</v>
      </c>
      <c r="G21" s="300" t="str" cm="1">
        <f t="array" ref="G21">IF($C21="","",INDEX(import_data,$C21,G$9))</f>
        <v>Irl</v>
      </c>
    </row>
    <row r="22" spans="2:7" x14ac:dyDescent="0.25">
      <c r="B22" s="141">
        <f t="shared" si="0"/>
        <v>10</v>
      </c>
      <c r="C22" s="278">
        <f t="shared" si="1"/>
        <v>10</v>
      </c>
      <c r="E22" s="282" cm="1">
        <f t="array" ref="E22">IF($C22="","",INDEX(import_data,$C22,E$9))</f>
        <v>23</v>
      </c>
      <c r="F22" s="280" t="str" cm="1">
        <f t="array" ref="F22">IF($C22="","",INDEX(import_data,$C22,F$9))</f>
        <v>Izrael</v>
      </c>
      <c r="G22" s="300" t="str" cm="1">
        <f t="array" ref="G22">IF($C22="","",INDEX(import_data,$C22,G$9))</f>
        <v>Isr</v>
      </c>
    </row>
    <row r="23" spans="2:7" x14ac:dyDescent="0.25">
      <c r="B23" s="141">
        <f t="shared" si="0"/>
        <v>11</v>
      </c>
      <c r="C23" s="278">
        <f t="shared" si="1"/>
        <v>11</v>
      </c>
      <c r="E23" s="282" cm="1">
        <f t="array" ref="E23">IF($C23="","",INDEX(import_data,$C23,E$9))</f>
        <v>19</v>
      </c>
      <c r="F23" s="280" t="str" cm="1">
        <f t="array" ref="F23">IF($C23="","",INDEX(import_data,$C23,F$9))</f>
        <v>Japan</v>
      </c>
      <c r="G23" s="300" t="str" cm="1">
        <f t="array" ref="G23">IF($C23="","",INDEX(import_data,$C23,G$9))</f>
        <v>Jpn</v>
      </c>
    </row>
    <row r="24" spans="2:7" x14ac:dyDescent="0.25">
      <c r="B24" s="141">
        <f t="shared" si="0"/>
        <v>12</v>
      </c>
      <c r="C24" s="278">
        <f t="shared" si="1"/>
        <v>12</v>
      </c>
      <c r="E24" s="282" cm="1">
        <f t="array" ref="E24">IF($C24="","",INDEX(import_data,$C24,E$9))</f>
        <v>11</v>
      </c>
      <c r="F24" s="280" t="str" cm="1">
        <f t="array" ref="F24">IF($C24="","",INDEX(import_data,$C24,F$9))</f>
        <v>Latvija</v>
      </c>
      <c r="G24" s="300" t="str" cm="1">
        <f t="array" ref="G24">IF($C24="","",INDEX(import_data,$C24,G$9))</f>
        <v>Lat</v>
      </c>
    </row>
    <row r="25" spans="2:7" x14ac:dyDescent="0.25">
      <c r="B25" s="141">
        <f t="shared" si="0"/>
        <v>13</v>
      </c>
      <c r="C25" s="278">
        <f t="shared" si="1"/>
        <v>13</v>
      </c>
      <c r="E25" s="282" cm="1">
        <f t="array" ref="E25">IF($C25="","",INDEX(import_data,$C25,E$9))</f>
        <v>3</v>
      </c>
      <c r="F25" s="280" t="str" cm="1">
        <f t="array" ref="F25">IF($C25="","",INDEX(import_data,$C25,F$9))</f>
        <v>Mađarska</v>
      </c>
      <c r="G25" s="300" t="str" cm="1">
        <f t="array" ref="G25">IF($C25="","",INDEX(import_data,$C25,G$9))</f>
        <v>Hun</v>
      </c>
    </row>
    <row r="26" spans="2:7" x14ac:dyDescent="0.25">
      <c r="B26" s="141">
        <f t="shared" si="0"/>
        <v>14</v>
      </c>
      <c r="C26" s="278">
        <f t="shared" si="1"/>
        <v>14</v>
      </c>
      <c r="E26" s="282" cm="1">
        <f t="array" ref="E26">IF($C26="","",INDEX(import_data,$C26,E$9))</f>
        <v>17</v>
      </c>
      <c r="F26" s="280" t="str" cm="1">
        <f t="array" ref="F26">IF($C26="","",INDEX(import_data,$C26,F$9))</f>
        <v>Nizozemska</v>
      </c>
      <c r="G26" s="300" t="str" cm="1">
        <f t="array" ref="G26">IF($C26="","",INDEX(import_data,$C26,G$9))</f>
        <v>Ned</v>
      </c>
    </row>
    <row r="27" spans="2:7" x14ac:dyDescent="0.25">
      <c r="B27" s="141">
        <f t="shared" si="0"/>
        <v>15</v>
      </c>
      <c r="C27" s="278">
        <f t="shared" si="1"/>
        <v>15</v>
      </c>
      <c r="E27" s="282" cm="1">
        <f t="array" ref="E27">IF($C27="","",INDEX(import_data,$C27,E$9))</f>
        <v>13</v>
      </c>
      <c r="F27" s="280" t="str" cm="1">
        <f t="array" ref="F27">IF($C27="","",INDEX(import_data,$C27,F$9))</f>
        <v>Njemačka</v>
      </c>
      <c r="G27" s="300" t="str" cm="1">
        <f t="array" ref="G27">IF($C27="","",INDEX(import_data,$C27,G$9))</f>
        <v>Ger</v>
      </c>
    </row>
    <row r="28" spans="2:7" x14ac:dyDescent="0.25">
      <c r="B28" s="141">
        <f t="shared" si="0"/>
        <v>16</v>
      </c>
      <c r="C28" s="278">
        <f t="shared" si="1"/>
        <v>16</v>
      </c>
      <c r="E28" s="282" cm="1">
        <f t="array" ref="E28">IF($C28="","",INDEX(import_data,$C28,E$9))</f>
        <v>15</v>
      </c>
      <c r="F28" s="280" t="str" cm="1">
        <f t="array" ref="F28">IF($C28="","",INDEX(import_data,$C28,F$9))</f>
        <v>Norveška</v>
      </c>
      <c r="G28" s="300" t="str" cm="1">
        <f t="array" ref="G28">IF($C28="","",INDEX(import_data,$C28,G$9))</f>
        <v>Nor</v>
      </c>
    </row>
    <row r="29" spans="2:7" x14ac:dyDescent="0.25">
      <c r="B29" s="141">
        <f t="shared" si="0"/>
        <v>17</v>
      </c>
      <c r="C29" s="278">
        <f t="shared" si="1"/>
        <v>17</v>
      </c>
      <c r="E29" s="282" cm="1">
        <f t="array" ref="E29">IF($C29="","",INDEX(import_data,$C29,E$9))</f>
        <v>14</v>
      </c>
      <c r="F29" s="280" t="str" cm="1">
        <f t="array" ref="F29">IF($C29="","",INDEX(import_data,$C29,F$9))</f>
        <v>Poljska</v>
      </c>
      <c r="G29" s="300" t="str" cm="1">
        <f t="array" ref="G29">IF($C29="","",INDEX(import_data,$C29,G$9))</f>
        <v>Pol</v>
      </c>
    </row>
    <row r="30" spans="2:7" x14ac:dyDescent="0.25">
      <c r="B30" s="141">
        <f t="shared" si="0"/>
        <v>18</v>
      </c>
      <c r="C30" s="278">
        <f t="shared" si="1"/>
        <v>18</v>
      </c>
      <c r="E30" s="282" cm="1">
        <f t="array" ref="E30">IF($C30="","",INDEX(import_data,$C30,E$9))</f>
        <v>18</v>
      </c>
      <c r="F30" s="280" t="str" cm="1">
        <f t="array" ref="F30">IF($C30="","",INDEX(import_data,$C30,F$9))</f>
        <v>Portugal</v>
      </c>
      <c r="G30" s="300" t="str" cm="1">
        <f t="array" ref="G30">IF($C30="","",INDEX(import_data,$C30,G$9))</f>
        <v>Por</v>
      </c>
    </row>
    <row r="31" spans="2:7" x14ac:dyDescent="0.25">
      <c r="B31" s="141">
        <f t="shared" si="0"/>
        <v>19</v>
      </c>
      <c r="C31" s="278">
        <f t="shared" si="1"/>
        <v>19</v>
      </c>
      <c r="E31" s="282" cm="1">
        <f t="array" ref="E31">IF($C31="","",INDEX(import_data,$C31,E$9))</f>
        <v>12</v>
      </c>
      <c r="F31" s="280" t="str" cm="1">
        <f t="array" ref="F31">IF($C31="","",INDEX(import_data,$C31,F$9))</f>
        <v>Rusija</v>
      </c>
      <c r="G31" s="300" t="str" cm="1">
        <f t="array" ref="G31">IF($C31="","",INDEX(import_data,$C31,G$9))</f>
        <v>Rus</v>
      </c>
    </row>
    <row r="32" spans="2:7" x14ac:dyDescent="0.25">
      <c r="B32" s="141">
        <f t="shared" si="0"/>
        <v>20</v>
      </c>
      <c r="C32" s="278">
        <f t="shared" si="1"/>
        <v>20</v>
      </c>
      <c r="E32" s="282" cm="1">
        <f t="array" ref="E32">IF($C32="","",INDEX(import_data,$C32,E$9))</f>
        <v>7</v>
      </c>
      <c r="F32" s="280" t="str" cm="1">
        <f t="array" ref="F32">IF($C32="","",INDEX(import_data,$C32,F$9))</f>
        <v>Slovačka</v>
      </c>
      <c r="G32" s="300" t="str" cm="1">
        <f t="array" ref="G32">IF($C32="","",INDEX(import_data,$C32,G$9))</f>
        <v>Svk</v>
      </c>
    </row>
    <row r="33" spans="2:7" x14ac:dyDescent="0.25">
      <c r="B33" s="141">
        <f t="shared" si="0"/>
        <v>21</v>
      </c>
      <c r="C33" s="278">
        <f t="shared" si="1"/>
        <v>21</v>
      </c>
      <c r="E33" s="282" cm="1">
        <f t="array" ref="E33">IF($C33="","",INDEX(import_data,$C33,E$9))</f>
        <v>2</v>
      </c>
      <c r="F33" s="280" t="str" cm="1">
        <f t="array" ref="F33">IF($C33="","",INDEX(import_data,$C33,F$9))</f>
        <v>Slovenija</v>
      </c>
      <c r="G33" s="300" t="str" cm="1">
        <f t="array" ref="G33">IF($C33="","",INDEX(import_data,$C33,G$9))</f>
        <v>Slo</v>
      </c>
    </row>
    <row r="34" spans="2:7" x14ac:dyDescent="0.25">
      <c r="B34" s="141">
        <f t="shared" si="0"/>
        <v>22</v>
      </c>
      <c r="C34" s="278">
        <f t="shared" si="1"/>
        <v>22</v>
      </c>
      <c r="E34" s="282" cm="1">
        <f t="array" ref="E34">IF($C34="","",INDEX(import_data,$C34,E$9))</f>
        <v>5</v>
      </c>
      <c r="F34" s="280" t="str" cm="1">
        <f t="array" ref="F34">IF($C34="","",INDEX(import_data,$C34,F$9))</f>
        <v>Srbija</v>
      </c>
      <c r="G34" s="300" t="str" cm="1">
        <f t="array" ref="G34">IF($C34="","",INDEX(import_data,$C34,G$9))</f>
        <v>Srb</v>
      </c>
    </row>
    <row r="35" spans="2:7" x14ac:dyDescent="0.25">
      <c r="B35" s="141">
        <f t="shared" si="0"/>
        <v>23</v>
      </c>
      <c r="C35" s="278">
        <f t="shared" si="1"/>
        <v>23</v>
      </c>
      <c r="E35" s="282" cm="1">
        <f t="array" ref="E35">IF($C35="","",INDEX(import_data,$C35,E$9))</f>
        <v>20</v>
      </c>
      <c r="F35" s="280" t="str" cm="1">
        <f t="array" ref="F35">IF($C35="","",INDEX(import_data,$C35,F$9))</f>
        <v>Švedska</v>
      </c>
      <c r="G35" s="300" t="str" cm="1">
        <f t="array" ref="G35">IF($C35="","",INDEX(import_data,$C35,G$9))</f>
        <v>Swe</v>
      </c>
    </row>
    <row r="36" spans="2:7" x14ac:dyDescent="0.25">
      <c r="B36" s="141">
        <f t="shared" si="0"/>
        <v>24</v>
      </c>
      <c r="C36" s="278">
        <f t="shared" si="1"/>
        <v>24</v>
      </c>
      <c r="E36" s="282" cm="1">
        <f t="array" ref="E36">IF($C36="","",INDEX(import_data,$C36,E$9))</f>
        <v>22</v>
      </c>
      <c r="F36" s="280" t="str" cm="1">
        <f t="array" ref="F36">IF($C36="","",INDEX(import_data,$C36,F$9))</f>
        <v>Švicarska</v>
      </c>
      <c r="G36" s="300" t="str" cm="1">
        <f t="array" ref="G36">IF($C36="","",INDEX(import_data,$C36,G$9))</f>
        <v>Sui</v>
      </c>
    </row>
    <row r="37" spans="2:7" x14ac:dyDescent="0.25">
      <c r="B37" s="141">
        <f t="shared" si="0"/>
        <v>25</v>
      </c>
      <c r="C37" s="278">
        <f t="shared" si="1"/>
        <v>25</v>
      </c>
      <c r="E37" s="282" cm="1">
        <f t="array" ref="E37">IF($C37="","",INDEX(import_data,$C37,E$9))</f>
        <v>24</v>
      </c>
      <c r="F37" s="280" t="str" cm="1">
        <f t="array" ref="F37">IF($C37="","",INDEX(import_data,$C37,F$9))</f>
        <v>Ukrajina</v>
      </c>
      <c r="G37" s="300" t="str" cm="1">
        <f t="array" ref="G37">IF($C37="","",INDEX(import_data,$C37,G$9))</f>
        <v>Ukr</v>
      </c>
    </row>
    <row r="38" spans="2:7" x14ac:dyDescent="0.25">
      <c r="B38" s="141">
        <f t="shared" si="0"/>
        <v>26</v>
      </c>
      <c r="C38" s="278">
        <f t="shared" si="1"/>
        <v>26</v>
      </c>
      <c r="E38" s="282" cm="1">
        <f t="array" ref="E38">IF($C38="","",INDEX(import_data,$C38,E$9))</f>
        <v>10</v>
      </c>
      <c r="F38" s="280" t="str" cm="1">
        <f t="array" ref="F38">IF($C38="","",INDEX(import_data,$C38,F$9))</f>
        <v>Velika Britanija</v>
      </c>
      <c r="G38" s="300" t="str" cm="1">
        <f t="array" ref="G38">IF($C38="","",INDEX(import_data,$C38,G$9))</f>
        <v>Gbr</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827</v>
      </c>
      <c r="P12" s="271"/>
    </row>
    <row r="13" spans="2:23" x14ac:dyDescent="0.25">
      <c r="B13" s="135">
        <f>B12+1</f>
        <v>1</v>
      </c>
      <c r="C13" s="273">
        <f>IFERROR(MATCH($E$8&amp;"-"&amp;B13,import_key,0),"")</f>
        <v>1463</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828</v>
      </c>
      <c r="P13" s="273">
        <f>IF(N13="","",IFERROR(INDEX(natjecanje!T$13:T$412,MATCH(E13,natjecanje!S$13:S$412,0)),""))</f>
        <v>540</v>
      </c>
      <c r="R13" s="135">
        <f>R12+1</f>
        <v>1</v>
      </c>
      <c r="S13" s="273">
        <f>IFERROR(MATCH($U$8&amp;"-"&amp;R13,import_key,0),"")</f>
        <v>1440</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1464</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829</v>
      </c>
      <c r="P14" s="278">
        <f>IF(N14="","",IFERROR(INDEX(natjecanje!T$13:T$412,MATCH(E14,natjecanje!S$13:S$412,0)),""))</f>
        <v>541</v>
      </c>
      <c r="R14" s="141">
        <f t="shared" ref="R14:R63" si="3">R13+1</f>
        <v>2</v>
      </c>
      <c r="S14" s="278">
        <f t="shared" ref="S14:S44" si="4">IFERROR(MATCH($U$8&amp;"-"&amp;R14,import_key,0),"")</f>
        <v>1441</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1465</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830</v>
      </c>
      <c r="P15" s="278">
        <f>IF(N15="","",IFERROR(INDEX(natjecanje!T$13:T$412,MATCH(E15,natjecanje!S$13:S$412,0)),""))</f>
        <v>542</v>
      </c>
      <c r="R15" s="141">
        <f t="shared" si="3"/>
        <v>3</v>
      </c>
      <c r="S15" s="278">
        <f t="shared" si="4"/>
        <v>1442</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1466</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831</v>
      </c>
      <c r="P16" s="278">
        <f>IF(N16="","",IFERROR(INDEX(natjecanje!T$13:T$412,MATCH(E16,natjecanje!S$13:S$412,0)),""))</f>
        <v>542</v>
      </c>
      <c r="R16" s="141">
        <f t="shared" si="3"/>
        <v>4</v>
      </c>
      <c r="S16" s="278">
        <f t="shared" si="4"/>
        <v>1443</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1467</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832</v>
      </c>
      <c r="P17" s="278">
        <f>IF(N17="","",IFERROR(INDEX(natjecanje!T$13:T$412,MATCH(E17,natjecanje!S$13:S$412,0)),""))</f>
        <v>543</v>
      </c>
      <c r="R17" s="141">
        <f t="shared" si="3"/>
        <v>5</v>
      </c>
      <c r="S17" s="278">
        <f t="shared" si="4"/>
        <v>1444</v>
      </c>
      <c r="U17" s="279" cm="1">
        <f t="array" ref="U17">IF($S17="","",INDEX(import_data,$S17,U$9))</f>
        <v>41</v>
      </c>
      <c r="V17" s="280" t="str" cm="1">
        <f t="array" ref="V17">IF($S17="","",INDEX(import_data,$S17,V$9))</f>
        <v>M21</v>
      </c>
      <c r="W17" s="281" cm="1">
        <f t="array" ref="W17">IF($S17="","",INDEX(import_data,$S17,W$9))</f>
        <v>101</v>
      </c>
    </row>
    <row r="18" spans="2:23" x14ac:dyDescent="0.25">
      <c r="B18" s="141">
        <f t="shared" si="0"/>
        <v>6</v>
      </c>
      <c r="C18" s="278">
        <f t="shared" si="1"/>
        <v>1468</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833</v>
      </c>
      <c r="P18" s="278">
        <f>IF(N18="","",IFERROR(INDEX(natjecanje!T$13:T$412,MATCH(E18,natjecanje!S$13:S$412,0)),""))</f>
        <v>544</v>
      </c>
      <c r="R18" s="141">
        <f t="shared" si="3"/>
        <v>6</v>
      </c>
      <c r="S18" s="278">
        <f t="shared" si="4"/>
        <v>1445</v>
      </c>
      <c r="U18" s="279" cm="1">
        <f t="array" ref="U18">IF($S18="","",INDEX(import_data,$S18,U$9))</f>
        <v>1</v>
      </c>
      <c r="V18" s="280" t="str" cm="1">
        <f t="array" ref="V18">IF($S18="","",INDEX(import_data,$S18,V$9))</f>
        <v>OPEN</v>
      </c>
      <c r="W18" s="281" cm="1">
        <f t="array" ref="W18">IF($S18="","",INDEX(import_data,$S18,W$9))</f>
        <v>291</v>
      </c>
    </row>
    <row r="19" spans="2:23" x14ac:dyDescent="0.25">
      <c r="B19" s="141">
        <f t="shared" si="0"/>
        <v>7</v>
      </c>
      <c r="C19" s="278">
        <f t="shared" si="1"/>
        <v>1469</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834</v>
      </c>
      <c r="P19" s="278">
        <f>IF(N19="","",IFERROR(INDEX(natjecanje!T$13:T$412,MATCH(E19,natjecanje!S$13:S$412,0)),""))</f>
        <v>545</v>
      </c>
      <c r="R19" s="141">
        <f t="shared" si="3"/>
        <v>7</v>
      </c>
      <c r="S19" s="278">
        <f t="shared" si="4"/>
        <v>1446</v>
      </c>
      <c r="U19" s="279" cm="1">
        <f t="array" ref="U19">IF($S19="","",INDEX(import_data,$S19,U$9))</f>
        <v>19</v>
      </c>
      <c r="V19" s="280" t="str" cm="1">
        <f t="array" ref="V19">IF($S19="","",INDEX(import_data,$S19,V$9))</f>
        <v>OPEN</v>
      </c>
      <c r="W19" s="281" cm="1">
        <f t="array" ref="W19">IF($S19="","",INDEX(import_data,$S19,W$9))</f>
        <v>291</v>
      </c>
    </row>
    <row r="20" spans="2:23" x14ac:dyDescent="0.25">
      <c r="B20" s="141">
        <f t="shared" si="0"/>
        <v>8</v>
      </c>
      <c r="C20" s="278">
        <f t="shared" si="1"/>
        <v>1470</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835</v>
      </c>
      <c r="P20" s="278">
        <f>IF(N20="","",IFERROR(INDEX(natjecanje!T$13:T$412,MATCH(E20,natjecanje!S$13:S$412,0)),""))</f>
        <v>546</v>
      </c>
      <c r="R20" s="141">
        <f t="shared" si="3"/>
        <v>8</v>
      </c>
      <c r="S20" s="278">
        <f t="shared" si="4"/>
        <v>1447</v>
      </c>
      <c r="U20" s="279" cm="1">
        <f t="array" ref="U20">IF($S20="","",INDEX(import_data,$S20,U$9))</f>
        <v>15</v>
      </c>
      <c r="V20" s="280" t="str" cm="1">
        <f t="array" ref="V20">IF($S20="","",INDEX(import_data,$S20,V$9))</f>
        <v>OPEN duga</v>
      </c>
      <c r="W20" s="281" cm="1">
        <f t="array" ref="W20">IF($S20="","",INDEX(import_data,$S20,W$9))</f>
        <v>293</v>
      </c>
    </row>
    <row r="21" spans="2:23" x14ac:dyDescent="0.25">
      <c r="B21" s="141">
        <f t="shared" si="0"/>
        <v>9</v>
      </c>
      <c r="C21" s="278">
        <f t="shared" si="1"/>
        <v>1471</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836</v>
      </c>
      <c r="P21" s="278">
        <f>IF(N21="","",IFERROR(INDEX(natjecanje!T$13:T$412,MATCH(E21,natjecanje!S$13:S$412,0)),""))</f>
        <v>545</v>
      </c>
      <c r="R21" s="141">
        <f t="shared" si="3"/>
        <v>9</v>
      </c>
      <c r="S21" s="278">
        <f t="shared" si="4"/>
        <v>1448</v>
      </c>
      <c r="U21" s="279" cm="1">
        <f t="array" ref="U21">IF($S21="","",INDEX(import_data,$S21,U$9))</f>
        <v>16</v>
      </c>
      <c r="V21" s="280" t="str" cm="1">
        <f t="array" ref="V21">IF($S21="","",INDEX(import_data,$S21,V$9))</f>
        <v>OPEN kratka</v>
      </c>
      <c r="W21" s="281" cm="1">
        <f t="array" ref="W21">IF($S21="","",INDEX(import_data,$S21,W$9))</f>
        <v>294</v>
      </c>
    </row>
    <row r="22" spans="2:23" x14ac:dyDescent="0.25">
      <c r="B22" s="141">
        <f t="shared" si="0"/>
        <v>10</v>
      </c>
      <c r="C22" s="278">
        <f t="shared" si="1"/>
        <v>1472</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837</v>
      </c>
      <c r="P22" s="278">
        <f>IF(N22="","",IFERROR(INDEX(natjecanje!T$13:T$412,MATCH(E22,natjecanje!S$13:S$412,0)),""))</f>
        <v>546</v>
      </c>
      <c r="R22" s="141">
        <f t="shared" si="3"/>
        <v>10</v>
      </c>
      <c r="S22" s="278">
        <f t="shared" si="4"/>
        <v>1449</v>
      </c>
      <c r="U22" s="279" cm="1">
        <f t="array" ref="U22">IF($S22="","",INDEX(import_data,$S22,U$9))</f>
        <v>13</v>
      </c>
      <c r="V22" s="280" t="str" cm="1">
        <f t="array" ref="V22">IF($S22="","",INDEX(import_data,$S22,V$9))</f>
        <v>OPEN long</v>
      </c>
      <c r="W22" s="281" cm="1">
        <f t="array" ref="W22">IF($S22="","",INDEX(import_data,$S22,W$9))</f>
        <v>293</v>
      </c>
    </row>
    <row r="23" spans="2:23" x14ac:dyDescent="0.25">
      <c r="B23" s="141">
        <f t="shared" si="0"/>
        <v>11</v>
      </c>
      <c r="C23" s="278">
        <f>IFERROR(MATCH($E$8&amp;"-"&amp;B23,import_key,0),"")</f>
        <v>1473</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838</v>
      </c>
      <c r="P23" s="278">
        <f>IF(N23="","",IFERROR(INDEX(natjecanje!T$13:T$412,MATCH(E23,natjecanje!S$13:S$412,0)),""))</f>
        <v>547</v>
      </c>
      <c r="R23" s="141">
        <f t="shared" si="3"/>
        <v>11</v>
      </c>
      <c r="S23" s="278">
        <f t="shared" si="4"/>
        <v>1450</v>
      </c>
      <c r="U23" s="279" cm="1">
        <f t="array" ref="U23">IF($S23="","",INDEX(import_data,$S23,U$9))</f>
        <v>14</v>
      </c>
      <c r="V23" s="280" t="str" cm="1">
        <f t="array" ref="V23">IF($S23="","",INDEX(import_data,$S23,V$9))</f>
        <v>OPEN short</v>
      </c>
      <c r="W23" s="281" cm="1">
        <f t="array" ref="W23">IF($S23="","",INDEX(import_data,$S23,W$9))</f>
        <v>294</v>
      </c>
    </row>
    <row r="24" spans="2:23" x14ac:dyDescent="0.25">
      <c r="B24" s="141">
        <f t="shared" si="0"/>
        <v>12</v>
      </c>
      <c r="C24" s="278">
        <f t="shared" si="1"/>
        <v>1474</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839</v>
      </c>
      <c r="P24" s="278">
        <f>IF(N24="","",IFERROR(INDEX(natjecanje!T$13:T$412,MATCH(E24,natjecanje!S$13:S$412,0)),""))</f>
        <v>548</v>
      </c>
      <c r="R24" s="141">
        <f t="shared" si="3"/>
        <v>12</v>
      </c>
      <c r="S24" s="278">
        <f t="shared" si="4"/>
        <v>1451</v>
      </c>
      <c r="U24" s="279" cm="1">
        <f t="array" ref="U24">IF($S24="","",INDEX(import_data,$S24,U$9))</f>
        <v>20</v>
      </c>
      <c r="V24" s="280" t="str" cm="1">
        <f t="array" ref="V24">IF($S24="","",INDEX(import_data,$S24,V$9))</f>
        <v>W12</v>
      </c>
      <c r="W24" s="281" cm="1">
        <f t="array" ref="W24">IF($S24="","",INDEX(import_data,$S24,W$9))</f>
        <v>122</v>
      </c>
    </row>
    <row r="25" spans="2:23" x14ac:dyDescent="0.25">
      <c r="B25" s="141">
        <f t="shared" si="0"/>
        <v>13</v>
      </c>
      <c r="C25" s="278">
        <f t="shared" si="1"/>
        <v>1475</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840</v>
      </c>
      <c r="P25" s="278" t="str">
        <f>IF(N25="","",IFERROR(INDEX(natjecanje!T$13:T$412,MATCH(E25,natjecanje!S$13:S$412,0)),""))</f>
        <v/>
      </c>
      <c r="R25" s="141">
        <f t="shared" si="3"/>
        <v>13</v>
      </c>
      <c r="S25" s="278">
        <f t="shared" si="4"/>
        <v>1452</v>
      </c>
      <c r="U25" s="279" cm="1">
        <f t="array" ref="U25">IF($S25="","",INDEX(import_data,$S25,U$9))</f>
        <v>21</v>
      </c>
      <c r="V25" s="280" t="str" cm="1">
        <f t="array" ref="V25">IF($S25="","",INDEX(import_data,$S25,V$9))</f>
        <v>W14</v>
      </c>
      <c r="W25" s="281" cm="1">
        <f t="array" ref="W25">IF($S25="","",INDEX(import_data,$S25,W$9))</f>
        <v>121</v>
      </c>
    </row>
    <row r="26" spans="2:23" x14ac:dyDescent="0.25">
      <c r="B26" s="141">
        <f t="shared" si="0"/>
        <v>14</v>
      </c>
      <c r="C26" s="278">
        <f t="shared" si="1"/>
        <v>1476</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841</v>
      </c>
      <c r="P26" s="278">
        <f>IF(N26="","",IFERROR(INDEX(natjecanje!T$13:T$412,MATCH(E26,natjecanje!S$13:S$412,0)),""))</f>
        <v>549</v>
      </c>
      <c r="R26" s="141">
        <f t="shared" si="3"/>
        <v>14</v>
      </c>
      <c r="S26" s="278">
        <f t="shared" si="4"/>
        <v>1453</v>
      </c>
      <c r="U26" s="279" cm="1">
        <f t="array" ref="U26">IF($S26="","",INDEX(import_data,$S26,U$9))</f>
        <v>22</v>
      </c>
      <c r="V26" s="280" t="str" cm="1">
        <f t="array" ref="V26">IF($S26="","",INDEX(import_data,$S26,V$9))</f>
        <v>W16</v>
      </c>
      <c r="W26" s="281" cm="1">
        <f t="array" ref="W26">IF($S26="","",INDEX(import_data,$S26,W$9))</f>
        <v>120</v>
      </c>
    </row>
    <row r="27" spans="2:23" x14ac:dyDescent="0.25">
      <c r="B27" s="141">
        <f t="shared" si="0"/>
        <v>15</v>
      </c>
      <c r="C27" s="278">
        <f t="shared" si="1"/>
        <v>1477</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842</v>
      </c>
      <c r="P27" s="278">
        <f>IF(N27="","",IFERROR(INDEX(natjecanje!T$13:T$412,MATCH(E27,natjecanje!S$13:S$412,0)),""))</f>
        <v>550</v>
      </c>
      <c r="R27" s="141">
        <f t="shared" si="3"/>
        <v>15</v>
      </c>
      <c r="S27" s="278">
        <f t="shared" si="4"/>
        <v>1454</v>
      </c>
      <c r="U27" s="279" cm="1">
        <f t="array" ref="U27">IF($S27="","",INDEX(import_data,$S27,U$9))</f>
        <v>23</v>
      </c>
      <c r="V27" s="280" t="str" cm="1">
        <f t="array" ref="V27">IF($S27="","",INDEX(import_data,$S27,V$9))</f>
        <v>W20</v>
      </c>
      <c r="W27" s="281" cm="1">
        <f t="array" ref="W27">IF($S27="","",INDEX(import_data,$S27,W$9))</f>
        <v>119</v>
      </c>
    </row>
    <row r="28" spans="2:23" x14ac:dyDescent="0.25">
      <c r="B28" s="141">
        <f t="shared" si="0"/>
        <v>16</v>
      </c>
      <c r="C28" s="278">
        <f t="shared" si="1"/>
        <v>1478</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843</v>
      </c>
      <c r="P28" s="278">
        <f>IF(N28="","",IFERROR(INDEX(natjecanje!T$13:T$412,MATCH(E28,natjecanje!S$13:S$412,0)),""))</f>
        <v>551</v>
      </c>
      <c r="R28" s="141">
        <f t="shared" si="3"/>
        <v>16</v>
      </c>
      <c r="S28" s="278">
        <f t="shared" si="4"/>
        <v>1455</v>
      </c>
      <c r="U28" s="279" cm="1">
        <f t="array" ref="U28">IF($S28="","",INDEX(import_data,$S28,U$9))</f>
        <v>24</v>
      </c>
      <c r="V28" s="280" t="str" cm="1">
        <f t="array" ref="V28">IF($S28="","",INDEX(import_data,$S28,V$9))</f>
        <v>W21A</v>
      </c>
      <c r="W28" s="281" cm="1">
        <f t="array" ref="W28">IF($S28="","",INDEX(import_data,$S28,W$9))</f>
        <v>102</v>
      </c>
    </row>
    <row r="29" spans="2:23" x14ac:dyDescent="0.25">
      <c r="B29" s="141">
        <f t="shared" si="0"/>
        <v>17</v>
      </c>
      <c r="C29" s="278">
        <f t="shared" si="1"/>
        <v>1479</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844</v>
      </c>
      <c r="P29" s="278">
        <f>IF(N29="","",IFERROR(INDEX(natjecanje!T$13:T$412,MATCH(E29,natjecanje!S$13:S$412,0)),""))</f>
        <v>552</v>
      </c>
      <c r="R29" s="141">
        <f t="shared" si="3"/>
        <v>17</v>
      </c>
      <c r="S29" s="278">
        <f t="shared" si="4"/>
        <v>1456</v>
      </c>
      <c r="U29" s="279" cm="1">
        <f t="array" ref="U29">IF($S29="","",INDEX(import_data,$S29,U$9))</f>
        <v>25</v>
      </c>
      <c r="V29" s="280" t="str" cm="1">
        <f t="array" ref="V29">IF($S29="","",INDEX(import_data,$S29,V$9))</f>
        <v>W21B</v>
      </c>
      <c r="W29" s="281" cm="1">
        <f t="array" ref="W29">IF($S29="","",INDEX(import_data,$S29,W$9))</f>
        <v>118</v>
      </c>
    </row>
    <row r="30" spans="2:23" x14ac:dyDescent="0.25">
      <c r="B30" s="141">
        <f t="shared" si="0"/>
        <v>18</v>
      </c>
      <c r="C30" s="278">
        <f t="shared" si="1"/>
        <v>1480</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845</v>
      </c>
      <c r="P30" s="278">
        <f>IF(N30="","",IFERROR(INDEX(natjecanje!T$13:T$412,MATCH(E30,natjecanje!S$13:S$412,0)),""))</f>
        <v>553</v>
      </c>
      <c r="R30" s="141">
        <f t="shared" si="3"/>
        <v>18</v>
      </c>
      <c r="S30" s="278">
        <f t="shared" si="4"/>
        <v>1457</v>
      </c>
      <c r="U30" s="279" cm="1">
        <f t="array" ref="U30">IF($S30="","",INDEX(import_data,$S30,U$9))</f>
        <v>26</v>
      </c>
      <c r="V30" s="280" t="str" cm="1">
        <f t="array" ref="V30">IF($S30="","",INDEX(import_data,$S30,V$9))</f>
        <v>W35</v>
      </c>
      <c r="W30" s="281" cm="1">
        <f t="array" ref="W30">IF($S30="","",INDEX(import_data,$S30,W$9))</f>
        <v>117</v>
      </c>
    </row>
    <row r="31" spans="2:23" x14ac:dyDescent="0.25">
      <c r="B31" s="141">
        <f t="shared" si="0"/>
        <v>19</v>
      </c>
      <c r="C31" s="278">
        <f>IFERROR(MATCH($E$8&amp;"-"&amp;B31,import_key,0),"")</f>
        <v>1481</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846</v>
      </c>
      <c r="P31" s="278">
        <f>IF(N31="","",IFERROR(INDEX(natjecanje!T$13:T$412,MATCH(E31,natjecanje!S$13:S$412,0)),""))</f>
        <v>552</v>
      </c>
      <c r="R31" s="141">
        <f t="shared" si="3"/>
        <v>19</v>
      </c>
      <c r="S31" s="278">
        <f t="shared" si="4"/>
        <v>1458</v>
      </c>
      <c r="U31" s="279" cm="1">
        <f t="array" ref="U31">IF($S31="","",INDEX(import_data,$S31,U$9))</f>
        <v>27</v>
      </c>
      <c r="V31" s="280" t="str" cm="1">
        <f t="array" ref="V31">IF($S31="","",INDEX(import_data,$S31,V$9))</f>
        <v>W45</v>
      </c>
      <c r="W31" s="281" cm="1">
        <f t="array" ref="W31">IF($S31="","",INDEX(import_data,$S31,W$9))</f>
        <v>116</v>
      </c>
    </row>
    <row r="32" spans="2:23" x14ac:dyDescent="0.25">
      <c r="B32" s="141">
        <f t="shared" si="0"/>
        <v>20</v>
      </c>
      <c r="C32" s="278">
        <f t="shared" si="1"/>
        <v>1482</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847</v>
      </c>
      <c r="P32" s="278">
        <f>IF(N32="","",IFERROR(INDEX(natjecanje!T$13:T$412,MATCH(E32,natjecanje!S$13:S$412,0)),""))</f>
        <v>553</v>
      </c>
      <c r="R32" s="141">
        <f t="shared" si="3"/>
        <v>20</v>
      </c>
      <c r="S32" s="278">
        <f t="shared" si="4"/>
        <v>1459</v>
      </c>
      <c r="U32" s="279" cm="1">
        <f t="array" ref="U32">IF($S32="","",INDEX(import_data,$S32,U$9))</f>
        <v>28</v>
      </c>
      <c r="V32" s="280" t="str" cm="1">
        <f t="array" ref="V32">IF($S32="","",INDEX(import_data,$S32,V$9))</f>
        <v>W55</v>
      </c>
      <c r="W32" s="281" cm="1">
        <f t="array" ref="W32">IF($S32="","",INDEX(import_data,$S32,W$9))</f>
        <v>115</v>
      </c>
    </row>
    <row r="33" spans="2:23" x14ac:dyDescent="0.25">
      <c r="B33" s="141">
        <f t="shared" si="0"/>
        <v>21</v>
      </c>
      <c r="C33" s="278">
        <f t="shared" si="1"/>
        <v>1483</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848</v>
      </c>
      <c r="P33" s="278">
        <f>IF(N33="","",IFERROR(INDEX(natjecanje!T$13:T$412,MATCH(E33,natjecanje!S$13:S$412,0)),""))</f>
        <v>547</v>
      </c>
      <c r="R33" s="141">
        <f t="shared" si="3"/>
        <v>21</v>
      </c>
      <c r="S33" s="278">
        <f t="shared" si="4"/>
        <v>1460</v>
      </c>
      <c r="U33" s="279" cm="1">
        <f t="array" ref="U33">IF($S33="","",INDEX(import_data,$S33,U$9))</f>
        <v>29</v>
      </c>
      <c r="V33" s="280" t="str" cm="1">
        <f t="array" ref="V33">IF($S33="","",INDEX(import_data,$S33,V$9))</f>
        <v>W65</v>
      </c>
      <c r="W33" s="281" cm="1">
        <f t="array" ref="W33">IF($S33="","",INDEX(import_data,$S33,W$9))</f>
        <v>114</v>
      </c>
    </row>
    <row r="34" spans="2:23" x14ac:dyDescent="0.25">
      <c r="B34" s="141">
        <f t="shared" si="0"/>
        <v>22</v>
      </c>
      <c r="C34" s="278">
        <f t="shared" si="1"/>
        <v>1484</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849</v>
      </c>
      <c r="P34" s="278">
        <f>IF(N34="","",IFERROR(INDEX(natjecanje!T$13:T$412,MATCH(E34,natjecanje!S$13:S$412,0)),""))</f>
        <v>548</v>
      </c>
      <c r="R34" s="141">
        <f t="shared" si="3"/>
        <v>22</v>
      </c>
      <c r="S34" s="278">
        <f t="shared" si="4"/>
        <v>1461</v>
      </c>
      <c r="U34" s="279" cm="1">
        <f t="array" ref="U34">IF($S34="","",INDEX(import_data,$S34,U$9))</f>
        <v>30</v>
      </c>
      <c r="V34" s="280" t="str" cm="1">
        <f t="array" ref="V34">IF($S34="","",INDEX(import_data,$S34,V$9))</f>
        <v>W70</v>
      </c>
      <c r="W34" s="281" cm="1">
        <f t="array" ref="W34">IF($S34="","",INDEX(import_data,$S34,W$9))</f>
        <v>113</v>
      </c>
    </row>
    <row r="35" spans="2:23" x14ac:dyDescent="0.25">
      <c r="B35" s="141">
        <f t="shared" si="0"/>
        <v>23</v>
      </c>
      <c r="C35" s="278">
        <f t="shared" si="1"/>
        <v>1485</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850</v>
      </c>
      <c r="P35" s="278">
        <f>IF(N35="","",IFERROR(INDEX(natjecanje!T$13:T$412,MATCH(E35,natjecanje!S$13:S$412,0)),""))</f>
        <v>554</v>
      </c>
      <c r="R35" s="141">
        <f t="shared" si="3"/>
        <v>23</v>
      </c>
      <c r="S35" s="278">
        <f t="shared" si="4"/>
        <v>1462</v>
      </c>
      <c r="U35" s="279" cm="1">
        <f t="array" ref="U35">IF($S35="","",INDEX(import_data,$S35,U$9))</f>
        <v>42</v>
      </c>
      <c r="V35" s="280" t="str" cm="1">
        <f t="array" ref="V35">IF($S35="","",INDEX(import_data,$S35,V$9))</f>
        <v>Ž21</v>
      </c>
      <c r="W35" s="281" cm="1">
        <f t="array" ref="W35">IF($S35="","",INDEX(import_data,$S35,W$9))</f>
        <v>102</v>
      </c>
    </row>
    <row r="36" spans="2:23" x14ac:dyDescent="0.25">
      <c r="B36" s="141">
        <f t="shared" si="0"/>
        <v>24</v>
      </c>
      <c r="C36" s="278">
        <f t="shared" si="1"/>
        <v>1486</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851</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1487</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852</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1488</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853</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1654</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1655</v>
      </c>
      <c r="E14" s="282" cm="1">
        <f t="array" ref="E14">IF($C14="","",INDEX(import_data,$C14,E$9))</f>
        <v>1</v>
      </c>
      <c r="F14" s="300" t="str" cm="1">
        <f t="array" ref="F14">IF($C14="","",INDEX(import_data,$C14,F$9))</f>
        <v>imepre-klu-kat</v>
      </c>
    </row>
    <row r="15" spans="2:6" x14ac:dyDescent="0.25">
      <c r="B15" s="141">
        <f t="shared" si="1"/>
        <v>3</v>
      </c>
      <c r="C15" s="278">
        <f t="shared" si="2"/>
        <v>1656</v>
      </c>
      <c r="E15" s="282" cm="1">
        <f t="array" ref="E15">IF($C15="","",INDEX(import_data,$C15,E$9))</f>
        <v>10</v>
      </c>
      <c r="F15" s="300" t="str" cm="1">
        <f t="array" ref="F15">IF($C15="","",INDEX(import_data,$C15,F$9))</f>
        <v>imepre(ali)-klu(ali)-kat-ot</v>
      </c>
    </row>
    <row r="16" spans="2:6" x14ac:dyDescent="0.25">
      <c r="B16" s="141">
        <f t="shared" si="1"/>
        <v>4</v>
      </c>
      <c r="C16" s="278">
        <f t="shared" si="2"/>
        <v>1657</v>
      </c>
      <c r="E16" s="282" cm="1">
        <f t="array" ref="E16">IF($C16="","",INDEX(import_data,$C16,E$9))</f>
        <v>11</v>
      </c>
      <c r="F16" s="300" t="str" cm="1">
        <f t="array" ref="F16">IF($C16="","",INDEX(import_data,$C16,F$9))</f>
        <v>imepre(ali)-(raz-klu)-kat</v>
      </c>
    </row>
    <row r="17" spans="2:6" x14ac:dyDescent="0.25">
      <c r="B17" s="141">
        <f t="shared" si="1"/>
        <v>5</v>
      </c>
      <c r="C17" s="278">
        <f t="shared" si="2"/>
        <v>1658</v>
      </c>
      <c r="E17" s="282" cm="1">
        <f t="array" ref="E17">IF($C17="","",INDEX(import_data,$C17,E$9))</f>
        <v>12</v>
      </c>
      <c r="F17" s="300" t="str" cm="1">
        <f t="array" ref="F17">IF($C17="","",INDEX(import_data,$C17,F$9))</f>
        <v>imepre(ali)-(raz-klu)-kat-ot</v>
      </c>
    </row>
    <row r="18" spans="2:6" x14ac:dyDescent="0.25">
      <c r="B18" s="141">
        <f t="shared" si="1"/>
        <v>6</v>
      </c>
      <c r="C18" s="278">
        <f t="shared" si="2"/>
        <v>1659</v>
      </c>
      <c r="E18" s="282" cm="1">
        <f t="array" ref="E18">IF($C18="","",INDEX(import_data,$C18,E$9))</f>
        <v>13</v>
      </c>
      <c r="F18" s="300" t="str" cm="1">
        <f t="array" ref="F18">IF($C18="","",INDEX(import_data,$C18,F$9))</f>
        <v>imepre-klu</v>
      </c>
    </row>
    <row r="19" spans="2:6" x14ac:dyDescent="0.25">
      <c r="B19" s="141">
        <f t="shared" si="1"/>
        <v>7</v>
      </c>
      <c r="C19" s="278">
        <f t="shared" si="2"/>
        <v>1660</v>
      </c>
      <c r="E19" s="282" cm="1">
        <f t="array" ref="E19">IF($C19="","",INDEX(import_data,$C19,E$9))</f>
        <v>14</v>
      </c>
      <c r="F19" s="300" t="str" cm="1">
        <f t="array" ref="F19">IF($C19="","",INDEX(import_data,$C19,F$9))</f>
        <v>imepre-klu-ot</v>
      </c>
    </row>
    <row r="20" spans="2:6" x14ac:dyDescent="0.25">
      <c r="B20" s="141">
        <f t="shared" si="1"/>
        <v>8</v>
      </c>
      <c r="C20" s="278">
        <f t="shared" si="2"/>
        <v>1661</v>
      </c>
      <c r="E20" s="282" cm="1">
        <f t="array" ref="E20">IF($C20="","",INDEX(import_data,$C20,E$9))</f>
        <v>15</v>
      </c>
      <c r="F20" s="300" t="str" cm="1">
        <f t="array" ref="F20">IF($C20="","",INDEX(import_data,$C20,F$9))</f>
        <v>imepre-klu(ali)</v>
      </c>
    </row>
    <row r="21" spans="2:6" x14ac:dyDescent="0.25">
      <c r="B21" s="141">
        <f t="shared" si="1"/>
        <v>9</v>
      </c>
      <c r="C21" s="278">
        <f t="shared" si="2"/>
        <v>1662</v>
      </c>
      <c r="E21" s="282" cm="1">
        <f t="array" ref="E21">IF($C21="","",INDEX(import_data,$C21,E$9))</f>
        <v>16</v>
      </c>
      <c r="F21" s="300" t="str" cm="1">
        <f t="array" ref="F21">IF($C21="","",INDEX(import_data,$C21,F$9))</f>
        <v>imepre-klu(ali)-ot</v>
      </c>
    </row>
    <row r="22" spans="2:6" x14ac:dyDescent="0.25">
      <c r="B22" s="141">
        <f t="shared" si="1"/>
        <v>10</v>
      </c>
      <c r="C22" s="278">
        <f t="shared" si="2"/>
        <v>1663</v>
      </c>
      <c r="E22" s="282" cm="1">
        <f t="array" ref="E22">IF($C22="","",INDEX(import_data,$C22,E$9))</f>
        <v>17</v>
      </c>
      <c r="F22" s="300" t="str" cm="1">
        <f t="array" ref="F22">IF($C22="","",INDEX(import_data,$C22,F$9))</f>
        <v>imepre-(raz-klu)</v>
      </c>
    </row>
    <row r="23" spans="2:6" x14ac:dyDescent="0.25">
      <c r="B23" s="141">
        <f t="shared" si="1"/>
        <v>11</v>
      </c>
      <c r="C23" s="278">
        <f t="shared" si="2"/>
        <v>1664</v>
      </c>
      <c r="E23" s="282" cm="1">
        <f t="array" ref="E23">IF($C23="","",INDEX(import_data,$C23,E$9))</f>
        <v>18</v>
      </c>
      <c r="F23" s="300" t="str" cm="1">
        <f t="array" ref="F23">IF($C23="","",INDEX(import_data,$C23,F$9))</f>
        <v>imepre-(raz-klu)-ot</v>
      </c>
    </row>
    <row r="24" spans="2:6" x14ac:dyDescent="0.25">
      <c r="B24" s="141">
        <f t="shared" si="1"/>
        <v>12</v>
      </c>
      <c r="C24" s="278">
        <f t="shared" si="2"/>
        <v>1665</v>
      </c>
      <c r="E24" s="282" cm="1">
        <f t="array" ref="E24">IF($C24="","",INDEX(import_data,$C24,E$9))</f>
        <v>19</v>
      </c>
      <c r="F24" s="300" t="str" cm="1">
        <f t="array" ref="F24">IF($C24="","",INDEX(import_data,$C24,F$9))</f>
        <v>imepre</v>
      </c>
    </row>
    <row r="25" spans="2:6" x14ac:dyDescent="0.25">
      <c r="B25" s="141">
        <f t="shared" si="1"/>
        <v>13</v>
      </c>
      <c r="C25" s="278">
        <f t="shared" si="2"/>
        <v>1666</v>
      </c>
      <c r="E25" s="282" cm="1">
        <f t="array" ref="E25">IF($C25="","",INDEX(import_data,$C25,E$9))</f>
        <v>2</v>
      </c>
      <c r="F25" s="300" t="str" cm="1">
        <f t="array" ref="F25">IF($C25="","",INDEX(import_data,$C25,F$9))</f>
        <v>imepre-klu-kat-ot</v>
      </c>
    </row>
    <row r="26" spans="2:6" x14ac:dyDescent="0.25">
      <c r="B26" s="141">
        <f t="shared" si="1"/>
        <v>14</v>
      </c>
      <c r="C26" s="278">
        <f t="shared" si="2"/>
        <v>1667</v>
      </c>
      <c r="E26" s="282" cm="1">
        <f t="array" ref="E26">IF($C26="","",INDEX(import_data,$C26,E$9))</f>
        <v>20</v>
      </c>
      <c r="F26" s="300" t="str" cm="1">
        <f t="array" ref="F26">IF($C26="","",INDEX(import_data,$C26,F$9))</f>
        <v>imepre-ot</v>
      </c>
    </row>
    <row r="27" spans="2:6" x14ac:dyDescent="0.25">
      <c r="B27" s="141">
        <f t="shared" si="1"/>
        <v>15</v>
      </c>
      <c r="C27" s="278">
        <f t="shared" si="2"/>
        <v>1668</v>
      </c>
      <c r="E27" s="282" cm="1">
        <f t="array" ref="E27">IF($C27="","",INDEX(import_data,$C27,E$9))</f>
        <v>21</v>
      </c>
      <c r="F27" s="300" t="str" cm="1">
        <f t="array" ref="F27">IF($C27="","",INDEX(import_data,$C27,F$9))</f>
        <v>imepre-klu-kat(ali)</v>
      </c>
    </row>
    <row r="28" spans="2:6" x14ac:dyDescent="0.25">
      <c r="B28" s="141">
        <f t="shared" si="1"/>
        <v>16</v>
      </c>
      <c r="C28" s="278">
        <f t="shared" si="2"/>
        <v>1669</v>
      </c>
      <c r="E28" s="282" cm="1">
        <f t="array" ref="E28">IF($C28="","",INDEX(import_data,$C28,E$9))</f>
        <v>22</v>
      </c>
      <c r="F28" s="300" t="str" cm="1">
        <f t="array" ref="F28">IF($C28="","",INDEX(import_data,$C28,F$9))</f>
        <v>imepre-klu-kat(ali)-ot</v>
      </c>
    </row>
    <row r="29" spans="2:6" x14ac:dyDescent="0.25">
      <c r="B29" s="141">
        <f t="shared" si="1"/>
        <v>17</v>
      </c>
      <c r="C29" s="278">
        <f t="shared" si="2"/>
        <v>1670</v>
      </c>
      <c r="E29" s="282" cm="1">
        <f t="array" ref="E29">IF($C29="","",INDEX(import_data,$C29,E$9))</f>
        <v>23</v>
      </c>
      <c r="F29" s="300" t="str" cm="1">
        <f t="array" ref="F29">IF($C29="","",INDEX(import_data,$C29,F$9))</f>
        <v>imepre-klu(ali)-kat(ali)</v>
      </c>
    </row>
    <row r="30" spans="2:6" x14ac:dyDescent="0.25">
      <c r="B30" s="141">
        <f t="shared" si="1"/>
        <v>18</v>
      </c>
      <c r="C30" s="278">
        <f>IFERROR(MATCH($E$8&amp;"-"&amp;B30,import_key,0),"")</f>
        <v>1671</v>
      </c>
      <c r="E30" s="282" cm="1">
        <f t="array" ref="E30">IF($C30="","",INDEX(import_data,$C30,E$9))</f>
        <v>24</v>
      </c>
      <c r="F30" s="300" t="str" cm="1">
        <f t="array" ref="F30">IF($C30="","",INDEX(import_data,$C30,F$9))</f>
        <v>imepre-klu(ali)-kat(ali)-ot</v>
      </c>
    </row>
    <row r="31" spans="2:6" x14ac:dyDescent="0.25">
      <c r="B31" s="141">
        <f t="shared" si="1"/>
        <v>19</v>
      </c>
      <c r="C31" s="278">
        <f t="shared" si="2"/>
        <v>1672</v>
      </c>
      <c r="E31" s="282" cm="1">
        <f t="array" ref="E31">IF($C31="","",INDEX(import_data,$C31,E$9))</f>
        <v>25</v>
      </c>
      <c r="F31" s="300" t="str" cm="1">
        <f t="array" ref="F31">IF($C31="","",INDEX(import_data,$C31,F$9))</f>
        <v>imepre-(raz-klu)-kat(ali)</v>
      </c>
    </row>
    <row r="32" spans="2:6" x14ac:dyDescent="0.25">
      <c r="B32" s="141">
        <f t="shared" si="1"/>
        <v>20</v>
      </c>
      <c r="C32" s="278">
        <f t="shared" si="2"/>
        <v>1673</v>
      </c>
      <c r="E32" s="282" cm="1">
        <f t="array" ref="E32">IF($C32="","",INDEX(import_data,$C32,E$9))</f>
        <v>26</v>
      </c>
      <c r="F32" s="300" t="str" cm="1">
        <f t="array" ref="F32">IF($C32="","",INDEX(import_data,$C32,F$9))</f>
        <v>imepre-(raz-klu)-kat(ali)-ot</v>
      </c>
    </row>
    <row r="33" spans="2:6" x14ac:dyDescent="0.25">
      <c r="B33" s="141">
        <f t="shared" si="1"/>
        <v>21</v>
      </c>
      <c r="C33" s="278">
        <f t="shared" si="2"/>
        <v>1674</v>
      </c>
      <c r="E33" s="282" cm="1">
        <f t="array" ref="E33">IF($C33="","",INDEX(import_data,$C33,E$9))</f>
        <v>27</v>
      </c>
      <c r="F33" s="300" t="str" cm="1">
        <f t="array" ref="F33">IF($C33="","",INDEX(import_data,$C33,F$9))</f>
        <v>imepre(ali)-klu-kat(ali)</v>
      </c>
    </row>
    <row r="34" spans="2:6" x14ac:dyDescent="0.25">
      <c r="B34" s="141">
        <f t="shared" si="1"/>
        <v>22</v>
      </c>
      <c r="C34" s="278">
        <f t="shared" si="2"/>
        <v>1675</v>
      </c>
      <c r="E34" s="282" cm="1">
        <f t="array" ref="E34">IF($C34="","",INDEX(import_data,$C34,E$9))</f>
        <v>28</v>
      </c>
      <c r="F34" s="300" t="str" cm="1">
        <f t="array" ref="F34">IF($C34="","",INDEX(import_data,$C34,F$9))</f>
        <v>imepre(ali)-klu-kat(ali)-ot</v>
      </c>
    </row>
    <row r="35" spans="2:6" x14ac:dyDescent="0.25">
      <c r="B35" s="141">
        <f t="shared" si="1"/>
        <v>23</v>
      </c>
      <c r="C35" s="278">
        <f t="shared" si="2"/>
        <v>1676</v>
      </c>
      <c r="E35" s="282" cm="1">
        <f t="array" ref="E35">IF($C35="","",INDEX(import_data,$C35,E$9))</f>
        <v>29</v>
      </c>
      <c r="F35" s="300" t="str" cm="1">
        <f t="array" ref="F35">IF($C35="","",INDEX(import_data,$C35,F$9))</f>
        <v>imepre(ali)-klu(ali)-kat(ali)</v>
      </c>
    </row>
    <row r="36" spans="2:6" x14ac:dyDescent="0.25">
      <c r="B36" s="141">
        <f t="shared" si="1"/>
        <v>24</v>
      </c>
      <c r="C36" s="278">
        <f t="shared" si="2"/>
        <v>1677</v>
      </c>
      <c r="E36" s="282" cm="1">
        <f t="array" ref="E36">IF($C36="","",INDEX(import_data,$C36,E$9))</f>
        <v>3</v>
      </c>
      <c r="F36" s="300" t="str" cm="1">
        <f t="array" ref="F36">IF($C36="","",INDEX(import_data,$C36,F$9))</f>
        <v>imepre-klu(ali)-kat</v>
      </c>
    </row>
    <row r="37" spans="2:6" x14ac:dyDescent="0.25">
      <c r="B37" s="141">
        <f t="shared" si="1"/>
        <v>25</v>
      </c>
      <c r="C37" s="278">
        <f t="shared" si="2"/>
        <v>1678</v>
      </c>
      <c r="E37" s="282" cm="1">
        <f t="array" ref="E37">IF($C37="","",INDEX(import_data,$C37,E$9))</f>
        <v>30</v>
      </c>
      <c r="F37" s="300" t="str" cm="1">
        <f t="array" ref="F37">IF($C37="","",INDEX(import_data,$C37,F$9))</f>
        <v>imepre(ali)-klu(ali)-kat(ali)-ot</v>
      </c>
    </row>
    <row r="38" spans="2:6" x14ac:dyDescent="0.25">
      <c r="B38" s="141">
        <f t="shared" si="1"/>
        <v>26</v>
      </c>
      <c r="C38" s="278">
        <f t="shared" si="2"/>
        <v>1679</v>
      </c>
      <c r="E38" s="282" cm="1">
        <f t="array" ref="E38">IF($C38="","",INDEX(import_data,$C38,E$9))</f>
        <v>31</v>
      </c>
      <c r="F38" s="300" t="str" cm="1">
        <f t="array" ref="F38">IF($C38="","",INDEX(import_data,$C38,F$9))</f>
        <v>imepre(ali)-(raz-klu)-kat(ali)</v>
      </c>
    </row>
    <row r="39" spans="2:6" x14ac:dyDescent="0.25">
      <c r="B39" s="141">
        <f t="shared" si="1"/>
        <v>27</v>
      </c>
      <c r="C39" s="278">
        <f t="shared" si="2"/>
        <v>1680</v>
      </c>
      <c r="E39" s="282" cm="1">
        <f t="array" ref="E39">IF($C39="","",INDEX(import_data,$C39,E$9))</f>
        <v>32</v>
      </c>
      <c r="F39" s="300" t="str" cm="1">
        <f t="array" ref="F39">IF($C39="","",INDEX(import_data,$C39,F$9))</f>
        <v>imepre(ali)-(raz-klu)-kat(ali)-ot</v>
      </c>
    </row>
    <row r="40" spans="2:6" x14ac:dyDescent="0.25">
      <c r="B40" s="141">
        <f t="shared" si="1"/>
        <v>28</v>
      </c>
      <c r="C40" s="278">
        <f t="shared" si="2"/>
        <v>1681</v>
      </c>
      <c r="E40" s="282" cm="1">
        <f t="array" ref="E40">IF($C40="","",INDEX(import_data,$C40,E$9))</f>
        <v>33</v>
      </c>
      <c r="F40" s="300" t="str" cm="1">
        <f t="array" ref="F40">IF($C40="","",INDEX(import_data,$C40,F$9))</f>
        <v>novo</v>
      </c>
    </row>
    <row r="41" spans="2:6" x14ac:dyDescent="0.25">
      <c r="B41" s="141">
        <f t="shared" si="1"/>
        <v>29</v>
      </c>
      <c r="C41" s="278">
        <f t="shared" si="2"/>
        <v>1682</v>
      </c>
      <c r="E41" s="282" cm="1">
        <f t="array" ref="E41">IF($C41="","",INDEX(import_data,$C41,E$9))</f>
        <v>34</v>
      </c>
      <c r="F41" s="300" t="str" cm="1">
        <f t="array" ref="F41">IF($C41="","",INDEX(import_data,$C41,F$9))</f>
        <v>novo-ot</v>
      </c>
    </row>
    <row r="42" spans="2:6" x14ac:dyDescent="0.25">
      <c r="B42" s="141">
        <f t="shared" si="1"/>
        <v>30</v>
      </c>
      <c r="C42" s="278">
        <f t="shared" si="2"/>
        <v>1683</v>
      </c>
      <c r="E42" s="282" cm="1">
        <f t="array" ref="E42">IF($C42="","",INDEX(import_data,$C42,E$9))</f>
        <v>4</v>
      </c>
      <c r="F42" s="300" t="str" cm="1">
        <f t="array" ref="F42">IF($C42="","",INDEX(import_data,$C42,F$9))</f>
        <v>imepre-klu(ali)-kat-ot</v>
      </c>
    </row>
    <row r="43" spans="2:6" x14ac:dyDescent="0.25">
      <c r="B43" s="141">
        <f t="shared" si="1"/>
        <v>31</v>
      </c>
      <c r="C43" s="278">
        <f t="shared" si="2"/>
        <v>1684</v>
      </c>
      <c r="E43" s="282" cm="1">
        <f t="array" ref="E43">IF($C43="","",INDEX(import_data,$C43,E$9))</f>
        <v>5</v>
      </c>
      <c r="F43" s="300" t="str" cm="1">
        <f t="array" ref="F43">IF($C43="","",INDEX(import_data,$C43,F$9))</f>
        <v>imepre-(raz-klu)-kat</v>
      </c>
    </row>
    <row r="44" spans="2:6" x14ac:dyDescent="0.25">
      <c r="B44" s="141">
        <f t="shared" si="1"/>
        <v>32</v>
      </c>
      <c r="C44" s="278">
        <f t="shared" si="2"/>
        <v>1685</v>
      </c>
      <c r="E44" s="282" cm="1">
        <f t="array" ref="E44">IF($C44="","",INDEX(import_data,$C44,E$9))</f>
        <v>6</v>
      </c>
      <c r="F44" s="300" t="str" cm="1">
        <f t="array" ref="F44">IF($C44="","",INDEX(import_data,$C44,F$9))</f>
        <v>imepre-(raz-klu)-kat-ot</v>
      </c>
    </row>
    <row r="45" spans="2:6" x14ac:dyDescent="0.25">
      <c r="B45" s="141">
        <f t="shared" si="1"/>
        <v>33</v>
      </c>
      <c r="C45" s="278">
        <f t="shared" si="2"/>
        <v>1686</v>
      </c>
      <c r="E45" s="282" cm="1">
        <f t="array" ref="E45">IF($C45="","",INDEX(import_data,$C45,E$9))</f>
        <v>7</v>
      </c>
      <c r="F45" s="300" t="str" cm="1">
        <f t="array" ref="F45">IF($C45="","",INDEX(import_data,$C45,F$9))</f>
        <v>imepre(ali)-klu-kat</v>
      </c>
    </row>
    <row r="46" spans="2:6" x14ac:dyDescent="0.25">
      <c r="B46" s="141">
        <f t="shared" si="1"/>
        <v>34</v>
      </c>
      <c r="C46" s="278">
        <f t="shared" si="2"/>
        <v>1687</v>
      </c>
      <c r="E46" s="282" cm="1">
        <f t="array" ref="E46">IF($C46="","",INDEX(import_data,$C46,E$9))</f>
        <v>8</v>
      </c>
      <c r="F46" s="300" t="str" cm="1">
        <f t="array" ref="F46">IF($C46="","",INDEX(import_data,$C46,F$9))</f>
        <v>imepre(ali)-klu-kat-ot</v>
      </c>
    </row>
    <row r="47" spans="2:6" x14ac:dyDescent="0.25">
      <c r="B47" s="141">
        <f t="shared" si="1"/>
        <v>35</v>
      </c>
      <c r="C47" s="278">
        <f t="shared" si="2"/>
        <v>1688</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1648</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1649</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1650</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1651</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1652</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1653</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2022-10-21T19:43:58Z</dcterms:modified>
</cp:coreProperties>
</file>