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ACTION_CONDS" sheetId="3" r:id="rId6"/>
    <sheet state="visible" name="SPRITES" sheetId="4" r:id="rId7"/>
    <sheet state="visible" name="ITEMS" sheetId="5" r:id="rId8"/>
    <sheet state="visible" name="DIALOGS" sheetId="6" r:id="rId9"/>
    <sheet state="visible" name="NAMES" sheetId="7" r:id="rId10"/>
    <sheet state="visible" name="PHRASES" sheetId="8" r:id="rId11"/>
    <sheet state="visible" name="ROOMS" sheetId="9" r:id="rId12"/>
    <sheet state="visible" name="TYPES" sheetId="10" r:id="rId13"/>
    <sheet state="visible" name="EVENTS" sheetId="11" r:id="rId14"/>
    <sheet state="visible" name="CONSTANTS" sheetId="12" r:id="rId15"/>
    <sheet state="visible" name="_ITEM_AVAIL" sheetId="13" r:id="rId16"/>
    <sheet state="visible" name="_TODO" sheetId="14" r:id="rId17"/>
  </sheets>
  <definedNames/>
  <calcPr/>
  <extLst>
    <ext uri="GoogleSheetsCustomDataVersion2">
      <go:sheetsCustomData xmlns:go="http://customooxmlschemas.google.com/" r:id="rId18" roundtripDataChecksum="Aax0f1fmZiGbGskZ2MsUEVCwLOdnAGfn+GhbmUsxFw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">
      <text>
        <t xml:space="preserve">Event triggered after all phrases
======</t>
      </text>
    </comment>
    <comment authorId="0" ref="E7">
      <text>
        <t xml:space="preserve">New dialog shown after all phrases have been said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Just as a clue, not linked to game
======</t>
      </text>
    </comment>
  </commentList>
</comments>
</file>

<file path=xl/sharedStrings.xml><?xml version="1.0" encoding="utf-8"?>
<sst xmlns="http://schemas.openxmlformats.org/spreadsheetml/2006/main" count="988" uniqueCount="394">
  <si>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</si>
  <si>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</si>
  <si>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</si>
  <si>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</si>
  <si>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</si>
  <si>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</si>
  <si>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</si>
  <si>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</si>
  <si>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</si>
  <si>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</si>
  <si>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</si>
  <si>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</si>
  <si>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</si>
  <si>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</si>
  <si>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</si>
  <si>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</si>
  <si>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</si>
  <si>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</si>
  <si>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</si>
  <si>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</si>
  <si>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</si>
  <si>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</si>
  <si>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</si>
  <si>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</si>
  <si>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</si>
  <si>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</si>
  <si>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</si>
  <si>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</si>
  <si>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</si>
  <si>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</si>
  <si>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</si>
  <si>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</si>
  <si>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</si>
  <si>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</si>
  <si>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W E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</si>
  <si>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</si>
  <si>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</si>
  <si>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</si>
  <si>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</si>
  <si>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</si>
  <si>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</si>
  <si>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</si>
  <si>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</si>
  <si>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</si>
  <si>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</si>
  <si>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</si>
  <si>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</si>
  <si>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</si>
  <si>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</si>
  <si>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</si>
  <si>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PICKABLE_ITEM_CHOSEN</t>
  </si>
  <si>
    <t>GameItem</t>
  </si>
  <si>
    <t>GameItem.ITEM_NONE</t>
  </si>
  <si>
    <t>LAST_VARMAP_VAL</t>
  </si>
  <si>
    <t>bool</t>
  </si>
  <si>
    <t>false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</si>
  <si>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</si>
  <si>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</si>
  <si>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</si>
  <si>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</si>
  <si>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</si>
  <si>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</si>
  <si>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</si>
  <si>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</si>
  <si>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</si>
  <si>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</si>
  <si>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</si>
  <si>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</si>
  <si>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</si>
  <si>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</si>
  <si>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</si>
  <si>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</si>
  <si>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</si>
  <si>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</si>
  <si>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</si>
  <si>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</si>
  <si>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</si>
  <si>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</si>
  <si>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</si>
  <si>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</si>
  <si>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</si>
  <si>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</si>
  <si>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</si>
  <si>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</si>
  <si>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</si>
  <si>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</si>
  <si>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</si>
  <si>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</si>
  <si>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</si>
  <si>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FREEZE_PLAY</t>
  </si>
  <si>
    <t>FREEZE_PLAY_DELEGATE</t>
  </si>
  <si>
    <t>GameMasterClass.FreezePlayService</t>
  </si>
  <si>
    <t>This service is called to pause game or enter cinematic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</si>
  <si>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</si>
  <si>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</si>
  <si>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</si>
  <si>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</si>
  <si>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</si>
  <si>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</si>
  <si>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</si>
  <si>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</si>
  <si>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</si>
  <si>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</si>
  <si>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</si>
  <si>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</si>
  <si>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</si>
  <si>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</si>
  <si>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</si>
  <si>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</si>
  <si>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</si>
  <si>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</si>
  <si>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</si>
  <si>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</si>
  <si>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</si>
  <si>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</si>
  <si>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</si>
  <si>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</si>
  <si>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</si>
  <si>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</si>
  <si>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</si>
  <si>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</si>
  <si>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GAME_ELEMENT_OVER</t>
  </si>
  <si>
    <t>GAME_ELEMENT_OVER_DELEGATE</t>
  </si>
  <si>
    <t>LevelMasterClass.GameElementOverService</t>
  </si>
  <si>
    <t>Any of Game Elements (Player or Item or Door) will call with essential info</t>
  </si>
  <si>
    <t>SELECT_PLAYER</t>
  </si>
  <si>
    <t>SELECT_PLAYER_DELEGATE</t>
  </si>
  <si>
    <t>PlayerMasterClass.SelectPlayerService</t>
  </si>
  <si>
    <t>Selects player</t>
  </si>
  <si>
    <t>GET_PLAYER_LIST</t>
  </si>
  <si>
    <t>GET_PLAYER_LIST_DELEGATE</t>
  </si>
  <si>
    <t>LevelMasterClass.GetPlayerListService</t>
  </si>
  <si>
    <t>Gets a list of actual players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</si>
  <si>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</si>
  <si>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</si>
  <si>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</si>
  <si>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</si>
  <si>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</si>
  <si>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</si>
  <si>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</si>
  <si>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</si>
  <si>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IS_EVENT_COMBI_OCCURRED</t>
  </si>
  <si>
    <t>IS_EVENT_COMBI_OCCURRED_DELEGATE</t>
  </si>
  <si>
    <t>GameEventMasterClass.IsEventCombiOccurredService</t>
  </si>
  <si>
    <t>Same as IsEventOccurredService but for array of combos with possible negation</t>
  </si>
  <si>
    <t>COMMIT_EVENT</t>
  </si>
  <si>
    <t>COMMIT_EVENT_DELEGATE</t>
  </si>
  <si>
    <t>GameEventMasterClass.CommitEventService</t>
  </si>
  <si>
    <t>Activates/Deactivates an event</t>
  </si>
  <si>
    <t>INTERACT_PLAYER</t>
  </si>
  <si>
    <t>INTERACT_PLAYER_DELEGATE</t>
  </si>
  <si>
    <t>PlayerMasterClass.InteractPlayerService</t>
  </si>
  <si>
    <t>Makes player interact with usage data</t>
  </si>
  <si>
    <t>PLAYER_REACHED_WAYPOINT</t>
  </si>
  <si>
    <t>LevelMasterClass.PlayerReachedWaypointService</t>
  </si>
  <si>
    <t>Tells LevelMaster that player reached Waypoint to start action in case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</si>
  <si>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</si>
  <si>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</si>
  <si>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</si>
  <si>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</si>
  <si>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</si>
  <si>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</si>
  <si>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</si>
  <si>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item is taken from scene</t>
  </si>
  <si>
    <t>ENABLE_ITEM_MENU</t>
  </si>
  <si>
    <t>ENABLE_ITEM_MENU_DELEGATE</t>
  </si>
  <si>
    <t>GameMasterClass.EnableItemMenu</t>
  </si>
  <si>
    <t>Enables or disables item menu (from Play State)</t>
  </si>
  <si>
    <t>SELECT_PICKABLE_ITEM</t>
  </si>
  <si>
    <t>SELECT_PICKABLE_ITEM_DELEGATE</t>
  </si>
  <si>
    <t>ItemMasterClass.SelectPickableItemService</t>
  </si>
  <si>
    <t>Selects some pickable from inventory</t>
  </si>
  <si>
    <t>CANCEL_PICKABLE_ITEM</t>
  </si>
  <si>
    <t>CANCEL_PICKABLE_ITEM_DELEGATE</t>
  </si>
  <si>
    <t>ItemMasterClass.CancelPickableItemService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</si>
  <si>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</si>
  <si>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</si>
  <si>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</si>
  <si>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</si>
  <si>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</si>
  <si>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</si>
  <si>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</si>
  <si>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</si>
  <si>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</si>
  <si>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ENABLE_DIALOGUE</t>
  </si>
  <si>
    <t>ENABLE_DIALOGUE_DELEGATE</t>
  </si>
  <si>
    <t>GameMasterClass.EnableDialogueService</t>
  </si>
  <si>
    <t>Starts a dialogue with given text and sound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</si>
  <si>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</si>
  <si>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</si>
  <si>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</si>
  <si>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</si>
  <si>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</si>
  <si>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</si>
  <si>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ACTION_COND_ID</t>
  </si>
  <si>
    <t>NeededEvents</t>
  </si>
  <si>
    <t>srcChar</t>
  </si>
  <si>
    <t>srcItem</t>
  </si>
  <si>
    <t>Action_OK</t>
  </si>
  <si>
    <t>Animation_OK</t>
  </si>
  <si>
    <t>Animation_NOK_Event</t>
  </si>
  <si>
    <t>Dialog_OK</t>
  </si>
  <si>
    <t>Phrase_OK</t>
  </si>
  <si>
    <t>Dialog_NOK_Event</t>
  </si>
  <si>
    <t>Phrase_NOK_Event</t>
  </si>
  <si>
    <t>UnchainEvent</t>
  </si>
  <si>
    <t>ConsumeItem</t>
  </si>
  <si>
    <t>COND_OK</t>
  </si>
  <si>
    <t>EVENT_NONE</t>
  </si>
  <si>
    <t>CHARACTER_NONE</t>
  </si>
  <si>
    <t>ITEM_NONE</t>
  </si>
  <si>
    <t>INTERACTION_NONE</t>
  </si>
  <si>
    <t>ITEM_USE_ANIMATION_TAKE</t>
  </si>
  <si>
    <t>ITEM_USE_ANIMATION_CONFUSE</t>
  </si>
  <si>
    <t>DIALOG_NONE</t>
  </si>
  <si>
    <t>PHRASE_NONE</t>
  </si>
  <si>
    <t>COND_TAKE_POTION</t>
  </si>
  <si>
    <t>CHARACTER_MAIN</t>
  </si>
  <si>
    <t>INTERACTION_TAKE</t>
  </si>
  <si>
    <t>ITEM_USE_ANIMATION_NONE</t>
  </si>
  <si>
    <t>COND_TAKE_POTION_BLUE</t>
  </si>
  <si>
    <t>CHARACTER_PARROT</t>
  </si>
  <si>
    <t>ITEM_POTION_BLUE</t>
  </si>
  <si>
    <t>COND_FOUNTAIN</t>
  </si>
  <si>
    <t>ITEM_POTION</t>
  </si>
  <si>
    <t>INTERACTION_USE</t>
  </si>
  <si>
    <t>ITEM_USE_ANIMATION_POUR</t>
  </si>
  <si>
    <t>EVENT_FOUNTAIN_FULL</t>
  </si>
  <si>
    <t>COND_FOUNTAIN2</t>
  </si>
  <si>
    <t>ITEM_USE_ANIMATION_STARE_SCREEN</t>
  </si>
  <si>
    <t>DIALOG_FOUNTAIN</t>
  </si>
  <si>
    <t>COND_LAST</t>
  </si>
  <si>
    <t>SPRITE_ID</t>
  </si>
  <si>
    <t>PATH</t>
  </si>
  <si>
    <t>SPRITE_NONE</t>
  </si>
  <si>
    <t>SPRITE_POTION_RED</t>
  </si>
  <si>
    <t>Sprites/potion_64</t>
  </si>
  <si>
    <t>SPRITE_POTION_BLUE</t>
  </si>
  <si>
    <t>Sprites/potionblue_64</t>
  </si>
  <si>
    <t>SPRITE_FOUNTAIN</t>
  </si>
  <si>
    <t>Sprites/spr_fountain_256</t>
  </si>
  <si>
    <t>SPRITE_FOUNTAIN_FULL</t>
  </si>
  <si>
    <t>Sprites/spr_fountain_full_256</t>
  </si>
  <si>
    <t>SPRITE_NPC_MILITO</t>
  </si>
  <si>
    <t>Sprites/spr_milito_1</t>
  </si>
  <si>
    <t>SPRITE_LAST</t>
  </si>
  <si>
    <t>ITEM_ID</t>
  </si>
  <si>
    <t>Name</t>
  </si>
  <si>
    <t>FamilyType</t>
  </si>
  <si>
    <t>Sprites</t>
  </si>
  <si>
    <t>PICKABLE</t>
  </si>
  <si>
    <t>SpritePickable</t>
  </si>
  <si>
    <t>ActionConditions</t>
  </si>
  <si>
    <t>NAME_NONE</t>
  </si>
  <si>
    <t>ITEM_FAMILY_TYPE_NONE</t>
  </si>
  <si>
    <t>ITEM_PLAYER_MAIN</t>
  </si>
  <si>
    <t>NAME_CHAR_MAIN</t>
  </si>
  <si>
    <t>ITEM_FAMILY_TYPE_PLAYER</t>
  </si>
  <si>
    <t>ITEM_PLAYER_PARROT</t>
  </si>
  <si>
    <t>NAME_CHAR_PARROT</t>
  </si>
  <si>
    <t>ITEM_PLAYER_SNAKE</t>
  </si>
  <si>
    <t>NAME_CHAR_SNAKE</t>
  </si>
  <si>
    <t>NAME_ITEM_POTION</t>
  </si>
  <si>
    <t>ITEM_FAMILY_TYPE_OBJECT</t>
  </si>
  <si>
    <t>NAME_ITEM_BLUE_POTION</t>
  </si>
  <si>
    <t>ITEM_FOUNTAIN</t>
  </si>
  <si>
    <t>NAME_ITEM_FOUNTAIN</t>
  </si>
  <si>
    <t>SPRITE_FOUNTAIN, SPRITE_FOUNTAIN_FULL</t>
  </si>
  <si>
    <t>COND_FOUNTAIN, COND_FOUNTAIN2</t>
  </si>
  <si>
    <t>ITEM_NPC_MILITO</t>
  </si>
  <si>
    <t>NAME_NPC_MILITO</t>
  </si>
  <si>
    <t>ITEM_FAMILY_TYPE_NPC</t>
  </si>
  <si>
    <t>ITEM_LAST</t>
  </si>
  <si>
    <t>NAME_NPC_LAST</t>
  </si>
  <si>
    <t>DIALOG_ID</t>
  </si>
  <si>
    <t>Talkers</t>
  </si>
  <si>
    <t>Options</t>
  </si>
  <si>
    <t>DIALOG_OPTION_NONE</t>
  </si>
  <si>
    <t>DIALOG_SIMPLE</t>
  </si>
  <si>
    <t>DIALOG_OPTION_SIMPLE</t>
  </si>
  <si>
    <t>DIALOG_OPTION_ASK_FOUNTAIN_1, DIALOG_OPTION_ASK_FOUNTAIN_2, DIALOG_OPTION_ASK_FOUNTAIN_3, DIALOG_OPTION_ASK_FOUNTAIN_4</t>
  </si>
  <si>
    <t>DIALOG_LAST</t>
  </si>
  <si>
    <t>DIALOG_OPTION_ID</t>
  </si>
  <si>
    <t>EventTriggered</t>
  </si>
  <si>
    <t>DialogTriggered</t>
  </si>
  <si>
    <t>Phrases</t>
  </si>
  <si>
    <t>DIALOG_OPTION_ASK_FOUNTAIN_1</t>
  </si>
  <si>
    <t>PHRASE_ASK_FOUNTAIN1_1, PHRASE_ASK_FOUNTAIN1_2</t>
  </si>
  <si>
    <t>DIALOG_OPTION_ASK_FOUNTAIN_2</t>
  </si>
  <si>
    <t>PHRASE_ASK_FOUNTAIN2_1</t>
  </si>
  <si>
    <t>DIALOG_OPTION_ASK_FOUNTAIN_3</t>
  </si>
  <si>
    <t>PHRASE_ASK_FOUNTAIN3_1</t>
  </si>
  <si>
    <t>DIALOG_OPTION_ASK_FOUNTAIN_4</t>
  </si>
  <si>
    <t>(NOT)EVENT_FOUNTAIN_FULL</t>
  </si>
  <si>
    <t>PHRASE_ASK_FOUNTAIN4_1</t>
  </si>
  <si>
    <t>DIALOG_OPTION_LAST</t>
  </si>
  <si>
    <t>NAME_ID</t>
  </si>
  <si>
    <t>Name_English</t>
  </si>
  <si>
    <t>Name_Spanish</t>
  </si>
  <si>
    <t>Blount</t>
  </si>
  <si>
    <t>Parrot</t>
  </si>
  <si>
    <t>Loro</t>
  </si>
  <si>
    <t>Snake</t>
  </si>
  <si>
    <t>Serpiente</t>
  </si>
  <si>
    <t>Red Potion</t>
  </si>
  <si>
    <t>Pocion Roja</t>
  </si>
  <si>
    <t>Blue Potion</t>
  </si>
  <si>
    <t>Pocion Azul</t>
  </si>
  <si>
    <t>Fountain</t>
  </si>
  <si>
    <t>Fuente</t>
  </si>
  <si>
    <t>Militer</t>
  </si>
  <si>
    <t>Milito</t>
  </si>
  <si>
    <t>Last</t>
  </si>
  <si>
    <t>Ultimo</t>
  </si>
  <si>
    <t>PHRASE_ID</t>
  </si>
  <si>
    <t>TalkerIndex</t>
  </si>
  <si>
    <t>Sound</t>
  </si>
  <si>
    <t>CharAnimation</t>
  </si>
  <si>
    <t>Text_English</t>
  </si>
  <si>
    <t>Text_Spanish</t>
  </si>
  <si>
    <t>DIALOG_ANIMATION_NONE</t>
  </si>
  <si>
    <t>PHRASE_NONSENSE</t>
  </si>
  <si>
    <t>DIALOG_ANIMATION_TALK</t>
  </si>
  <si>
    <t>That has no sense!</t>
  </si>
  <si>
    <t>¡Eso no tiene sentido!</t>
  </si>
  <si>
    <t>PHRASE_ASK_FOUNTAIN1_1</t>
  </si>
  <si>
    <t>Are you the fountain?</t>
  </si>
  <si>
    <t>¿Eres tú la fuente?</t>
  </si>
  <si>
    <t>PHRASE_ASK_FOUNTAIN1_2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</si>
  <si>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</si>
  <si>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</si>
  <si>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</si>
  <si>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</si>
  <si>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</si>
  <si>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</si>
  <si>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Why are you not red yet?</t>
  </si>
  <si>
    <t>¿Por qué aún no estás roja?</t>
  </si>
  <si>
    <t>ROOM_ID</t>
  </si>
  <si>
    <t>CompoundSpritesText</t>
  </si>
  <si>
    <t>CompoundPhrasesText</t>
  </si>
  <si>
    <t>CompoundNamesText</t>
  </si>
  <si>
    <t>NeededItems</t>
  </si>
  <si>
    <t>NeededPhrases</t>
  </si>
  <si>
    <t>ROOM_NONE</t>
  </si>
  <si>
    <t>ROOM_FIRST</t>
  </si>
  <si>
    <t>ITEM_PLAYER_MAIN, ITEM_PLAYER_PARROT, ITEM_POTION, ITEM_POTION_BLUE, ITEM_FOUNTAIN</t>
  </si>
  <si>
    <t>PHRASE_NONSENSE, PHRASE_ASK_FOUNTAIN1_1, PHRASE_ASK_FOUNTAIN1_2, PHRASE_ASK_FOUNTAIN2_1, PHRASE_ASK_FOUNTAIN3_1, PHRASE_ASK_FOUNTAIN4_1</t>
  </si>
  <si>
    <t>ROOM_LAST</t>
  </si>
  <si>
    <t>CHARACTER_TYPE_ID</t>
  </si>
  <si>
    <t>CHARACTER_SNAKE</t>
  </si>
  <si>
    <t>ANIMATION_ID</t>
  </si>
  <si>
    <t>ITEM_USE_ANIMATION_NORMAL</t>
  </si>
  <si>
    <t>INTERACTION_ID</t>
  </si>
  <si>
    <t>INTERACTION_RECEIVE</t>
  </si>
  <si>
    <t>INTERACTION_TAKE_AND_RECEIVE</t>
  </si>
  <si>
    <t>INTERACTION_TALK</t>
  </si>
  <si>
    <t>DIALOG_ANIMATION_ID</t>
  </si>
  <si>
    <t>ITEM_FAMILY_TYPE_ID</t>
  </si>
  <si>
    <t>ITEM_FAMILY_TYPE_DOOR</t>
  </si>
  <si>
    <t>EVENT_ID</t>
  </si>
  <si>
    <t>TRIGGERING_ACTION</t>
  </si>
  <si>
    <t>TRIGGERING_ITEM1</t>
  </si>
  <si>
    <t>TRIGGERING_ITEM2</t>
  </si>
  <si>
    <t>TRIGGERED_EVENT (CONSEQUENCE)</t>
  </si>
  <si>
    <t>ITEM_USE</t>
  </si>
  <si>
    <t>EVENT_LAST</t>
  </si>
  <si>
    <t>EVENT_COMBI_ID</t>
  </si>
  <si>
    <t>SPRITES</t>
  </si>
  <si>
    <t>WORK</t>
  </si>
  <si>
    <t>NAMES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</si>
  <si>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</si>
  <si>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</si>
  <si>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</si>
  <si>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</si>
  <si>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</si>
  <si>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</si>
  <si>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</si>
  <si>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</si>
  <si>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</si>
  <si>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</si>
  <si>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</si>
  <si>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</si>
  <si>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</si>
  <si>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</si>
  <si>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</si>
  <si>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</si>
  <si>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</si>
  <si>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</si>
  <si>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</si>
  <si>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</si>
  <si>
    <t>Use Dictionaries for LevelManager</t>
  </si>
  <si>
    <t>State change deactivation/activation</t>
  </si>
  <si>
    <t>Adressables instead of Resources</t>
  </si>
  <si>
    <t>Re-think usage of ITEM_TAKE, USE_TALK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</si>
</sst>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57BB8A"/>
      </bottom>
    </border>
    <border>
      <left style="thin">
        <color rgb="FFABDD45"/>
      </left>
      <right style="thin">
        <color rgb="FFABDD45"/>
      </right>
      <top style="thin">
        <color rgb="FFABDD45"/>
      </top>
      <bottom style="thin">
        <color rgb="FFABDD45"/>
      </bottom>
    </border>
    <border>
      <left style="thin">
        <color rgb="FFFF7F00"/>
      </left>
      <right style="thin">
        <color rgb="FFFF7F00"/>
      </right>
      <top style="thin">
        <color rgb="FFFF7F00"/>
      </top>
      <bottom style="thin">
        <color rgb="FFFF7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284E3F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2" fontId="2" numFmtId="0" xfId="0" applyAlignment="1" applyBorder="1" applyFill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quotePrefix="1"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49" xfId="0" applyAlignment="1" applyBorder="1" applyFont="1" applyNumberForma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1"/>
    </xf>
    <xf borderId="16" fillId="0" fontId="3" numFmtId="0" xfId="0" applyAlignment="1" applyBorder="1" applyFont="1">
      <alignment readingOrder="0" shrinkToFit="0" vertical="center" wrapText="1"/>
    </xf>
    <xf borderId="16" fillId="0" fontId="3" numFmtId="0" xfId="0" applyAlignment="1" applyBorder="1" applyFont="1">
      <alignment horizontal="center" readingOrder="0" shrinkToFit="0" vertical="center" wrapText="0"/>
    </xf>
    <xf borderId="16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1"/>
    </xf>
    <xf borderId="0" fillId="0" fontId="3" numFmtId="0" xfId="0" applyFont="1"/>
    <xf borderId="16" fillId="0" fontId="3" numFmtId="0" xfId="0" applyAlignment="1" applyBorder="1" applyFont="1">
      <alignment horizontal="left" readingOrder="0" shrinkToFit="0" vertical="center" wrapText="0"/>
    </xf>
    <xf borderId="16" fillId="0" fontId="3" numFmtId="49" xfId="0" applyAlignment="1" applyBorder="1" applyFont="1" applyNumberFormat="1">
      <alignment horizontal="left" readingOrder="0" shrinkToFit="0" vertical="center" wrapText="0"/>
    </xf>
    <xf borderId="16" fillId="0" fontId="3" numFmtId="0" xfId="0" applyAlignment="1" applyBorder="1" applyFont="1">
      <alignment shrinkToFit="0" vertical="center" wrapText="0"/>
    </xf>
    <xf borderId="3" fillId="0" fontId="3" numFmtId="49" xfId="0" applyAlignment="1" applyBorder="1" applyFont="1" applyNumberFormat="1">
      <alignment horizontal="left"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6" fillId="2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horizontal="left" readingOrder="0" shrinkToFit="0" vertical="center" wrapText="0"/>
    </xf>
    <xf borderId="6" fillId="0" fontId="3" numFmtId="0" xfId="0" applyAlignment="1" applyBorder="1" applyFont="1">
      <alignment horizontal="left" readingOrder="0" shrinkToFit="0" vertical="center" wrapText="0"/>
    </xf>
    <xf borderId="17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shrinkToFit="0" vertical="center" wrapText="0"/>
    </xf>
    <xf borderId="17" fillId="0" fontId="3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0" fillId="0" fontId="3" numFmtId="0" xfId="0" applyFont="1"/>
    <xf borderId="18" fillId="0" fontId="3" numFmtId="0" xfId="0" applyAlignment="1" applyBorder="1" applyFont="1">
      <alignment readingOrder="0" shrinkToFit="0" vertical="center" wrapText="0"/>
    </xf>
    <xf borderId="19" fillId="0" fontId="3" numFmtId="0" xfId="0" applyAlignment="1" applyBorder="1" applyFont="1">
      <alignment readingOrder="0" shrinkToFit="0" vertical="center" wrapText="0"/>
    </xf>
    <xf borderId="20" fillId="0" fontId="3" numFmtId="0" xfId="0" applyAlignment="1" applyBorder="1" applyFont="1">
      <alignment readingOrder="0" shrinkToFit="0" vertical="center" wrapText="0"/>
    </xf>
    <xf borderId="21" fillId="0" fontId="3" numFmtId="0" xfId="0" applyAlignment="1" applyBorder="1" applyFont="1">
      <alignment readingOrder="0" shrinkToFit="0" vertical="center" wrapText="0"/>
    </xf>
    <xf borderId="22" fillId="0" fontId="3" numFmtId="0" xfId="0" applyAlignment="1" applyBorder="1" applyFont="1">
      <alignment readingOrder="0" shrinkToFit="0" vertical="center" wrapText="0"/>
    </xf>
    <xf borderId="23" fillId="0" fontId="3" numFmtId="0" xfId="0" applyAlignment="1" applyBorder="1" applyFont="1">
      <alignment readingOrder="0" shrinkToFit="0" vertical="center" wrapText="0"/>
    </xf>
    <xf borderId="24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20">
    <tableStyle count="3" pivot="0" name="VARMAP-style">
      <tableStyleElement dxfId="1" type="headerRow"/>
      <tableStyleElement dxfId="2" type="firstRowStripe"/>
      <tableStyleElement dxfId="3" type="secondRowStripe"/>
    </tableStyle>
    <tableStyle count="3" pivot="0" name="SERVICES-style">
      <tableStyleElement dxfId="1" type="headerRow"/>
      <tableStyleElement dxfId="2" type="firstRowStripe"/>
      <tableStyleElement dxfId="3" type="secondRowStripe"/>
    </tableStyle>
    <tableStyle count="3" pivot="0" name="ACTION_CONDS-style">
      <tableStyleElement dxfId="1" type="headerRow"/>
      <tableStyleElement dxfId="2" type="firstRowStripe"/>
      <tableStyleElement dxfId="3" type="secondRowStripe"/>
    </tableStyle>
    <tableStyle count="3" pivot="0" name="SPRITES-style">
      <tableStyleElement dxfId="1" type="headerRow"/>
      <tableStyleElement dxfId="2" type="firstRowStripe"/>
      <tableStyleElement dxfId="3" type="secondRowStripe"/>
    </tableStyle>
    <tableStyle count="3" pivot="0" name="ITEMS-style">
      <tableStyleElement dxfId="1" type="headerRow"/>
      <tableStyleElement dxfId="2" type="firstRowStripe"/>
      <tableStyleElement dxfId="3" type="secondRowStripe"/>
    </tableStyle>
    <tableStyle count="3" pivot="0" name="DIALOGS-style">
      <tableStyleElement dxfId="1" type="headerRow"/>
      <tableStyleElement dxfId="2" type="firstRowStripe"/>
      <tableStyleElement dxfId="3" type="secondRowStripe"/>
    </tableStyle>
    <tableStyle count="3" pivot="0" name="DIALOGS-style 2">
      <tableStyleElement dxfId="1" type="headerRow"/>
      <tableStyleElement dxfId="2" type="firstRowStripe"/>
      <tableStyleElement dxfId="3" type="secondRowStripe"/>
    </tableStyle>
    <tableStyle count="3" pivot="0" name="NAMES-style">
      <tableStyleElement dxfId="1" type="headerRow"/>
      <tableStyleElement dxfId="2" type="firstRowStripe"/>
      <tableStyleElement dxfId="3" type="secondRowStripe"/>
    </tableStyle>
    <tableStyle count="3" pivot="0" name="PHRASES-style">
      <tableStyleElement dxfId="1" type="headerRow"/>
      <tableStyleElement dxfId="2" type="firstRowStripe"/>
      <tableStyleElement dxfId="3" type="secondRowStripe"/>
    </tableStyle>
    <tableStyle count="3" pivot="0" name="ROOMS-style">
      <tableStyleElement dxfId="1" type="headerRow"/>
      <tableStyleElement dxfId="2" type="firstRowStripe"/>
      <tableStyleElement dxfId="3" type="secondRowStripe"/>
    </tableStyle>
    <tableStyle count="3" pivot="0" name="TYPES-style">
      <tableStyleElement dxfId="1" type="headerRow"/>
      <tableStyleElement dxfId="2" type="firstRowStripe"/>
      <tableStyleElement dxfId="3" type="secondRowStripe"/>
    </tableStyle>
    <tableStyle count="3" pivot="0" name="TYPES-style 2">
      <tableStyleElement dxfId="1" type="headerRow"/>
      <tableStyleElement dxfId="2" type="firstRowStripe"/>
      <tableStyleElement dxfId="3" type="secondRowStripe"/>
    </tableStyle>
    <tableStyle count="3" pivot="0" name="TYPES-style 3">
      <tableStyleElement dxfId="1" type="headerRow"/>
      <tableStyleElement dxfId="2" type="firstRowStripe"/>
      <tableStyleElement dxfId="3" type="secondRowStripe"/>
    </tableStyle>
    <tableStyle count="3" pivot="0" name="TYPES-style 4">
      <tableStyleElement dxfId="1" type="headerRow"/>
      <tableStyleElement dxfId="2" type="firstRowStripe"/>
      <tableStyleElement dxfId="3" type="secondRowStripe"/>
    </tableStyle>
    <tableStyle count="3" pivot="0" name="TYPES-style 5">
      <tableStyleElement dxfId="1" type="headerRow"/>
      <tableStyleElement dxfId="2" type="firstRowStripe"/>
      <tableStyleElement dxfId="3" type="secondRowStripe"/>
    </tableStyle>
    <tableStyle count="3" pivot="0" name="EVENTS-style">
      <tableStyleElement dxfId="1" type="headerRow"/>
      <tableStyleElement dxfId="2" type="firstRowStripe"/>
      <tableStyleElement dxfId="3" type="secondRowStripe"/>
    </tableStyle>
    <tableStyle count="3" pivot="0" name="EVENTS-style 2">
      <tableStyleElement dxfId="1" type="headerRow"/>
      <tableStyleElement dxfId="2" type="firstRowStripe"/>
      <tableStyleElement dxfId="3" type="secondRowStripe"/>
    </tableStyle>
    <tableStyle count="3" pivot="0" name="CONSTANTS-style">
      <tableStyleElement dxfId="1" type="headerRow"/>
      <tableStyleElement dxfId="2" type="firstRowStripe"/>
      <tableStyleElement dxfId="3" type="secondRowStripe"/>
    </tableStyle>
    <tableStyle count="3" pivot="0" name="CONSTANTS-style 2">
      <tableStyleElement dxfId="1" type="headerRow"/>
      <tableStyleElement dxfId="2" type="firstRowStripe"/>
      <tableStyleElement dxfId="3" type="secondRowStripe"/>
    </tableStyle>
    <tableStyle count="3" pivot="0" name="_TO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3" displayName="Table_Varmap" name="Table_Varmap" id="1">
  <tableColumns count="16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ItemMaster" id="15"/>
    <tableColumn name="GameEventMaster" id="16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N35" displayName="Table_Services" name="Table_Services" id="2">
  <tableColumns count="14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ItemMaster" id="13"/>
    <tableColumn name="GameEventMaster" id="14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N7" displayName="Table_Action_Conditions" name="Table_Action_Conditions" id="3">
  <tableColumns count="14">
    <tableColumn name="N" id="1"/>
    <tableColumn name="ACTION_COND_ID" id="2"/>
    <tableColumn name="NeededEvents" id="3"/>
    <tableColumn name="srcChar" id="4"/>
    <tableColumn name="srcItem" id="5"/>
    <tableColumn name="Action_OK" id="6"/>
    <tableColumn name="Animation_OK" id="7"/>
    <tableColumn name="Animation_NOK_Event" id="8"/>
    <tableColumn name="Dialog_OK" id="9"/>
    <tableColumn name="Phrase_OK" id="10"/>
    <tableColumn name="Dialog_NOK_Event" id="11"/>
    <tableColumn name="Phrase_NOK_Event" id="12"/>
    <tableColumn name="UnchainEvent" id="13"/>
    <tableColumn name="ConsumeItem" id="14"/>
  </tableColumns>
  <tableStyleInfo name="ACTION_CONDS-style" showColumnStripes="0" showFirstColumn="1" showLastColumn="1" showRowStripes="1"/>
</table>
</file>

<file path=xl/tables/table4.xml><?xml version="1.0" encoding="utf-8"?>
<table xmlns="http://schemas.openxmlformats.org/spreadsheetml/2006/main" ref="A1:C8" displayName="Table_sprites" name="Table_sprites" id="4">
  <tableColumns count="3">
    <tableColumn name="N" id="1"/>
    <tableColumn name="SPRITE_ID" id="2"/>
    <tableColumn name="PATH" id="3"/>
  </tableColumns>
  <tableStyleInfo name="SPRITES-style" showColumnStripes="0" showFirstColumn="1" showLastColumn="1" showRowStripes="1"/>
</table>
</file>

<file path=xl/tables/table5.xml><?xml version="1.0" encoding="utf-8"?>
<table xmlns="http://schemas.openxmlformats.org/spreadsheetml/2006/main" ref="A1:H10" displayName="Table_Items" name="Table_Items" id="5">
  <tableColumns count="8">
    <tableColumn name="N" id="1"/>
    <tableColumn name="ITEM_ID" id="2"/>
    <tableColumn name="Name" id="3"/>
    <tableColumn name="FamilyType" id="4"/>
    <tableColumn name="Sprites" id="5"/>
    <tableColumn name="PICKABLE" id="6"/>
    <tableColumn name="SpritePickable" id="7"/>
    <tableColumn name="ActionConditions" id="8"/>
  </tableColumns>
  <tableStyleInfo name="ITEMS-style" showColumnStripes="0" showFirstColumn="1" showLastColumn="1" showRowStripes="1"/>
</table>
</file>

<file path=xl/tables/table6.xml><?xml version="1.0" encoding="utf-8"?>
<table xmlns="http://schemas.openxmlformats.org/spreadsheetml/2006/main" ref="A1:D5" displayName="Table_Dialogs" name="Table_Dialogs" id="6">
  <tableColumns count="4">
    <tableColumn name="N" id="1"/>
    <tableColumn name="DIALOG_ID" id="2"/>
    <tableColumn name="Talkers" id="3"/>
    <tableColumn name="Options" id="4"/>
  </tableColumns>
  <tableStyleInfo name="DIALOGS-style" showColumnStripes="0" showFirstColumn="1" showLastColumn="1" showRowStripes="1"/>
</table>
</file>

<file path=xl/tables/table7.xml><?xml version="1.0" encoding="utf-8"?>
<table xmlns="http://schemas.openxmlformats.org/spreadsheetml/2006/main" ref="A7:F14" displayName="Table_Dialog_Options" name="Table_Dialog_Options" id="7">
  <tableColumns count="6">
    <tableColumn name="N" id="1"/>
    <tableColumn name="DIALOG_OPTION_ID" id="2"/>
    <tableColumn name="NeededEvents" id="3"/>
    <tableColumn name="EventTriggered" id="4"/>
    <tableColumn name="DialogTriggered" id="5"/>
    <tableColumn name="Phrases" id="6"/>
  </tableColumns>
  <tableStyleInfo name="DIALOGS-style 2" showColumnStripes="0" showFirstColumn="1" showLastColumn="1" showRowStripes="1"/>
</table>
</file>

<file path=xl/tables/table8.xml><?xml version="1.0" encoding="utf-8"?>
<table xmlns="http://schemas.openxmlformats.org/spreadsheetml/2006/main" ref="A1:D10" displayName="Table_Name" name="Table_Name" id="8">
  <tableColumns count="4">
    <tableColumn name="N" id="1"/>
    <tableColumn name="NAME_ID" id="2"/>
    <tableColumn name="Name_English" id="3"/>
    <tableColumn name="Name_Spanish" id="4"/>
  </tableColumns>
  <tableStyleInfo name="NAMES-style" showColumnStripes="0" showFirstColumn="1" showLastColumn="1" showRowStripes="1"/>
</table>
</file>

<file path=xl/tables/table9.xml><?xml version="1.0" encoding="utf-8"?>
<table xmlns="http://schemas.openxmlformats.org/spreadsheetml/2006/main" ref="A1:G8" displayName="Table_Phrases" name="Table_Phrases" id="9">
  <tableColumns count="7">
    <tableColumn name="N" id="1"/>
    <tableColumn name="PHRASE_ID" id="2"/>
    <tableColumn name="TalkerIndex" id="3"/>
    <tableColumn name="Sound" id="4"/>
    <tableColumn name="CharAnimation" id="5"/>
    <tableColumn name="Text_English" id="6"/>
    <tableColumn name="Text_Spanish" id="7"/>
  </tableColumns>
  <tableStyleInfo name="PHRASES-style" showColumnStripes="0" showFirstColumn="1" showLastColumn="1" showRowStripes="1"/>
</table>
</file>

<file path=xl/tables/table10.xml><?xml version="1.0" encoding="utf-8"?>
<table xmlns="http://schemas.openxmlformats.org/spreadsheetml/2006/main" ref="A1:G4" displayName="Table_Rooms" name="Table_Rooms" id="10">
  <tableColumns count="7">
    <tableColumn name="N" id="1"/>
    <tableColumn name="ROOM_ID" id="2"/>
    <tableColumn name="CompoundSpritesText" id="3"/>
    <tableColumn name="CompoundPhrasesText" id="4"/>
    <tableColumn name="CompoundNamesText" id="5"/>
    <tableColumn name="NeededItems" id="6"/>
    <tableColumn name="NeededPhrases" id="7"/>
  </tableColumns>
  <tableStyleInfo name="ROOMS-style" showColumnStripes="0" showFirstColumn="1" showLastColumn="1" showRowStripes="1"/>
</table>
</file>

<file path=xl/tables/table11.xml><?xml version="1.0" encoding="utf-8"?>
<table xmlns="http://schemas.openxmlformats.org/spreadsheetml/2006/main" ref="A1:B5" displayName="Table_Characters" name="Table_Characters" id="11">
  <tableColumns count="2">
    <tableColumn name="N" id="1"/>
    <tableColumn name="CHARACTER_TYPE_ID" id="2"/>
  </tableColumns>
  <tableStyleInfo name="TYPES-style" showColumnStripes="0" showFirstColumn="1" showLastColumn="1" showRowStripes="1"/>
</table>
</file>

<file path=xl/tables/table12.xml><?xml version="1.0" encoding="utf-8"?>
<table xmlns="http://schemas.openxmlformats.org/spreadsheetml/2006/main" ref="A7:B13" displayName="Table_ItemUse_Animation" name="Table_ItemUse_Animation" id="12">
  <tableColumns count="2">
    <tableColumn name="N" id="1"/>
    <tableColumn name="ANIMATION_ID" id="2"/>
  </tableColumns>
  <tableStyleInfo name="TYPES-style 2" showColumnStripes="0" showFirstColumn="1" showLastColumn="1" showRowStripes="1"/>
</table>
</file>

<file path=xl/tables/table13.xml><?xml version="1.0" encoding="utf-8"?>
<table xmlns="http://schemas.openxmlformats.org/spreadsheetml/2006/main" ref="A15:B21" displayName="Table_Interaction" name="Table_Interaction" id="13">
  <tableColumns count="2">
    <tableColumn name="N" id="1"/>
    <tableColumn name="INTERACTION_ID" id="2"/>
  </tableColumns>
  <tableStyleInfo name="TYPES-style 3" showColumnStripes="0" showFirstColumn="1" showLastColumn="1" showRowStripes="1"/>
</table>
</file>

<file path=xl/tables/table14.xml><?xml version="1.0" encoding="utf-8"?>
<table xmlns="http://schemas.openxmlformats.org/spreadsheetml/2006/main" ref="A23:B25" displayName="Table_Dialog_Animation" name="Table_Dialog_Animation" id="14">
  <tableColumns count="2">
    <tableColumn name="N" id="1"/>
    <tableColumn name="DIALOG_ANIMATION_ID" id="2"/>
  </tableColumns>
  <tableStyleInfo name="TYPES-style 4" showColumnStripes="0" showFirstColumn="1" showLastColumn="1" showRowStripes="1"/>
</table>
</file>

<file path=xl/tables/table15.xml><?xml version="1.0" encoding="utf-8"?>
<table xmlns="http://schemas.openxmlformats.org/spreadsheetml/2006/main" ref="A27:B32" displayName="Table_Item_Family_Type" name="Table_Item_Family_Type" id="15">
  <tableColumns count="2">
    <tableColumn name="N" id="1"/>
    <tableColumn name="ITEM_FAMILY_TYPE_ID" id="2"/>
  </tableColumns>
  <tableStyleInfo name="TYPES-style 5" showColumnStripes="0" showFirstColumn="1" showLastColumn="1" showRowStripes="1"/>
</table>
</file>

<file path=xl/tables/table16.xml><?xml version="1.0" encoding="utf-8"?>
<table xmlns="http://schemas.openxmlformats.org/spreadsheetml/2006/main" ref="A1:F4" displayName="Table_Events" name="Table_Events" id="16">
  <tableColumns count="6">
    <tableColumn name="N" id="1"/>
    <tableColumn name="EVENT_ID" id="2"/>
    <tableColumn name="TRIGGERING_ACTION" id="3"/>
    <tableColumn name="TRIGGERING_ITEM1" id="4"/>
    <tableColumn name="TRIGGERING_ITEM2" id="5"/>
    <tableColumn name="TRIGGERED_EVENT (CONSEQUENCE)" id="6"/>
  </tableColumns>
  <tableStyleInfo name="EVENTS-style" showColumnStripes="0" showFirstColumn="1" showLastColumn="1" showRowStripes="1"/>
</table>
</file>

<file path=xl/tables/table17.xml><?xml version="1.0" encoding="utf-8"?>
<table xmlns="http://schemas.openxmlformats.org/spreadsheetml/2006/main" ref="A6:B12" displayName="Table_EventsCombi" name="Table_EventsCombi" id="17">
  <tableColumns count="2">
    <tableColumn name="N" id="1"/>
    <tableColumn name="EVENT_COMBI_ID" id="2"/>
  </tableColumns>
  <tableStyleInfo name="EVENTS-style 2" showColumnStripes="0" showFirstColumn="1" showLastColumn="1" showRowStripes="1"/>
</table>
</file>

<file path=xl/tables/table18.xml><?xml version="1.0" encoding="utf-8"?>
<table xmlns="http://schemas.openxmlformats.org/spreadsheetml/2006/main" ref="A1:B128" displayName="Table_PickableSprites" name="Table_PickableSprites" id="18">
  <tableColumns count="2">
    <tableColumn name="SPRITES" id="1"/>
    <tableColumn name="WORK" id="2"/>
  </tableColumns>
  <tableStyleInfo name="CONSTANTS-style" showColumnStripes="0" showFirstColumn="1" showLastColumn="1" showRowStripes="1"/>
</table>
</file>

<file path=xl/tables/table19.xml><?xml version="1.0" encoding="utf-8"?>
<table xmlns="http://schemas.openxmlformats.org/spreadsheetml/2006/main" ref="D1:E128" displayName="Table_PickableNames" name="Table_PickableNames" id="19">
  <tableColumns count="2">
    <tableColumn name="NAMES" id="1"/>
    <tableColumn name="WORK" id="2"/>
  </tableColumns>
  <tableStyleInfo name="CONSTANTS-style 2" showColumnStripes="0" showFirstColumn="1" showLastColumn="1" showRowStripes="1"/>
</table>
</file>

<file path=xl/tables/table20.xml><?xml version="1.0" encoding="utf-8"?>
<table xmlns="http://schemas.openxmlformats.org/spreadsheetml/2006/main" ref="A1:D19" displayName="Table_TODO" name="Table_TODO" id="20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15.xml"/><Relationship Id="rId10" Type="http://schemas.openxmlformats.org/officeDocument/2006/relationships/table" Target="../tables/table14.xml"/><Relationship Id="rId9" Type="http://schemas.openxmlformats.org/officeDocument/2006/relationships/table" Target="../tables/table13.xml"/><Relationship Id="rId7" Type="http://schemas.openxmlformats.org/officeDocument/2006/relationships/table" Target="../tables/table11.xml"/><Relationship Id="rId8" Type="http://schemas.openxmlformats.org/officeDocument/2006/relationships/table" Target="../tables/table12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4" Type="http://schemas.openxmlformats.org/officeDocument/2006/relationships/table" Target="../tables/table18.xml"/><Relationship Id="rId5" Type="http://schemas.openxmlformats.org/officeDocument/2006/relationships/table" Target="../tables/table19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35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f t="shared" ref="A2:A13" si="1">ROW()-ROW($A$2)</f>
        <v>0</v>
      </c>
      <c r="B2" s="5" t="s">
        <v>16</v>
      </c>
      <c r="C2" s="5" t="s">
        <v>17</v>
      </c>
      <c r="D2" s="6">
        <v>2.0</v>
      </c>
      <c r="E2" s="5">
        <v>0.0</v>
      </c>
      <c r="F2" s="5" t="s">
        <v>18</v>
      </c>
      <c r="G2" s="6" t="s">
        <v>19</v>
      </c>
      <c r="H2" s="5" t="s">
        <v>20</v>
      </c>
      <c r="I2" s="6" t="s">
        <v>21</v>
      </c>
      <c r="J2" s="6" t="s">
        <v>22</v>
      </c>
      <c r="K2" s="6" t="s">
        <v>21</v>
      </c>
      <c r="L2" s="6" t="s">
        <v>21</v>
      </c>
      <c r="M2" s="6" t="s">
        <v>23</v>
      </c>
      <c r="N2" s="7" t="s">
        <v>24</v>
      </c>
      <c r="O2" s="7" t="s">
        <v>24</v>
      </c>
      <c r="P2" s="8" t="s">
        <v>24</v>
      </c>
    </row>
    <row r="3">
      <c r="A3" s="9">
        <f t="shared" si="1"/>
        <v>1</v>
      </c>
      <c r="B3" s="10" t="s">
        <v>25</v>
      </c>
      <c r="C3" s="10" t="s">
        <v>26</v>
      </c>
      <c r="D3" s="11">
        <v>2.0</v>
      </c>
      <c r="E3" s="10">
        <v>0.0</v>
      </c>
      <c r="F3" s="10" t="s">
        <v>27</v>
      </c>
      <c r="G3" s="11" t="s">
        <v>19</v>
      </c>
      <c r="H3" s="10" t="s">
        <v>20</v>
      </c>
      <c r="I3" s="11" t="s">
        <v>23</v>
      </c>
      <c r="J3" s="11" t="s">
        <v>21</v>
      </c>
      <c r="K3" s="11" t="s">
        <v>21</v>
      </c>
      <c r="L3" s="11" t="s">
        <v>21</v>
      </c>
      <c r="M3" s="11" t="s">
        <v>21</v>
      </c>
      <c r="N3" s="12" t="s">
        <v>24</v>
      </c>
      <c r="O3" s="12" t="s">
        <v>24</v>
      </c>
      <c r="P3" s="13" t="s">
        <v>24</v>
      </c>
    </row>
    <row r="4">
      <c r="A4" s="4">
        <f t="shared" si="1"/>
        <v>2</v>
      </c>
      <c r="B4" s="5" t="s">
        <v>28</v>
      </c>
      <c r="C4" s="5" t="s">
        <v>29</v>
      </c>
      <c r="D4" s="6">
        <v>2.0</v>
      </c>
      <c r="E4" s="5">
        <v>0.0</v>
      </c>
      <c r="F4" s="14" t="s">
        <v>30</v>
      </c>
      <c r="G4" s="6" t="s">
        <v>19</v>
      </c>
      <c r="H4" s="5" t="s">
        <v>20</v>
      </c>
      <c r="I4" s="6" t="s">
        <v>23</v>
      </c>
      <c r="J4" s="7" t="s">
        <v>24</v>
      </c>
      <c r="K4" s="6" t="s">
        <v>21</v>
      </c>
      <c r="L4" s="7" t="s">
        <v>21</v>
      </c>
      <c r="M4" s="7" t="s">
        <v>22</v>
      </c>
      <c r="N4" s="7" t="s">
        <v>24</v>
      </c>
      <c r="O4" s="7" t="s">
        <v>24</v>
      </c>
      <c r="P4" s="8" t="s">
        <v>24</v>
      </c>
    </row>
    <row r="5">
      <c r="A5" s="9">
        <f t="shared" si="1"/>
        <v>3</v>
      </c>
      <c r="B5" s="10" t="s">
        <v>31</v>
      </c>
      <c r="C5" s="15" t="s">
        <v>32</v>
      </c>
      <c r="D5" s="11">
        <v>2.0</v>
      </c>
      <c r="E5" s="10">
        <v>2.0</v>
      </c>
      <c r="F5" s="15" t="s">
        <v>33</v>
      </c>
      <c r="G5" s="11" t="s">
        <v>19</v>
      </c>
      <c r="H5" s="10" t="s">
        <v>20</v>
      </c>
      <c r="I5" s="12" t="s">
        <v>24</v>
      </c>
      <c r="J5" s="12" t="s">
        <v>24</v>
      </c>
      <c r="K5" s="12" t="s">
        <v>24</v>
      </c>
      <c r="L5" s="12" t="s">
        <v>24</v>
      </c>
      <c r="M5" s="12" t="s">
        <v>24</v>
      </c>
      <c r="N5" s="12" t="s">
        <v>24</v>
      </c>
      <c r="O5" s="12" t="s">
        <v>24</v>
      </c>
      <c r="P5" s="13" t="s">
        <v>34</v>
      </c>
    </row>
    <row r="6">
      <c r="A6" s="4">
        <f t="shared" si="1"/>
        <v>4</v>
      </c>
      <c r="B6" s="14" t="s">
        <v>35</v>
      </c>
      <c r="C6" s="14" t="s">
        <v>36</v>
      </c>
      <c r="D6" s="7">
        <v>2.0</v>
      </c>
      <c r="E6" s="16">
        <f>COUNTIF(Table_Items[PICKABLE],"=TRUE")</f>
        <v>2</v>
      </c>
      <c r="F6" s="14" t="s">
        <v>37</v>
      </c>
      <c r="G6" s="7" t="s">
        <v>19</v>
      </c>
      <c r="H6" s="5"/>
      <c r="I6" s="7" t="s">
        <v>24</v>
      </c>
      <c r="J6" s="7" t="s">
        <v>24</v>
      </c>
      <c r="K6" s="7" t="s">
        <v>21</v>
      </c>
      <c r="L6" s="7" t="s">
        <v>24</v>
      </c>
      <c r="M6" s="7" t="s">
        <v>22</v>
      </c>
      <c r="N6" s="7" t="s">
        <v>21</v>
      </c>
      <c r="O6" s="7" t="s">
        <v>23</v>
      </c>
      <c r="P6" s="8" t="s">
        <v>24</v>
      </c>
    </row>
    <row r="7">
      <c r="A7" s="9">
        <f t="shared" si="1"/>
        <v>5</v>
      </c>
      <c r="B7" s="15" t="s">
        <v>38</v>
      </c>
      <c r="C7" s="15" t="s">
        <v>39</v>
      </c>
      <c r="D7" s="12">
        <v>2.0</v>
      </c>
      <c r="E7" s="16">
        <f>COUNT(Table_Characters[N])-1</f>
        <v>3</v>
      </c>
      <c r="F7" s="15">
        <v>-1.0</v>
      </c>
      <c r="G7" s="12" t="s">
        <v>19</v>
      </c>
      <c r="H7" s="10"/>
      <c r="I7" s="12" t="s">
        <v>24</v>
      </c>
      <c r="J7" s="12" t="s">
        <v>24</v>
      </c>
      <c r="K7" s="12" t="s">
        <v>23</v>
      </c>
      <c r="L7" s="12" t="s">
        <v>24</v>
      </c>
      <c r="M7" s="12" t="s">
        <v>24</v>
      </c>
      <c r="N7" s="12" t="s">
        <v>21</v>
      </c>
      <c r="O7" s="12" t="s">
        <v>24</v>
      </c>
      <c r="P7" s="13" t="s">
        <v>24</v>
      </c>
    </row>
    <row r="8">
      <c r="A8" s="4">
        <f t="shared" si="1"/>
        <v>6</v>
      </c>
      <c r="B8" s="5" t="s">
        <v>40</v>
      </c>
      <c r="C8" s="5" t="s">
        <v>41</v>
      </c>
      <c r="D8" s="6">
        <v>0.0</v>
      </c>
      <c r="E8" s="5">
        <v>0.0</v>
      </c>
      <c r="F8" s="5" t="s">
        <v>42</v>
      </c>
      <c r="G8" s="6" t="s">
        <v>0</v>
      </c>
      <c r="H8" s="5" t="s">
        <v>20</v>
      </c>
      <c r="I8" s="6" t="s">
        <v>23</v>
      </c>
      <c r="J8" s="7" t="s">
        <v>24</v>
      </c>
      <c r="K8" s="6" t="s">
        <v>22</v>
      </c>
      <c r="L8" s="6" t="s">
        <v>22</v>
      </c>
      <c r="M8" s="6" t="s">
        <v>22</v>
      </c>
      <c r="N8" s="6" t="s">
        <v>22</v>
      </c>
      <c r="O8" s="7" t="s">
        <v>22</v>
      </c>
      <c r="P8" s="8" t="s">
        <v>22</v>
      </c>
    </row>
    <row r="9">
      <c r="A9" s="9">
        <f t="shared" si="1"/>
        <v>7</v>
      </c>
      <c r="B9" s="10" t="s">
        <v>43</v>
      </c>
      <c r="C9" s="10" t="s">
        <v>44</v>
      </c>
      <c r="D9" s="11">
        <v>0.0</v>
      </c>
      <c r="E9" s="10">
        <v>0.0</v>
      </c>
      <c r="F9" s="10" t="s">
        <v>45</v>
      </c>
      <c r="G9" s="11" t="s">
        <v>0</v>
      </c>
      <c r="H9" s="10" t="s">
        <v>20</v>
      </c>
      <c r="I9" s="11" t="s">
        <v>21</v>
      </c>
      <c r="J9" s="11" t="s">
        <v>23</v>
      </c>
      <c r="K9" s="12" t="s">
        <v>24</v>
      </c>
      <c r="L9" s="12" t="s">
        <v>24</v>
      </c>
      <c r="M9" s="11" t="s">
        <v>21</v>
      </c>
      <c r="N9" s="11" t="s">
        <v>21</v>
      </c>
      <c r="O9" s="12" t="s">
        <v>24</v>
      </c>
      <c r="P9" s="13" t="s">
        <v>24</v>
      </c>
    </row>
    <row r="10">
      <c r="A10" s="4">
        <f t="shared" si="1"/>
        <v>8</v>
      </c>
      <c r="B10" s="5" t="s">
        <v>46</v>
      </c>
      <c r="C10" s="5" t="s">
        <v>47</v>
      </c>
      <c r="D10" s="6">
        <v>0.0</v>
      </c>
      <c r="E10" s="5">
        <v>0.0</v>
      </c>
      <c r="F10" s="5" t="s">
        <v>48</v>
      </c>
      <c r="G10" s="6" t="s">
        <v>0</v>
      </c>
      <c r="H10" s="5" t="s">
        <v>20</v>
      </c>
      <c r="I10" s="7" t="s">
        <v>24</v>
      </c>
      <c r="J10" s="6" t="s">
        <v>23</v>
      </c>
      <c r="K10" s="7" t="s">
        <v>21</v>
      </c>
      <c r="L10" s="6" t="s">
        <v>21</v>
      </c>
      <c r="M10" s="6" t="s">
        <v>21</v>
      </c>
      <c r="N10" s="7" t="s">
        <v>24</v>
      </c>
      <c r="O10" s="7" t="s">
        <v>24</v>
      </c>
      <c r="P10" s="8" t="s">
        <v>24</v>
      </c>
    </row>
    <row r="11">
      <c r="A11" s="9">
        <f t="shared" si="1"/>
        <v>9</v>
      </c>
      <c r="B11" s="15" t="s">
        <v>49</v>
      </c>
      <c r="C11" s="15" t="s">
        <v>36</v>
      </c>
      <c r="D11" s="12">
        <v>0.0</v>
      </c>
      <c r="E11" s="15">
        <v>0.0</v>
      </c>
      <c r="F11" s="15" t="s">
        <v>37</v>
      </c>
      <c r="G11" s="12" t="s">
        <v>0</v>
      </c>
      <c r="H11" s="17"/>
      <c r="I11" s="12" t="s">
        <v>24</v>
      </c>
      <c r="J11" s="12" t="s">
        <v>24</v>
      </c>
      <c r="K11" s="12" t="s">
        <v>21</v>
      </c>
      <c r="L11" s="12" t="s">
        <v>24</v>
      </c>
      <c r="M11" s="12" t="s">
        <v>21</v>
      </c>
      <c r="N11" s="12" t="s">
        <v>34</v>
      </c>
      <c r="O11" s="12" t="s">
        <v>21</v>
      </c>
      <c r="P11" s="13" t="s">
        <v>24</v>
      </c>
    </row>
    <row r="12" ht="15.75" customHeight="1">
      <c r="A12" s="4">
        <f t="shared" si="1"/>
        <v>10</v>
      </c>
      <c r="B12" s="14" t="s">
        <v>50</v>
      </c>
      <c r="C12" s="14" t="s">
        <v>51</v>
      </c>
      <c r="D12" s="7">
        <v>1.0</v>
      </c>
      <c r="E12" s="14">
        <v>0.0</v>
      </c>
      <c r="F12" s="14" t="s">
        <v>52</v>
      </c>
      <c r="G12" s="7" t="s">
        <v>0</v>
      </c>
      <c r="H12" s="18"/>
      <c r="I12" s="7" t="s">
        <v>24</v>
      </c>
      <c r="J12" s="7" t="s">
        <v>24</v>
      </c>
      <c r="K12" s="7" t="s">
        <v>21</v>
      </c>
      <c r="L12" s="7" t="s">
        <v>22</v>
      </c>
      <c r="M12" s="7" t="s">
        <v>21</v>
      </c>
      <c r="N12" s="7" t="s">
        <v>21</v>
      </c>
      <c r="O12" s="7" t="s">
        <v>23</v>
      </c>
      <c r="P12" s="8" t="s">
        <v>24</v>
      </c>
    </row>
    <row r="13" ht="15.75" customHeight="1">
      <c r="A13" s="19">
        <f t="shared" si="1"/>
        <v>11</v>
      </c>
      <c r="B13" s="20" t="s">
        <v>53</v>
      </c>
      <c r="C13" s="20" t="s">
        <v>54</v>
      </c>
      <c r="D13" s="21">
        <v>0.0</v>
      </c>
      <c r="E13" s="20">
        <v>0.0</v>
      </c>
      <c r="F13" s="22" t="s">
        <v>55</v>
      </c>
      <c r="G13" s="21" t="s">
        <v>0</v>
      </c>
      <c r="H13" s="23"/>
      <c r="I13" s="21" t="s">
        <v>23</v>
      </c>
      <c r="J13" s="21" t="s">
        <v>24</v>
      </c>
      <c r="K13" s="21" t="s">
        <v>24</v>
      </c>
      <c r="L13" s="21" t="s">
        <v>24</v>
      </c>
      <c r="M13" s="21" t="s">
        <v>24</v>
      </c>
      <c r="N13" s="21" t="s">
        <v>24</v>
      </c>
      <c r="O13" s="21" t="s">
        <v>24</v>
      </c>
      <c r="P13" s="24" t="s">
        <v>24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>
      <c r="I20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ataValidations>
    <dataValidation type="list" allowBlank="1" showErrorMessage="1" sqref="G2:G13">
      <formula1>"N,Y"</formula1>
    </dataValidation>
    <dataValidation type="list" allowBlank="1" showErrorMessage="1" sqref="D2:D13">
      <formula1>"0,1,2"</formula1>
    </dataValidation>
    <dataValidation type="list" allowBlank="1" showErrorMessage="1" sqref="I2:P13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26" t="s">
        <v>0</v>
      </c>
      <c r="B1" s="2" t="s">
        <v>56</v>
      </c>
      <c r="C1" s="2" t="s">
        <v>57</v>
      </c>
      <c r="D1" s="2" t="s">
        <v>58</v>
      </c>
      <c r="E1" s="27" t="s">
        <v>59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3" t="s">
        <v>15</v>
      </c>
    </row>
    <row r="2">
      <c r="A2" s="28">
        <f t="shared" ref="A2:A35" si="1">ROW()-ROW($A$2)</f>
        <v>0</v>
      </c>
      <c r="B2" s="5" t="s">
        <v>60</v>
      </c>
      <c r="C2" s="5" t="s">
        <v>61</v>
      </c>
      <c r="D2" s="5" t="s">
        <v>62</v>
      </c>
      <c r="E2" s="14" t="s">
        <v>63</v>
      </c>
      <c r="F2" s="5" t="s">
        <v>20</v>
      </c>
      <c r="G2" s="6" t="s">
        <v>23</v>
      </c>
      <c r="H2" s="7" t="s">
        <v>24</v>
      </c>
      <c r="I2" s="7" t="s">
        <v>24</v>
      </c>
      <c r="J2" s="7" t="s">
        <v>24</v>
      </c>
      <c r="K2" s="6" t="s">
        <v>64</v>
      </c>
      <c r="L2" s="7" t="s">
        <v>24</v>
      </c>
      <c r="M2" s="7" t="s">
        <v>24</v>
      </c>
      <c r="N2" s="8" t="s">
        <v>24</v>
      </c>
    </row>
    <row r="3">
      <c r="A3" s="29">
        <f t="shared" si="1"/>
        <v>1</v>
      </c>
      <c r="B3" s="15" t="s">
        <v>65</v>
      </c>
      <c r="C3" s="15" t="s">
        <v>66</v>
      </c>
      <c r="D3" s="15" t="s">
        <v>67</v>
      </c>
      <c r="E3" s="15" t="s">
        <v>68</v>
      </c>
      <c r="F3" s="10"/>
      <c r="G3" s="12" t="s">
        <v>23</v>
      </c>
      <c r="H3" s="12" t="s">
        <v>24</v>
      </c>
      <c r="I3" s="12" t="s">
        <v>64</v>
      </c>
      <c r="J3" s="12" t="s">
        <v>24</v>
      </c>
      <c r="K3" s="12" t="s">
        <v>64</v>
      </c>
      <c r="L3" s="12" t="s">
        <v>24</v>
      </c>
      <c r="M3" s="12" t="s">
        <v>24</v>
      </c>
      <c r="N3" s="13" t="s">
        <v>24</v>
      </c>
    </row>
    <row r="4">
      <c r="A4" s="28">
        <f t="shared" si="1"/>
        <v>2</v>
      </c>
      <c r="B4" s="14" t="s">
        <v>69</v>
      </c>
      <c r="C4" s="14" t="s">
        <v>70</v>
      </c>
      <c r="D4" s="14" t="s">
        <v>71</v>
      </c>
      <c r="E4" s="14" t="s">
        <v>72</v>
      </c>
      <c r="F4" s="5"/>
      <c r="G4" s="7" t="s">
        <v>23</v>
      </c>
      <c r="H4" s="7" t="s">
        <v>24</v>
      </c>
      <c r="I4" s="7" t="s">
        <v>24</v>
      </c>
      <c r="J4" s="7" t="s">
        <v>24</v>
      </c>
      <c r="K4" s="7" t="s">
        <v>64</v>
      </c>
      <c r="L4" s="7" t="s">
        <v>24</v>
      </c>
      <c r="M4" s="7" t="s">
        <v>24</v>
      </c>
      <c r="N4" s="8" t="s">
        <v>24</v>
      </c>
    </row>
    <row r="5">
      <c r="A5" s="29">
        <f t="shared" si="1"/>
        <v>3</v>
      </c>
      <c r="B5" s="10" t="s">
        <v>73</v>
      </c>
      <c r="C5" s="10" t="s">
        <v>74</v>
      </c>
      <c r="D5" s="10" t="s">
        <v>75</v>
      </c>
      <c r="E5" s="15" t="s">
        <v>76</v>
      </c>
      <c r="F5" s="10" t="s">
        <v>20</v>
      </c>
      <c r="G5" s="11" t="s">
        <v>23</v>
      </c>
      <c r="H5" s="12" t="s">
        <v>24</v>
      </c>
      <c r="I5" s="11" t="s">
        <v>64</v>
      </c>
      <c r="J5" s="12" t="s">
        <v>24</v>
      </c>
      <c r="K5" s="12" t="s">
        <v>24</v>
      </c>
      <c r="L5" s="12" t="s">
        <v>24</v>
      </c>
      <c r="M5" s="12" t="s">
        <v>24</v>
      </c>
      <c r="N5" s="13" t="s">
        <v>24</v>
      </c>
    </row>
    <row r="6">
      <c r="A6" s="28">
        <f t="shared" si="1"/>
        <v>4</v>
      </c>
      <c r="B6" s="5" t="s">
        <v>77</v>
      </c>
      <c r="C6" s="5" t="s">
        <v>78</v>
      </c>
      <c r="D6" s="5" t="s">
        <v>79</v>
      </c>
      <c r="E6" s="14" t="s">
        <v>80</v>
      </c>
      <c r="F6" s="5" t="s">
        <v>20</v>
      </c>
      <c r="G6" s="6" t="s">
        <v>23</v>
      </c>
      <c r="H6" s="7" t="s">
        <v>24</v>
      </c>
      <c r="I6" s="7" t="s">
        <v>24</v>
      </c>
      <c r="J6" s="7" t="s">
        <v>24</v>
      </c>
      <c r="K6" s="6" t="s">
        <v>64</v>
      </c>
      <c r="L6" s="7" t="s">
        <v>24</v>
      </c>
      <c r="M6" s="7" t="s">
        <v>24</v>
      </c>
      <c r="N6" s="8" t="s">
        <v>24</v>
      </c>
    </row>
    <row r="7">
      <c r="A7" s="29">
        <f t="shared" si="1"/>
        <v>5</v>
      </c>
      <c r="B7" s="15" t="s">
        <v>81</v>
      </c>
      <c r="C7" s="10" t="s">
        <v>82</v>
      </c>
      <c r="D7" s="10" t="s">
        <v>83</v>
      </c>
      <c r="E7" s="15" t="s">
        <v>84</v>
      </c>
      <c r="F7" s="10" t="s">
        <v>20</v>
      </c>
      <c r="G7" s="11" t="s">
        <v>23</v>
      </c>
      <c r="H7" s="12" t="s">
        <v>64</v>
      </c>
      <c r="I7" s="11" t="s">
        <v>64</v>
      </c>
      <c r="J7" s="12" t="s">
        <v>64</v>
      </c>
      <c r="K7" s="12" t="s">
        <v>64</v>
      </c>
      <c r="L7" s="12" t="s">
        <v>64</v>
      </c>
      <c r="M7" s="12" t="s">
        <v>64</v>
      </c>
      <c r="N7" s="13" t="s">
        <v>64</v>
      </c>
    </row>
    <row r="8">
      <c r="A8" s="28">
        <f t="shared" si="1"/>
        <v>6</v>
      </c>
      <c r="B8" s="14" t="s">
        <v>85</v>
      </c>
      <c r="C8" s="14" t="s">
        <v>86</v>
      </c>
      <c r="D8" s="14" t="s">
        <v>87</v>
      </c>
      <c r="E8" s="14" t="s">
        <v>88</v>
      </c>
      <c r="F8" s="5"/>
      <c r="G8" s="7" t="s">
        <v>23</v>
      </c>
      <c r="H8" s="7" t="s">
        <v>64</v>
      </c>
      <c r="I8" s="7" t="s">
        <v>64</v>
      </c>
      <c r="J8" s="7" t="s">
        <v>64</v>
      </c>
      <c r="K8" s="7" t="s">
        <v>64</v>
      </c>
      <c r="L8" s="7" t="s">
        <v>64</v>
      </c>
      <c r="M8" s="7" t="s">
        <v>64</v>
      </c>
      <c r="N8" s="8" t="s">
        <v>64</v>
      </c>
    </row>
    <row r="9">
      <c r="A9" s="29">
        <f t="shared" si="1"/>
        <v>7</v>
      </c>
      <c r="B9" s="10" t="s">
        <v>89</v>
      </c>
      <c r="C9" s="10" t="s">
        <v>90</v>
      </c>
      <c r="D9" s="10" t="s">
        <v>91</v>
      </c>
      <c r="E9" s="15" t="s">
        <v>92</v>
      </c>
      <c r="F9" s="10" t="s">
        <v>20</v>
      </c>
      <c r="G9" s="11" t="s">
        <v>23</v>
      </c>
      <c r="H9" s="12" t="s">
        <v>24</v>
      </c>
      <c r="I9" s="11" t="s">
        <v>64</v>
      </c>
      <c r="J9" s="12" t="s">
        <v>24</v>
      </c>
      <c r="K9" s="12" t="s">
        <v>24</v>
      </c>
      <c r="L9" s="12" t="s">
        <v>24</v>
      </c>
      <c r="M9" s="12" t="s">
        <v>24</v>
      </c>
      <c r="N9" s="13" t="s">
        <v>24</v>
      </c>
    </row>
    <row r="10">
      <c r="A10" s="28">
        <f t="shared" si="1"/>
        <v>8</v>
      </c>
      <c r="B10" s="14" t="s">
        <v>93</v>
      </c>
      <c r="C10" s="14" t="s">
        <v>94</v>
      </c>
      <c r="D10" s="14" t="s">
        <v>95</v>
      </c>
      <c r="E10" s="14" t="s">
        <v>96</v>
      </c>
      <c r="F10" s="18"/>
      <c r="G10" s="7" t="s">
        <v>24</v>
      </c>
      <c r="H10" s="7" t="s">
        <v>24</v>
      </c>
      <c r="I10" s="7" t="s">
        <v>23</v>
      </c>
      <c r="J10" s="7" t="s">
        <v>24</v>
      </c>
      <c r="K10" s="7" t="s">
        <v>24</v>
      </c>
      <c r="L10" s="7" t="s">
        <v>64</v>
      </c>
      <c r="M10" s="7" t="s">
        <v>64</v>
      </c>
      <c r="N10" s="8" t="s">
        <v>24</v>
      </c>
    </row>
    <row r="11">
      <c r="A11" s="29">
        <f t="shared" si="1"/>
        <v>9</v>
      </c>
      <c r="B11" s="15" t="s">
        <v>97</v>
      </c>
      <c r="C11" s="15" t="s">
        <v>98</v>
      </c>
      <c r="D11" s="15" t="s">
        <v>99</v>
      </c>
      <c r="E11" s="15" t="s">
        <v>100</v>
      </c>
      <c r="F11" s="17"/>
      <c r="G11" s="12" t="s">
        <v>24</v>
      </c>
      <c r="H11" s="12" t="s">
        <v>24</v>
      </c>
      <c r="I11" s="12" t="s">
        <v>23</v>
      </c>
      <c r="J11" s="12" t="s">
        <v>24</v>
      </c>
      <c r="K11" s="12" t="s">
        <v>24</v>
      </c>
      <c r="L11" s="12" t="s">
        <v>24</v>
      </c>
      <c r="M11" s="12" t="s">
        <v>64</v>
      </c>
      <c r="N11" s="13" t="s">
        <v>24</v>
      </c>
    </row>
    <row r="12">
      <c r="A12" s="28">
        <f t="shared" si="1"/>
        <v>10</v>
      </c>
      <c r="B12" s="14" t="s">
        <v>101</v>
      </c>
      <c r="C12" s="14" t="s">
        <v>102</v>
      </c>
      <c r="D12" s="14" t="s">
        <v>103</v>
      </c>
      <c r="E12" s="14" t="s">
        <v>104</v>
      </c>
      <c r="F12" s="18"/>
      <c r="G12" s="7" t="s">
        <v>24</v>
      </c>
      <c r="H12" s="7" t="s">
        <v>24</v>
      </c>
      <c r="I12" s="7" t="s">
        <v>24</v>
      </c>
      <c r="J12" s="7" t="s">
        <v>24</v>
      </c>
      <c r="K12" s="7" t="s">
        <v>24</v>
      </c>
      <c r="L12" s="7" t="s">
        <v>24</v>
      </c>
      <c r="M12" s="7" t="s">
        <v>64</v>
      </c>
      <c r="N12" s="8" t="s">
        <v>23</v>
      </c>
    </row>
    <row r="13">
      <c r="A13" s="29">
        <f t="shared" si="1"/>
        <v>11</v>
      </c>
      <c r="B13" s="10" t="s">
        <v>105</v>
      </c>
      <c r="C13" s="15" t="s">
        <v>106</v>
      </c>
      <c r="D13" s="10" t="s">
        <v>107</v>
      </c>
      <c r="E13" s="15" t="s">
        <v>108</v>
      </c>
      <c r="F13" s="17"/>
      <c r="G13" s="12" t="s">
        <v>24</v>
      </c>
      <c r="H13" s="12" t="s">
        <v>24</v>
      </c>
      <c r="I13" s="11" t="s">
        <v>23</v>
      </c>
      <c r="J13" s="12" t="s">
        <v>24</v>
      </c>
      <c r="K13" s="12" t="s">
        <v>24</v>
      </c>
      <c r="L13" s="11" t="s">
        <v>64</v>
      </c>
      <c r="M13" s="12" t="s">
        <v>24</v>
      </c>
      <c r="N13" s="13" t="s">
        <v>24</v>
      </c>
    </row>
    <row r="14">
      <c r="A14" s="28">
        <f t="shared" si="1"/>
        <v>12</v>
      </c>
      <c r="B14" s="14" t="s">
        <v>109</v>
      </c>
      <c r="C14" s="14" t="s">
        <v>110</v>
      </c>
      <c r="D14" s="14" t="s">
        <v>111</v>
      </c>
      <c r="E14" s="14" t="s">
        <v>112</v>
      </c>
      <c r="F14" s="18"/>
      <c r="G14" s="7" t="s">
        <v>24</v>
      </c>
      <c r="H14" s="7" t="s">
        <v>24</v>
      </c>
      <c r="I14" s="7" t="s">
        <v>23</v>
      </c>
      <c r="J14" s="7" t="s">
        <v>24</v>
      </c>
      <c r="K14" s="7" t="s">
        <v>24</v>
      </c>
      <c r="L14" s="7" t="s">
        <v>24</v>
      </c>
      <c r="M14" s="7" t="s">
        <v>24</v>
      </c>
      <c r="N14" s="8" t="s">
        <v>24</v>
      </c>
    </row>
    <row r="15">
      <c r="A15" s="29">
        <f t="shared" si="1"/>
        <v>13</v>
      </c>
      <c r="B15" s="15" t="s">
        <v>113</v>
      </c>
      <c r="C15" s="15" t="s">
        <v>114</v>
      </c>
      <c r="D15" s="15" t="s">
        <v>115</v>
      </c>
      <c r="E15" s="15" t="s">
        <v>116</v>
      </c>
      <c r="F15" s="17"/>
      <c r="G15" s="12" t="s">
        <v>24</v>
      </c>
      <c r="H15" s="12" t="s">
        <v>24</v>
      </c>
      <c r="I15" s="12" t="s">
        <v>23</v>
      </c>
      <c r="J15" s="12" t="s">
        <v>24</v>
      </c>
      <c r="K15" s="12" t="s">
        <v>24</v>
      </c>
      <c r="L15" s="12" t="s">
        <v>24</v>
      </c>
      <c r="M15" s="12" t="s">
        <v>24</v>
      </c>
      <c r="N15" s="13" t="s">
        <v>24</v>
      </c>
    </row>
    <row r="16">
      <c r="A16" s="28">
        <f t="shared" si="1"/>
        <v>14</v>
      </c>
      <c r="B16" s="14" t="s">
        <v>117</v>
      </c>
      <c r="C16" s="14" t="s">
        <v>118</v>
      </c>
      <c r="D16" s="14" t="s">
        <v>119</v>
      </c>
      <c r="E16" s="14" t="s">
        <v>120</v>
      </c>
      <c r="F16" s="18"/>
      <c r="G16" s="7" t="s">
        <v>24</v>
      </c>
      <c r="H16" s="7" t="s">
        <v>24</v>
      </c>
      <c r="I16" s="7" t="s">
        <v>23</v>
      </c>
      <c r="J16" s="7" t="s">
        <v>24</v>
      </c>
      <c r="K16" s="7" t="s">
        <v>24</v>
      </c>
      <c r="L16" s="7" t="s">
        <v>64</v>
      </c>
      <c r="M16" s="7" t="s">
        <v>24</v>
      </c>
      <c r="N16" s="8" t="s">
        <v>24</v>
      </c>
    </row>
    <row r="17">
      <c r="A17" s="29">
        <f t="shared" si="1"/>
        <v>15</v>
      </c>
      <c r="B17" s="15" t="s">
        <v>121</v>
      </c>
      <c r="C17" s="15" t="s">
        <v>122</v>
      </c>
      <c r="D17" s="15" t="s">
        <v>123</v>
      </c>
      <c r="E17" s="15" t="s">
        <v>124</v>
      </c>
      <c r="F17" s="17"/>
      <c r="G17" s="12" t="s">
        <v>24</v>
      </c>
      <c r="H17" s="12" t="s">
        <v>24</v>
      </c>
      <c r="I17" s="12" t="s">
        <v>23</v>
      </c>
      <c r="J17" s="12" t="s">
        <v>24</v>
      </c>
      <c r="K17" s="12" t="s">
        <v>24</v>
      </c>
      <c r="L17" s="12" t="s">
        <v>64</v>
      </c>
      <c r="M17" s="12" t="s">
        <v>64</v>
      </c>
      <c r="N17" s="13" t="s">
        <v>24</v>
      </c>
    </row>
    <row r="18">
      <c r="A18" s="28">
        <f t="shared" si="1"/>
        <v>16</v>
      </c>
      <c r="B18" s="14" t="s">
        <v>125</v>
      </c>
      <c r="C18" s="14" t="s">
        <v>126</v>
      </c>
      <c r="D18" s="14" t="s">
        <v>127</v>
      </c>
      <c r="E18" s="14" t="s">
        <v>128</v>
      </c>
      <c r="F18" s="18"/>
      <c r="G18" s="7" t="s">
        <v>24</v>
      </c>
      <c r="H18" s="7" t="s">
        <v>24</v>
      </c>
      <c r="I18" s="7" t="s">
        <v>64</v>
      </c>
      <c r="J18" s="7" t="s">
        <v>24</v>
      </c>
      <c r="K18" s="7" t="s">
        <v>24</v>
      </c>
      <c r="L18" s="7" t="s">
        <v>23</v>
      </c>
      <c r="M18" s="7" t="s">
        <v>24</v>
      </c>
      <c r="N18" s="8" t="s">
        <v>24</v>
      </c>
    </row>
    <row r="19">
      <c r="A19" s="29">
        <f t="shared" si="1"/>
        <v>17</v>
      </c>
      <c r="B19" s="15" t="s">
        <v>129</v>
      </c>
      <c r="C19" s="15" t="s">
        <v>130</v>
      </c>
      <c r="D19" s="15" t="s">
        <v>131</v>
      </c>
      <c r="E19" s="15" t="s">
        <v>132</v>
      </c>
      <c r="F19" s="17"/>
      <c r="G19" s="12" t="s">
        <v>24</v>
      </c>
      <c r="H19" s="12" t="s">
        <v>24</v>
      </c>
      <c r="I19" s="12" t="s">
        <v>23</v>
      </c>
      <c r="J19" s="12" t="s">
        <v>64</v>
      </c>
      <c r="K19" s="12" t="s">
        <v>24</v>
      </c>
      <c r="L19" s="12" t="s">
        <v>64</v>
      </c>
      <c r="M19" s="12" t="s">
        <v>24</v>
      </c>
      <c r="N19" s="13" t="s">
        <v>24</v>
      </c>
    </row>
    <row r="20">
      <c r="A20" s="28">
        <f t="shared" si="1"/>
        <v>18</v>
      </c>
      <c r="B20" s="14" t="s">
        <v>133</v>
      </c>
      <c r="C20" s="14" t="s">
        <v>134</v>
      </c>
      <c r="D20" s="14" t="s">
        <v>135</v>
      </c>
      <c r="E20" s="14" t="s">
        <v>136</v>
      </c>
      <c r="F20" s="18"/>
      <c r="G20" s="7" t="s">
        <v>24</v>
      </c>
      <c r="H20" s="7" t="s">
        <v>24</v>
      </c>
      <c r="I20" s="7" t="s">
        <v>23</v>
      </c>
      <c r="J20" s="7" t="s">
        <v>24</v>
      </c>
      <c r="K20" s="7" t="s">
        <v>24</v>
      </c>
      <c r="L20" s="7" t="s">
        <v>64</v>
      </c>
      <c r="M20" s="7" t="s">
        <v>64</v>
      </c>
      <c r="N20" s="8" t="s">
        <v>24</v>
      </c>
    </row>
    <row r="21">
      <c r="A21" s="29">
        <f t="shared" si="1"/>
        <v>19</v>
      </c>
      <c r="B21" s="15" t="s">
        <v>137</v>
      </c>
      <c r="C21" s="15" t="s">
        <v>138</v>
      </c>
      <c r="D21" s="15" t="s">
        <v>139</v>
      </c>
      <c r="E21" s="15" t="s">
        <v>140</v>
      </c>
      <c r="F21" s="17"/>
      <c r="G21" s="12" t="s">
        <v>24</v>
      </c>
      <c r="H21" s="12" t="s">
        <v>24</v>
      </c>
      <c r="I21" s="12" t="s">
        <v>64</v>
      </c>
      <c r="J21" s="12" t="s">
        <v>24</v>
      </c>
      <c r="K21" s="12" t="s">
        <v>64</v>
      </c>
      <c r="L21" s="12" t="s">
        <v>64</v>
      </c>
      <c r="M21" s="12" t="s">
        <v>64</v>
      </c>
      <c r="N21" s="13" t="s">
        <v>23</v>
      </c>
    </row>
    <row r="22">
      <c r="A22" s="28">
        <f t="shared" si="1"/>
        <v>20</v>
      </c>
      <c r="B22" s="30" t="s">
        <v>141</v>
      </c>
      <c r="C22" s="30" t="s">
        <v>142</v>
      </c>
      <c r="D22" s="30" t="s">
        <v>143</v>
      </c>
      <c r="E22" s="30" t="s">
        <v>144</v>
      </c>
      <c r="F22" s="31"/>
      <c r="G22" s="32" t="s">
        <v>24</v>
      </c>
      <c r="H22" s="32" t="s">
        <v>24</v>
      </c>
      <c r="I22" s="32" t="s">
        <v>64</v>
      </c>
      <c r="J22" s="32" t="s">
        <v>24</v>
      </c>
      <c r="K22" s="32" t="s">
        <v>64</v>
      </c>
      <c r="L22" s="32" t="s">
        <v>64</v>
      </c>
      <c r="M22" s="32" t="s">
        <v>64</v>
      </c>
      <c r="N22" s="33" t="s">
        <v>23</v>
      </c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>
      <c r="A23" s="29">
        <f t="shared" si="1"/>
        <v>21</v>
      </c>
      <c r="B23" s="15" t="s">
        <v>145</v>
      </c>
      <c r="C23" s="15" t="s">
        <v>146</v>
      </c>
      <c r="D23" s="15" t="s">
        <v>147</v>
      </c>
      <c r="E23" s="15" t="s">
        <v>148</v>
      </c>
      <c r="F23" s="17"/>
      <c r="G23" s="12" t="s">
        <v>24</v>
      </c>
      <c r="H23" s="12" t="s">
        <v>24</v>
      </c>
      <c r="I23" s="12" t="s">
        <v>64</v>
      </c>
      <c r="J23" s="12" t="s">
        <v>24</v>
      </c>
      <c r="K23" s="12" t="s">
        <v>64</v>
      </c>
      <c r="L23" s="12" t="s">
        <v>64</v>
      </c>
      <c r="M23" s="12" t="s">
        <v>64</v>
      </c>
      <c r="N23" s="13" t="s">
        <v>23</v>
      </c>
    </row>
    <row r="24">
      <c r="A24" s="28">
        <f t="shared" si="1"/>
        <v>22</v>
      </c>
      <c r="B24" s="30" t="s">
        <v>149</v>
      </c>
      <c r="C24" s="30" t="s">
        <v>150</v>
      </c>
      <c r="D24" s="30" t="s">
        <v>151</v>
      </c>
      <c r="E24" s="30" t="s">
        <v>152</v>
      </c>
      <c r="F24" s="31"/>
      <c r="G24" s="32" t="s">
        <v>24</v>
      </c>
      <c r="H24" s="32" t="s">
        <v>24</v>
      </c>
      <c r="I24" s="32" t="s">
        <v>64</v>
      </c>
      <c r="J24" s="32" t="s">
        <v>24</v>
      </c>
      <c r="K24" s="32" t="s">
        <v>24</v>
      </c>
      <c r="L24" s="32" t="s">
        <v>23</v>
      </c>
      <c r="M24" s="32" t="s">
        <v>24</v>
      </c>
      <c r="N24" s="33" t="s">
        <v>24</v>
      </c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>
      <c r="A25" s="29">
        <f t="shared" si="1"/>
        <v>23</v>
      </c>
      <c r="B25" s="35" t="s">
        <v>153</v>
      </c>
      <c r="C25" s="35" t="s">
        <v>153</v>
      </c>
      <c r="D25" s="35" t="s">
        <v>154</v>
      </c>
      <c r="E25" s="35" t="s">
        <v>155</v>
      </c>
      <c r="F25" s="36"/>
      <c r="G25" s="37" t="s">
        <v>24</v>
      </c>
      <c r="H25" s="37" t="s">
        <v>24</v>
      </c>
      <c r="I25" s="37" t="s">
        <v>23</v>
      </c>
      <c r="J25" s="37" t="s">
        <v>24</v>
      </c>
      <c r="K25" s="37" t="s">
        <v>24</v>
      </c>
      <c r="L25" s="37" t="s">
        <v>64</v>
      </c>
      <c r="M25" s="37" t="s">
        <v>24</v>
      </c>
      <c r="N25" s="38" t="s">
        <v>24</v>
      </c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>
      <c r="A26" s="28">
        <f t="shared" si="1"/>
        <v>24</v>
      </c>
      <c r="B26" s="39" t="s">
        <v>156</v>
      </c>
      <c r="C26" s="39" t="s">
        <v>157</v>
      </c>
      <c r="D26" s="39" t="s">
        <v>158</v>
      </c>
      <c r="E26" s="30" t="s">
        <v>159</v>
      </c>
      <c r="F26" s="31"/>
      <c r="G26" s="40" t="s">
        <v>24</v>
      </c>
      <c r="H26" s="40" t="s">
        <v>24</v>
      </c>
      <c r="I26" s="32" t="s">
        <v>64</v>
      </c>
      <c r="J26" s="40" t="s">
        <v>24</v>
      </c>
      <c r="K26" s="40" t="s">
        <v>24</v>
      </c>
      <c r="L26" s="32" t="s">
        <v>24</v>
      </c>
      <c r="M26" s="40" t="s">
        <v>23</v>
      </c>
      <c r="N26" s="41" t="s">
        <v>24</v>
      </c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>
      <c r="A27" s="29">
        <f t="shared" si="1"/>
        <v>25</v>
      </c>
      <c r="B27" s="15" t="s">
        <v>160</v>
      </c>
      <c r="C27" s="15" t="s">
        <v>161</v>
      </c>
      <c r="D27" s="15" t="s">
        <v>162</v>
      </c>
      <c r="E27" s="15" t="s">
        <v>163</v>
      </c>
      <c r="F27" s="17"/>
      <c r="G27" s="12" t="s">
        <v>24</v>
      </c>
      <c r="H27" s="12" t="s">
        <v>24</v>
      </c>
      <c r="I27" s="12" t="s">
        <v>64</v>
      </c>
      <c r="J27" s="12" t="s">
        <v>24</v>
      </c>
      <c r="K27" s="12" t="s">
        <v>24</v>
      </c>
      <c r="L27" s="12" t="s">
        <v>24</v>
      </c>
      <c r="M27" s="12" t="s">
        <v>64</v>
      </c>
      <c r="N27" s="13" t="s">
        <v>23</v>
      </c>
    </row>
    <row r="28">
      <c r="A28" s="28">
        <f t="shared" si="1"/>
        <v>26</v>
      </c>
      <c r="B28" s="14" t="s">
        <v>164</v>
      </c>
      <c r="C28" s="14" t="s">
        <v>165</v>
      </c>
      <c r="D28" s="14" t="s">
        <v>166</v>
      </c>
      <c r="E28" s="14" t="s">
        <v>167</v>
      </c>
      <c r="F28" s="18"/>
      <c r="G28" s="7" t="s">
        <v>23</v>
      </c>
      <c r="H28" s="7" t="s">
        <v>24</v>
      </c>
      <c r="I28" s="7" t="s">
        <v>64</v>
      </c>
      <c r="J28" s="7" t="s">
        <v>24</v>
      </c>
      <c r="K28" s="7" t="s">
        <v>24</v>
      </c>
      <c r="L28" s="7" t="s">
        <v>24</v>
      </c>
      <c r="M28" s="7" t="s">
        <v>24</v>
      </c>
      <c r="N28" s="8" t="s">
        <v>24</v>
      </c>
    </row>
    <row r="29">
      <c r="A29" s="29">
        <f t="shared" si="1"/>
        <v>27</v>
      </c>
      <c r="B29" s="15" t="s">
        <v>168</v>
      </c>
      <c r="C29" s="15" t="s">
        <v>169</v>
      </c>
      <c r="D29" s="15" t="s">
        <v>170</v>
      </c>
      <c r="E29" s="15" t="s">
        <v>171</v>
      </c>
      <c r="F29" s="17"/>
      <c r="G29" s="12" t="s">
        <v>24</v>
      </c>
      <c r="H29" s="12" t="s">
        <v>24</v>
      </c>
      <c r="I29" s="12" t="s">
        <v>24</v>
      </c>
      <c r="J29" s="12" t="s">
        <v>24</v>
      </c>
      <c r="K29" s="12" t="s">
        <v>64</v>
      </c>
      <c r="L29" s="12" t="s">
        <v>24</v>
      </c>
      <c r="M29" s="12" t="s">
        <v>23</v>
      </c>
      <c r="N29" s="13" t="s">
        <v>24</v>
      </c>
    </row>
    <row r="30">
      <c r="A30" s="28">
        <f t="shared" si="1"/>
        <v>28</v>
      </c>
      <c r="B30" s="14" t="s">
        <v>172</v>
      </c>
      <c r="C30" s="14" t="s">
        <v>173</v>
      </c>
      <c r="D30" s="14" t="s">
        <v>174</v>
      </c>
      <c r="E30" s="14" t="s">
        <v>175</v>
      </c>
      <c r="F30" s="18"/>
      <c r="G30" s="7" t="s">
        <v>64</v>
      </c>
      <c r="H30" s="7" t="s">
        <v>24</v>
      </c>
      <c r="I30" s="7" t="s">
        <v>64</v>
      </c>
      <c r="J30" s="7" t="s">
        <v>24</v>
      </c>
      <c r="K30" s="7" t="s">
        <v>64</v>
      </c>
      <c r="L30" s="7" t="s">
        <v>24</v>
      </c>
      <c r="M30" s="7" t="s">
        <v>23</v>
      </c>
      <c r="N30" s="8" t="s">
        <v>24</v>
      </c>
    </row>
    <row r="31">
      <c r="A31" s="29">
        <f t="shared" si="1"/>
        <v>29</v>
      </c>
      <c r="B31" s="15" t="s">
        <v>176</v>
      </c>
      <c r="C31" s="15" t="s">
        <v>177</v>
      </c>
      <c r="D31" s="15" t="s">
        <v>178</v>
      </c>
      <c r="E31" s="15" t="s">
        <v>179</v>
      </c>
      <c r="F31" s="17"/>
      <c r="G31" s="12" t="s">
        <v>24</v>
      </c>
      <c r="H31" s="12" t="s">
        <v>24</v>
      </c>
      <c r="I31" s="12" t="s">
        <v>64</v>
      </c>
      <c r="J31" s="12" t="s">
        <v>24</v>
      </c>
      <c r="K31" s="12" t="s">
        <v>24</v>
      </c>
      <c r="L31" s="12" t="s">
        <v>64</v>
      </c>
      <c r="M31" s="12" t="s">
        <v>64</v>
      </c>
      <c r="N31" s="13" t="s">
        <v>23</v>
      </c>
    </row>
    <row r="32">
      <c r="A32" s="28">
        <f t="shared" si="1"/>
        <v>30</v>
      </c>
      <c r="B32" s="14" t="s">
        <v>180</v>
      </c>
      <c r="C32" s="14" t="s">
        <v>181</v>
      </c>
      <c r="D32" s="14" t="s">
        <v>182</v>
      </c>
      <c r="E32" s="14" t="s">
        <v>183</v>
      </c>
      <c r="F32" s="18"/>
      <c r="G32" s="7" t="s">
        <v>24</v>
      </c>
      <c r="H32" s="7" t="s">
        <v>24</v>
      </c>
      <c r="I32" s="7" t="s">
        <v>64</v>
      </c>
      <c r="J32" s="7" t="s">
        <v>24</v>
      </c>
      <c r="K32" s="7" t="s">
        <v>24</v>
      </c>
      <c r="L32" s="7" t="s">
        <v>23</v>
      </c>
      <c r="M32" s="7" t="s">
        <v>24</v>
      </c>
      <c r="N32" s="8" t="s">
        <v>24</v>
      </c>
    </row>
    <row r="33">
      <c r="A33" s="29">
        <f t="shared" si="1"/>
        <v>31</v>
      </c>
      <c r="B33" s="15" t="s">
        <v>184</v>
      </c>
      <c r="C33" s="15" t="s">
        <v>185</v>
      </c>
      <c r="D33" s="15" t="s">
        <v>186</v>
      </c>
      <c r="E33" s="15" t="s">
        <v>187</v>
      </c>
      <c r="F33" s="17"/>
      <c r="G33" s="12" t="s">
        <v>23</v>
      </c>
      <c r="H33" s="12" t="s">
        <v>24</v>
      </c>
      <c r="I33" s="12" t="s">
        <v>64</v>
      </c>
      <c r="J33" s="12" t="s">
        <v>24</v>
      </c>
      <c r="K33" s="12" t="s">
        <v>64</v>
      </c>
      <c r="L33" s="12" t="s">
        <v>24</v>
      </c>
      <c r="M33" s="12" t="s">
        <v>24</v>
      </c>
      <c r="N33" s="13" t="s">
        <v>24</v>
      </c>
    </row>
    <row r="34">
      <c r="A34" s="28">
        <f t="shared" si="1"/>
        <v>32</v>
      </c>
      <c r="B34" s="14" t="s">
        <v>188</v>
      </c>
      <c r="C34" s="14" t="s">
        <v>189</v>
      </c>
      <c r="D34" s="14" t="s">
        <v>190</v>
      </c>
      <c r="E34" s="14" t="s">
        <v>191</v>
      </c>
      <c r="F34" s="18"/>
      <c r="G34" s="7" t="s">
        <v>64</v>
      </c>
      <c r="H34" s="7" t="s">
        <v>24</v>
      </c>
      <c r="I34" s="7" t="s">
        <v>24</v>
      </c>
      <c r="J34" s="7" t="s">
        <v>24</v>
      </c>
      <c r="K34" s="7" t="s">
        <v>23</v>
      </c>
      <c r="L34" s="7" t="s">
        <v>24</v>
      </c>
      <c r="M34" s="7" t="s">
        <v>24</v>
      </c>
      <c r="N34" s="8" t="s">
        <v>24</v>
      </c>
    </row>
    <row r="35">
      <c r="A35" s="42">
        <f t="shared" si="1"/>
        <v>33</v>
      </c>
      <c r="B35" s="20" t="s">
        <v>192</v>
      </c>
      <c r="C35" s="43" t="s">
        <v>78</v>
      </c>
      <c r="D35" s="43" t="s">
        <v>79</v>
      </c>
      <c r="E35" s="20" t="s">
        <v>193</v>
      </c>
      <c r="F35" s="23"/>
      <c r="G35" s="21" t="s">
        <v>23</v>
      </c>
      <c r="H35" s="21" t="s">
        <v>24</v>
      </c>
      <c r="I35" s="21" t="s">
        <v>24</v>
      </c>
      <c r="J35" s="21" t="s">
        <v>24</v>
      </c>
      <c r="K35" s="21" t="s">
        <v>24</v>
      </c>
      <c r="L35" s="21" t="s">
        <v>24</v>
      </c>
      <c r="M35" s="21" t="s">
        <v>24</v>
      </c>
      <c r="N35" s="24" t="s">
        <v>24</v>
      </c>
    </row>
  </sheetData>
  <dataValidations>
    <dataValidation type="custom" allowBlank="1" showDropDown="1" sqref="A2:A35">
      <formula1>AND(ISNUMBER(A2),(NOT(OR(NOT(ISERROR(DATEVALUE(A2))), AND(ISNUMBER(A2), LEFT(CELL("format", A2))="D")))))</formula1>
    </dataValidation>
    <dataValidation type="list" allowBlank="1" showErrorMessage="1" sqref="G2:N35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7.14"/>
    <col customWidth="1" min="3" max="3" width="20.43"/>
    <col customWidth="1" min="4" max="4" width="27.57"/>
    <col customWidth="1" min="5" max="5" width="26.0"/>
    <col customWidth="1" min="6" max="6" width="26.57"/>
    <col customWidth="1" min="7" max="7" width="44.57"/>
    <col customWidth="1" min="8" max="8" width="38.86"/>
    <col customWidth="1" min="9" max="9" width="25.14"/>
    <col customWidth="1" min="10" max="10" width="21.29"/>
    <col customWidth="1" min="11" max="12" width="22.57"/>
    <col customWidth="1" min="13" max="13" width="30.0"/>
    <col customWidth="1" min="14" max="14" width="18.0"/>
  </cols>
  <sheetData>
    <row r="1">
      <c r="A1" s="44" t="s">
        <v>0</v>
      </c>
      <c r="B1" s="45" t="s">
        <v>194</v>
      </c>
      <c r="C1" s="45" t="s">
        <v>195</v>
      </c>
      <c r="D1" s="46" t="s">
        <v>196</v>
      </c>
      <c r="E1" s="46" t="s">
        <v>197</v>
      </c>
      <c r="F1" s="46" t="s">
        <v>198</v>
      </c>
      <c r="G1" s="45" t="s">
        <v>199</v>
      </c>
      <c r="H1" s="45" t="s">
        <v>200</v>
      </c>
      <c r="I1" s="45" t="s">
        <v>201</v>
      </c>
      <c r="J1" s="46" t="s">
        <v>202</v>
      </c>
      <c r="K1" s="45" t="s">
        <v>203</v>
      </c>
      <c r="L1" s="47" t="s">
        <v>204</v>
      </c>
      <c r="M1" s="47" t="s">
        <v>205</v>
      </c>
      <c r="N1" s="48" t="s">
        <v>206</v>
      </c>
    </row>
    <row r="2">
      <c r="A2" s="49">
        <f>ROW()-ROW(Table_Action_Conditions[N])</f>
        <v>0</v>
      </c>
      <c r="B2" s="50" t="s">
        <v>207</v>
      </c>
      <c r="C2" s="51" t="s">
        <v>208</v>
      </c>
      <c r="D2" s="52" t="s">
        <v>209</v>
      </c>
      <c r="E2" s="52" t="s">
        <v>210</v>
      </c>
      <c r="F2" s="52" t="s">
        <v>211</v>
      </c>
      <c r="G2" s="52" t="s">
        <v>212</v>
      </c>
      <c r="H2" s="52" t="s">
        <v>213</v>
      </c>
      <c r="I2" s="52" t="s">
        <v>214</v>
      </c>
      <c r="J2" s="52" t="s">
        <v>215</v>
      </c>
      <c r="K2" s="52" t="s">
        <v>214</v>
      </c>
      <c r="L2" s="52" t="s">
        <v>215</v>
      </c>
      <c r="M2" s="53" t="s">
        <v>208</v>
      </c>
      <c r="N2" s="54" t="b">
        <v>0</v>
      </c>
    </row>
    <row r="3">
      <c r="A3" s="55">
        <f>ROW()-ROW(Table_Action_Conditions[N])</f>
        <v>1</v>
      </c>
      <c r="B3" s="56" t="s">
        <v>216</v>
      </c>
      <c r="C3" s="57" t="s">
        <v>208</v>
      </c>
      <c r="D3" s="58" t="s">
        <v>217</v>
      </c>
      <c r="E3" s="58" t="s">
        <v>210</v>
      </c>
      <c r="F3" s="58" t="s">
        <v>218</v>
      </c>
      <c r="G3" s="58" t="s">
        <v>212</v>
      </c>
      <c r="H3" s="58" t="s">
        <v>219</v>
      </c>
      <c r="I3" s="58" t="s">
        <v>214</v>
      </c>
      <c r="J3" s="58" t="s">
        <v>215</v>
      </c>
      <c r="K3" s="58" t="s">
        <v>214</v>
      </c>
      <c r="L3" s="58" t="s">
        <v>215</v>
      </c>
      <c r="M3" s="59" t="s">
        <v>208</v>
      </c>
      <c r="N3" s="60" t="b">
        <v>0</v>
      </c>
    </row>
    <row r="4">
      <c r="A4" s="49">
        <f>ROW()-ROW(Table_Action_Conditions[N])</f>
        <v>2</v>
      </c>
      <c r="B4" s="50" t="s">
        <v>220</v>
      </c>
      <c r="C4" s="61" t="s">
        <v>208</v>
      </c>
      <c r="D4" s="52" t="s">
        <v>221</v>
      </c>
      <c r="E4" s="52" t="s">
        <v>222</v>
      </c>
      <c r="F4" s="52" t="s">
        <v>218</v>
      </c>
      <c r="G4" s="52" t="s">
        <v>212</v>
      </c>
      <c r="H4" s="52" t="s">
        <v>219</v>
      </c>
      <c r="I4" s="52" t="s">
        <v>214</v>
      </c>
      <c r="J4" s="52" t="s">
        <v>215</v>
      </c>
      <c r="K4" s="52" t="s">
        <v>214</v>
      </c>
      <c r="L4" s="52" t="s">
        <v>215</v>
      </c>
      <c r="M4" s="53" t="s">
        <v>208</v>
      </c>
      <c r="N4" s="54" t="b">
        <v>0</v>
      </c>
    </row>
    <row r="5">
      <c r="A5" s="55">
        <f>ROW()-ROW(Table_Action_Conditions[N])</f>
        <v>3</v>
      </c>
      <c r="B5" s="56" t="s">
        <v>223</v>
      </c>
      <c r="C5" s="62" t="s">
        <v>208</v>
      </c>
      <c r="D5" s="58" t="s">
        <v>217</v>
      </c>
      <c r="E5" s="58" t="s">
        <v>224</v>
      </c>
      <c r="F5" s="58" t="s">
        <v>225</v>
      </c>
      <c r="G5" s="58" t="s">
        <v>226</v>
      </c>
      <c r="H5" s="58" t="s">
        <v>213</v>
      </c>
      <c r="I5" s="58" t="s">
        <v>214</v>
      </c>
      <c r="J5" s="58" t="s">
        <v>215</v>
      </c>
      <c r="K5" s="58" t="s">
        <v>214</v>
      </c>
      <c r="L5" s="58" t="s">
        <v>215</v>
      </c>
      <c r="M5" s="59" t="s">
        <v>227</v>
      </c>
      <c r="N5" s="60" t="b">
        <v>1</v>
      </c>
    </row>
    <row r="6">
      <c r="A6" s="49">
        <f>ROW()-ROW(Table_Action_Conditions[N])</f>
        <v>4</v>
      </c>
      <c r="B6" s="50" t="s">
        <v>228</v>
      </c>
      <c r="C6" s="51" t="s">
        <v>208</v>
      </c>
      <c r="D6" s="52" t="s">
        <v>221</v>
      </c>
      <c r="E6" s="52" t="s">
        <v>222</v>
      </c>
      <c r="F6" s="52" t="s">
        <v>225</v>
      </c>
      <c r="G6" s="52" t="s">
        <v>229</v>
      </c>
      <c r="H6" s="52" t="s">
        <v>213</v>
      </c>
      <c r="I6" s="52" t="s">
        <v>230</v>
      </c>
      <c r="J6" s="52" t="s">
        <v>215</v>
      </c>
      <c r="K6" s="52" t="s">
        <v>214</v>
      </c>
      <c r="L6" s="52" t="s">
        <v>215</v>
      </c>
      <c r="M6" s="53" t="s">
        <v>208</v>
      </c>
      <c r="N6" s="54" t="b">
        <v>0</v>
      </c>
    </row>
    <row r="7">
      <c r="A7" s="63">
        <f>ROW()-ROW(Table_Action_Conditions[N])</f>
        <v>5</v>
      </c>
      <c r="B7" s="64" t="s">
        <v>231</v>
      </c>
      <c r="C7" s="65" t="s">
        <v>208</v>
      </c>
      <c r="D7" s="66" t="s">
        <v>209</v>
      </c>
      <c r="E7" s="66" t="s">
        <v>210</v>
      </c>
      <c r="F7" s="66" t="s">
        <v>211</v>
      </c>
      <c r="G7" s="66" t="s">
        <v>212</v>
      </c>
      <c r="H7" s="66" t="s">
        <v>213</v>
      </c>
      <c r="I7" s="66" t="s">
        <v>214</v>
      </c>
      <c r="J7" s="66" t="s">
        <v>215</v>
      </c>
      <c r="K7" s="66" t="s">
        <v>214</v>
      </c>
      <c r="L7" s="66" t="s">
        <v>215</v>
      </c>
      <c r="M7" s="67" t="s">
        <v>208</v>
      </c>
      <c r="N7" s="68" t="b">
        <v>0</v>
      </c>
    </row>
  </sheetData>
  <dataValidations>
    <dataValidation type="list" allowBlank="1" sqref="C2:C7">
      <formula1>#REF!</formula1>
    </dataValidation>
    <dataValidation type="list" allowBlank="1" sqref="I2:I7">
      <formula1>#REF!</formula1>
    </dataValidation>
    <dataValidation type="list" allowBlank="1" sqref="K2:K7">
      <formula1>#REF!</formula1>
    </dataValidation>
    <dataValidation type="list" allowBlank="1" sqref="D2:H7 M2:M7">
      <formula1>#REF!</formula1>
    </dataValidation>
    <dataValidation type="list" allowBlank="1" sqref="J2:J7 L2:L7">
      <formula1>#REF!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4.71"/>
    <col customWidth="1" min="3" max="3" width="28.43"/>
    <col customWidth="1" min="4" max="4" width="26.0"/>
  </cols>
  <sheetData>
    <row r="1">
      <c r="A1" s="44" t="s">
        <v>0</v>
      </c>
      <c r="B1" s="45" t="s">
        <v>232</v>
      </c>
      <c r="C1" s="69" t="s">
        <v>233</v>
      </c>
    </row>
    <row r="2">
      <c r="A2" s="49">
        <f>ROW()-ROW(Table_sprites[N])</f>
        <v>0</v>
      </c>
      <c r="B2" s="50" t="s">
        <v>234</v>
      </c>
    </row>
    <row r="3">
      <c r="A3" s="55">
        <f>ROW()-ROW(Table_sprites[N])</f>
        <v>1</v>
      </c>
      <c r="B3" s="56" t="s">
        <v>235</v>
      </c>
      <c r="C3" s="70" t="s">
        <v>236</v>
      </c>
    </row>
    <row r="4">
      <c r="A4" s="49">
        <f>ROW()-ROW(Table_sprites[N])</f>
        <v>2</v>
      </c>
      <c r="B4" s="50" t="s">
        <v>237</v>
      </c>
      <c r="C4" s="71" t="s">
        <v>238</v>
      </c>
    </row>
    <row r="5">
      <c r="A5" s="55">
        <f>ROW()-ROW(Table_sprites[N])</f>
        <v>3</v>
      </c>
      <c r="B5" s="56" t="s">
        <v>239</v>
      </c>
      <c r="C5" s="70" t="s">
        <v>240</v>
      </c>
    </row>
    <row r="6">
      <c r="A6" s="49">
        <f>ROW()-ROW(Table_sprites[N])</f>
        <v>4</v>
      </c>
      <c r="B6" s="50" t="s">
        <v>241</v>
      </c>
      <c r="C6" s="71" t="s">
        <v>242</v>
      </c>
    </row>
    <row r="7">
      <c r="A7" s="55">
        <f>ROW()-ROW(Table_sprites[N])</f>
        <v>5</v>
      </c>
      <c r="B7" s="56" t="s">
        <v>243</v>
      </c>
      <c r="C7" s="70" t="s">
        <v>244</v>
      </c>
    </row>
    <row r="8">
      <c r="A8" s="72">
        <f>ROW()-ROW(Table_sprites[N])</f>
        <v>6</v>
      </c>
      <c r="B8" s="73" t="s">
        <v>245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3.14"/>
    <col customWidth="1" min="3" max="3" width="32.86"/>
    <col customWidth="1" min="4" max="4" width="36.29"/>
    <col customWidth="1" min="5" max="5" width="34.29"/>
    <col customWidth="1" min="6" max="6" width="14.43"/>
    <col customWidth="1" min="7" max="7" width="28.0"/>
    <col customWidth="1" min="8" max="8" width="38.0"/>
    <col customWidth="1" min="9" max="15" width="12.43"/>
  </cols>
  <sheetData>
    <row r="1">
      <c r="A1" s="44" t="s">
        <v>0</v>
      </c>
      <c r="B1" s="45" t="s">
        <v>246</v>
      </c>
      <c r="C1" s="46" t="s">
        <v>247</v>
      </c>
      <c r="D1" s="46" t="s">
        <v>248</v>
      </c>
      <c r="E1" s="46" t="s">
        <v>249</v>
      </c>
      <c r="F1" s="45" t="s">
        <v>250</v>
      </c>
      <c r="G1" s="46" t="s">
        <v>251</v>
      </c>
      <c r="H1" s="48" t="s">
        <v>252</v>
      </c>
    </row>
    <row r="2">
      <c r="A2" s="74">
        <f t="shared" ref="A2:A10" si="1">ROW()-ROW($A$2)</f>
        <v>0</v>
      </c>
      <c r="B2" s="74" t="s">
        <v>210</v>
      </c>
      <c r="C2" s="75" t="s">
        <v>253</v>
      </c>
      <c r="D2" s="76" t="s">
        <v>254</v>
      </c>
      <c r="E2" s="77" t="s">
        <v>234</v>
      </c>
      <c r="F2" s="78" t="b">
        <v>0</v>
      </c>
      <c r="G2" s="75" t="s">
        <v>234</v>
      </c>
      <c r="H2" s="79" t="s">
        <v>207</v>
      </c>
    </row>
    <row r="3">
      <c r="A3" s="74">
        <f t="shared" si="1"/>
        <v>1</v>
      </c>
      <c r="B3" s="74" t="s">
        <v>255</v>
      </c>
      <c r="C3" s="75" t="s">
        <v>256</v>
      </c>
      <c r="D3" s="76" t="s">
        <v>257</v>
      </c>
      <c r="E3" s="77" t="s">
        <v>235</v>
      </c>
      <c r="F3" s="78" t="b">
        <v>0</v>
      </c>
      <c r="G3" s="75" t="s">
        <v>234</v>
      </c>
      <c r="H3" s="79" t="s">
        <v>207</v>
      </c>
    </row>
    <row r="4">
      <c r="A4" s="74">
        <f t="shared" si="1"/>
        <v>2</v>
      </c>
      <c r="B4" s="74" t="s">
        <v>258</v>
      </c>
      <c r="C4" s="75" t="s">
        <v>259</v>
      </c>
      <c r="D4" s="76" t="s">
        <v>257</v>
      </c>
      <c r="E4" s="77" t="s">
        <v>235</v>
      </c>
      <c r="F4" s="78" t="b">
        <v>0</v>
      </c>
      <c r="G4" s="75" t="s">
        <v>234</v>
      </c>
      <c r="H4" s="79" t="s">
        <v>207</v>
      </c>
    </row>
    <row r="5">
      <c r="A5" s="74">
        <f t="shared" si="1"/>
        <v>3</v>
      </c>
      <c r="B5" s="74" t="s">
        <v>260</v>
      </c>
      <c r="C5" s="75" t="s">
        <v>261</v>
      </c>
      <c r="D5" s="76" t="s">
        <v>257</v>
      </c>
      <c r="E5" s="77" t="s">
        <v>235</v>
      </c>
      <c r="F5" s="78" t="b">
        <v>0</v>
      </c>
      <c r="G5" s="75" t="s">
        <v>234</v>
      </c>
      <c r="H5" s="79" t="s">
        <v>207</v>
      </c>
    </row>
    <row r="6">
      <c r="A6" s="74">
        <f t="shared" si="1"/>
        <v>4</v>
      </c>
      <c r="B6" s="74" t="s">
        <v>224</v>
      </c>
      <c r="C6" s="75" t="s">
        <v>262</v>
      </c>
      <c r="D6" s="76" t="s">
        <v>263</v>
      </c>
      <c r="E6" s="77" t="s">
        <v>235</v>
      </c>
      <c r="F6" s="78" t="b">
        <v>1</v>
      </c>
      <c r="G6" s="75" t="s">
        <v>235</v>
      </c>
      <c r="H6" s="79" t="s">
        <v>216</v>
      </c>
    </row>
    <row r="7">
      <c r="A7" s="74">
        <f t="shared" si="1"/>
        <v>5</v>
      </c>
      <c r="B7" s="74" t="s">
        <v>222</v>
      </c>
      <c r="C7" s="75" t="s">
        <v>264</v>
      </c>
      <c r="D7" s="76" t="s">
        <v>263</v>
      </c>
      <c r="E7" s="77" t="s">
        <v>237</v>
      </c>
      <c r="F7" s="78" t="b">
        <v>1</v>
      </c>
      <c r="G7" s="75" t="s">
        <v>237</v>
      </c>
      <c r="H7" s="79" t="s">
        <v>220</v>
      </c>
    </row>
    <row r="8">
      <c r="A8" s="74">
        <f t="shared" si="1"/>
        <v>6</v>
      </c>
      <c r="B8" s="74" t="s">
        <v>265</v>
      </c>
      <c r="C8" s="75" t="s">
        <v>266</v>
      </c>
      <c r="D8" s="76" t="s">
        <v>263</v>
      </c>
      <c r="E8" s="77" t="s">
        <v>267</v>
      </c>
      <c r="F8" s="78" t="b">
        <v>0</v>
      </c>
      <c r="G8" s="75" t="s">
        <v>234</v>
      </c>
      <c r="H8" s="79" t="s">
        <v>268</v>
      </c>
    </row>
    <row r="9">
      <c r="A9" s="74">
        <f t="shared" si="1"/>
        <v>7</v>
      </c>
      <c r="B9" s="74" t="s">
        <v>269</v>
      </c>
      <c r="C9" s="75" t="s">
        <v>270</v>
      </c>
      <c r="D9" s="76" t="s">
        <v>271</v>
      </c>
      <c r="E9" s="77" t="s">
        <v>243</v>
      </c>
      <c r="F9" s="78" t="b">
        <v>0</v>
      </c>
      <c r="G9" s="75" t="s">
        <v>234</v>
      </c>
      <c r="H9" s="79" t="s">
        <v>207</v>
      </c>
    </row>
    <row r="10">
      <c r="A10" s="74">
        <f t="shared" si="1"/>
        <v>8</v>
      </c>
      <c r="B10" s="74" t="s">
        <v>272</v>
      </c>
      <c r="C10" s="75" t="s">
        <v>273</v>
      </c>
      <c r="D10" s="76" t="s">
        <v>254</v>
      </c>
      <c r="E10" s="77" t="s">
        <v>245</v>
      </c>
      <c r="F10" s="78" t="b">
        <v>0</v>
      </c>
      <c r="G10" s="75" t="s">
        <v>234</v>
      </c>
      <c r="H10" s="79" t="s">
        <v>207</v>
      </c>
    </row>
  </sheetData>
  <dataValidations>
    <dataValidation type="list" allowBlank="1" sqref="E2:E10 H2:H10">
      <formula1>#REF!</formula1>
    </dataValidation>
    <dataValidation type="list" allowBlank="1" sqref="C2:D10 G2:G10">
      <formula1>#REF!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43.71"/>
    <col customWidth="1" min="4" max="4" width="41.86"/>
    <col customWidth="1" min="5" max="5" width="20.71"/>
    <col customWidth="1" min="6" max="6" width="40.57"/>
    <col customWidth="1" min="7" max="8" width="21.29"/>
    <col customWidth="1" min="9" max="10" width="32.57"/>
  </cols>
  <sheetData>
    <row r="1">
      <c r="A1" s="44" t="s">
        <v>0</v>
      </c>
      <c r="B1" s="45" t="s">
        <v>274</v>
      </c>
      <c r="C1" s="47" t="s">
        <v>275</v>
      </c>
      <c r="D1" s="48" t="s">
        <v>276</v>
      </c>
    </row>
    <row r="2">
      <c r="A2" s="49">
        <f>ROW()-ROW(Table_Dialogs[N])</f>
        <v>0</v>
      </c>
      <c r="B2" s="50" t="s">
        <v>214</v>
      </c>
      <c r="C2" s="80" t="s">
        <v>210</v>
      </c>
      <c r="D2" s="81" t="s">
        <v>277</v>
      </c>
    </row>
    <row r="3">
      <c r="A3" s="55">
        <f>ROW()-ROW(Table_Dialogs[N])</f>
        <v>1</v>
      </c>
      <c r="B3" s="56" t="s">
        <v>278</v>
      </c>
      <c r="C3" s="82" t="s">
        <v>210</v>
      </c>
      <c r="D3" s="83" t="s">
        <v>279</v>
      </c>
    </row>
    <row r="4">
      <c r="A4" s="49">
        <f>ROW()-ROW(Table_Dialogs[N])</f>
        <v>2</v>
      </c>
      <c r="B4" s="50" t="s">
        <v>230</v>
      </c>
      <c r="C4" s="80" t="s">
        <v>210</v>
      </c>
      <c r="D4" s="81" t="s">
        <v>280</v>
      </c>
    </row>
    <row r="5">
      <c r="A5" s="63">
        <f>ROW()-ROW(Table_Dialogs[N])</f>
        <v>3</v>
      </c>
      <c r="B5" s="64" t="s">
        <v>281</v>
      </c>
      <c r="C5" s="84" t="s">
        <v>210</v>
      </c>
      <c r="D5" s="85" t="s">
        <v>277</v>
      </c>
    </row>
    <row r="7">
      <c r="A7" s="44" t="s">
        <v>0</v>
      </c>
      <c r="B7" s="45" t="s">
        <v>282</v>
      </c>
      <c r="C7" s="45" t="s">
        <v>195</v>
      </c>
      <c r="D7" s="47" t="s">
        <v>283</v>
      </c>
      <c r="E7" s="47" t="s">
        <v>284</v>
      </c>
      <c r="F7" s="48" t="s">
        <v>285</v>
      </c>
    </row>
    <row r="8">
      <c r="A8" s="49">
        <f>ROW()-ROW(Table_Dialog_Options[N])</f>
        <v>0</v>
      </c>
      <c r="B8" s="50" t="s">
        <v>277</v>
      </c>
      <c r="C8" s="51" t="s">
        <v>208</v>
      </c>
      <c r="D8" s="52" t="s">
        <v>208</v>
      </c>
      <c r="E8" s="52" t="s">
        <v>214</v>
      </c>
      <c r="F8" s="86" t="s">
        <v>215</v>
      </c>
    </row>
    <row r="9">
      <c r="A9" s="55">
        <f>ROW()-ROW(Table_Dialog_Options[N])</f>
        <v>1</v>
      </c>
      <c r="B9" s="56" t="s">
        <v>279</v>
      </c>
      <c r="C9" s="62" t="s">
        <v>208</v>
      </c>
      <c r="D9" s="58" t="s">
        <v>208</v>
      </c>
      <c r="E9" s="58" t="s">
        <v>214</v>
      </c>
      <c r="F9" s="87" t="s">
        <v>215</v>
      </c>
    </row>
    <row r="10">
      <c r="A10" s="49">
        <f>ROW()-ROW(Table_Dialog_Options[N])</f>
        <v>2</v>
      </c>
      <c r="B10" s="50" t="s">
        <v>286</v>
      </c>
      <c r="C10" s="51" t="s">
        <v>208</v>
      </c>
      <c r="D10" s="52" t="s">
        <v>208</v>
      </c>
      <c r="E10" s="52" t="s">
        <v>214</v>
      </c>
      <c r="F10" s="86" t="s">
        <v>287</v>
      </c>
    </row>
    <row r="11">
      <c r="A11" s="55">
        <f>ROW()-ROW(Table_Dialog_Options[N])</f>
        <v>3</v>
      </c>
      <c r="B11" s="56" t="s">
        <v>288</v>
      </c>
      <c r="C11" s="62" t="s">
        <v>208</v>
      </c>
      <c r="D11" s="58" t="s">
        <v>208</v>
      </c>
      <c r="E11" s="58" t="s">
        <v>214</v>
      </c>
      <c r="F11" s="87" t="s">
        <v>289</v>
      </c>
    </row>
    <row r="12">
      <c r="A12" s="49">
        <f>ROW()-ROW(Table_Dialog_Options[N])</f>
        <v>4</v>
      </c>
      <c r="B12" s="50" t="s">
        <v>290</v>
      </c>
      <c r="C12" s="51" t="s">
        <v>227</v>
      </c>
      <c r="D12" s="52" t="s">
        <v>208</v>
      </c>
      <c r="E12" s="52" t="s">
        <v>214</v>
      </c>
      <c r="F12" s="86" t="s">
        <v>291</v>
      </c>
    </row>
    <row r="13">
      <c r="A13" s="55">
        <f>ROW()-ROW(Table_Dialog_Options[N])</f>
        <v>5</v>
      </c>
      <c r="B13" s="56" t="s">
        <v>292</v>
      </c>
      <c r="C13" s="62" t="s">
        <v>293</v>
      </c>
      <c r="D13" s="58" t="s">
        <v>208</v>
      </c>
      <c r="E13" s="58" t="s">
        <v>214</v>
      </c>
      <c r="F13" s="87" t="s">
        <v>294</v>
      </c>
    </row>
    <row r="14">
      <c r="A14" s="72">
        <f>ROW()-ROW(Table_Dialog_Options[N])</f>
        <v>6</v>
      </c>
      <c r="B14" s="73" t="s">
        <v>295</v>
      </c>
      <c r="C14" s="88" t="s">
        <v>208</v>
      </c>
      <c r="D14" s="89" t="s">
        <v>208</v>
      </c>
      <c r="E14" s="89" t="s">
        <v>214</v>
      </c>
      <c r="F14" s="90" t="s">
        <v>215</v>
      </c>
    </row>
    <row r="16">
      <c r="A16" s="91"/>
      <c r="B16" s="91"/>
      <c r="C16" s="91"/>
      <c r="D16" s="91"/>
      <c r="E16" s="91"/>
      <c r="F16" s="91"/>
    </row>
    <row r="17">
      <c r="A17" s="91"/>
      <c r="B17" s="91"/>
      <c r="C17" s="91"/>
      <c r="D17" s="91"/>
      <c r="E17" s="91"/>
      <c r="F17" s="91"/>
    </row>
    <row r="18">
      <c r="A18" s="91"/>
      <c r="B18" s="91"/>
      <c r="C18" s="91"/>
      <c r="D18" s="91"/>
      <c r="E18" s="91"/>
      <c r="F18" s="91"/>
    </row>
    <row r="19">
      <c r="A19" s="91"/>
      <c r="B19" s="91"/>
      <c r="C19" s="91"/>
      <c r="D19" s="91"/>
      <c r="E19" s="91"/>
      <c r="F19" s="91"/>
    </row>
    <row r="20">
      <c r="A20" s="91"/>
      <c r="B20" s="91"/>
      <c r="C20" s="91"/>
      <c r="D20" s="91"/>
      <c r="E20" s="91"/>
      <c r="F20" s="91"/>
    </row>
    <row r="21">
      <c r="A21" s="91"/>
      <c r="B21" s="91"/>
      <c r="C21" s="91"/>
      <c r="D21" s="91"/>
      <c r="E21" s="91"/>
      <c r="F21" s="91"/>
    </row>
  </sheetData>
  <dataValidations>
    <dataValidation type="list" allowBlank="1" sqref="C2:C5">
      <formula1>#REF!</formula1>
    </dataValidation>
    <dataValidation type="list" allowBlank="1" sqref="F8:F14">
      <formula1>#REF!</formula1>
    </dataValidation>
    <dataValidation type="list" allowBlank="1" sqref="D8:D14">
      <formula1>Table_Events[EVENT_ID]</formula1>
    </dataValidation>
    <dataValidation type="list" allowBlank="1" sqref="C8:C14">
      <formula1>#REF!</formula1>
    </dataValidation>
    <dataValidation type="list" allowBlank="1" sqref="D2:D5">
      <formula1>#REF!</formula1>
    </dataValidation>
    <dataValidation type="list" allowBlank="1" sqref="E8:E14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4.43" defaultRowHeight="15.0"/>
  <cols>
    <col customWidth="1" min="2" max="2" width="27.14"/>
    <col customWidth="1" min="3" max="3" width="18.14"/>
    <col customWidth="1" min="4" max="4" width="18.86"/>
  </cols>
  <sheetData>
    <row r="1">
      <c r="A1" s="92" t="s">
        <v>0</v>
      </c>
      <c r="B1" s="93" t="s">
        <v>296</v>
      </c>
      <c r="C1" s="92" t="s">
        <v>297</v>
      </c>
      <c r="D1" s="92" t="s">
        <v>298</v>
      </c>
    </row>
    <row r="2">
      <c r="A2" s="74">
        <f>ROW()-ROW(Table_Name[NAME_ID])</f>
        <v>0</v>
      </c>
      <c r="B2" s="74" t="s">
        <v>253</v>
      </c>
      <c r="C2" s="94"/>
      <c r="D2" s="94"/>
    </row>
    <row r="3">
      <c r="A3" s="74">
        <f>ROW()-ROW(Table_Name[NAME_ID])</f>
        <v>1</v>
      </c>
      <c r="B3" s="74" t="s">
        <v>256</v>
      </c>
      <c r="C3" s="74" t="s">
        <v>299</v>
      </c>
      <c r="D3" s="74" t="s">
        <v>299</v>
      </c>
    </row>
    <row r="4">
      <c r="A4" s="74">
        <f>ROW()-ROW(Table_Name[NAME_ID])</f>
        <v>2</v>
      </c>
      <c r="B4" s="74" t="s">
        <v>259</v>
      </c>
      <c r="C4" s="74" t="s">
        <v>300</v>
      </c>
      <c r="D4" s="74" t="s">
        <v>301</v>
      </c>
    </row>
    <row r="5">
      <c r="A5" s="74">
        <f>ROW()-ROW(Table_Name[NAME_ID])</f>
        <v>3</v>
      </c>
      <c r="B5" s="74" t="s">
        <v>261</v>
      </c>
      <c r="C5" s="74" t="s">
        <v>302</v>
      </c>
      <c r="D5" s="74" t="s">
        <v>303</v>
      </c>
    </row>
    <row r="6">
      <c r="A6" s="74">
        <f>ROW()-ROW(Table_Name[NAME_ID])</f>
        <v>4</v>
      </c>
      <c r="B6" s="74" t="s">
        <v>262</v>
      </c>
      <c r="C6" s="74" t="s">
        <v>304</v>
      </c>
      <c r="D6" s="74" t="s">
        <v>305</v>
      </c>
    </row>
    <row r="7">
      <c r="A7" s="74">
        <f>ROW()-ROW(Table_Name[NAME_ID])</f>
        <v>5</v>
      </c>
      <c r="B7" s="74" t="s">
        <v>264</v>
      </c>
      <c r="C7" s="74" t="s">
        <v>306</v>
      </c>
      <c r="D7" s="74" t="s">
        <v>307</v>
      </c>
    </row>
    <row r="8">
      <c r="A8" s="74">
        <f>ROW()-ROW(Table_Name[NAME_ID])</f>
        <v>6</v>
      </c>
      <c r="B8" s="74" t="s">
        <v>266</v>
      </c>
      <c r="C8" s="74" t="s">
        <v>308</v>
      </c>
      <c r="D8" s="74" t="s">
        <v>309</v>
      </c>
    </row>
    <row r="9">
      <c r="A9" s="74">
        <f>ROW()-ROW(Table_Name[NAME_ID])</f>
        <v>7</v>
      </c>
      <c r="B9" s="74" t="s">
        <v>270</v>
      </c>
      <c r="C9" s="74" t="s">
        <v>310</v>
      </c>
      <c r="D9" s="74" t="s">
        <v>311</v>
      </c>
    </row>
    <row r="10">
      <c r="A10" s="74">
        <f>ROW()-ROW(Table_Name[NAME_ID])</f>
        <v>8</v>
      </c>
      <c r="B10" s="74" t="s">
        <v>273</v>
      </c>
      <c r="C10" s="74" t="s">
        <v>312</v>
      </c>
      <c r="D10" s="74" t="s">
        <v>313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28.14"/>
    <col customWidth="1" min="3" max="3" width="15.57"/>
    <col customWidth="1" min="4" max="4" width="10.86"/>
    <col customWidth="1" min="5" max="6" width="32.86"/>
    <col customWidth="1" min="7" max="7" width="24.14"/>
    <col customWidth="1" min="8" max="8" width="32.86"/>
    <col customWidth="1" min="9" max="9" width="24.14"/>
  </cols>
  <sheetData>
    <row r="1">
      <c r="A1" s="44" t="s">
        <v>0</v>
      </c>
      <c r="B1" s="45" t="s">
        <v>314</v>
      </c>
      <c r="C1" s="46" t="s">
        <v>315</v>
      </c>
      <c r="D1" s="45" t="s">
        <v>316</v>
      </c>
      <c r="E1" s="47" t="s">
        <v>317</v>
      </c>
      <c r="F1" s="45" t="s">
        <v>318</v>
      </c>
      <c r="G1" s="95" t="s">
        <v>319</v>
      </c>
    </row>
    <row r="2">
      <c r="A2" s="49">
        <f>ROW()-ROW(Table_Phrases[N])</f>
        <v>0</v>
      </c>
      <c r="B2" s="50" t="s">
        <v>215</v>
      </c>
      <c r="C2" s="50">
        <v>0.0</v>
      </c>
      <c r="D2" s="50">
        <v>0.0</v>
      </c>
      <c r="E2" s="53" t="s">
        <v>320</v>
      </c>
      <c r="G2" s="71"/>
    </row>
    <row r="3">
      <c r="A3" s="55">
        <f>ROW()-ROW(Table_Phrases[N])</f>
        <v>1</v>
      </c>
      <c r="B3" s="56" t="s">
        <v>321</v>
      </c>
      <c r="C3" s="56">
        <v>0.0</v>
      </c>
      <c r="D3" s="56">
        <v>0.0</v>
      </c>
      <c r="E3" s="59" t="s">
        <v>322</v>
      </c>
      <c r="F3" s="56" t="s">
        <v>323</v>
      </c>
      <c r="G3" s="70" t="s">
        <v>324</v>
      </c>
    </row>
    <row r="4">
      <c r="A4" s="49">
        <f>ROW()-ROW(Table_Phrases[N])</f>
        <v>2</v>
      </c>
      <c r="B4" s="50" t="s">
        <v>325</v>
      </c>
      <c r="C4" s="50">
        <v>0.0</v>
      </c>
      <c r="D4" s="50">
        <v>0.0</v>
      </c>
      <c r="E4" s="53" t="s">
        <v>322</v>
      </c>
      <c r="F4" s="50" t="s">
        <v>326</v>
      </c>
      <c r="G4" s="71" t="s">
        <v>327</v>
      </c>
    </row>
    <row r="5">
      <c r="A5" s="55">
        <f>ROW()-ROW(Table_Phrases[N])</f>
        <v>3</v>
      </c>
      <c r="B5" s="56" t="s">
        <v>328</v>
      </c>
      <c r="C5" s="56">
        <v>0.0</v>
      </c>
      <c r="D5" s="56">
        <v>0.0</v>
      </c>
      <c r="E5" s="59" t="s">
        <v>322</v>
      </c>
      <c r="F5" s="56" t="s">
        <v>329</v>
      </c>
      <c r="G5" s="70" t="s">
        <v>330</v>
      </c>
    </row>
    <row r="6">
      <c r="A6" s="49">
        <f>ROW()-ROW(Table_Phrases[N])</f>
        <v>4</v>
      </c>
      <c r="B6" s="50" t="s">
        <v>289</v>
      </c>
      <c r="C6" s="50">
        <v>0.0</v>
      </c>
      <c r="D6" s="50">
        <v>0.0</v>
      </c>
      <c r="E6" s="53" t="s">
        <v>322</v>
      </c>
      <c r="F6" s="50" t="s">
        <v>331</v>
      </c>
      <c r="G6" s="71" t="s">
        <v>332</v>
      </c>
    </row>
    <row r="7">
      <c r="A7" s="55">
        <f>ROW()-ROW(Table_Phrases[N])</f>
        <v>5</v>
      </c>
      <c r="B7" s="56" t="s">
        <v>291</v>
      </c>
      <c r="C7" s="56">
        <v>0.0</v>
      </c>
      <c r="D7" s="56">
        <v>0.0</v>
      </c>
      <c r="E7" s="59" t="s">
        <v>322</v>
      </c>
      <c r="F7" s="56" t="s">
        <v>333</v>
      </c>
      <c r="G7" s="70" t="s">
        <v>334</v>
      </c>
    </row>
    <row r="8">
      <c r="A8" s="72">
        <f>ROW()-ROW(Table_Phrases[N])</f>
        <v>6</v>
      </c>
      <c r="B8" s="73" t="s">
        <v>294</v>
      </c>
      <c r="C8" s="73">
        <v>0.0</v>
      </c>
      <c r="D8" s="73">
        <v>0.0</v>
      </c>
      <c r="E8" s="96" t="s">
        <v>322</v>
      </c>
      <c r="F8" s="73" t="s">
        <v>335</v>
      </c>
      <c r="G8" s="97" t="s">
        <v>336</v>
      </c>
    </row>
  </sheetData>
  <dataValidations>
    <dataValidation type="list" allowBlank="1" sqref="E2:E8">
      <formula1>#REF!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  <col customWidth="1" min="3" max="3" width="25.57"/>
    <col customWidth="1" min="4" max="5" width="29.86"/>
    <col customWidth="1" min="6" max="6" width="31.57"/>
    <col customWidth="1" min="7" max="7" width="35.71"/>
    <col customWidth="1" min="8" max="8" width="24.29"/>
    <col customWidth="1" min="9" max="9" width="31.71"/>
  </cols>
  <sheetData>
    <row r="1">
      <c r="A1" s="44" t="s">
        <v>0</v>
      </c>
      <c r="B1" s="45" t="s">
        <v>337</v>
      </c>
      <c r="C1" s="47" t="s">
        <v>338</v>
      </c>
      <c r="D1" s="47" t="s">
        <v>339</v>
      </c>
      <c r="E1" s="47" t="s">
        <v>340</v>
      </c>
      <c r="F1" s="47" t="s">
        <v>341</v>
      </c>
      <c r="G1" s="48" t="s">
        <v>342</v>
      </c>
    </row>
    <row r="2" ht="186.0" customHeight="1">
      <c r="A2" s="74">
        <f t="shared" ref="A2:A4" si="1">ROW()-ROW($A$2)-1</f>
        <v>-1</v>
      </c>
      <c r="B2" s="74" t="s">
        <v>343</v>
      </c>
      <c r="C2" s="98" t="str">
        <f>IFERROR(__xludf.DUMMYFUNCTION("ARRAYFORMULA(
TEXTJOIN(""|"",TRUE,
UNIQUE(TRANSPOSE(
SPLIT(TEXTJOIN("", "",TRUE,
VLOOKUP(TRANSPOSE(SPLIT(F2,"", "")),HSTACK(Table_Items[ITEM_ID],Table_Items[Sprites]),2,FALSE),
Table_PickableSprites[SPRITES]
),"", "")
))
)
)"),"SPRITE_NONE|SPRITE_POTION_RED|SPRITE_POTION_BLUE")</f>
        <v>SPRITE_NONE|SPRITE_POTION_RED|SPRITE_POTION_BLUE</v>
      </c>
      <c r="D2" s="98" t="str">
        <f t="shared" ref="D2:D4" si="2">SUBSTITUTE(G2,", ","|")</f>
        <v>PHRASE_NONSENSE</v>
      </c>
      <c r="E2" s="98" t="str">
        <f>IFERROR(__xludf.DUMMYFUNCTION("ARRAYFORMULA(
TEXTJOIN(""|"",TRUE,
UNIQUE(TRANSPOSE(
SPLIT(TEXTJOIN("", "",TRUE,
VLOOKUP(TRANSPOSE(SPLIT(F2,"", "")),HSTACK(Table_Items[ITEM_ID],Table_Items[Name]),2,FALSE),
Table_PickableNames[NAMES]
),"", "")
))
)
)"),"NAME_NONE|NAME_ITEM_POTION|NAME_ITEM_BLUE_POTION")</f>
        <v>NAME_NONE|NAME_ITEM_POTION|NAME_ITEM_BLUE_POTION</v>
      </c>
      <c r="F2" s="79" t="s">
        <v>210</v>
      </c>
      <c r="G2" s="79" t="s">
        <v>321</v>
      </c>
    </row>
    <row r="3" ht="98.25" customHeight="1">
      <c r="A3" s="74">
        <f t="shared" si="1"/>
        <v>0</v>
      </c>
      <c r="B3" s="74" t="s">
        <v>344</v>
      </c>
      <c r="C3" s="98" t="str">
        <f>IFERROR(__xludf.DUMMYFUNCTION("ARRAYFORMULA(
TEXTJOIN(""|"",TRUE,
UNIQUE(TRANSPOSE(
SPLIT(TEXTJOIN("", "",TRUE,
VLOOKUP(TRANSPOSE(SPLIT(F3,"", "")),HSTACK(Table_Items[ITEM_ID],Table_Items[Sprites]),2,FALSE),
Table_PickableSprites[SPRITES]
),"", "")
))
)
)"),"SPRITE_POTION_RED|SPRITE_POTION_BLUE|SPRITE_FOUNTAIN|SPRITE_FOUNTAIN_FULL")</f>
        <v>SPRITE_POTION_RED|SPRITE_POTION_BLUE|SPRITE_FOUNTAIN|SPRITE_FOUNTAIN_FULL</v>
      </c>
      <c r="D3" s="98" t="str">
        <f t="shared" si="2"/>
        <v>PHRASE_NONSENSE|PHRASE_ASK_FOUNTAIN1_1|PHRASE_ASK_FOUNTAIN1_2|PHRASE_ASK_FOUNTAIN2_1|PHRASE_ASK_FOUNTAIN3_1|PHRASE_ASK_FOUNTAIN4_1</v>
      </c>
      <c r="E3" s="98" t="str">
        <f>IFERROR(__xludf.DUMMYFUNCTION("ARRAYFORMULA(
TEXTJOIN(""|"",TRUE,
UNIQUE(TRANSPOSE(
SPLIT(TEXTJOIN("", "",TRUE,
VLOOKUP(TRANSPOSE(SPLIT(F3,"", "")),HSTACK(Table_Items[ITEM_ID],Table_Items[Name]),2,FALSE),
Table_PickableNames[NAMES]
),"", "")
))
)
)"),"NAME_CHAR_MAIN|NAME_CHAR_PARROT|NAME_ITEM_POTION|NAME_ITEM_BLUE_POTION|NAME_ITEM_FOUNTAIN")</f>
        <v>NAME_CHAR_MAIN|NAME_CHAR_PARROT|NAME_ITEM_POTION|NAME_ITEM_BLUE_POTION|NAME_ITEM_FOUNTAIN</v>
      </c>
      <c r="F3" s="79" t="s">
        <v>345</v>
      </c>
      <c r="G3" s="79" t="s">
        <v>346</v>
      </c>
    </row>
    <row r="4">
      <c r="A4" s="74">
        <f t="shared" si="1"/>
        <v>1</v>
      </c>
      <c r="B4" s="74" t="s">
        <v>347</v>
      </c>
      <c r="C4" s="98" t="str">
        <f>IFERROR(__xludf.DUMMYFUNCTION("ARRAYFORMULA(
TEXTJOIN(""|"",TRUE,
UNIQUE(TRANSPOSE(
SPLIT(TEXTJOIN("", "",TRUE,
VLOOKUP(TRANSPOSE(SPLIT(F4,"", "")),HSTACK(Table_Items[ITEM_ID],Table_Items[Sprites]),2,FALSE),
Table_PickableSprites[SPRITES]
),"", "")
))
)
)"),"SPRITE_LAST|SPRITE_POTION_RED|SPRITE_POTION_BLUE")</f>
        <v>SPRITE_LAST|SPRITE_POTION_RED|SPRITE_POTION_BLUE</v>
      </c>
      <c r="D4" s="98" t="str">
        <f t="shared" si="2"/>
        <v>PHRASE_NONSENSE</v>
      </c>
      <c r="E4" s="98" t="str">
        <f>IFERROR(__xludf.DUMMYFUNCTION("ARRAYFORMULA(
TEXTJOIN(""|"",TRUE,
UNIQUE(TRANSPOSE(
SPLIT(TEXTJOIN("", "",TRUE,
VLOOKUP(TRANSPOSE(SPLIT(F4,"", "")),HSTACK(Table_Items[ITEM_ID],Table_Items[Name]),2,FALSE),
Table_PickableNames[NAMES]
),"", "")
))
)
)"),"NAME_NPC_LAST|NAME_ITEM_POTION|NAME_ITEM_BLUE_POTION")</f>
        <v>NAME_NPC_LAST|NAME_ITEM_POTION|NAME_ITEM_BLUE_POTION</v>
      </c>
      <c r="F4" s="79" t="s">
        <v>272</v>
      </c>
      <c r="G4" s="79" t="s">
        <v>321</v>
      </c>
    </row>
  </sheetData>
  <dataValidations>
    <dataValidation type="list" allowBlank="1" sqref="F2:G4">
      <formula1>#REF!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44" t="s">
        <v>0</v>
      </c>
      <c r="B1" s="69" t="s">
        <v>348</v>
      </c>
    </row>
    <row r="2">
      <c r="A2" s="49">
        <f>ROW()-ROW(Table_Characters[N])</f>
        <v>0</v>
      </c>
      <c r="B2" s="71" t="s">
        <v>209</v>
      </c>
    </row>
    <row r="3">
      <c r="A3" s="55">
        <f>ROW()-ROW(Table_Characters[N])</f>
        <v>1</v>
      </c>
      <c r="B3" s="70" t="s">
        <v>217</v>
      </c>
    </row>
    <row r="4">
      <c r="A4" s="49">
        <f>ROW()-ROW(Table_Characters[N])</f>
        <v>2</v>
      </c>
      <c r="B4" s="71" t="s">
        <v>221</v>
      </c>
    </row>
    <row r="5">
      <c r="A5" s="63">
        <f>ROW()-ROW(Table_Characters[N])</f>
        <v>3</v>
      </c>
      <c r="B5" s="99" t="s">
        <v>349</v>
      </c>
    </row>
    <row r="6">
      <c r="A6" s="25"/>
      <c r="B6" s="25"/>
    </row>
    <row r="7">
      <c r="A7" s="44" t="s">
        <v>0</v>
      </c>
      <c r="B7" s="69" t="s">
        <v>350</v>
      </c>
    </row>
    <row r="8">
      <c r="A8" s="49">
        <v>0.0</v>
      </c>
      <c r="B8" s="71" t="s">
        <v>219</v>
      </c>
    </row>
    <row r="9">
      <c r="A9" s="55">
        <v>1.0</v>
      </c>
      <c r="B9" s="70" t="s">
        <v>351</v>
      </c>
    </row>
    <row r="10">
      <c r="A10" s="49">
        <v>2.0</v>
      </c>
      <c r="B10" s="71" t="s">
        <v>212</v>
      </c>
    </row>
    <row r="11">
      <c r="A11" s="55">
        <v>3.0</v>
      </c>
      <c r="B11" s="70" t="s">
        <v>213</v>
      </c>
    </row>
    <row r="12">
      <c r="A12" s="49">
        <v>4.0</v>
      </c>
      <c r="B12" s="71" t="s">
        <v>229</v>
      </c>
    </row>
    <row r="13">
      <c r="A13" s="63">
        <v>5.0</v>
      </c>
      <c r="B13" s="99" t="s">
        <v>226</v>
      </c>
    </row>
    <row r="15">
      <c r="A15" s="44" t="s">
        <v>0</v>
      </c>
      <c r="B15" s="69" t="s">
        <v>352</v>
      </c>
    </row>
    <row r="16">
      <c r="A16" s="49">
        <v>0.0</v>
      </c>
      <c r="B16" s="71" t="s">
        <v>211</v>
      </c>
    </row>
    <row r="17">
      <c r="A17" s="55">
        <v>1.0</v>
      </c>
      <c r="B17" s="70" t="s">
        <v>218</v>
      </c>
    </row>
    <row r="18">
      <c r="A18" s="49">
        <v>2.0</v>
      </c>
      <c r="B18" s="71" t="s">
        <v>225</v>
      </c>
    </row>
    <row r="19">
      <c r="A19" s="55">
        <v>3.0</v>
      </c>
      <c r="B19" s="70" t="s">
        <v>353</v>
      </c>
    </row>
    <row r="20">
      <c r="A20" s="49">
        <v>4.0</v>
      </c>
      <c r="B20" s="71" t="s">
        <v>354</v>
      </c>
    </row>
    <row r="21">
      <c r="A21" s="63">
        <v>5.0</v>
      </c>
      <c r="B21" s="99" t="s">
        <v>355</v>
      </c>
    </row>
    <row r="23">
      <c r="A23" s="44" t="s">
        <v>0</v>
      </c>
      <c r="B23" s="69" t="s">
        <v>356</v>
      </c>
    </row>
    <row r="24">
      <c r="A24" s="49">
        <v>0.0</v>
      </c>
      <c r="B24" s="71" t="s">
        <v>320</v>
      </c>
    </row>
    <row r="25">
      <c r="A25" s="63">
        <v>1.0</v>
      </c>
      <c r="B25" s="99" t="s">
        <v>322</v>
      </c>
    </row>
    <row r="27">
      <c r="A27" s="44" t="s">
        <v>0</v>
      </c>
      <c r="B27" s="69" t="s">
        <v>357</v>
      </c>
    </row>
    <row r="28">
      <c r="A28" s="49">
        <f>ROW()-ROW(Table_Item_Family_Type[N])</f>
        <v>0</v>
      </c>
      <c r="B28" s="71" t="s">
        <v>254</v>
      </c>
    </row>
    <row r="29">
      <c r="A29" s="55">
        <f>ROW()-ROW(Table_Item_Family_Type[N])</f>
        <v>1</v>
      </c>
      <c r="B29" s="100" t="s">
        <v>358</v>
      </c>
    </row>
    <row r="30">
      <c r="A30" s="49">
        <f>ROW()-ROW(Table_Item_Family_Type[N])</f>
        <v>2</v>
      </c>
      <c r="B30" s="101" t="s">
        <v>263</v>
      </c>
    </row>
    <row r="31">
      <c r="A31" s="55">
        <f>ROW()-ROW(Table_Item_Family_Type[N])</f>
        <v>3</v>
      </c>
      <c r="B31" s="100" t="s">
        <v>271</v>
      </c>
    </row>
    <row r="32">
      <c r="A32" s="72">
        <f>ROW()-ROW(Table_Item_Family_Type[N])</f>
        <v>4</v>
      </c>
      <c r="B32" s="102" t="s">
        <v>257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1.71"/>
    <col customWidth="1" min="3" max="3" width="30.29"/>
    <col customWidth="1" min="4" max="5" width="28.86"/>
    <col customWidth="1" min="6" max="6" width="40.0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44" t="s">
        <v>0</v>
      </c>
      <c r="B1" s="45" t="s">
        <v>359</v>
      </c>
      <c r="C1" s="45" t="s">
        <v>360</v>
      </c>
      <c r="D1" s="45" t="s">
        <v>361</v>
      </c>
      <c r="E1" s="45" t="s">
        <v>362</v>
      </c>
      <c r="F1" s="69" t="s">
        <v>363</v>
      </c>
    </row>
    <row r="2">
      <c r="A2" s="49">
        <f t="shared" ref="A2:A4" si="1">ROW()-ROW($A$2)</f>
        <v>0</v>
      </c>
      <c r="B2" s="50" t="s">
        <v>208</v>
      </c>
      <c r="C2" s="103"/>
      <c r="D2" s="103"/>
      <c r="E2" s="103"/>
      <c r="F2" s="104"/>
    </row>
    <row r="3">
      <c r="A3" s="55">
        <f t="shared" si="1"/>
        <v>1</v>
      </c>
      <c r="B3" s="56" t="s">
        <v>227</v>
      </c>
      <c r="C3" s="58" t="s">
        <v>364</v>
      </c>
      <c r="D3" s="58" t="s">
        <v>224</v>
      </c>
      <c r="E3" s="58" t="s">
        <v>265</v>
      </c>
      <c r="F3" s="105" t="s">
        <v>227</v>
      </c>
    </row>
    <row r="4">
      <c r="A4" s="72">
        <f t="shared" si="1"/>
        <v>2</v>
      </c>
      <c r="B4" s="73" t="s">
        <v>365</v>
      </c>
      <c r="C4" s="106"/>
      <c r="D4" s="106"/>
      <c r="E4" s="106"/>
      <c r="F4" s="107"/>
    </row>
    <row r="6">
      <c r="A6" s="44" t="s">
        <v>0</v>
      </c>
      <c r="B6" s="69" t="s">
        <v>366</v>
      </c>
    </row>
    <row r="7">
      <c r="A7" s="108">
        <f>ROW()-ROW(Table_EventsCombi[N])</f>
        <v>0</v>
      </c>
      <c r="B7" s="109" t="str">
        <f>IFERROR(__xludf.DUMMYFUNCTION("ArrayFormula(FLATTEN(Table_Events[EVENT_ID],""(NOT)""&amp;Table_Events[EVENT_ID]))"),"EVENT_NONE")</f>
        <v>EVENT_NONE</v>
      </c>
    </row>
    <row r="8">
      <c r="A8" s="110">
        <f>ROW()-ROW(Table_EventsCombi[N])</f>
        <v>1</v>
      </c>
      <c r="B8" s="111" t="str">
        <f>IFERROR(__xludf.DUMMYFUNCTION("""COMPUTED_VALUE"""),"EVENT_FOUNTAIN_FULL")</f>
        <v>EVENT_FOUNTAIN_FULL</v>
      </c>
    </row>
    <row r="9">
      <c r="A9" s="108">
        <f>ROW()-ROW(Table_EventsCombi[N])</f>
        <v>2</v>
      </c>
      <c r="B9" s="109" t="str">
        <f>IFERROR(__xludf.DUMMYFUNCTION("""COMPUTED_VALUE"""),"EVENT_LAST")</f>
        <v>EVENT_LAST</v>
      </c>
    </row>
    <row r="10">
      <c r="A10" s="110">
        <f>ROW()-ROW(Table_EventsCombi[N])</f>
        <v>3</v>
      </c>
      <c r="B10" s="111" t="str">
        <f>IFERROR(__xludf.DUMMYFUNCTION("""COMPUTED_VALUE"""),"(NOT)EVENT_NONE")</f>
        <v>(NOT)EVENT_NONE</v>
      </c>
    </row>
    <row r="11">
      <c r="A11" s="108">
        <f>ROW()-ROW(Table_EventsCombi[N])</f>
        <v>4</v>
      </c>
      <c r="B11" s="109" t="str">
        <f>IFERROR(__xludf.DUMMYFUNCTION("""COMPUTED_VALUE"""),"(NOT)EVENT_FOUNTAIN_FULL")</f>
        <v>(NOT)EVENT_FOUNTAIN_FULL</v>
      </c>
    </row>
    <row r="12">
      <c r="A12" s="112">
        <f>ROW()-ROW(Table_EventsCombi[N])</f>
        <v>5</v>
      </c>
      <c r="B12" s="113" t="str">
        <f>IFERROR(__xludf.DUMMYFUNCTION("""COMPUTED_VALUE"""),"(NOT)EVENT_LAST")</f>
        <v>(NOT)EVENT_LAST</v>
      </c>
    </row>
  </sheetData>
  <dataValidations>
    <dataValidation type="list" allowBlank="1" showErrorMessage="1" sqref="D2:F4">
      <formula1>#REF!</formula1>
    </dataValidation>
    <dataValidation type="list" allowBlank="1" showErrorMessage="1" sqref="C2:C4">
      <formula1>"TALK,ITEM_TAKE,ITEM_USE,WALK,EVENT,ALWAYS"</formula1>
    </dataValidation>
  </dataValidations>
  <drawing r:id="rId2"/>
  <legacyDrawing r:id="rId3"/>
  <tableParts count="2"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4.0"/>
    <col customWidth="1" min="4" max="5" width="23.71"/>
  </cols>
  <sheetData>
    <row r="1">
      <c r="A1" s="114" t="s">
        <v>367</v>
      </c>
      <c r="B1" s="115" t="s">
        <v>368</v>
      </c>
      <c r="D1" s="114" t="s">
        <v>369</v>
      </c>
      <c r="E1" s="115" t="s">
        <v>368</v>
      </c>
    </row>
    <row r="2">
      <c r="A2" s="116" t="str">
        <f>IFERROR(__xludf.DUMMYFUNCTION("FILTER(Table_PickableSprites[WORK],Table_PickableSprites[WORK]&lt;&gt;"""")"),"SPRITE_POTION_RED")</f>
        <v>SPRITE_POTION_RED</v>
      </c>
      <c r="B2" s="117" t="str">
        <f t="array" ref="B2:B10">IF(Table_Items[SpritePickable]&lt;&gt;"SPRITE_NONE",Table_Items[SpritePickable],"")</f>
        <v/>
      </c>
      <c r="D2" s="116" t="str">
        <f>IFERROR(__xludf.DUMMYFUNCTION("FILTER(Table_PickableNames[WORK],Table_PickableNames[WORK]&lt;&gt;"""")"),"NAME_ITEM_POTION")</f>
        <v>NAME_ITEM_POTION</v>
      </c>
      <c r="E2" s="117" t="str">
        <f t="array" ref="E2:E10">IF(Table_Items[SpritePickable]&lt;&gt;"SPRITE_NONE",Table_Items[Name],"")</f>
        <v/>
      </c>
    </row>
    <row r="3">
      <c r="A3" s="118" t="str">
        <f>IFERROR(__xludf.DUMMYFUNCTION("""COMPUTED_VALUE"""),"SPRITE_POTION_BLUE")</f>
        <v>SPRITE_POTION_BLUE</v>
      </c>
      <c r="B3" s="119" t="s">
        <v>20</v>
      </c>
      <c r="D3" s="118" t="str">
        <f>IFERROR(__xludf.DUMMYFUNCTION("""COMPUTED_VALUE"""),"NAME_ITEM_BLUE_POTION")</f>
        <v>NAME_ITEM_BLUE_POTION</v>
      </c>
      <c r="E3" s="119" t="s">
        <v>20</v>
      </c>
    </row>
    <row r="4">
      <c r="B4" s="117" t="s">
        <v>20</v>
      </c>
      <c r="E4" s="117" t="s">
        <v>20</v>
      </c>
    </row>
    <row r="5">
      <c r="B5" s="119" t="s">
        <v>20</v>
      </c>
      <c r="E5" s="119" t="s">
        <v>20</v>
      </c>
    </row>
    <row r="6">
      <c r="B6" s="117" t="s">
        <v>235</v>
      </c>
      <c r="E6" s="117" t="s">
        <v>262</v>
      </c>
    </row>
    <row r="7">
      <c r="B7" s="119" t="s">
        <v>237</v>
      </c>
      <c r="E7" s="119" t="s">
        <v>264</v>
      </c>
    </row>
    <row r="8">
      <c r="B8" s="117" t="s">
        <v>20</v>
      </c>
      <c r="E8" s="117" t="s">
        <v>20</v>
      </c>
    </row>
    <row r="9">
      <c r="B9" s="119" t="s">
        <v>20</v>
      </c>
      <c r="E9" s="119" t="s">
        <v>20</v>
      </c>
    </row>
    <row r="10">
      <c r="B10" s="117" t="s">
        <v>20</v>
      </c>
      <c r="E10" s="117" t="s">
        <v>20</v>
      </c>
    </row>
  </sheetData>
  <drawing r:id="rId1"/>
  <tableParts count="2"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25" t="s">
        <v>0</v>
      </c>
      <c r="B1" s="25" t="s">
        <v>370</v>
      </c>
      <c r="C1" s="25" t="s">
        <v>371</v>
      </c>
    </row>
    <row r="2">
      <c r="A2" s="25">
        <f t="shared" ref="A2:A32" si="1">ROW()-ROW($G$2)</f>
        <v>0</v>
      </c>
      <c r="B2" s="120" t="str">
        <f>OFFSET(ITEMS!$B$6,A2,0)</f>
        <v>ITEM_POTION</v>
      </c>
      <c r="C2" s="25" t="s">
        <v>372</v>
      </c>
    </row>
    <row r="3">
      <c r="A3" s="25">
        <f t="shared" si="1"/>
        <v>1</v>
      </c>
      <c r="B3" s="120" t="str">
        <f>OFFSET(ITEMS!$B$6,A3,0)</f>
        <v>ITEM_POTION_BLUE</v>
      </c>
      <c r="C3" s="25" t="s">
        <v>372</v>
      </c>
    </row>
    <row r="4">
      <c r="A4" s="25">
        <f t="shared" si="1"/>
        <v>2</v>
      </c>
      <c r="B4" s="120" t="str">
        <f>OFFSET(ITEMS!$B$6,A4,0)</f>
        <v>ITEM_FOUNTAIN</v>
      </c>
      <c r="C4" s="25" t="s">
        <v>372</v>
      </c>
    </row>
    <row r="5">
      <c r="A5" s="25">
        <f t="shared" si="1"/>
        <v>3</v>
      </c>
      <c r="B5" s="120" t="str">
        <f>OFFSET(ITEMS!$B$6,A5,0)</f>
        <v>ITEM_NPC_MILITO</v>
      </c>
      <c r="C5" s="25" t="s">
        <v>372</v>
      </c>
    </row>
    <row r="6">
      <c r="A6" s="25">
        <f t="shared" si="1"/>
        <v>4</v>
      </c>
      <c r="B6" s="120" t="str">
        <f>OFFSET(ITEMS!$B$6,A6,0)</f>
        <v>ITEM_LAST</v>
      </c>
      <c r="C6" s="120"/>
    </row>
    <row r="7">
      <c r="A7" s="25">
        <f t="shared" si="1"/>
        <v>5</v>
      </c>
      <c r="B7" s="120" t="str">
        <f>OFFSET(ITEMS!$B$6,A7,0)</f>
        <v/>
      </c>
      <c r="C7" s="120"/>
    </row>
    <row r="8">
      <c r="A8" s="25">
        <f t="shared" si="1"/>
        <v>6</v>
      </c>
      <c r="B8" s="120" t="str">
        <f>OFFSET(ITEMS!$B$6,A8,0)</f>
        <v/>
      </c>
      <c r="C8" s="120"/>
    </row>
    <row r="9">
      <c r="A9" s="25">
        <f t="shared" si="1"/>
        <v>7</v>
      </c>
      <c r="B9" s="120" t="str">
        <f>OFFSET(ITEMS!$B$6,A9,0)</f>
        <v/>
      </c>
      <c r="C9" s="120"/>
    </row>
    <row r="10">
      <c r="A10" s="25">
        <f t="shared" si="1"/>
        <v>8</v>
      </c>
      <c r="B10" s="120" t="str">
        <f>OFFSET(ITEMS!$B$6,A10,0)</f>
        <v/>
      </c>
      <c r="C10" s="120"/>
    </row>
    <row r="11">
      <c r="A11" s="25">
        <f t="shared" si="1"/>
        <v>9</v>
      </c>
      <c r="B11" s="120" t="str">
        <f>OFFSET(ITEMS!$B$6,A11,0)</f>
        <v/>
      </c>
      <c r="C11" s="120"/>
    </row>
    <row r="12">
      <c r="A12" s="25">
        <f t="shared" si="1"/>
        <v>10</v>
      </c>
      <c r="B12" s="120" t="str">
        <f>OFFSET(ITEMS!$B$6,A12,0)</f>
        <v/>
      </c>
      <c r="C12" s="120"/>
    </row>
    <row r="13">
      <c r="A13" s="25">
        <f t="shared" si="1"/>
        <v>11</v>
      </c>
      <c r="B13" s="120" t="str">
        <f>OFFSET(ITEMS!$B$6,A13,0)</f>
        <v/>
      </c>
      <c r="C13" s="120"/>
    </row>
    <row r="14">
      <c r="A14" s="25">
        <f t="shared" si="1"/>
        <v>12</v>
      </c>
      <c r="B14" s="120" t="str">
        <f>OFFSET(ITEMS!$B$6,A14,0)</f>
        <v/>
      </c>
      <c r="C14" s="120"/>
    </row>
    <row r="15">
      <c r="A15" s="25">
        <f t="shared" si="1"/>
        <v>13</v>
      </c>
      <c r="B15" s="120" t="str">
        <f>OFFSET(ITEMS!$B$6,A15,0)</f>
        <v/>
      </c>
      <c r="C15" s="120"/>
    </row>
    <row r="16">
      <c r="A16" s="25">
        <f t="shared" si="1"/>
        <v>14</v>
      </c>
      <c r="B16" s="120" t="str">
        <f>OFFSET(ITEMS!$B$6,A16,0)</f>
        <v/>
      </c>
      <c r="C16" s="120"/>
    </row>
    <row r="17">
      <c r="A17" s="25">
        <f t="shared" si="1"/>
        <v>15</v>
      </c>
      <c r="B17" s="120" t="str">
        <f>OFFSET(ITEMS!$B$6,A17,0)</f>
        <v/>
      </c>
      <c r="C17" s="120"/>
    </row>
    <row r="18">
      <c r="A18" s="25">
        <f t="shared" si="1"/>
        <v>16</v>
      </c>
      <c r="B18" s="120" t="str">
        <f>OFFSET(ITEMS!$B$6,A18,0)</f>
        <v/>
      </c>
      <c r="C18" s="120"/>
    </row>
    <row r="19">
      <c r="A19" s="25">
        <f t="shared" si="1"/>
        <v>17</v>
      </c>
      <c r="B19" s="120" t="str">
        <f>OFFSET(ITEMS!$B$6,A19,0)</f>
        <v/>
      </c>
      <c r="C19" s="120"/>
    </row>
    <row r="20">
      <c r="A20" s="25">
        <f t="shared" si="1"/>
        <v>18</v>
      </c>
      <c r="B20" s="120" t="str">
        <f>OFFSET(ITEMS!$B$6,A20,0)</f>
        <v/>
      </c>
      <c r="C20" s="120"/>
    </row>
    <row r="21">
      <c r="A21" s="25">
        <f t="shared" si="1"/>
        <v>19</v>
      </c>
      <c r="B21" s="120" t="str">
        <f>OFFSET(ITEMS!$B$6,A21,0)</f>
        <v/>
      </c>
      <c r="C21" s="120"/>
    </row>
    <row r="22">
      <c r="A22" s="25">
        <f t="shared" si="1"/>
        <v>20</v>
      </c>
      <c r="B22" s="120" t="str">
        <f>OFFSET(ITEMS!$B$6,A22,0)</f>
        <v/>
      </c>
      <c r="C22" s="120"/>
    </row>
    <row r="23">
      <c r="A23" s="25">
        <f t="shared" si="1"/>
        <v>21</v>
      </c>
      <c r="B23" s="120" t="str">
        <f>OFFSET(ITEMS!$B$6,A23,0)</f>
        <v/>
      </c>
      <c r="C23" s="120"/>
    </row>
    <row r="24">
      <c r="A24" s="25">
        <f t="shared" si="1"/>
        <v>22</v>
      </c>
      <c r="B24" s="120" t="str">
        <f>OFFSET(ITEMS!$B$6,A24,0)</f>
        <v/>
      </c>
      <c r="C24" s="120"/>
    </row>
    <row r="25">
      <c r="A25" s="25">
        <f t="shared" si="1"/>
        <v>23</v>
      </c>
      <c r="B25" s="120" t="str">
        <f>OFFSET(ITEMS!$B$6,A25,0)</f>
        <v/>
      </c>
      <c r="C25" s="120"/>
    </row>
    <row r="26">
      <c r="A26" s="25">
        <f t="shared" si="1"/>
        <v>24</v>
      </c>
      <c r="B26" s="120" t="str">
        <f>OFFSET(ITEMS!$B$6,A26,0)</f>
        <v/>
      </c>
      <c r="C26" s="120"/>
    </row>
    <row r="27">
      <c r="A27" s="25">
        <f t="shared" si="1"/>
        <v>25</v>
      </c>
      <c r="B27" s="120" t="str">
        <f>OFFSET(ITEMS!$B$6,A27,0)</f>
        <v/>
      </c>
      <c r="C27" s="120"/>
    </row>
    <row r="28">
      <c r="A28" s="25">
        <f t="shared" si="1"/>
        <v>26</v>
      </c>
      <c r="B28" s="120" t="str">
        <f>OFFSET(ITEMS!$B$6,A28,0)</f>
        <v/>
      </c>
      <c r="C28" s="120"/>
    </row>
    <row r="29">
      <c r="A29" s="25">
        <f t="shared" si="1"/>
        <v>27</v>
      </c>
      <c r="B29" s="120" t="str">
        <f>OFFSET(ITEMS!$B$6,A29,0)</f>
        <v/>
      </c>
      <c r="C29" s="120"/>
    </row>
    <row r="30">
      <c r="A30" s="25">
        <f t="shared" si="1"/>
        <v>28</v>
      </c>
      <c r="B30" s="120" t="str">
        <f>OFFSET(ITEMS!$B$6,A30,0)</f>
        <v/>
      </c>
      <c r="C30" s="120"/>
    </row>
    <row r="31">
      <c r="A31" s="25">
        <f t="shared" si="1"/>
        <v>29</v>
      </c>
      <c r="B31" s="120" t="str">
        <f>OFFSET(ITEMS!$B$6,A31,0)</f>
        <v/>
      </c>
      <c r="C31" s="120"/>
    </row>
    <row r="32">
      <c r="A32" s="25">
        <f t="shared" si="1"/>
        <v>30</v>
      </c>
      <c r="B32" s="120" t="str">
        <f>OFFSET(ITEMS!$B$6,A32,0)</f>
        <v/>
      </c>
      <c r="C32" s="120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9.43"/>
    <col customWidth="1" min="3" max="3" width="11.71"/>
    <col customWidth="1" min="4" max="4" width="15.57"/>
  </cols>
  <sheetData>
    <row r="1">
      <c r="A1" s="44" t="s">
        <v>373</v>
      </c>
      <c r="B1" s="45" t="s">
        <v>374</v>
      </c>
      <c r="C1" s="45" t="s">
        <v>375</v>
      </c>
      <c r="D1" s="69" t="s">
        <v>376</v>
      </c>
    </row>
    <row r="2">
      <c r="A2" s="121" t="s">
        <v>377</v>
      </c>
      <c r="B2" s="122">
        <v>1.0</v>
      </c>
      <c r="C2" s="50" t="b">
        <v>1</v>
      </c>
      <c r="D2" s="71" t="b">
        <v>1</v>
      </c>
    </row>
    <row r="3">
      <c r="A3" s="55" t="s">
        <v>378</v>
      </c>
      <c r="B3" s="122">
        <v>1.0</v>
      </c>
      <c r="C3" s="56" t="b">
        <v>0</v>
      </c>
      <c r="D3" s="70" t="b">
        <v>1</v>
      </c>
    </row>
    <row r="4">
      <c r="A4" s="49" t="s">
        <v>379</v>
      </c>
      <c r="B4" s="123">
        <v>3.0</v>
      </c>
      <c r="C4" s="50" t="b">
        <v>0</v>
      </c>
      <c r="D4" s="71" t="b">
        <v>0</v>
      </c>
    </row>
    <row r="5">
      <c r="A5" s="121" t="s">
        <v>380</v>
      </c>
      <c r="B5" s="122">
        <v>1.0</v>
      </c>
      <c r="C5" s="56" t="b">
        <v>1</v>
      </c>
      <c r="D5" s="70" t="b">
        <v>1</v>
      </c>
    </row>
    <row r="6">
      <c r="A6" s="49" t="s">
        <v>381</v>
      </c>
      <c r="B6" s="123">
        <v>3.0</v>
      </c>
      <c r="C6" s="50" t="b">
        <v>0</v>
      </c>
      <c r="D6" s="71" t="b">
        <v>0</v>
      </c>
    </row>
    <row r="7">
      <c r="A7" s="121" t="s">
        <v>382</v>
      </c>
      <c r="B7" s="123">
        <v>3.0</v>
      </c>
      <c r="C7" s="56" t="b">
        <v>1</v>
      </c>
      <c r="D7" s="70" t="b">
        <v>1</v>
      </c>
    </row>
    <row r="8">
      <c r="A8" s="121" t="s">
        <v>383</v>
      </c>
      <c r="B8" s="124">
        <v>5.0</v>
      </c>
      <c r="C8" s="50" t="b">
        <v>1</v>
      </c>
      <c r="D8" s="71" t="b">
        <v>1</v>
      </c>
    </row>
    <row r="9">
      <c r="A9" s="55" t="s">
        <v>384</v>
      </c>
      <c r="B9" s="125">
        <v>4.0</v>
      </c>
      <c r="C9" s="56" t="b">
        <v>0</v>
      </c>
      <c r="D9" s="70" t="b">
        <v>0</v>
      </c>
    </row>
    <row r="10">
      <c r="A10" s="49" t="s">
        <v>385</v>
      </c>
      <c r="B10" s="125">
        <v>4.0</v>
      </c>
      <c r="C10" s="50" t="b">
        <v>0</v>
      </c>
      <c r="D10" s="71" t="b">
        <v>0</v>
      </c>
    </row>
    <row r="11">
      <c r="A11" s="55" t="s">
        <v>386</v>
      </c>
      <c r="B11" s="122">
        <v>1.0</v>
      </c>
      <c r="C11" s="56" t="b">
        <v>0</v>
      </c>
      <c r="D11" s="70" t="b">
        <v>0</v>
      </c>
    </row>
    <row r="12">
      <c r="A12" s="121" t="s">
        <v>387</v>
      </c>
      <c r="B12" s="125">
        <v>4.0</v>
      </c>
      <c r="C12" s="50" t="b">
        <v>1</v>
      </c>
      <c r="D12" s="71" t="b">
        <v>1</v>
      </c>
    </row>
    <row r="13">
      <c r="A13" s="121" t="s">
        <v>388</v>
      </c>
      <c r="B13" s="122">
        <v>1.0</v>
      </c>
      <c r="C13" s="56" t="b">
        <v>1</v>
      </c>
      <c r="D13" s="70" t="b">
        <v>1</v>
      </c>
    </row>
    <row r="14">
      <c r="A14" s="121" t="s">
        <v>389</v>
      </c>
      <c r="B14" s="126">
        <v>2.0</v>
      </c>
      <c r="C14" s="50" t="b">
        <v>1</v>
      </c>
      <c r="D14" s="71" t="b">
        <v>1</v>
      </c>
    </row>
    <row r="15">
      <c r="A15" s="121" t="s">
        <v>390</v>
      </c>
      <c r="B15" s="123">
        <v>3.0</v>
      </c>
      <c r="C15" s="56" t="b">
        <v>1</v>
      </c>
      <c r="D15" s="70" t="b">
        <v>1</v>
      </c>
    </row>
    <row r="16">
      <c r="A16" s="49" t="s">
        <v>391</v>
      </c>
      <c r="B16" s="126">
        <v>2.0</v>
      </c>
      <c r="C16" s="50" t="b">
        <v>0</v>
      </c>
      <c r="D16" s="71" t="b">
        <v>0</v>
      </c>
    </row>
    <row r="17">
      <c r="A17" s="55" t="s">
        <v>392</v>
      </c>
      <c r="B17" s="126">
        <v>2.0</v>
      </c>
      <c r="C17" s="56" t="b">
        <v>0</v>
      </c>
      <c r="D17" s="70" t="b">
        <v>0</v>
      </c>
    </row>
    <row r="18">
      <c r="A18" s="49" t="s">
        <v>393</v>
      </c>
      <c r="B18" s="123">
        <v>3.0</v>
      </c>
      <c r="C18" s="50" t="b">
        <v>0</v>
      </c>
      <c r="D18" s="71" t="b">
        <v>0</v>
      </c>
    </row>
    <row r="19">
      <c r="A19" s="63" t="s">
        <v>312</v>
      </c>
      <c r="B19" s="127">
        <v>5.0</v>
      </c>
      <c r="C19" s="64" t="b">
        <v>0</v>
      </c>
      <c r="D19" s="99" t="b">
        <v>0</v>
      </c>
    </row>
  </sheetData>
  <conditionalFormatting sqref="B2:B19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19">
    <cfRule type="expression" dxfId="4" priority="2">
      <formula>$C2=TRUE</formula>
    </cfRule>
  </conditionalFormatting>
  <dataValidations>
    <dataValidation type="custom" allowBlank="1" showDropDown="1" sqref="B2:B19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