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60" windowWidth="13620" windowHeight="8205"/>
  </bookViews>
  <sheets>
    <sheet name="10market" sheetId="1" r:id="rId1"/>
  </sheets>
  <externalReferences>
    <externalReference r:id="rId2"/>
  </externalReferences>
  <definedNames>
    <definedName name="Bid_Increments">'10market'!$N$5:$N$22</definedName>
    <definedName name="High_Bidders">'10market'!$H$5:$H$22</definedName>
    <definedName name="High_Bids">'10market'!$K$5:$K$22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42184.6955208333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Market_Analysis_data">'10market'!$B$4:$R$22</definedName>
    <definedName name="Market_Analysis_Round">'10market'!$C$1</definedName>
    <definedName name="Market_MTA_Header">'10market'!$C$4</definedName>
    <definedName name="Market_Name_Header">'10market'!$E$4</definedName>
    <definedName name="Market_Num_Bids_Header">'10market'!$F$4</definedName>
    <definedName name="Market_Pops_Header">'10market'!$B$4</definedName>
    <definedName name="Market_Price_Header">'10market'!$M$4</definedName>
    <definedName name="Markets_BTA_Header">'10market'!$D$4</definedName>
    <definedName name="Markets_High_Bid_Header">'10market'!$K$4</definedName>
    <definedName name="Markets_High_Bidder_Header">'10market'!$H$4</definedName>
    <definedName name="Markets_Min_Bid_Header">'10market'!$O$4</definedName>
    <definedName name="Markets_Net_Bid_Header">'10market'!$L$4</definedName>
    <definedName name="Markets_Num_Bids">'10market'!$F$4</definedName>
    <definedName name="Markets_Num_Bids_Header">'10market'!$F$4</definedName>
    <definedName name="Markets_Preference_Header">'10market'!$I$4</definedName>
    <definedName name="Markets_Preferences">'10market'!$I$5:$I$22</definedName>
    <definedName name="Markets_Rounds">'10market'!$J$5:$J$22</definedName>
    <definedName name="Markets_Withdrawals_Bid">'10market'!$Q$5:$Q$22</definedName>
    <definedName name="Markets_Withdrawals_Bidder">'10market'!$P$5:$P$22</definedName>
    <definedName name="Markets_Withdrawals_Penalty">'10market'!$R$5:$R$22</definedName>
    <definedName name="Min_Bids">'10market'!$O$5:$O$22</definedName>
    <definedName name="Net_Bids">'10market'!$L$5:$L$22</definedName>
    <definedName name="Num_Bids">'10market'!$F$5:$F$22</definedName>
    <definedName name="Number_of_Bid_Increments_Header">'10market'!$N$4</definedName>
    <definedName name="Prev_High_Bidders">'10market'!$G$5:$G$22</definedName>
    <definedName name="Prices">'10market'!$M$5:$M$22</definedName>
    <definedName name="_xlnm.Print_Area" localSheetId="0">'10market'!$B$1:$R$22</definedName>
    <definedName name="_xlnm.Print_Titles" localSheetId="0">'10market'!$1:$4</definedName>
    <definedName name="SortCurMarketData">[1]MarketData!SortCurMarketData</definedName>
    <definedName name="wrn.Round._.Results." localSheetId="0" hidden="1">{#N/A,#N/A,FALSE,"Summary";#N/A,#N/A,FALSE,"Rounds";#N/A,#N/A,FALSE,"Markets";#N/A,#N/A,FALSE,"Bidders"}</definedName>
  </definedNames>
  <calcPr calcId="145621" fullCalcOnLoad="1"/>
</workbook>
</file>

<file path=xl/calcChain.xml><?xml version="1.0" encoding="utf-8"?>
<calcChain xmlns="http://schemas.openxmlformats.org/spreadsheetml/2006/main">
  <c r="V5" i="1" l="1"/>
  <c r="W5" i="1"/>
  <c r="X5" i="1"/>
  <c r="Y5" i="1"/>
  <c r="V6" i="1"/>
  <c r="V23" i="1" s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S23" i="1"/>
  <c r="V24" i="1"/>
</calcChain>
</file>

<file path=xl/sharedStrings.xml><?xml version="1.0" encoding="utf-8"?>
<sst xmlns="http://schemas.openxmlformats.org/spreadsheetml/2006/main" count="101" uniqueCount="54">
  <si>
    <t>Round:</t>
  </si>
  <si>
    <t>Market Analysis for Current Round</t>
  </si>
  <si>
    <t>BTA ReAuction 10</t>
  </si>
  <si>
    <t>Outstanding Withdrawals:</t>
  </si>
  <si>
    <t>Pops (k)</t>
  </si>
  <si>
    <t>MTA</t>
  </si>
  <si>
    <t>BTA</t>
  </si>
  <si>
    <t>Market Name</t>
  </si>
  <si>
    <t>Num Bids</t>
  </si>
  <si>
    <t>Prev. High Bidder</t>
  </si>
  <si>
    <t>High Bidder</t>
  </si>
  <si>
    <t>Pref</t>
  </si>
  <si>
    <t>Round</t>
  </si>
  <si>
    <t>High Bid ($k)</t>
  </si>
  <si>
    <t>Net Bid ($k)</t>
  </si>
  <si>
    <t>Net Price
($/pop)</t>
  </si>
  <si>
    <t># of Bid Increments</t>
  </si>
  <si>
    <t>Min. Bid ($k)</t>
  </si>
  <si>
    <t>Bidder</t>
  </si>
  <si>
    <t>Bid ($k)</t>
  </si>
  <si>
    <t>Penalty ($k)</t>
  </si>
  <si>
    <t>Default Net bid</t>
  </si>
  <si>
    <t>Default Net $/pop</t>
  </si>
  <si>
    <t>Diff Net $</t>
  </si>
  <si>
    <t>Diff per pop</t>
  </si>
  <si>
    <t>% of Def.</t>
  </si>
  <si>
    <t>Albuquerque, NM</t>
  </si>
  <si>
    <t xml:space="preserve">Magnacom  </t>
  </si>
  <si>
    <t>S</t>
  </si>
  <si>
    <t xml:space="preserve">          </t>
  </si>
  <si>
    <t>American Samoa</t>
  </si>
  <si>
    <t xml:space="preserve">Westel    </t>
  </si>
  <si>
    <t>Bellingham, WA</t>
  </si>
  <si>
    <t xml:space="preserve">NextWave  </t>
  </si>
  <si>
    <t>Bremerton, WA</t>
  </si>
  <si>
    <t xml:space="preserve">CookWest  </t>
  </si>
  <si>
    <t>Colorado Spring, CO</t>
  </si>
  <si>
    <t xml:space="preserve">MountSol  </t>
  </si>
  <si>
    <t>Denver, CO</t>
  </si>
  <si>
    <t>Eugene, OR</t>
  </si>
  <si>
    <t>Ft Collins, CO</t>
  </si>
  <si>
    <t>Longview, WA</t>
  </si>
  <si>
    <t>Minneapolis, MN</t>
  </si>
  <si>
    <t>Olympia, WA</t>
  </si>
  <si>
    <t>Phoenix, AZ</t>
  </si>
  <si>
    <t xml:space="preserve">CHPCS     </t>
  </si>
  <si>
    <t>Portland, OR</t>
  </si>
  <si>
    <t xml:space="preserve">Salem, OR </t>
  </si>
  <si>
    <t>Santa Fe, NM</t>
  </si>
  <si>
    <t>Seattle, WA</t>
  </si>
  <si>
    <t>St Cloud, MN</t>
  </si>
  <si>
    <t xml:space="preserve">RedWood   </t>
  </si>
  <si>
    <t>Tucson, AZ</t>
  </si>
  <si>
    <t>of total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</si>
</sst>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7" formatCode="&quot;$&quot;#,##0.00_);\(&quot;$&quot;#,##0.00\)"/>
    <numFmt numFmtId="164" formatCode="&quot;$&quot;#,##0\ ;\(&quot;$&quot;#,##0\)"/>
    <numFmt numFmtId="189" formatCode="0.0%"/>
    <numFmt numFmtId="191" formatCode="#,##0,"/>
    <numFmt numFmtId="208" formatCode="[Green]\ &quot;Data Sorted Ok&quot;\ ;[Red]\ &quot;Sort Data&quot;"/>
  </numFmts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8"/>
      <name val="Arial"/>
    </font>
    <font>
      <b/>
      <sz val="12"/>
      <name val="Arial"/>
    </font>
    <font>
      <sz val="10"/>
      <name val="Times New Roman"/>
    </font>
    <font>
      <b/>
      <sz val="36"/>
      <name val="Times New Roman"/>
    </font>
    <font>
      <b/>
      <sz val="12"/>
      <name val="Arial"/>
    </font>
    <font>
      <i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1" applyNumberFormat="0" applyFont="0" applyFill="0" applyAlignment="0" applyProtection="0"/>
  </cellStyleXfs>
  <cellXfs count="49">
    <xf numFmtId="0" fontId="0" fillId="0" borderId="0" xfId="0"/>
    <xf numFmtId="3" fontId="0" fillId="0" borderId="2" xfId="0" applyNumberFormat="1" applyBorder="1" applyAlignment="1">
      <alignment horizontal="right"/>
    </xf>
    <xf numFmtId="3" fontId="0" fillId="0" borderId="3" xfId="0" applyNumberFormat="1" applyBorder="1"/>
    <xf numFmtId="0" fontId="0" fillId="0" borderId="0" xfId="0" applyAlignment="1">
      <alignment horizontal="centerContinuous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9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" fontId="0" fillId="0" borderId="0" xfId="0" applyNumberFormat="1" applyAlignment="1"/>
    <xf numFmtId="191" fontId="0" fillId="0" borderId="0" xfId="0" applyNumberFormat="1" applyAlignment="1"/>
    <xf numFmtId="0" fontId="1" fillId="2" borderId="0" xfId="0" applyFont="1" applyFill="1" applyAlignment="1"/>
    <xf numFmtId="3" fontId="0" fillId="0" borderId="0" xfId="0" applyNumberFormat="1"/>
    <xf numFmtId="4" fontId="0" fillId="0" borderId="0" xfId="0" applyNumberFormat="1"/>
    <xf numFmtId="0" fontId="8" fillId="0" borderId="4" xfId="0" applyFont="1" applyBorder="1" applyAlignment="1">
      <alignment horizontal="left"/>
    </xf>
    <xf numFmtId="191" fontId="0" fillId="0" borderId="4" xfId="0" applyNumberFormat="1" applyBorder="1" applyAlignment="1">
      <alignment horizontal="right"/>
    </xf>
    <xf numFmtId="3" fontId="0" fillId="0" borderId="4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left" wrapText="1"/>
    </xf>
    <xf numFmtId="191" fontId="0" fillId="0" borderId="4" xfId="0" applyNumberFormat="1" applyBorder="1" applyAlignment="1">
      <alignment horizontal="right" wrapText="1"/>
    </xf>
    <xf numFmtId="2" fontId="0" fillId="0" borderId="4" xfId="0" applyNumberFormat="1" applyBorder="1" applyAlignment="1">
      <alignment horizontal="right" wrapText="1"/>
    </xf>
    <xf numFmtId="4" fontId="0" fillId="0" borderId="4" xfId="0" applyNumberFormat="1" applyBorder="1" applyAlignment="1">
      <alignment horizontal="right"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6" xfId="0" applyFill="1" applyBorder="1"/>
    <xf numFmtId="0" fontId="0" fillId="3" borderId="7" xfId="0" applyFill="1" applyBorder="1"/>
    <xf numFmtId="191" fontId="0" fillId="0" borderId="0" xfId="0" applyNumberFormat="1"/>
    <xf numFmtId="5" fontId="0" fillId="3" borderId="8" xfId="0" applyNumberFormat="1" applyFill="1" applyBorder="1" applyAlignment="1">
      <alignment horizontal="right"/>
    </xf>
    <xf numFmtId="7" fontId="0" fillId="3" borderId="0" xfId="0" applyNumberFormat="1" applyFill="1" applyBorder="1" applyAlignment="1">
      <alignment horizontal="right"/>
    </xf>
    <xf numFmtId="0" fontId="0" fillId="3" borderId="0" xfId="0" applyFill="1" applyBorder="1"/>
    <xf numFmtId="191" fontId="0" fillId="3" borderId="0" xfId="0" applyNumberFormat="1" applyFill="1" applyBorder="1"/>
    <xf numFmtId="2" fontId="0" fillId="3" borderId="0" xfId="0" applyNumberFormat="1" applyFill="1" applyBorder="1"/>
    <xf numFmtId="189" fontId="0" fillId="3" borderId="9" xfId="0" applyNumberFormat="1" applyFill="1" applyBorder="1"/>
    <xf numFmtId="208" fontId="0" fillId="0" borderId="0" xfId="0" applyNumberFormat="1" applyFill="1"/>
    <xf numFmtId="1" fontId="0" fillId="0" borderId="0" xfId="0" applyNumberFormat="1" applyAlignment="1">
      <alignment horizontal="left"/>
    </xf>
    <xf numFmtId="5" fontId="0" fillId="3" borderId="10" xfId="0" applyNumberFormat="1" applyFill="1" applyBorder="1" applyAlignment="1">
      <alignment horizontal="right"/>
    </xf>
    <xf numFmtId="7" fontId="0" fillId="3" borderId="4" xfId="0" applyNumberFormat="1" applyFill="1" applyBorder="1" applyAlignment="1">
      <alignment horizontal="right"/>
    </xf>
    <xf numFmtId="0" fontId="0" fillId="3" borderId="4" xfId="0" applyFill="1" applyBorder="1"/>
    <xf numFmtId="191" fontId="0" fillId="3" borderId="4" xfId="0" applyNumberFormat="1" applyFill="1" applyBorder="1"/>
    <xf numFmtId="2" fontId="0" fillId="3" borderId="4" xfId="0" applyNumberFormat="1" applyFill="1" applyBorder="1"/>
    <xf numFmtId="189" fontId="0" fillId="3" borderId="11" xfId="0" applyNumberFormat="1" applyFill="1" applyBorder="1"/>
    <xf numFmtId="5" fontId="0" fillId="3" borderId="8" xfId="0" applyNumberFormat="1" applyFill="1" applyBorder="1"/>
    <xf numFmtId="191" fontId="0" fillId="3" borderId="12" xfId="0" applyNumberFormat="1" applyFill="1" applyBorder="1"/>
    <xf numFmtId="0" fontId="0" fillId="3" borderId="9" xfId="0" applyFill="1" applyBorder="1"/>
    <xf numFmtId="0" fontId="0" fillId="3" borderId="10" xfId="0" applyFill="1" applyBorder="1"/>
    <xf numFmtId="10" fontId="0" fillId="3" borderId="2" xfId="0" applyNumberFormat="1" applyFill="1" applyBorder="1"/>
    <xf numFmtId="0" fontId="0" fillId="3" borderId="13" xfId="0" applyFill="1" applyBorder="1"/>
    <xf numFmtId="0" fontId="0" fillId="3" borderId="3" xfId="0" applyFill="1" applyBorder="1"/>
  </cellXfs>
  <cellStyles count="11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Map Labels" xfId="7"/>
    <cellStyle name="Map Legend" xfId="8"/>
    <cellStyle name="Map Title" xfId="9"/>
    <cellStyle name="Normal" xfId="0" builtinId="0"/>
    <cellStyle name="Total" xfId="1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2</xdr:row>
          <xdr:rowOff>0</xdr:rowOff>
        </xdr:from>
        <xdr:to>
          <xdr:col>0</xdr:col>
          <xdr:colOff>657225</xdr:colOff>
          <xdr:row>3</xdr:row>
          <xdr:rowOff>142875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CC/BROAD/REAUCT/REAU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Data"/>
    </sheetNames>
    <definedNames>
      <definedName name="SortCurMarketData" sheetId="0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Y24"/>
  <sheetViews>
    <sheetView showZeros="0" tabSelected="1" workbookViewId="0">
      <pane xSplit="1" ySplit="4" topLeftCell="B5" activePane="bottomRight" state="frozen"/>
      <selection activeCell="B5" sqref="B5"/>
      <selection pane="topRight" activeCell="B5" sqref="B5"/>
      <selection pane="bottomLeft" activeCell="B5" sqref="B5"/>
      <selection pane="bottomRight" activeCell="E5" sqref="E5"/>
    </sheetView>
  </sheetViews>
  <sheetFormatPr defaultRowHeight="12.75" x14ac:dyDescent="0.2"/>
  <cols>
    <col min="1" max="1" width="6.42578125" customWidth="1"/>
    <col min="2" max="2" width="7.5703125" style="13" customWidth="1"/>
    <col min="3" max="3" width="5.7109375" customWidth="1"/>
    <col min="4" max="4" width="5" customWidth="1"/>
    <col min="5" max="5" width="16" customWidth="1"/>
    <col min="6" max="6" width="5.85546875" style="7" customWidth="1"/>
    <col min="7" max="8" width="11.85546875" style="6" customWidth="1"/>
    <col min="9" max="9" width="4" style="7" customWidth="1"/>
    <col min="10" max="10" width="6.28515625" style="7" customWidth="1"/>
    <col min="11" max="11" width="8" style="8" customWidth="1"/>
    <col min="12" max="12" width="7.5703125" style="8" customWidth="1"/>
    <col min="13" max="13" width="8.7109375" style="9" customWidth="1"/>
    <col min="14" max="14" width="10.140625" style="14" customWidth="1"/>
    <col min="15" max="15" width="7.85546875" style="11" customWidth="1"/>
    <col min="16" max="16" width="11.85546875" style="6" customWidth="1"/>
    <col min="17" max="18" width="8.28515625" style="8" customWidth="1"/>
    <col min="19" max="19" width="12.7109375" customWidth="1"/>
    <col min="21" max="21" width="7.7109375" customWidth="1"/>
    <col min="24" max="24" width="9.7109375" customWidth="1"/>
    <col min="25" max="25" width="15.28515625" customWidth="1"/>
  </cols>
  <sheetData>
    <row r="1" spans="2:25" ht="15.75" x14ac:dyDescent="0.25">
      <c r="B1" s="1" t="s">
        <v>0</v>
      </c>
      <c r="C1" s="2">
        <v>24</v>
      </c>
      <c r="D1" s="3"/>
      <c r="E1" s="4" t="s">
        <v>1</v>
      </c>
      <c r="F1" s="5"/>
      <c r="G1" s="4"/>
      <c r="N1" s="10"/>
      <c r="P1" s="12" t="s">
        <v>2</v>
      </c>
    </row>
    <row r="2" spans="2:25" x14ac:dyDescent="0.2">
      <c r="E2" s="13"/>
      <c r="K2" s="9"/>
    </row>
    <row r="3" spans="2:25" x14ac:dyDescent="0.2">
      <c r="E3" s="13"/>
      <c r="P3" s="15" t="s">
        <v>3</v>
      </c>
      <c r="Q3" s="16"/>
      <c r="R3" s="16"/>
    </row>
    <row r="4" spans="2:25" ht="26.25" customHeight="1" x14ac:dyDescent="0.2">
      <c r="B4" s="17" t="s">
        <v>4</v>
      </c>
      <c r="C4" s="18" t="s">
        <v>5</v>
      </c>
      <c r="D4" s="18" t="s">
        <v>6</v>
      </c>
      <c r="E4" s="18" t="s">
        <v>7</v>
      </c>
      <c r="F4" s="18" t="s">
        <v>8</v>
      </c>
      <c r="G4" s="19" t="s">
        <v>9</v>
      </c>
      <c r="H4" s="19" t="s">
        <v>10</v>
      </c>
      <c r="I4" s="18" t="s">
        <v>11</v>
      </c>
      <c r="J4" s="18" t="s">
        <v>12</v>
      </c>
      <c r="K4" s="20" t="s">
        <v>13</v>
      </c>
      <c r="L4" s="20" t="s">
        <v>14</v>
      </c>
      <c r="M4" s="21" t="s">
        <v>15</v>
      </c>
      <c r="N4" s="22" t="s">
        <v>16</v>
      </c>
      <c r="O4" s="20" t="s">
        <v>17</v>
      </c>
      <c r="P4" s="19" t="s">
        <v>18</v>
      </c>
      <c r="Q4" s="20" t="s">
        <v>19</v>
      </c>
      <c r="R4" s="20" t="s">
        <v>20</v>
      </c>
      <c r="S4" s="23" t="s">
        <v>21</v>
      </c>
      <c r="T4" s="24" t="s">
        <v>22</v>
      </c>
      <c r="U4" s="25" t="s">
        <v>6</v>
      </c>
      <c r="V4" s="25" t="s">
        <v>23</v>
      </c>
      <c r="W4" s="25" t="s">
        <v>24</v>
      </c>
      <c r="X4" s="26" t="s">
        <v>25</v>
      </c>
    </row>
    <row r="5" spans="2:25" x14ac:dyDescent="0.2">
      <c r="B5" s="27">
        <v>688612</v>
      </c>
      <c r="C5">
        <v>39</v>
      </c>
      <c r="D5">
        <v>8</v>
      </c>
      <c r="E5" t="s">
        <v>26</v>
      </c>
      <c r="F5" s="7">
        <v>0</v>
      </c>
      <c r="H5" s="6" t="s">
        <v>27</v>
      </c>
      <c r="I5" s="7" t="s">
        <v>28</v>
      </c>
      <c r="J5" s="7">
        <v>7</v>
      </c>
      <c r="K5" s="8">
        <v>44430000</v>
      </c>
      <c r="L5" s="8">
        <v>33322500</v>
      </c>
      <c r="M5" s="9">
        <v>48.390819549560497</v>
      </c>
      <c r="N5" s="9">
        <v>0</v>
      </c>
      <c r="O5" s="11">
        <v>48873000</v>
      </c>
      <c r="P5" s="6" t="s">
        <v>29</v>
      </c>
      <c r="Q5" s="8">
        <v>0</v>
      </c>
      <c r="R5" s="8">
        <v>0</v>
      </c>
      <c r="S5" s="28">
        <v>13617750</v>
      </c>
      <c r="T5" s="29">
        <v>33.256038665771399</v>
      </c>
      <c r="U5" s="30">
        <v>89</v>
      </c>
      <c r="V5" s="31">
        <f t="shared" ref="V5:V22" si="0">L5-S5</f>
        <v>19704750</v>
      </c>
      <c r="W5" s="32">
        <f t="shared" ref="W5:W22" si="1">M5-T5</f>
        <v>15.134780883789098</v>
      </c>
      <c r="X5" s="33">
        <f t="shared" ref="X5:X22" si="2">L5/S5</f>
        <v>2.4469901415432065</v>
      </c>
      <c r="Y5" s="34">
        <f t="shared" ref="Y5:Y22" si="3">IF(U5=D5,1,-1)</f>
        <v>-1</v>
      </c>
    </row>
    <row r="6" spans="2:25" x14ac:dyDescent="0.2">
      <c r="B6" s="27">
        <v>47000</v>
      </c>
      <c r="C6">
        <v>51</v>
      </c>
      <c r="D6">
        <v>492</v>
      </c>
      <c r="E6" t="s">
        <v>30</v>
      </c>
      <c r="F6" s="7">
        <v>0</v>
      </c>
      <c r="H6" s="6" t="s">
        <v>31</v>
      </c>
      <c r="I6" s="7" t="s">
        <v>28</v>
      </c>
      <c r="J6" s="7">
        <v>16</v>
      </c>
      <c r="K6" s="8">
        <v>227000</v>
      </c>
      <c r="L6" s="8">
        <v>170250</v>
      </c>
      <c r="M6" s="9">
        <v>3.6223404407501198</v>
      </c>
      <c r="N6" s="9">
        <v>0</v>
      </c>
      <c r="O6" s="11">
        <v>255000</v>
      </c>
      <c r="P6" s="35" t="s">
        <v>29</v>
      </c>
      <c r="Q6" s="8">
        <v>0</v>
      </c>
      <c r="R6" s="8">
        <v>0</v>
      </c>
      <c r="S6" s="28">
        <v>4959000</v>
      </c>
      <c r="T6" s="29">
        <v>38.808891296386697</v>
      </c>
      <c r="U6" s="30">
        <v>36</v>
      </c>
      <c r="V6" s="31">
        <f t="shared" si="0"/>
        <v>-4788750</v>
      </c>
      <c r="W6" s="32">
        <f t="shared" si="1"/>
        <v>-35.186550855636575</v>
      </c>
      <c r="X6" s="33">
        <f t="shared" si="2"/>
        <v>3.4331518451300669E-2</v>
      </c>
      <c r="Y6" s="34">
        <f t="shared" si="3"/>
        <v>-1</v>
      </c>
    </row>
    <row r="7" spans="2:25" x14ac:dyDescent="0.2">
      <c r="B7" s="27">
        <v>127780</v>
      </c>
      <c r="C7">
        <v>24</v>
      </c>
      <c r="D7">
        <v>36</v>
      </c>
      <c r="E7" t="s">
        <v>32</v>
      </c>
      <c r="F7" s="7">
        <v>0</v>
      </c>
      <c r="H7" s="6" t="s">
        <v>33</v>
      </c>
      <c r="I7" s="7" t="s">
        <v>28</v>
      </c>
      <c r="J7" s="7">
        <v>23</v>
      </c>
      <c r="K7" s="8">
        <v>8197001</v>
      </c>
      <c r="L7" s="8">
        <v>6147750.75</v>
      </c>
      <c r="M7" s="9">
        <v>48.111995697021399</v>
      </c>
      <c r="N7" s="9">
        <v>0</v>
      </c>
      <c r="O7" s="11">
        <v>9017000</v>
      </c>
      <c r="P7" s="6" t="s">
        <v>29</v>
      </c>
      <c r="Q7" s="8">
        <v>0</v>
      </c>
      <c r="R7" s="8">
        <v>0</v>
      </c>
      <c r="S7" s="28">
        <v>6924000</v>
      </c>
      <c r="T7" s="29">
        <v>24.474040985107401</v>
      </c>
      <c r="U7" s="30">
        <v>133</v>
      </c>
      <c r="V7" s="31">
        <f t="shared" si="0"/>
        <v>-776249.25</v>
      </c>
      <c r="W7" s="32">
        <f t="shared" si="1"/>
        <v>23.637954711913999</v>
      </c>
      <c r="X7" s="33">
        <f t="shared" si="2"/>
        <v>0.88789005632582318</v>
      </c>
      <c r="Y7" s="34">
        <f t="shared" si="3"/>
        <v>-1</v>
      </c>
    </row>
    <row r="8" spans="2:25" x14ac:dyDescent="0.2">
      <c r="B8" s="27">
        <v>189731</v>
      </c>
      <c r="C8">
        <v>24</v>
      </c>
      <c r="D8">
        <v>55</v>
      </c>
      <c r="E8" t="s">
        <v>34</v>
      </c>
      <c r="F8" s="7">
        <v>0</v>
      </c>
      <c r="H8" s="6" t="s">
        <v>35</v>
      </c>
      <c r="I8" s="7" t="s">
        <v>28</v>
      </c>
      <c r="J8" s="7">
        <v>22</v>
      </c>
      <c r="K8" s="8">
        <v>12270000</v>
      </c>
      <c r="L8" s="8">
        <v>9202500</v>
      </c>
      <c r="M8" s="9">
        <v>48.502880096435497</v>
      </c>
      <c r="N8" s="9">
        <v>0</v>
      </c>
      <c r="O8" s="11">
        <v>13497000</v>
      </c>
      <c r="P8" s="6" t="s">
        <v>29</v>
      </c>
      <c r="Q8" s="8">
        <v>0</v>
      </c>
      <c r="R8" s="8">
        <v>0</v>
      </c>
      <c r="S8" s="28">
        <v>102478527.75</v>
      </c>
      <c r="T8" s="29">
        <v>60.604831695556598</v>
      </c>
      <c r="U8" s="30">
        <v>358</v>
      </c>
      <c r="V8" s="31">
        <f t="shared" si="0"/>
        <v>-93276027.75</v>
      </c>
      <c r="W8" s="32">
        <f t="shared" si="1"/>
        <v>-12.101951599121101</v>
      </c>
      <c r="X8" s="33">
        <f t="shared" si="2"/>
        <v>8.9799299443975467E-2</v>
      </c>
      <c r="Y8" s="34">
        <f t="shared" si="3"/>
        <v>-1</v>
      </c>
    </row>
    <row r="9" spans="2:25" x14ac:dyDescent="0.2">
      <c r="B9" s="27">
        <v>409482</v>
      </c>
      <c r="C9">
        <v>22</v>
      </c>
      <c r="D9">
        <v>89</v>
      </c>
      <c r="E9" t="s">
        <v>36</v>
      </c>
      <c r="F9" s="7">
        <v>0</v>
      </c>
      <c r="H9" s="6" t="s">
        <v>37</v>
      </c>
      <c r="I9" s="7" t="s">
        <v>28</v>
      </c>
      <c r="J9" s="7">
        <v>22</v>
      </c>
      <c r="K9" s="8">
        <v>22893036</v>
      </c>
      <c r="L9" s="8">
        <v>17169777</v>
      </c>
      <c r="M9" s="9">
        <v>41.9304809570312</v>
      </c>
      <c r="N9" s="9">
        <v>0</v>
      </c>
      <c r="O9" s="11">
        <v>25182000</v>
      </c>
      <c r="P9" s="6" t="s">
        <v>29</v>
      </c>
      <c r="Q9" s="8">
        <v>0</v>
      </c>
      <c r="R9" s="8">
        <v>0</v>
      </c>
      <c r="S9" s="28">
        <v>6292500</v>
      </c>
      <c r="T9" s="29">
        <v>36.054798126220703</v>
      </c>
      <c r="U9" s="30">
        <v>407</v>
      </c>
      <c r="V9" s="31">
        <f t="shared" si="0"/>
        <v>10877277</v>
      </c>
      <c r="W9" s="32">
        <f t="shared" si="1"/>
        <v>5.8756828308104971</v>
      </c>
      <c r="X9" s="33">
        <f t="shared" si="2"/>
        <v>2.7286097735399286</v>
      </c>
      <c r="Y9" s="34">
        <f t="shared" si="3"/>
        <v>-1</v>
      </c>
    </row>
    <row r="10" spans="2:25" x14ac:dyDescent="0.2">
      <c r="B10" s="27">
        <v>2073952</v>
      </c>
      <c r="C10">
        <v>22</v>
      </c>
      <c r="D10">
        <v>110</v>
      </c>
      <c r="E10" t="s">
        <v>38</v>
      </c>
      <c r="F10" s="7">
        <v>0</v>
      </c>
      <c r="H10" s="6" t="s">
        <v>33</v>
      </c>
      <c r="I10" s="7" t="s">
        <v>28</v>
      </c>
      <c r="J10" s="7">
        <v>8</v>
      </c>
      <c r="K10" s="8">
        <v>151398496</v>
      </c>
      <c r="L10" s="8">
        <v>113548872</v>
      </c>
      <c r="M10" s="9">
        <v>54.75</v>
      </c>
      <c r="N10" s="9">
        <v>0</v>
      </c>
      <c r="O10" s="11">
        <v>166538000</v>
      </c>
      <c r="P10" s="35" t="s">
        <v>29</v>
      </c>
      <c r="Q10" s="8">
        <v>0</v>
      </c>
      <c r="R10" s="8">
        <v>0</v>
      </c>
      <c r="S10" s="28">
        <v>128743500</v>
      </c>
      <c r="T10" s="29">
        <v>45.323265075683501</v>
      </c>
      <c r="U10" s="30">
        <v>298</v>
      </c>
      <c r="V10" s="31">
        <f t="shared" si="0"/>
        <v>-15194628</v>
      </c>
      <c r="W10" s="32">
        <f t="shared" si="1"/>
        <v>9.4267349243164986</v>
      </c>
      <c r="X10" s="33">
        <f t="shared" si="2"/>
        <v>0.88197751342786235</v>
      </c>
      <c r="Y10" s="34">
        <f t="shared" si="3"/>
        <v>-1</v>
      </c>
    </row>
    <row r="11" spans="2:25" x14ac:dyDescent="0.2">
      <c r="B11" s="27">
        <v>282912</v>
      </c>
      <c r="C11">
        <v>30</v>
      </c>
      <c r="D11">
        <v>133</v>
      </c>
      <c r="E11" t="s">
        <v>39</v>
      </c>
      <c r="F11" s="7">
        <v>0</v>
      </c>
      <c r="H11" s="6" t="s">
        <v>27</v>
      </c>
      <c r="I11" s="7" t="s">
        <v>28</v>
      </c>
      <c r="J11" s="7">
        <v>17</v>
      </c>
      <c r="K11" s="8">
        <v>20088000</v>
      </c>
      <c r="L11" s="8">
        <v>15066000</v>
      </c>
      <c r="M11" s="9">
        <v>53.253307342529197</v>
      </c>
      <c r="N11" s="9">
        <v>0</v>
      </c>
      <c r="O11" s="11">
        <v>22097000</v>
      </c>
      <c r="P11" s="6" t="s">
        <v>29</v>
      </c>
      <c r="Q11" s="8">
        <v>0</v>
      </c>
      <c r="R11" s="8">
        <v>0</v>
      </c>
      <c r="S11" s="28">
        <v>7087500</v>
      </c>
      <c r="T11" s="29">
        <v>38.076995849609297</v>
      </c>
      <c r="U11" s="30">
        <v>149</v>
      </c>
      <c r="V11" s="31">
        <f t="shared" si="0"/>
        <v>7978500</v>
      </c>
      <c r="W11" s="32">
        <f t="shared" si="1"/>
        <v>15.176311492919901</v>
      </c>
      <c r="X11" s="33">
        <f t="shared" si="2"/>
        <v>2.1257142857142859</v>
      </c>
      <c r="Y11" s="34">
        <f t="shared" si="3"/>
        <v>-1</v>
      </c>
    </row>
    <row r="12" spans="2:25" x14ac:dyDescent="0.2">
      <c r="B12" s="27">
        <v>186136</v>
      </c>
      <c r="C12">
        <v>22</v>
      </c>
      <c r="D12">
        <v>149</v>
      </c>
      <c r="E12" t="s">
        <v>40</v>
      </c>
      <c r="F12" s="7">
        <v>1</v>
      </c>
      <c r="G12" s="6" t="s">
        <v>33</v>
      </c>
      <c r="H12" s="6" t="s">
        <v>37</v>
      </c>
      <c r="I12" s="7" t="s">
        <v>28</v>
      </c>
      <c r="J12" s="7">
        <v>24</v>
      </c>
      <c r="K12" s="8">
        <v>8600001</v>
      </c>
      <c r="L12" s="8">
        <v>6450000.75</v>
      </c>
      <c r="M12" s="9">
        <v>34.652088165283203</v>
      </c>
      <c r="N12" s="9">
        <v>1.00128126144409</v>
      </c>
      <c r="O12" s="11">
        <v>9460000</v>
      </c>
      <c r="P12" s="6" t="s">
        <v>29</v>
      </c>
      <c r="Q12" s="8">
        <v>0</v>
      </c>
      <c r="R12" s="8">
        <v>0</v>
      </c>
      <c r="S12" s="28">
        <v>2928000</v>
      </c>
      <c r="T12" s="29">
        <v>34.267257690429602</v>
      </c>
      <c r="U12" s="30">
        <v>261</v>
      </c>
      <c r="V12" s="31">
        <f t="shared" si="0"/>
        <v>3522000.75</v>
      </c>
      <c r="W12" s="32">
        <f t="shared" si="1"/>
        <v>0.38483047485360089</v>
      </c>
      <c r="X12" s="33">
        <f t="shared" si="2"/>
        <v>2.2028691086065573</v>
      </c>
      <c r="Y12" s="34">
        <f t="shared" si="3"/>
        <v>-1</v>
      </c>
    </row>
    <row r="13" spans="2:25" x14ac:dyDescent="0.2">
      <c r="B13" s="27">
        <v>85446</v>
      </c>
      <c r="C13">
        <v>30</v>
      </c>
      <c r="D13">
        <v>261</v>
      </c>
      <c r="E13" t="s">
        <v>41</v>
      </c>
      <c r="F13" s="7">
        <v>0</v>
      </c>
      <c r="H13" s="6" t="s">
        <v>33</v>
      </c>
      <c r="I13" s="7" t="s">
        <v>28</v>
      </c>
      <c r="J13" s="7">
        <v>21</v>
      </c>
      <c r="K13" s="8">
        <v>3808001</v>
      </c>
      <c r="L13" s="8">
        <v>2856000.75</v>
      </c>
      <c r="M13" s="9">
        <v>33.424629211425703</v>
      </c>
      <c r="N13" s="9">
        <v>0</v>
      </c>
      <c r="O13" s="11">
        <v>4189000</v>
      </c>
      <c r="P13" s="6" t="s">
        <v>29</v>
      </c>
      <c r="Q13" s="8">
        <v>0</v>
      </c>
      <c r="R13" s="8">
        <v>0</v>
      </c>
      <c r="S13" s="28">
        <v>16524000</v>
      </c>
      <c r="T13" s="29">
        <v>63.814750671386697</v>
      </c>
      <c r="U13" s="30">
        <v>331</v>
      </c>
      <c r="V13" s="31">
        <f t="shared" si="0"/>
        <v>-13667999.25</v>
      </c>
      <c r="W13" s="32">
        <f t="shared" si="1"/>
        <v>-30.390121459960994</v>
      </c>
      <c r="X13" s="33">
        <f t="shared" si="2"/>
        <v>0.1728395515613653</v>
      </c>
      <c r="Y13" s="34">
        <f t="shared" si="3"/>
        <v>-1</v>
      </c>
    </row>
    <row r="14" spans="2:25" x14ac:dyDescent="0.2">
      <c r="B14" s="27">
        <v>2840561</v>
      </c>
      <c r="C14">
        <v>12</v>
      </c>
      <c r="D14">
        <v>298</v>
      </c>
      <c r="E14" t="s">
        <v>42</v>
      </c>
      <c r="F14" s="7">
        <v>0</v>
      </c>
      <c r="H14" s="6" t="s">
        <v>33</v>
      </c>
      <c r="I14" s="7" t="s">
        <v>28</v>
      </c>
      <c r="J14" s="7">
        <v>9</v>
      </c>
      <c r="K14" s="8">
        <v>147709172</v>
      </c>
      <c r="L14" s="8">
        <v>110781879</v>
      </c>
      <c r="M14" s="9">
        <v>39</v>
      </c>
      <c r="N14" s="9">
        <v>0</v>
      </c>
      <c r="O14" s="11">
        <v>162480000</v>
      </c>
      <c r="P14" s="6" t="s">
        <v>29</v>
      </c>
      <c r="Q14" s="8">
        <v>0</v>
      </c>
      <c r="R14" s="8">
        <v>0</v>
      </c>
      <c r="S14" s="28">
        <v>25732500</v>
      </c>
      <c r="T14" s="29">
        <v>37.368648529052699</v>
      </c>
      <c r="U14" s="30">
        <v>8</v>
      </c>
      <c r="V14" s="31">
        <f t="shared" si="0"/>
        <v>85049379</v>
      </c>
      <c r="W14" s="32">
        <f t="shared" si="1"/>
        <v>1.6313514709473012</v>
      </c>
      <c r="X14" s="33">
        <f t="shared" si="2"/>
        <v>4.3051347129116877</v>
      </c>
      <c r="Y14" s="34">
        <f t="shared" si="3"/>
        <v>-1</v>
      </c>
    </row>
    <row r="15" spans="2:25" x14ac:dyDescent="0.2">
      <c r="B15" s="27">
        <v>258937</v>
      </c>
      <c r="C15">
        <v>24</v>
      </c>
      <c r="D15">
        <v>331</v>
      </c>
      <c r="E15" t="s">
        <v>43</v>
      </c>
      <c r="F15" s="7">
        <v>0</v>
      </c>
      <c r="H15" s="6" t="s">
        <v>33</v>
      </c>
      <c r="I15" s="7" t="s">
        <v>28</v>
      </c>
      <c r="J15" s="7">
        <v>21</v>
      </c>
      <c r="K15" s="8">
        <v>18405001</v>
      </c>
      <c r="L15" s="8">
        <v>13803750.75</v>
      </c>
      <c r="M15" s="9">
        <v>53.309303283691399</v>
      </c>
      <c r="N15" s="9">
        <v>0</v>
      </c>
      <c r="O15" s="11">
        <v>20246000</v>
      </c>
      <c r="P15" s="6" t="s">
        <v>29</v>
      </c>
      <c r="Q15" s="8">
        <v>0</v>
      </c>
      <c r="R15" s="8">
        <v>0</v>
      </c>
      <c r="S15" s="28">
        <v>177768000</v>
      </c>
      <c r="T15" s="29">
        <v>73.923385620117102</v>
      </c>
      <c r="U15" s="30">
        <v>347</v>
      </c>
      <c r="V15" s="31">
        <f t="shared" si="0"/>
        <v>-163964249.25</v>
      </c>
      <c r="W15" s="32">
        <f t="shared" si="1"/>
        <v>-20.614082336425703</v>
      </c>
      <c r="X15" s="33">
        <f t="shared" si="2"/>
        <v>7.7650368739030654E-2</v>
      </c>
      <c r="Y15" s="34">
        <f t="shared" si="3"/>
        <v>-1</v>
      </c>
    </row>
    <row r="16" spans="2:25" x14ac:dyDescent="0.2">
      <c r="B16" s="27">
        <v>2404760</v>
      </c>
      <c r="C16">
        <v>27</v>
      </c>
      <c r="D16">
        <v>347</v>
      </c>
      <c r="E16" t="s">
        <v>44</v>
      </c>
      <c r="F16" s="7">
        <v>0</v>
      </c>
      <c r="H16" s="6" t="s">
        <v>45</v>
      </c>
      <c r="I16" s="7" t="s">
        <v>28</v>
      </c>
      <c r="J16" s="7">
        <v>12</v>
      </c>
      <c r="K16" s="8">
        <v>285077000</v>
      </c>
      <c r="L16" s="8">
        <v>213807750</v>
      </c>
      <c r="M16" s="9">
        <v>88.910224914550696</v>
      </c>
      <c r="N16" s="9">
        <v>0</v>
      </c>
      <c r="O16" s="11">
        <v>313585000</v>
      </c>
      <c r="P16" s="6" t="s">
        <v>29</v>
      </c>
      <c r="Q16" s="8">
        <v>0</v>
      </c>
      <c r="R16" s="8">
        <v>0</v>
      </c>
      <c r="S16" s="28">
        <v>10506750</v>
      </c>
      <c r="T16" s="29">
        <v>43.080226898193303</v>
      </c>
      <c r="U16" s="30">
        <v>391</v>
      </c>
      <c r="V16" s="31">
        <f t="shared" si="0"/>
        <v>203301000</v>
      </c>
      <c r="W16" s="32">
        <f t="shared" si="1"/>
        <v>45.829998016357393</v>
      </c>
      <c r="X16" s="33">
        <f t="shared" si="2"/>
        <v>20.349560996502248</v>
      </c>
      <c r="Y16" s="34">
        <f t="shared" si="3"/>
        <v>-1</v>
      </c>
    </row>
    <row r="17" spans="2:25" x14ac:dyDescent="0.2">
      <c r="B17" s="27">
        <v>1690930</v>
      </c>
      <c r="C17">
        <v>30</v>
      </c>
      <c r="D17">
        <v>358</v>
      </c>
      <c r="E17" t="s">
        <v>46</v>
      </c>
      <c r="F17" s="7">
        <v>0</v>
      </c>
      <c r="H17" s="6" t="s">
        <v>33</v>
      </c>
      <c r="I17" s="7" t="s">
        <v>28</v>
      </c>
      <c r="J17" s="7">
        <v>11</v>
      </c>
      <c r="K17" s="8">
        <v>140347190</v>
      </c>
      <c r="L17" s="8">
        <v>105260392.5</v>
      </c>
      <c r="M17" s="9">
        <v>62.25</v>
      </c>
      <c r="N17" s="9">
        <v>0</v>
      </c>
      <c r="O17" s="11">
        <v>154382000</v>
      </c>
      <c r="P17" s="6" t="s">
        <v>29</v>
      </c>
      <c r="Q17" s="8">
        <v>0</v>
      </c>
      <c r="R17" s="8">
        <v>0</v>
      </c>
      <c r="S17" s="28">
        <v>24519750</v>
      </c>
      <c r="T17" s="29">
        <v>36.767860412597599</v>
      </c>
      <c r="U17" s="30">
        <v>447</v>
      </c>
      <c r="V17" s="31">
        <f t="shared" si="0"/>
        <v>80740642.5</v>
      </c>
      <c r="W17" s="32">
        <f t="shared" si="1"/>
        <v>25.482139587402401</v>
      </c>
      <c r="X17" s="33">
        <f t="shared" si="2"/>
        <v>4.2928819624996173</v>
      </c>
      <c r="Y17" s="34">
        <f t="shared" si="3"/>
        <v>-1</v>
      </c>
    </row>
    <row r="18" spans="2:25" x14ac:dyDescent="0.2">
      <c r="B18" s="27">
        <v>440062</v>
      </c>
      <c r="C18">
        <v>30</v>
      </c>
      <c r="D18">
        <v>395</v>
      </c>
      <c r="E18" t="s">
        <v>47</v>
      </c>
      <c r="F18" s="7">
        <v>0</v>
      </c>
      <c r="H18" s="6" t="s">
        <v>27</v>
      </c>
      <c r="I18" s="7" t="s">
        <v>28</v>
      </c>
      <c r="J18" s="7">
        <v>12</v>
      </c>
      <c r="K18" s="8">
        <v>22760000</v>
      </c>
      <c r="L18" s="8">
        <v>17070000</v>
      </c>
      <c r="M18" s="9">
        <v>38.789989471435497</v>
      </c>
      <c r="N18" s="9">
        <v>0</v>
      </c>
      <c r="O18" s="11">
        <v>25036000</v>
      </c>
      <c r="P18" s="6" t="s">
        <v>29</v>
      </c>
      <c r="Q18" s="8">
        <v>0</v>
      </c>
      <c r="R18" s="8">
        <v>0</v>
      </c>
      <c r="S18" s="28">
        <v>121161000</v>
      </c>
      <c r="T18" s="29">
        <v>58.4203491210937</v>
      </c>
      <c r="U18" s="30">
        <v>110</v>
      </c>
      <c r="V18" s="31">
        <f t="shared" si="0"/>
        <v>-104091000</v>
      </c>
      <c r="W18" s="32">
        <f t="shared" si="1"/>
        <v>-19.630359649658203</v>
      </c>
      <c r="X18" s="33">
        <f t="shared" si="2"/>
        <v>0.14088691905811276</v>
      </c>
      <c r="Y18" s="34">
        <f t="shared" si="3"/>
        <v>-1</v>
      </c>
    </row>
    <row r="19" spans="2:25" x14ac:dyDescent="0.2">
      <c r="B19" s="27">
        <v>174526</v>
      </c>
      <c r="C19">
        <v>39</v>
      </c>
      <c r="D19">
        <v>407</v>
      </c>
      <c r="E19" t="s">
        <v>48</v>
      </c>
      <c r="F19" s="7">
        <v>0</v>
      </c>
      <c r="H19" s="6" t="s">
        <v>27</v>
      </c>
      <c r="I19" s="7" t="s">
        <v>28</v>
      </c>
      <c r="J19" s="7">
        <v>15</v>
      </c>
      <c r="K19" s="8">
        <v>8800000</v>
      </c>
      <c r="L19" s="8">
        <v>6600000</v>
      </c>
      <c r="M19" s="9">
        <v>37.816715240478501</v>
      </c>
      <c r="N19" s="9">
        <v>0</v>
      </c>
      <c r="O19" s="11">
        <v>9680000</v>
      </c>
      <c r="P19" s="6" t="s">
        <v>29</v>
      </c>
      <c r="Q19" s="8">
        <v>0</v>
      </c>
      <c r="R19" s="8">
        <v>0</v>
      </c>
      <c r="S19" s="28">
        <v>199111635</v>
      </c>
      <c r="T19" s="29">
        <v>73.501434326171804</v>
      </c>
      <c r="U19" s="30">
        <v>413</v>
      </c>
      <c r="V19" s="31">
        <f t="shared" si="0"/>
        <v>-192511635</v>
      </c>
      <c r="W19" s="32">
        <f t="shared" si="1"/>
        <v>-35.684719085693303</v>
      </c>
      <c r="X19" s="33">
        <f t="shared" si="2"/>
        <v>3.314723421361087E-2</v>
      </c>
      <c r="Y19" s="34">
        <f t="shared" si="3"/>
        <v>-1</v>
      </c>
    </row>
    <row r="20" spans="2:25" x14ac:dyDescent="0.2">
      <c r="B20" s="27">
        <v>2708949</v>
      </c>
      <c r="C20">
        <v>24</v>
      </c>
      <c r="D20">
        <v>413</v>
      </c>
      <c r="E20" t="s">
        <v>49</v>
      </c>
      <c r="F20" s="7">
        <v>0</v>
      </c>
      <c r="H20" s="6" t="s">
        <v>33</v>
      </c>
      <c r="I20" s="7" t="s">
        <v>28</v>
      </c>
      <c r="J20" s="7">
        <v>17</v>
      </c>
      <c r="K20" s="8">
        <v>253417000</v>
      </c>
      <c r="L20" s="8">
        <v>190062750</v>
      </c>
      <c r="M20" s="9">
        <v>70.161064147949205</v>
      </c>
      <c r="N20" s="9">
        <v>0</v>
      </c>
      <c r="O20" s="11">
        <v>278759000</v>
      </c>
      <c r="P20" s="6" t="s">
        <v>29</v>
      </c>
      <c r="Q20" s="8">
        <v>0</v>
      </c>
      <c r="R20" s="8">
        <v>0</v>
      </c>
      <c r="S20" s="28">
        <v>411000.75</v>
      </c>
      <c r="T20" s="29">
        <v>8.7446966171264595</v>
      </c>
      <c r="U20" s="30">
        <v>492</v>
      </c>
      <c r="V20" s="31">
        <f t="shared" si="0"/>
        <v>189651749.25</v>
      </c>
      <c r="W20" s="32">
        <f t="shared" si="1"/>
        <v>61.416367530822747</v>
      </c>
      <c r="X20" s="33">
        <f t="shared" si="2"/>
        <v>462.43893715522415</v>
      </c>
      <c r="Y20" s="34">
        <f t="shared" si="3"/>
        <v>-1</v>
      </c>
    </row>
    <row r="21" spans="2:25" x14ac:dyDescent="0.2">
      <c r="B21" s="27">
        <v>243888</v>
      </c>
      <c r="C21">
        <v>12</v>
      </c>
      <c r="D21">
        <v>391</v>
      </c>
      <c r="E21" t="s">
        <v>50</v>
      </c>
      <c r="F21" s="7">
        <v>0</v>
      </c>
      <c r="H21" s="6" t="s">
        <v>51</v>
      </c>
      <c r="I21" s="7" t="s">
        <v>28</v>
      </c>
      <c r="J21" s="7">
        <v>11</v>
      </c>
      <c r="K21" s="8">
        <v>9101391</v>
      </c>
      <c r="L21" s="8">
        <v>6826043.25</v>
      </c>
      <c r="M21" s="9">
        <v>27.9884338378906</v>
      </c>
      <c r="N21" s="9">
        <v>0</v>
      </c>
      <c r="O21" s="11">
        <v>10012000</v>
      </c>
      <c r="P21" s="6" t="s">
        <v>29</v>
      </c>
      <c r="Q21" s="8">
        <v>0</v>
      </c>
      <c r="R21" s="8">
        <v>0</v>
      </c>
      <c r="S21" s="28">
        <v>10234500</v>
      </c>
      <c r="T21" s="29">
        <v>53.942161560058501</v>
      </c>
      <c r="U21" s="30">
        <v>55</v>
      </c>
      <c r="V21" s="31">
        <f t="shared" si="0"/>
        <v>-3408456.75</v>
      </c>
      <c r="W21" s="32">
        <f t="shared" si="1"/>
        <v>-25.953727722167901</v>
      </c>
      <c r="X21" s="33">
        <f t="shared" si="2"/>
        <v>0.66696401876007616</v>
      </c>
      <c r="Y21" s="34">
        <f t="shared" si="3"/>
        <v>-1</v>
      </c>
    </row>
    <row r="22" spans="2:25" x14ac:dyDescent="0.2">
      <c r="B22" s="27">
        <v>666880</v>
      </c>
      <c r="C22">
        <v>27</v>
      </c>
      <c r="D22">
        <v>447</v>
      </c>
      <c r="E22" t="s">
        <v>52</v>
      </c>
      <c r="F22" s="7">
        <v>0</v>
      </c>
      <c r="H22" s="6" t="s">
        <v>27</v>
      </c>
      <c r="I22" s="7" t="s">
        <v>28</v>
      </c>
      <c r="J22" s="7">
        <v>23</v>
      </c>
      <c r="K22" s="8">
        <v>48615000</v>
      </c>
      <c r="L22" s="8">
        <v>36461250</v>
      </c>
      <c r="M22" s="9">
        <v>54.6743774414062</v>
      </c>
      <c r="N22" s="9">
        <v>0</v>
      </c>
      <c r="O22" s="11">
        <v>53477000</v>
      </c>
      <c r="P22" s="6" t="s">
        <v>29</v>
      </c>
      <c r="Q22" s="8">
        <v>0</v>
      </c>
      <c r="R22" s="8">
        <v>0</v>
      </c>
      <c r="S22" s="36">
        <v>15195000</v>
      </c>
      <c r="T22" s="37">
        <v>34.529224395751903</v>
      </c>
      <c r="U22" s="38">
        <v>395</v>
      </c>
      <c r="V22" s="39">
        <f t="shared" si="0"/>
        <v>21266250</v>
      </c>
      <c r="W22" s="40">
        <f t="shared" si="1"/>
        <v>20.145153045654297</v>
      </c>
      <c r="X22" s="41">
        <f t="shared" si="2"/>
        <v>2.3995557749259624</v>
      </c>
      <c r="Y22" s="34">
        <f t="shared" si="3"/>
        <v>-1</v>
      </c>
    </row>
    <row r="23" spans="2:25" x14ac:dyDescent="0.2">
      <c r="S23" s="42">
        <f>SUM(S5:S22)</f>
        <v>874194913.5</v>
      </c>
      <c r="T23" s="30"/>
      <c r="U23" s="30"/>
      <c r="V23" s="43">
        <f>SUM(V5:V22)</f>
        <v>30412553.25</v>
      </c>
      <c r="W23" s="30"/>
      <c r="X23" s="44"/>
    </row>
    <row r="24" spans="2:25" x14ac:dyDescent="0.2">
      <c r="E24" s="27"/>
      <c r="S24" s="45"/>
      <c r="T24" s="38"/>
      <c r="U24" s="38"/>
      <c r="V24" s="46">
        <f>SUM(L5:L22)/S23</f>
        <v>1.0347892132296193</v>
      </c>
      <c r="W24" s="47" t="s">
        <v>53</v>
      </c>
      <c r="X24" s="48"/>
    </row>
  </sheetData>
  <phoneticPr fontId="0" type="noConversion"/>
  <printOptions horizontalCentered="1" verticalCentered="1"/>
  <pageMargins left="0.5" right="0.5" top="0.5" bottom="0.5" header="0.5" footer="0.5"/>
  <pageSetup scale="67" fitToHeight="6" orientation="portrait" horizontalDpi="360" copies="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3" name="Button 4">
              <controlPr defaultSize="0" print="0" autoFill="0" autoLine="0" autoPict="0">
                <anchor moveWithCells="1" sizeWithCells="1">
                  <from>
                    <xdr:col>0</xdr:col>
                    <xdr:colOff>9525</xdr:colOff>
                    <xdr:row>2</xdr:row>
                    <xdr:rowOff>0</xdr:rowOff>
                  </from>
                  <to>
                    <xdr:col>0</xdr:col>
                    <xdr:colOff>657225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31</vt:i4>
      </vt:variant>
    </vt:vector>
  </HeadingPairs>
  <TitlesOfParts>
    <vt:vector size="32" baseType="lpstr">
      <vt:lpstr>10market</vt:lpstr>
      <vt:lpstr>Bid_Increments</vt:lpstr>
      <vt:lpstr>High_Bidders</vt:lpstr>
      <vt:lpstr>High_Bids</vt:lpstr>
      <vt:lpstr>Market_Analysis_data</vt:lpstr>
      <vt:lpstr>Market_Analysis_Round</vt:lpstr>
      <vt:lpstr>Market_MTA_Header</vt:lpstr>
      <vt:lpstr>Market_Name_Header</vt:lpstr>
      <vt:lpstr>Market_Num_Bids_Header</vt:lpstr>
      <vt:lpstr>Market_Pops_Header</vt:lpstr>
      <vt:lpstr>Market_Price_Header</vt:lpstr>
      <vt:lpstr>Markets_BTA_Header</vt:lpstr>
      <vt:lpstr>Markets_High_Bid_Header</vt:lpstr>
      <vt:lpstr>Markets_High_Bidder_Header</vt:lpstr>
      <vt:lpstr>Markets_Min_Bid_Header</vt:lpstr>
      <vt:lpstr>Markets_Net_Bid_Header</vt:lpstr>
      <vt:lpstr>Markets_Num_Bids</vt:lpstr>
      <vt:lpstr>Markets_Num_Bids_Header</vt:lpstr>
      <vt:lpstr>Markets_Preference_Header</vt:lpstr>
      <vt:lpstr>Markets_Preferences</vt:lpstr>
      <vt:lpstr>Markets_Rounds</vt:lpstr>
      <vt:lpstr>Markets_Withdrawals_Bid</vt:lpstr>
      <vt:lpstr>Markets_Withdrawals_Bidder</vt:lpstr>
      <vt:lpstr>Markets_Withdrawals_Penalty</vt:lpstr>
      <vt:lpstr>Min_Bids</vt:lpstr>
      <vt:lpstr>Net_Bids</vt:lpstr>
      <vt:lpstr>Num_Bids</vt:lpstr>
      <vt:lpstr>Number_of_Bid_Increments_Header</vt:lpstr>
      <vt:lpstr>Prev_High_Bidders</vt:lpstr>
      <vt:lpstr>Prices</vt:lpstr>
      <vt:lpstr>'10market'!Print_Area</vt:lpstr>
      <vt:lpstr>'10market'!Print_Titles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Voytov</dc:creator>
  <cp:lastModifiedBy>Ilya Voytov</cp:lastModifiedBy>
  <dcterms:created xsi:type="dcterms:W3CDTF">2015-07-13T18:00:53Z</dcterms:created>
  <dcterms:modified xsi:type="dcterms:W3CDTF">2015-07-13T18:00:53Z</dcterms:modified>
</cp:coreProperties>
</file>