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vyfo\Documents\GitHub\Kickstart-My-Chart\"/>
    </mc:Choice>
  </mc:AlternateContent>
  <xr:revisionPtr revIDLastSave="0" documentId="13_ncr:1_{3DB8611E-4C7D-4C29-BA61-0743A00682DA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Data" sheetId="1" r:id="rId1"/>
    <sheet name="Projects_Category" sheetId="2" r:id="rId2"/>
    <sheet name="Projects_SubCategory" sheetId="4" r:id="rId3"/>
    <sheet name="Projects_LaunchMonth" sheetId="5" r:id="rId4"/>
    <sheet name="Bonus_Projects_Goal" sheetId="6" r:id="rId5"/>
  </sheets>
  <definedNames>
    <definedName name="_xlnm._FilterDatabase" localSheetId="0" hidden="1">Data!$A$1:$N$4115</definedName>
    <definedName name="goal">Data!$D$2:$D$4115</definedName>
    <definedName name="state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O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E11" i="6" s="1"/>
  <c r="B10" i="6"/>
  <c r="E10" i="6" s="1"/>
  <c r="B9" i="6"/>
  <c r="B8" i="6"/>
  <c r="B7" i="6"/>
  <c r="E7" i="6" s="1"/>
  <c r="B6" i="6"/>
  <c r="E6" i="6" s="1"/>
  <c r="B5" i="6"/>
  <c r="B4" i="6"/>
  <c r="B2" i="6"/>
  <c r="B3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0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3" i="1"/>
  <c r="R3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6" l="1"/>
  <c r="G3" i="6" s="1"/>
  <c r="H7" i="6"/>
  <c r="G7" i="6"/>
  <c r="G11" i="6"/>
  <c r="H11" i="6"/>
  <c r="G6" i="6"/>
  <c r="G10" i="6"/>
  <c r="H6" i="6"/>
  <c r="H10" i="6"/>
  <c r="E13" i="6"/>
  <c r="H13" i="6" s="1"/>
  <c r="E9" i="6"/>
  <c r="H9" i="6" s="1"/>
  <c r="E5" i="6"/>
  <c r="G5" i="6" s="1"/>
  <c r="F10" i="6"/>
  <c r="F6" i="6"/>
  <c r="E12" i="6"/>
  <c r="H12" i="6" s="1"/>
  <c r="E8" i="6"/>
  <c r="G8" i="6" s="1"/>
  <c r="E4" i="6"/>
  <c r="F4" i="6" s="1"/>
  <c r="F11" i="6"/>
  <c r="F7" i="6"/>
  <c r="E2" i="6"/>
  <c r="F2" i="6" s="1"/>
  <c r="F3" i="6" l="1"/>
  <c r="H5" i="6"/>
  <c r="H3" i="6"/>
  <c r="H4" i="6"/>
  <c r="G13" i="6"/>
  <c r="G4" i="6"/>
  <c r="F13" i="6"/>
  <c r="F9" i="6"/>
  <c r="H8" i="6"/>
  <c r="H2" i="6"/>
  <c r="G9" i="6"/>
  <c r="F5" i="6"/>
  <c r="G12" i="6"/>
  <c r="F8" i="6"/>
  <c r="G2" i="6"/>
  <c r="F12" i="6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<sst xmlns="http://schemas.openxmlformats.org/spreadsheetml/2006/main" count="24822" uniqueCount="8401">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</sst>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6" tint="0.79998168889431442"/>
        </patternFill>
      </fill>
    </dxf>
    <dxf>
      <font>
        <color auto="1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[Kickstart_My_Chart.docx.xlsx]Projects_Category!PivotTable1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Projects by Category and State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Projects_Category!$B$3:$B$4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2-42B8-A17B-57F3A0CB03D0}"/>
            </c:ext>
          </c:extLst>
        </c:ser>
        <c:ser>
          <c:idx val="1"/>
          <c:order val="1"/>
          <c:tx>
            <c:strRef>
              <c:f>Projects_Category!$C$3:$C$4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2-42B8-A17B-57F3A0CB03D0}"/>
            </c:ext>
          </c:extLst>
        </c:ser>
        <c:ser>
          <c:idx val="2"/>
          <c:order val="2"/>
          <c:tx>
            <c:strRef>
              <c:f>Projects_Category!$D$3:$D$4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2-42B8-A17B-57F3A0CB03D0}"/>
            </c:ext>
          </c:extLst>
        </c:ser>
        <c:ser>
          <c:idx val="3"/>
          <c:order val="3"/>
          <c:tx>
            <c:strRef>
              <c:f>Projects_Category!$E$3:$E$4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2-42B8-A17B-57F3A0CB0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02248"/>
        <c:axId val="412203888"/>
      </c:barChart>
      <c:catAx>
        <c:axId val="41220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3888"/>
        <c:crosses val="autoZero"/>
        <c:auto val="1"/>
        <c:lblAlgn val="ctr"/>
        <c:lblOffset val="100"/>
        <c:noMultiLvlLbl val="0"/>
      </c:catAx>
      <c:valAx>
        <c:axId val="4122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[Kickstart_My_Chart.docx.xlsx]Projects_SubCategory!PivotTable1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Number of Projects by Sub-Category and State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Projects_SubCategory!$B$4:$B$5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A-42AE-98F3-801886520589}"/>
            </c:ext>
          </c:extLst>
        </c:ser>
        <c:ser>
          <c:idx val="1"/>
          <c:order val="1"/>
          <c:tx>
            <c:strRef>
              <c:f>Projects_SubCategory!$C$4:$C$5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A-42AE-98F3-801886520589}"/>
            </c:ext>
          </c:extLst>
        </c:ser>
        <c:ser>
          <c:idx val="2"/>
          <c:order val="2"/>
          <c:tx>
            <c:strRef>
              <c:f>Projects_SubCategory!$D$4:$D$5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A-42AE-98F3-801886520589}"/>
            </c:ext>
          </c:extLst>
        </c:ser>
        <c:ser>
          <c:idx val="3"/>
          <c:order val="3"/>
          <c:tx>
            <c:strRef>
              <c:f>Projects_SubCategory!$E$4:$E$5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A-42AE-98F3-801886520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02248"/>
        <c:axId val="412203888"/>
      </c:barChart>
      <c:catAx>
        <c:axId val="41220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3888"/>
        <c:crosses val="autoZero"/>
        <c:auto val="1"/>
        <c:lblAlgn val="ctr"/>
        <c:lblOffset val="100"/>
        <c:noMultiLvlLbl val="0"/>
      </c:catAx>
      <c:valAx>
        <c:axId val="4122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[Kickstart_My_Chart.docx.xlsx]Projects_LaunchMonth!PivotTable3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Projects by Campaign Launch Month and State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Projects_LaunchMonth!$B$4:$B$5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8-4015-AE88-F70268F277D0}"/>
            </c:ext>
          </c:extLst>
        </c:ser>
        <c:ser>
          <c:idx val="1"/>
          <c:order val="1"/>
          <c:tx>
            <c:strRef>
              <c:f>Projects_LaunchMonth!$C$4:$C$5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8-4015-AE88-F70268F277D0}"/>
            </c:ext>
          </c:extLst>
        </c:ser>
        <c:ser>
          <c:idx val="2"/>
          <c:order val="2"/>
          <c:tx>
            <c:strRef>
              <c:f>Projects_LaunchMonth!$D$4:$D$5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8-4015-AE88-F70268F277D0}"/>
            </c:ext>
          </c:extLst>
        </c:ser>
        <c:ser>
          <c:idx val="3"/>
          <c:order val="3"/>
          <c:tx>
            <c:strRef>
              <c:f>Projects_LaunchMonth!$E$4:$E$5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E8-4015-AE88-F70268F27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477096"/>
        <c:axId val="573477424"/>
      </c:lineChart>
      <c:catAx>
        <c:axId val="573477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 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77424"/>
        <c:crosses val="autoZero"/>
        <c:auto val="1"/>
        <c:lblAlgn val="ctr"/>
        <c:lblOffset val="100"/>
        <c:noMultiLvlLbl val="0"/>
      </c:catAx>
      <c:valAx>
        <c:axId val="57347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7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 Amount vs. Percentage of Successful, Failed, and Canceled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Bonus_Projects_Goal!$F$1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C-40D3-9E4E-A034D75C7862}"/>
            </c:ext>
          </c:extLst>
        </c:ser>
        <c:ser>
          <c:idx val="1"/>
          <c:order val="1"/>
          <c:tx>
            <c:strRef>
              <c:f>Bonus_Projects_Goal!$G$1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C-40D3-9E4E-A034D75C7862}"/>
            </c:ext>
          </c:extLst>
        </c:ser>
        <c:ser>
          <c:idx val="2"/>
          <c:order val="2"/>
          <c:tx>
            <c:strRef>
              <c:f>Bonus_Projects_Goal!$H$1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C-40D3-9E4E-A034D75C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918336"/>
        <c:axId val="423918664"/>
      </c:lineChart>
      <c:catAx>
        <c:axId val="42391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18664"/>
        <c:crosses val="autoZero"/>
        <c:auto val="1"/>
        <c:lblAlgn val="ctr"/>
        <c:lblOffset val="100"/>
        <c:noMultiLvlLbl val="0"/>
      </c:catAx>
      <c:valAx>
        <c:axId val="42391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319085</xdr:colOff>
      <xdr:row>1</xdr:row>
      <xdr:rowOff>185735</xdr:rowOff>
    </xdr:from>
    <xdr:to>
      <xdr:col>17</xdr:col>
      <xdr:colOff>93485</xdr:colOff>
      <xdr:row>24</xdr:row>
      <xdr:rowOff>124235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B3CD2-3438-4A83-B9A9-E8AB8F441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319085</xdr:colOff>
      <xdr:row>2</xdr:row>
      <xdr:rowOff>4762</xdr:rowOff>
    </xdr:from>
    <xdr:to>
      <xdr:col>17</xdr:col>
      <xdr:colOff>93485</xdr:colOff>
      <xdr:row>24</xdr:row>
      <xdr:rowOff>133762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26E26-AA01-420F-BF11-65A341187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171450</xdr:rowOff>
    </xdr:from>
    <xdr:to>
      <xdr:col>17</xdr:col>
      <xdr:colOff>79200</xdr:colOff>
      <xdr:row>25</xdr:row>
      <xdr:rowOff>109950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0FF8F-11E5-4FC3-BD0F-7A46ED45A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1857375</xdr:colOff>
      <xdr:row>13</xdr:row>
      <xdr:rowOff>47625</xdr:rowOff>
    </xdr:from>
    <xdr:to>
      <xdr:col>6</xdr:col>
      <xdr:colOff>898350</xdr:colOff>
      <xdr:row>35</xdr:row>
      <xdr:rowOff>176625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83BCF-2C23-436B-B6A8-CFE907C9B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 Fong" refreshedDate="43730.584907638891" createdVersion="6" refreshedVersion="6" minRefreshableVersion="3" recordCount="4114" xr:uid="{22E013C0-C2CD-4FD3-ADA5-69C1F4AC201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 Fong" refreshedDate="43730.610037615741" createdVersion="6" refreshedVersion="6" minRefreshableVersion="3" recordCount="4114" xr:uid="{DCED0CEB-9D8C-4E51-8CF3-482E24AA053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9A1FC-2E75-4ED6-9814-C0CDED5264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3F2EC-B5C1-4AD9-B832-DB62F6984F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653B7-8AF4-40BC-9289-7110667C4F5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4"/>
        <v>film &amp; video</v>
      </c>
      <c r="R33" t="str">
        <f t="shared" si="5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IF(L67&gt;0,E67/L67,0)</f>
        <v>132.05263157894737</v>
      </c>
      <c r="Q67" t="str">
        <f t="shared" si="4"/>
        <v>film &amp; video</v>
      </c>
      <c r="R67" t="str">
        <f t="shared" si="5"/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ref="Q68:Q73" si="10">LEFT(N68,FIND("/",N68)-1)</f>
        <v>film &amp; video</v>
      </c>
      <c r="R68" t="str">
        <f t="shared" ref="R68:R73" si="11">RIGHT(N68,LEN(N68)-FIND("/",N68))</f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>LEFT(N75,FIND("/",N75)-1)</f>
        <v>film &amp; video</v>
      </c>
      <c r="R75" t="str">
        <f>RIGHT(N75,LEN(N75)-FIND("/",N75))</f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ref="Q76:Q139" si="12">LEFT(N76,FIND("/",N76)-1)</f>
        <v>film &amp; video</v>
      </c>
      <c r="R76" t="str">
        <f t="shared" ref="R76:R139" si="13">RIGHT(N76,LEN(N76)-FIND("/",N76))</f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2"/>
        <v>film &amp; video</v>
      </c>
      <c r="R80" t="str">
        <f t="shared" si="13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2"/>
        <v>film &amp; video</v>
      </c>
      <c r="R89" t="str">
        <f t="shared" si="13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2"/>
        <v>film &amp; video</v>
      </c>
      <c r="R90" t="str">
        <f t="shared" si="13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2"/>
        <v>film &amp; video</v>
      </c>
      <c r="R106" t="str">
        <f t="shared" si="13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>
        <f t="shared" ref="P131:P194" si="15">IF(L131&gt;0,E131/L131,0)</f>
        <v>0</v>
      </c>
      <c r="Q131" t="str">
        <f t="shared" si="12"/>
        <v>film &amp; video</v>
      </c>
      <c r="R131" t="str">
        <f t="shared" si="13"/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tr">
        <f t="shared" si="12"/>
        <v>film &amp; video</v>
      </c>
      <c r="R132" t="str">
        <f t="shared" si="13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tr">
        <f t="shared" si="12"/>
        <v>film &amp; video</v>
      </c>
      <c r="R133" t="str">
        <f t="shared" si="13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tr">
        <f t="shared" si="12"/>
        <v>film &amp; video</v>
      </c>
      <c r="R135" t="str">
        <f t="shared" si="13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tr">
        <f t="shared" si="12"/>
        <v>film &amp; video</v>
      </c>
      <c r="R136" t="str">
        <f t="shared" si="13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tr">
        <f t="shared" si="12"/>
        <v>film &amp; video</v>
      </c>
      <c r="R138" t="str">
        <f t="shared" si="13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tr">
        <f t="shared" si="12"/>
        <v>film &amp; video</v>
      </c>
      <c r="R139" t="str">
        <f t="shared" si="13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ref="Q140:Q203" si="18">LEFT(N140,FIND("/",N140)-1)</f>
        <v>film &amp; video</v>
      </c>
      <c r="R140" t="str">
        <f t="shared" ref="R140:R203" si="19">RIGHT(N140,LEN(N140)-FIND("/",N140))</f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tr">
        <f t="shared" si="18"/>
        <v>film &amp; video</v>
      </c>
      <c r="R142" t="str">
        <f t="shared" si="19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tr">
        <f t="shared" si="18"/>
        <v>film &amp; video</v>
      </c>
      <c r="R145" t="str">
        <f t="shared" si="19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tr">
        <f t="shared" si="18"/>
        <v>film &amp; video</v>
      </c>
      <c r="R149" t="str">
        <f t="shared" si="19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tr">
        <f t="shared" si="18"/>
        <v>film &amp; video</v>
      </c>
      <c r="R160" t="str">
        <f t="shared" si="19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tr">
        <f t="shared" si="18"/>
        <v>film &amp; video</v>
      </c>
      <c r="R162" t="str">
        <f t="shared" si="19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8"/>
        <v>film &amp; video</v>
      </c>
      <c r="R163" t="str">
        <f t="shared" si="19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tr">
        <f t="shared" si="18"/>
        <v>film &amp; video</v>
      </c>
      <c r="R165" t="str">
        <f t="shared" si="19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tr">
        <f t="shared" si="18"/>
        <v>film &amp; video</v>
      </c>
      <c r="R167" t="str">
        <f t="shared" si="19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8"/>
        <v>film &amp; video</v>
      </c>
      <c r="R169" t="str">
        <f t="shared" si="19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8"/>
        <v>film &amp; video</v>
      </c>
      <c r="R171" t="str">
        <f t="shared" si="19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8"/>
        <v>film &amp; video</v>
      </c>
      <c r="R173" t="str">
        <f t="shared" si="19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tr">
        <f t="shared" si="18"/>
        <v>film &amp; video</v>
      </c>
      <c r="R174" t="str">
        <f t="shared" si="19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tr">
        <f t="shared" si="18"/>
        <v>film &amp; video</v>
      </c>
      <c r="R175" t="str">
        <f t="shared" si="19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tr">
        <f t="shared" si="18"/>
        <v>film &amp; video</v>
      </c>
      <c r="R176" t="str">
        <f t="shared" si="19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tr">
        <f t="shared" si="18"/>
        <v>film &amp; video</v>
      </c>
      <c r="R178" t="str">
        <f t="shared" si="19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tr">
        <f t="shared" si="18"/>
        <v>film &amp; video</v>
      </c>
      <c r="R180" t="str">
        <f t="shared" si="19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8"/>
        <v>film &amp; video</v>
      </c>
      <c r="R181" t="str">
        <f t="shared" si="19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tr">
        <f t="shared" si="18"/>
        <v>film &amp; video</v>
      </c>
      <c r="R184" t="str">
        <f t="shared" si="19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8"/>
        <v>film &amp; video</v>
      </c>
      <c r="R187" t="str">
        <f t="shared" si="19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tr">
        <f t="shared" si="18"/>
        <v>film &amp; video</v>
      </c>
      <c r="R188" t="str">
        <f t="shared" si="19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8"/>
        <v>film &amp; video</v>
      </c>
      <c r="R189" t="str">
        <f t="shared" si="19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tr">
        <f t="shared" si="18"/>
        <v>film &amp; video</v>
      </c>
      <c r="R190" t="str">
        <f t="shared" si="19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8"/>
        <v>film &amp; video</v>
      </c>
      <c r="R191" t="str">
        <f t="shared" si="19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8"/>
        <v>film &amp; video</v>
      </c>
      <c r="R192" t="str">
        <f t="shared" si="19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>
        <f t="shared" ref="P195:P258" si="21">IF(L195&gt;0,E195/L195,0)</f>
        <v>0</v>
      </c>
      <c r="Q195" t="str">
        <f t="shared" si="18"/>
        <v>film &amp; video</v>
      </c>
      <c r="R195" t="str">
        <f t="shared" si="19"/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tr">
        <f t="shared" si="18"/>
        <v>film &amp; video</v>
      </c>
      <c r="R197" t="str">
        <f t="shared" si="19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tr">
        <f t="shared" si="18"/>
        <v>film &amp; video</v>
      </c>
      <c r="R201" t="str">
        <f t="shared" si="19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tr">
        <f t="shared" ref="Q204:Q267" si="24">LEFT(N204,FIND("/",N204)-1)</f>
        <v>film &amp; video</v>
      </c>
      <c r="R204" t="str">
        <f t="shared" ref="R204:R267" si="25">RIGHT(N204,LEN(N204)-FIND("/",N204))</f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24"/>
        <v>film &amp; video</v>
      </c>
      <c r="R205" t="str">
        <f t="shared" si="25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24"/>
        <v>film &amp; video</v>
      </c>
      <c r="R206" t="str">
        <f t="shared" si="25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24"/>
        <v>film &amp; video</v>
      </c>
      <c r="R207" t="str">
        <f t="shared" si="25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tr">
        <f t="shared" si="24"/>
        <v>film &amp; video</v>
      </c>
      <c r="R208" t="str">
        <f t="shared" si="25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24"/>
        <v>film &amp; video</v>
      </c>
      <c r="R209" t="str">
        <f t="shared" si="25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tr">
        <f t="shared" si="24"/>
        <v>film &amp; video</v>
      </c>
      <c r="R210" t="str">
        <f t="shared" si="25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tr">
        <f t="shared" si="24"/>
        <v>film &amp; video</v>
      </c>
      <c r="R211" t="str">
        <f t="shared" si="25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24"/>
        <v>film &amp; video</v>
      </c>
      <c r="R212" t="str">
        <f t="shared" si="25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24"/>
        <v>film &amp; video</v>
      </c>
      <c r="R213" t="str">
        <f t="shared" si="25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24"/>
        <v>film &amp; video</v>
      </c>
      <c r="R214" t="str">
        <f t="shared" si="25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24"/>
        <v>film &amp; video</v>
      </c>
      <c r="R215" t="str">
        <f t="shared" si="25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24"/>
        <v>film &amp; video</v>
      </c>
      <c r="R216" t="str">
        <f t="shared" si="25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24"/>
        <v>film &amp; video</v>
      </c>
      <c r="R217" t="str">
        <f t="shared" si="25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24"/>
        <v>film &amp; video</v>
      </c>
      <c r="R218" t="str">
        <f t="shared" si="25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24"/>
        <v>film &amp; video</v>
      </c>
      <c r="R219" t="str">
        <f t="shared" si="25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24"/>
        <v>film &amp; video</v>
      </c>
      <c r="R220" t="str">
        <f t="shared" si="25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24"/>
        <v>film &amp; video</v>
      </c>
      <c r="R221" t="str">
        <f t="shared" si="25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24"/>
        <v>film &amp; video</v>
      </c>
      <c r="R222" t="str">
        <f t="shared" si="25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tr">
        <f t="shared" si="24"/>
        <v>film &amp; video</v>
      </c>
      <c r="R223" t="str">
        <f t="shared" si="25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24"/>
        <v>film &amp; video</v>
      </c>
      <c r="R224" t="str">
        <f t="shared" si="25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tr">
        <f t="shared" si="24"/>
        <v>film &amp; video</v>
      </c>
      <c r="R225" t="str">
        <f t="shared" si="25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tr">
        <f t="shared" si="24"/>
        <v>film &amp; video</v>
      </c>
      <c r="R226" t="str">
        <f t="shared" si="25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tr">
        <f t="shared" si="24"/>
        <v>film &amp; video</v>
      </c>
      <c r="R227" t="str">
        <f t="shared" si="25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24"/>
        <v>film &amp; video</v>
      </c>
      <c r="R228" t="str">
        <f t="shared" si="25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tr">
        <f t="shared" si="24"/>
        <v>film &amp; video</v>
      </c>
      <c r="R229" t="str">
        <f t="shared" si="25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tr">
        <f t="shared" si="24"/>
        <v>film &amp; video</v>
      </c>
      <c r="R230" t="str">
        <f t="shared" si="25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tr">
        <f t="shared" si="24"/>
        <v>film &amp; video</v>
      </c>
      <c r="R231" t="str">
        <f t="shared" si="25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24"/>
        <v>film &amp; video</v>
      </c>
      <c r="R232" t="str">
        <f t="shared" si="25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tr">
        <f t="shared" si="24"/>
        <v>film &amp; video</v>
      </c>
      <c r="R233" t="str">
        <f t="shared" si="25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24"/>
        <v>film &amp; video</v>
      </c>
      <c r="R234" t="str">
        <f t="shared" si="25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tr">
        <f t="shared" si="24"/>
        <v>film &amp; video</v>
      </c>
      <c r="R235" t="str">
        <f t="shared" si="25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24"/>
        <v>film &amp; video</v>
      </c>
      <c r="R236" t="str">
        <f t="shared" si="25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tr">
        <f t="shared" si="24"/>
        <v>film &amp; video</v>
      </c>
      <c r="R237" t="str">
        <f t="shared" si="25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tr">
        <f t="shared" si="24"/>
        <v>film &amp; video</v>
      </c>
      <c r="R238" t="str">
        <f t="shared" si="25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24"/>
        <v>film &amp; video</v>
      </c>
      <c r="R239" t="str">
        <f t="shared" si="25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tr">
        <f t="shared" si="24"/>
        <v>film &amp; video</v>
      </c>
      <c r="R240" t="str">
        <f t="shared" si="25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24"/>
        <v>film &amp; video</v>
      </c>
      <c r="R241" t="str">
        <f t="shared" si="25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24"/>
        <v>film &amp; video</v>
      </c>
      <c r="R242" t="str">
        <f t="shared" si="25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24"/>
        <v>film &amp; video</v>
      </c>
      <c r="R243" t="str">
        <f t="shared" si="25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24"/>
        <v>film &amp; video</v>
      </c>
      <c r="R244" t="str">
        <f t="shared" si="25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24"/>
        <v>film &amp; video</v>
      </c>
      <c r="R245" t="str">
        <f t="shared" si="25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24"/>
        <v>film &amp; video</v>
      </c>
      <c r="R246" t="str">
        <f t="shared" si="25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24"/>
        <v>film &amp; video</v>
      </c>
      <c r="R247" t="str">
        <f t="shared" si="25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24"/>
        <v>film &amp; video</v>
      </c>
      <c r="R248" t="str">
        <f t="shared" si="25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24"/>
        <v>film &amp; video</v>
      </c>
      <c r="R249" t="str">
        <f t="shared" si="25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24"/>
        <v>film &amp; video</v>
      </c>
      <c r="R250" t="str">
        <f t="shared" si="25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24"/>
        <v>film &amp; video</v>
      </c>
      <c r="R251" t="str">
        <f t="shared" si="25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24"/>
        <v>film &amp; video</v>
      </c>
      <c r="R252" t="str">
        <f t="shared" si="25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24"/>
        <v>film &amp; video</v>
      </c>
      <c r="R253" t="str">
        <f t="shared" si="25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si="24"/>
        <v>film &amp; video</v>
      </c>
      <c r="R258" t="str">
        <f t="shared" si="25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IF(L259&gt;0,E259/L259,0)</f>
        <v>66.70405357142856</v>
      </c>
      <c r="Q259" t="str">
        <f t="shared" si="24"/>
        <v>film &amp; video</v>
      </c>
      <c r="R259" t="str">
        <f t="shared" si="25"/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ref="Q268:Q331" si="30">LEFT(N268,FIND("/",N268)-1)</f>
        <v>film &amp; video</v>
      </c>
      <c r="R268" t="str">
        <f t="shared" ref="R268:R331" si="31">RIGHT(N268,LEN(N268)-FIND("/",N268))</f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IF(L323&gt;0,E323/L323,0)</f>
        <v>106.62314540059347</v>
      </c>
      <c r="Q323" t="str">
        <f t="shared" si="30"/>
        <v>film &amp; video</v>
      </c>
      <c r="R323" t="str">
        <f t="shared" si="31"/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ref="Q332:Q395" si="36">LEFT(N332,FIND("/",N332)-1)</f>
        <v>film &amp; video</v>
      </c>
      <c r="R332" t="str">
        <f t="shared" ref="R332:R395" si="37">RIGHT(N332,LEN(N332)-FIND("/",N332))</f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6"/>
        <v>film &amp; video</v>
      </c>
      <c r="R333" t="str">
        <f t="shared" si="37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6"/>
        <v>film &amp; video</v>
      </c>
      <c r="R334" t="str">
        <f t="shared" si="37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6"/>
        <v>film &amp; video</v>
      </c>
      <c r="R335" t="str">
        <f t="shared" si="37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6"/>
        <v>film &amp; video</v>
      </c>
      <c r="R336" t="str">
        <f t="shared" si="37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6"/>
        <v>film &amp; video</v>
      </c>
      <c r="R337" t="str">
        <f t="shared" si="37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6"/>
        <v>film &amp; video</v>
      </c>
      <c r="R338" t="str">
        <f t="shared" si="37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6"/>
        <v>film &amp; video</v>
      </c>
      <c r="R339" t="str">
        <f t="shared" si="37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6"/>
        <v>film &amp; video</v>
      </c>
      <c r="R340" t="str">
        <f t="shared" si="37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6"/>
        <v>film &amp; video</v>
      </c>
      <c r="R341" t="str">
        <f t="shared" si="37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6"/>
        <v>film &amp; video</v>
      </c>
      <c r="R342" t="str">
        <f t="shared" si="37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6"/>
        <v>film &amp; video</v>
      </c>
      <c r="R343" t="str">
        <f t="shared" si="37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6"/>
        <v>film &amp; video</v>
      </c>
      <c r="R344" t="str">
        <f t="shared" si="37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6"/>
        <v>film &amp; video</v>
      </c>
      <c r="R345" t="str">
        <f t="shared" si="37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6"/>
        <v>film &amp; video</v>
      </c>
      <c r="R346" t="str">
        <f t="shared" si="37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6"/>
        <v>film &amp; video</v>
      </c>
      <c r="R347" t="str">
        <f t="shared" si="37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6"/>
        <v>film &amp; video</v>
      </c>
      <c r="R348" t="str">
        <f t="shared" si="37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6"/>
        <v>film &amp; video</v>
      </c>
      <c r="R349" t="str">
        <f t="shared" si="37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6"/>
        <v>film &amp; video</v>
      </c>
      <c r="R350" t="str">
        <f t="shared" si="37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6"/>
        <v>film &amp; video</v>
      </c>
      <c r="R351" t="str">
        <f t="shared" si="37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6"/>
        <v>film &amp; video</v>
      </c>
      <c r="R352" t="str">
        <f t="shared" si="37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6"/>
        <v>film &amp; video</v>
      </c>
      <c r="R353" t="str">
        <f t="shared" si="37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6"/>
        <v>film &amp; video</v>
      </c>
      <c r="R354" t="str">
        <f t="shared" si="37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6"/>
        <v>film &amp; video</v>
      </c>
      <c r="R355" t="str">
        <f t="shared" si="37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6"/>
        <v>film &amp; video</v>
      </c>
      <c r="R356" t="str">
        <f t="shared" si="37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6"/>
        <v>film &amp; video</v>
      </c>
      <c r="R357" t="str">
        <f t="shared" si="37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6"/>
        <v>film &amp; video</v>
      </c>
      <c r="R358" t="str">
        <f t="shared" si="37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6"/>
        <v>film &amp; video</v>
      </c>
      <c r="R359" t="str">
        <f t="shared" si="37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6"/>
        <v>film &amp; video</v>
      </c>
      <c r="R360" t="str">
        <f t="shared" si="37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6"/>
        <v>film &amp; video</v>
      </c>
      <c r="R361" t="str">
        <f t="shared" si="37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6"/>
        <v>film &amp; video</v>
      </c>
      <c r="R362" t="str">
        <f t="shared" si="37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6"/>
        <v>film &amp; video</v>
      </c>
      <c r="R363" t="str">
        <f t="shared" si="37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6"/>
        <v>film &amp; video</v>
      </c>
      <c r="R364" t="str">
        <f t="shared" si="37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6"/>
        <v>film &amp; video</v>
      </c>
      <c r="R365" t="str">
        <f t="shared" si="37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6"/>
        <v>film &amp; video</v>
      </c>
      <c r="R366" t="str">
        <f t="shared" si="37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6"/>
        <v>film &amp; video</v>
      </c>
      <c r="R367" t="str">
        <f t="shared" si="37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6"/>
        <v>film &amp; video</v>
      </c>
      <c r="R368" t="str">
        <f t="shared" si="37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6"/>
        <v>film &amp; video</v>
      </c>
      <c r="R369" t="str">
        <f t="shared" si="37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6"/>
        <v>film &amp; video</v>
      </c>
      <c r="R370" t="str">
        <f t="shared" si="37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6"/>
        <v>film &amp; video</v>
      </c>
      <c r="R371" t="str">
        <f t="shared" si="37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6"/>
        <v>film &amp; video</v>
      </c>
      <c r="R372" t="str">
        <f t="shared" si="37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6"/>
        <v>film &amp; video</v>
      </c>
      <c r="R373" t="str">
        <f t="shared" si="37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6"/>
        <v>film &amp; video</v>
      </c>
      <c r="R374" t="str">
        <f t="shared" si="37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6"/>
        <v>film &amp; video</v>
      </c>
      <c r="R375" t="str">
        <f t="shared" si="37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6"/>
        <v>film &amp; video</v>
      </c>
      <c r="R376" t="str">
        <f t="shared" si="37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6"/>
        <v>film &amp; video</v>
      </c>
      <c r="R377" t="str">
        <f t="shared" si="37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6"/>
        <v>film &amp; video</v>
      </c>
      <c r="R378" t="str">
        <f t="shared" si="37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6"/>
        <v>film &amp; video</v>
      </c>
      <c r="R379" t="str">
        <f t="shared" si="37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6"/>
        <v>film &amp; video</v>
      </c>
      <c r="R380" t="str">
        <f t="shared" si="37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6"/>
        <v>film &amp; video</v>
      </c>
      <c r="R381" t="str">
        <f t="shared" si="37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6"/>
        <v>film &amp; video</v>
      </c>
      <c r="R382" t="str">
        <f t="shared" si="37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6"/>
        <v>film &amp; video</v>
      </c>
      <c r="R383" t="str">
        <f t="shared" si="37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6"/>
        <v>film &amp; video</v>
      </c>
      <c r="R384" t="str">
        <f t="shared" si="37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6"/>
        <v>film &amp; video</v>
      </c>
      <c r="R385" t="str">
        <f t="shared" si="37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si="36"/>
        <v>film &amp; video</v>
      </c>
      <c r="R386" t="str">
        <f t="shared" si="37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IF(L387&gt;0,E387/L387,0)</f>
        <v>111.79535864978902</v>
      </c>
      <c r="Q387" t="str">
        <f t="shared" si="36"/>
        <v>film &amp; video</v>
      </c>
      <c r="R387" t="str">
        <f t="shared" si="37"/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ref="Q396:Q459" si="42">LEFT(N396,FIND("/",N396)-1)</f>
        <v>film &amp; video</v>
      </c>
      <c r="R396" t="str">
        <f t="shared" ref="R396:R459" si="43">RIGHT(N396,LEN(N396)-FIND("/",N396))</f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42"/>
        <v>film &amp; video</v>
      </c>
      <c r="R397" t="str">
        <f t="shared" si="43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42"/>
        <v>film &amp; video</v>
      </c>
      <c r="R398" t="str">
        <f t="shared" si="43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42"/>
        <v>film &amp; video</v>
      </c>
      <c r="R399" t="str">
        <f t="shared" si="43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42"/>
        <v>film &amp; video</v>
      </c>
      <c r="R400" t="str">
        <f t="shared" si="43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42"/>
        <v>film &amp; video</v>
      </c>
      <c r="R401" t="str">
        <f t="shared" si="43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42"/>
        <v>film &amp; video</v>
      </c>
      <c r="R402" t="str">
        <f t="shared" si="43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42"/>
        <v>film &amp; video</v>
      </c>
      <c r="R403" t="str">
        <f t="shared" si="43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42"/>
        <v>film &amp; video</v>
      </c>
      <c r="R404" t="str">
        <f t="shared" si="43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42"/>
        <v>film &amp; video</v>
      </c>
      <c r="R405" t="str">
        <f t="shared" si="43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42"/>
        <v>film &amp; video</v>
      </c>
      <c r="R406" t="str">
        <f t="shared" si="43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42"/>
        <v>film &amp; video</v>
      </c>
      <c r="R407" t="str">
        <f t="shared" si="43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42"/>
        <v>film &amp; video</v>
      </c>
      <c r="R408" t="str">
        <f t="shared" si="43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42"/>
        <v>film &amp; video</v>
      </c>
      <c r="R409" t="str">
        <f t="shared" si="43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42"/>
        <v>film &amp; video</v>
      </c>
      <c r="R410" t="str">
        <f t="shared" si="43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42"/>
        <v>film &amp; video</v>
      </c>
      <c r="R411" t="str">
        <f t="shared" si="43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42"/>
        <v>film &amp; video</v>
      </c>
      <c r="R412" t="str">
        <f t="shared" si="43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42"/>
        <v>film &amp; video</v>
      </c>
      <c r="R413" t="str">
        <f t="shared" si="43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42"/>
        <v>film &amp; video</v>
      </c>
      <c r="R414" t="str">
        <f t="shared" si="43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42"/>
        <v>film &amp; video</v>
      </c>
      <c r="R415" t="str">
        <f t="shared" si="43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42"/>
        <v>film &amp; video</v>
      </c>
      <c r="R416" t="str">
        <f t="shared" si="43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42"/>
        <v>film &amp; video</v>
      </c>
      <c r="R417" t="str">
        <f t="shared" si="43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42"/>
        <v>film &amp; video</v>
      </c>
      <c r="R418" t="str">
        <f t="shared" si="43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42"/>
        <v>film &amp; video</v>
      </c>
      <c r="R419" t="str">
        <f t="shared" si="43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42"/>
        <v>film &amp; video</v>
      </c>
      <c r="R420" t="str">
        <f t="shared" si="43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42"/>
        <v>film &amp; video</v>
      </c>
      <c r="R421" t="str">
        <f t="shared" si="43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42"/>
        <v>film &amp; video</v>
      </c>
      <c r="R422" t="str">
        <f t="shared" si="43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42"/>
        <v>film &amp; video</v>
      </c>
      <c r="R423" t="str">
        <f t="shared" si="43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42"/>
        <v>film &amp; video</v>
      </c>
      <c r="R424" t="str">
        <f t="shared" si="43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42"/>
        <v>film &amp; video</v>
      </c>
      <c r="R425" t="str">
        <f t="shared" si="43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42"/>
        <v>film &amp; video</v>
      </c>
      <c r="R426" t="str">
        <f t="shared" si="43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42"/>
        <v>film &amp; video</v>
      </c>
      <c r="R427" t="str">
        <f t="shared" si="43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42"/>
        <v>film &amp; video</v>
      </c>
      <c r="R428" t="str">
        <f t="shared" si="43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tr">
        <f t="shared" si="42"/>
        <v>film &amp; video</v>
      </c>
      <c r="R429" t="str">
        <f t="shared" si="43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42"/>
        <v>film &amp; video</v>
      </c>
      <c r="R430" t="str">
        <f t="shared" si="43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tr">
        <f t="shared" si="42"/>
        <v>film &amp; video</v>
      </c>
      <c r="R431" t="str">
        <f t="shared" si="43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42"/>
        <v>film &amp; video</v>
      </c>
      <c r="R432" t="str">
        <f t="shared" si="43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42"/>
        <v>film &amp; video</v>
      </c>
      <c r="R433" t="str">
        <f t="shared" si="43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42"/>
        <v>film &amp; video</v>
      </c>
      <c r="R434" t="str">
        <f t="shared" si="43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tr">
        <f t="shared" si="42"/>
        <v>film &amp; video</v>
      </c>
      <c r="R435" t="str">
        <f t="shared" si="43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42"/>
        <v>film &amp; video</v>
      </c>
      <c r="R436" t="str">
        <f t="shared" si="43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42"/>
        <v>film &amp; video</v>
      </c>
      <c r="R437" t="str">
        <f t="shared" si="43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tr">
        <f t="shared" si="42"/>
        <v>film &amp; video</v>
      </c>
      <c r="R438" t="str">
        <f t="shared" si="43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tr">
        <f t="shared" si="42"/>
        <v>film &amp; video</v>
      </c>
      <c r="R439" t="str">
        <f t="shared" si="43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42"/>
        <v>film &amp; video</v>
      </c>
      <c r="R440" t="str">
        <f t="shared" si="43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tr">
        <f t="shared" si="42"/>
        <v>film &amp; video</v>
      </c>
      <c r="R441" t="str">
        <f t="shared" si="43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42"/>
        <v>film &amp; video</v>
      </c>
      <c r="R442" t="str">
        <f t="shared" si="43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tr">
        <f t="shared" si="42"/>
        <v>film &amp; video</v>
      </c>
      <c r="R443" t="str">
        <f t="shared" si="43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42"/>
        <v>film &amp; video</v>
      </c>
      <c r="R444" t="str">
        <f t="shared" si="43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42"/>
        <v>film &amp; video</v>
      </c>
      <c r="R445" t="str">
        <f t="shared" si="43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42"/>
        <v>film &amp; video</v>
      </c>
      <c r="R446" t="str">
        <f t="shared" si="43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42"/>
        <v>film &amp; video</v>
      </c>
      <c r="R447" t="str">
        <f t="shared" si="43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42"/>
        <v>film &amp; video</v>
      </c>
      <c r="R448" t="str">
        <f t="shared" si="43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42"/>
        <v>film &amp; video</v>
      </c>
      <c r="R449" t="str">
        <f t="shared" si="43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si="42"/>
        <v>film &amp; video</v>
      </c>
      <c r="R450" t="str">
        <f t="shared" si="43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IF(L451&gt;0,E451/L451,0)</f>
        <v>9</v>
      </c>
      <c r="Q451" t="str">
        <f t="shared" si="42"/>
        <v>film &amp; video</v>
      </c>
      <c r="R451" t="str">
        <f t="shared" si="43"/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tr">
        <f t="shared" si="42"/>
        <v>film &amp; video</v>
      </c>
      <c r="R453" t="str">
        <f t="shared" si="43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tr">
        <f t="shared" si="42"/>
        <v>film &amp; video</v>
      </c>
      <c r="R459" t="str">
        <f t="shared" si="43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ref="Q460:Q523" si="48">LEFT(N460,FIND("/",N460)-1)</f>
        <v>film &amp; video</v>
      </c>
      <c r="R460" t="str">
        <f t="shared" ref="R460:R523" si="49">RIGHT(N460,LEN(N460)-FIND("/",N460))</f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8"/>
        <v>film &amp; video</v>
      </c>
      <c r="R461" t="str">
        <f t="shared" si="49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8"/>
        <v>film &amp; video</v>
      </c>
      <c r="R462" t="str">
        <f t="shared" si="49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tr">
        <f t="shared" si="48"/>
        <v>film &amp; video</v>
      </c>
      <c r="R463" t="str">
        <f t="shared" si="49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tr">
        <f t="shared" si="48"/>
        <v>film &amp; video</v>
      </c>
      <c r="R464" t="str">
        <f t="shared" si="49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8"/>
        <v>film &amp; video</v>
      </c>
      <c r="R465" t="str">
        <f t="shared" si="49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8"/>
        <v>film &amp; video</v>
      </c>
      <c r="R466" t="str">
        <f t="shared" si="49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8"/>
        <v>film &amp; video</v>
      </c>
      <c r="R467" t="str">
        <f t="shared" si="49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8"/>
        <v>film &amp; video</v>
      </c>
      <c r="R468" t="str">
        <f t="shared" si="49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8"/>
        <v>film &amp; video</v>
      </c>
      <c r="R469" t="str">
        <f t="shared" si="49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tr">
        <f t="shared" si="48"/>
        <v>film &amp; video</v>
      </c>
      <c r="R470" t="str">
        <f t="shared" si="49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tr">
        <f t="shared" si="48"/>
        <v>film &amp; video</v>
      </c>
      <c r="R471" t="str">
        <f t="shared" si="49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8"/>
        <v>film &amp; video</v>
      </c>
      <c r="R472" t="str">
        <f t="shared" si="49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8"/>
        <v>film &amp; video</v>
      </c>
      <c r="R473" t="str">
        <f t="shared" si="49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8"/>
        <v>film &amp; video</v>
      </c>
      <c r="R474" t="str">
        <f t="shared" si="49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8"/>
        <v>film &amp; video</v>
      </c>
      <c r="R475" t="str">
        <f t="shared" si="49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8"/>
        <v>film &amp; video</v>
      </c>
      <c r="R476" t="str">
        <f t="shared" si="49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tr">
        <f t="shared" si="48"/>
        <v>film &amp; video</v>
      </c>
      <c r="R477" t="str">
        <f t="shared" si="49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8"/>
        <v>film &amp; video</v>
      </c>
      <c r="R478" t="str">
        <f t="shared" si="49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tr">
        <f t="shared" si="48"/>
        <v>film &amp; video</v>
      </c>
      <c r="R479" t="str">
        <f t="shared" si="49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tr">
        <f t="shared" si="48"/>
        <v>film &amp; video</v>
      </c>
      <c r="R480" t="str">
        <f t="shared" si="49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8"/>
        <v>film &amp; video</v>
      </c>
      <c r="R481" t="str">
        <f t="shared" si="49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8"/>
        <v>film &amp; video</v>
      </c>
      <c r="R482" t="str">
        <f t="shared" si="49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8"/>
        <v>film &amp; video</v>
      </c>
      <c r="R483" t="str">
        <f t="shared" si="49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8"/>
        <v>film &amp; video</v>
      </c>
      <c r="R484" t="str">
        <f t="shared" si="49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8"/>
        <v>film &amp; video</v>
      </c>
      <c r="R485" t="str">
        <f t="shared" si="49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8"/>
        <v>film &amp; video</v>
      </c>
      <c r="R486" t="str">
        <f t="shared" si="49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8"/>
        <v>film &amp; video</v>
      </c>
      <c r="R487" t="str">
        <f t="shared" si="49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8"/>
        <v>film &amp; video</v>
      </c>
      <c r="R488" t="str">
        <f t="shared" si="49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tr">
        <f t="shared" si="48"/>
        <v>film &amp; video</v>
      </c>
      <c r="R489" t="str">
        <f t="shared" si="49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tr">
        <f t="shared" si="48"/>
        <v>film &amp; video</v>
      </c>
      <c r="R490" t="str">
        <f t="shared" si="49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8"/>
        <v>film &amp; video</v>
      </c>
      <c r="R491" t="str">
        <f t="shared" si="49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tr">
        <f t="shared" si="48"/>
        <v>film &amp; video</v>
      </c>
      <c r="R492" t="str">
        <f t="shared" si="49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tr">
        <f t="shared" si="48"/>
        <v>film &amp; video</v>
      </c>
      <c r="R493" t="str">
        <f t="shared" si="49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tr">
        <f t="shared" si="48"/>
        <v>film &amp; video</v>
      </c>
      <c r="R494" t="str">
        <f t="shared" si="49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tr">
        <f t="shared" si="48"/>
        <v>film &amp; video</v>
      </c>
      <c r="R495" t="str">
        <f t="shared" si="49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8"/>
        <v>film &amp; video</v>
      </c>
      <c r="R496" t="str">
        <f t="shared" si="49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tr">
        <f t="shared" si="48"/>
        <v>film &amp; video</v>
      </c>
      <c r="R497" t="str">
        <f t="shared" si="49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8"/>
        <v>film &amp; video</v>
      </c>
      <c r="R498" t="str">
        <f t="shared" si="49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8"/>
        <v>film &amp; video</v>
      </c>
      <c r="R499" t="str">
        <f t="shared" si="49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8"/>
        <v>film &amp; video</v>
      </c>
      <c r="R500" t="str">
        <f t="shared" si="49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8"/>
        <v>film &amp; video</v>
      </c>
      <c r="R501" t="str">
        <f t="shared" si="49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8"/>
        <v>film &amp; video</v>
      </c>
      <c r="R502" t="str">
        <f t="shared" si="49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tr">
        <f t="shared" si="48"/>
        <v>film &amp; video</v>
      </c>
      <c r="R503" t="str">
        <f t="shared" si="49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8"/>
        <v>film &amp; video</v>
      </c>
      <c r="R504" t="str">
        <f t="shared" si="49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8"/>
        <v>film &amp; video</v>
      </c>
      <c r="R505" t="str">
        <f t="shared" si="49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8"/>
        <v>film &amp; video</v>
      </c>
      <c r="R506" t="str">
        <f t="shared" si="49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8"/>
        <v>film &amp; video</v>
      </c>
      <c r="R507" t="str">
        <f t="shared" si="49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8"/>
        <v>film &amp; video</v>
      </c>
      <c r="R508" t="str">
        <f t="shared" si="49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8"/>
        <v>film &amp; video</v>
      </c>
      <c r="R509" t="str">
        <f t="shared" si="49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8"/>
        <v>film &amp; video</v>
      </c>
      <c r="R510" t="str">
        <f t="shared" si="49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8"/>
        <v>film &amp; video</v>
      </c>
      <c r="R511" t="str">
        <f t="shared" si="49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tr">
        <f t="shared" si="48"/>
        <v>film &amp; video</v>
      </c>
      <c r="R512" t="str">
        <f t="shared" si="49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8"/>
        <v>film &amp; video</v>
      </c>
      <c r="R513" t="str">
        <f t="shared" si="49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si="48"/>
        <v>film &amp; video</v>
      </c>
      <c r="R514" t="str">
        <f t="shared" si="49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IF(L515&gt;0,E515/L515,0)</f>
        <v>102.38235294117646</v>
      </c>
      <c r="Q515" t="str">
        <f t="shared" si="48"/>
        <v>film &amp; video</v>
      </c>
      <c r="R515" t="str">
        <f t="shared" si="49"/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tr">
        <f t="shared" si="48"/>
        <v>film &amp; video</v>
      </c>
      <c r="R518" t="str">
        <f t="shared" si="49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tr">
        <f t="shared" si="48"/>
        <v>film &amp; video</v>
      </c>
      <c r="R520" t="str">
        <f t="shared" si="49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 t="shared" si="48"/>
        <v>film &amp; video</v>
      </c>
      <c r="R521" t="str">
        <f t="shared" si="49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 t="shared" si="48"/>
        <v>theater</v>
      </c>
      <c r="R522" t="str">
        <f t="shared" si="49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si="48"/>
        <v>theater</v>
      </c>
      <c r="R523" t="str">
        <f t="shared" si="49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ref="Q524:Q587" si="54">LEFT(N524,FIND("/",N524)-1)</f>
        <v>theater</v>
      </c>
      <c r="R524" t="str">
        <f t="shared" ref="R524:R587" si="55">RIGHT(N524,LEN(N524)-FIND("/",N524))</f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tr">
        <f t="shared" si="54"/>
        <v>technology</v>
      </c>
      <c r="R549" t="str">
        <f t="shared" si="55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tr">
        <f t="shared" si="54"/>
        <v>technology</v>
      </c>
      <c r="R554" t="str">
        <f t="shared" si="55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tr">
        <f t="shared" si="54"/>
        <v>technology</v>
      </c>
      <c r="R557" t="str">
        <f t="shared" si="55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tr">
        <f t="shared" si="54"/>
        <v>technology</v>
      </c>
      <c r="R560" t="str">
        <f t="shared" si="55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tr">
        <f t="shared" si="54"/>
        <v>technology</v>
      </c>
      <c r="R564" t="str">
        <f t="shared" si="55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tr">
        <f t="shared" si="54"/>
        <v>technology</v>
      </c>
      <c r="R567" t="str">
        <f t="shared" si="55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tr">
        <f t="shared" si="54"/>
        <v>technology</v>
      </c>
      <c r="R569" t="str">
        <f t="shared" si="55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tr">
        <f t="shared" si="54"/>
        <v>technology</v>
      </c>
      <c r="R574" t="str">
        <f t="shared" si="55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IF(L579&gt;0,E579/L579,0)</f>
        <v>10</v>
      </c>
      <c r="Q579" t="str">
        <f t="shared" si="54"/>
        <v>technology</v>
      </c>
      <c r="R579" t="str">
        <f t="shared" si="55"/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tr">
        <f t="shared" si="54"/>
        <v>technology</v>
      </c>
      <c r="R583" t="str">
        <f t="shared" si="55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tr">
        <f t="shared" si="54"/>
        <v>technology</v>
      </c>
      <c r="R584" t="str">
        <f t="shared" si="55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tr">
        <f t="shared" si="54"/>
        <v>technology</v>
      </c>
      <c r="R587" t="str">
        <f t="shared" si="55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ref="Q588:Q651" si="60">LEFT(N588,FIND("/",N588)-1)</f>
        <v>technology</v>
      </c>
      <c r="R588" t="str">
        <f t="shared" ref="R588:R651" si="61">RIGHT(N588,LEN(N588)-FIND("/",N588))</f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tr">
        <f t="shared" si="60"/>
        <v>technology</v>
      </c>
      <c r="R604" t="str">
        <f t="shared" si="61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tr">
        <f t="shared" si="60"/>
        <v>technology</v>
      </c>
      <c r="R606" t="str">
        <f t="shared" si="61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tr">
        <f t="shared" si="60"/>
        <v>technology</v>
      </c>
      <c r="R609" t="str">
        <f t="shared" si="61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tr">
        <f t="shared" si="60"/>
        <v>technology</v>
      </c>
      <c r="R612" t="str">
        <f t="shared" si="61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tr">
        <f t="shared" si="60"/>
        <v>technology</v>
      </c>
      <c r="R613" t="str">
        <f t="shared" si="61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tr">
        <f t="shared" si="60"/>
        <v>technology</v>
      </c>
      <c r="R614" t="str">
        <f t="shared" si="61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tr">
        <f t="shared" si="60"/>
        <v>technology</v>
      </c>
      <c r="R616" t="str">
        <f t="shared" si="61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tr">
        <f t="shared" si="60"/>
        <v>technology</v>
      </c>
      <c r="R617" t="str">
        <f t="shared" si="61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tr">
        <f t="shared" si="60"/>
        <v>technology</v>
      </c>
      <c r="R618" t="str">
        <f t="shared" si="61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tr">
        <f t="shared" si="60"/>
        <v>technology</v>
      </c>
      <c r="R620" t="str">
        <f t="shared" si="61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tr">
        <f t="shared" si="60"/>
        <v>technology</v>
      </c>
      <c r="R625" t="str">
        <f t="shared" si="61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tr">
        <f t="shared" si="60"/>
        <v>technology</v>
      </c>
      <c r="R626" t="str">
        <f t="shared" si="61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tr">
        <f t="shared" si="60"/>
        <v>technology</v>
      </c>
      <c r="R627" t="str">
        <f t="shared" si="61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tr">
        <f t="shared" si="60"/>
        <v>technology</v>
      </c>
      <c r="R630" t="str">
        <f t="shared" si="61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tr">
        <f t="shared" si="60"/>
        <v>technology</v>
      </c>
      <c r="R634" t="str">
        <f t="shared" si="61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tr">
        <f t="shared" si="60"/>
        <v>technology</v>
      </c>
      <c r="R639" t="str">
        <f t="shared" si="61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IF(L643&gt;0,E643/L643,0)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si="60"/>
        <v>technology</v>
      </c>
      <c r="R651" t="str">
        <f t="shared" si="61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ref="Q652:Q715" si="66">LEFT(N652,FIND("/",N652)-1)</f>
        <v>technology</v>
      </c>
      <c r="R652" t="str">
        <f t="shared" ref="R652:R715" si="67">RIGHT(N652,LEN(N652)-FIND("/",N652))</f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tr">
        <f t="shared" si="66"/>
        <v>technology</v>
      </c>
      <c r="R688" t="str">
        <f t="shared" si="67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IF(L707&gt;0,E707/L707,0)</f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tr">
        <f t="shared" si="66"/>
        <v>technology</v>
      </c>
      <c r="R708" t="str">
        <f t="shared" si="67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tr">
        <f t="shared" si="66"/>
        <v>technology</v>
      </c>
      <c r="R712" t="str">
        <f t="shared" si="67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si="66"/>
        <v>technology</v>
      </c>
      <c r="R715" t="str">
        <f t="shared" si="67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ref="Q716:Q779" si="72">LEFT(N716,FIND("/",N716)-1)</f>
        <v>technology</v>
      </c>
      <c r="R716" t="str">
        <f t="shared" ref="R716:R779" si="73">RIGHT(N716,LEN(N716)-FIND("/",N716))</f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tr">
        <f t="shared" si="72"/>
        <v>publishing</v>
      </c>
      <c r="R762" t="str">
        <f t="shared" si="73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tr">
        <f t="shared" si="72"/>
        <v>publishing</v>
      </c>
      <c r="R764" t="str">
        <f t="shared" si="73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tr">
        <f t="shared" si="72"/>
        <v>publishing</v>
      </c>
      <c r="R766" t="str">
        <f t="shared" si="73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tr">
        <f t="shared" si="72"/>
        <v>publishing</v>
      </c>
      <c r="R768" t="str">
        <f t="shared" si="73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tr">
        <f t="shared" si="72"/>
        <v>publishing</v>
      </c>
      <c r="R770" t="str">
        <f t="shared" si="73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IF(L771&gt;0,E771/L771,0)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tr">
        <f t="shared" si="72"/>
        <v>publishing</v>
      </c>
      <c r="R772" t="str">
        <f t="shared" si="73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si="72"/>
        <v>publishing</v>
      </c>
      <c r="R779" t="str">
        <f t="shared" si="73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ref="Q780:Q843" si="78">LEFT(N780,FIND("/",N780)-1)</f>
        <v>publishing</v>
      </c>
      <c r="R780" t="str">
        <f t="shared" ref="R780:R843" si="79">RIGHT(N780,LEN(N780)-FIND("/",N780))</f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IF(L835&gt;0,E835/L835,0)</f>
        <v>148.78048780487805</v>
      </c>
      <c r="Q835" t="str">
        <f t="shared" si="78"/>
        <v>music</v>
      </c>
      <c r="R835" t="str">
        <f t="shared" si="79"/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si="78"/>
        <v>music</v>
      </c>
      <c r="R843" t="str">
        <f t="shared" si="79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ref="Q844:Q907" si="84">LEFT(N844,FIND("/",N844)-1)</f>
        <v>music</v>
      </c>
      <c r="R844" t="str">
        <f t="shared" ref="R844:R907" si="85">RIGHT(N844,LEN(N844)-FIND("/",N844))</f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tr">
        <f t="shared" si="84"/>
        <v>music</v>
      </c>
      <c r="R877" t="str">
        <f t="shared" si="85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tr">
        <f t="shared" si="84"/>
        <v>music</v>
      </c>
      <c r="R889" t="str">
        <f t="shared" si="85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>
        <f t="shared" ref="P899:P962" si="87">IF(L899&gt;0,E899/L899,0)</f>
        <v>0</v>
      </c>
      <c r="Q899" t="str">
        <f t="shared" si="84"/>
        <v>music</v>
      </c>
      <c r="R899" t="str">
        <f t="shared" si="85"/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tr">
        <f t="shared" si="84"/>
        <v>music</v>
      </c>
      <c r="R903" t="str">
        <f t="shared" si="85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si="84"/>
        <v>music</v>
      </c>
      <c r="R907" t="str">
        <f t="shared" si="85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tr">
        <f t="shared" ref="Q908:Q971" si="90">LEFT(N908,FIND("/",N908)-1)</f>
        <v>music</v>
      </c>
      <c r="R908" t="str">
        <f t="shared" ref="R908:R971" si="91">RIGHT(N908,LEN(N908)-FIND("/",N908))</f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tr">
        <f t="shared" si="90"/>
        <v>music</v>
      </c>
      <c r="R909" t="str">
        <f t="shared" si="91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tr">
        <f t="shared" si="90"/>
        <v>music</v>
      </c>
      <c r="R910" t="str">
        <f t="shared" si="91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tr">
        <f t="shared" si="90"/>
        <v>music</v>
      </c>
      <c r="R913" t="str">
        <f t="shared" si="91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tr">
        <f t="shared" si="90"/>
        <v>music</v>
      </c>
      <c r="R916" t="str">
        <f t="shared" si="91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tr">
        <f t="shared" si="90"/>
        <v>music</v>
      </c>
      <c r="R918" t="str">
        <f t="shared" si="91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tr">
        <f t="shared" si="90"/>
        <v>music</v>
      </c>
      <c r="R922" t="str">
        <f t="shared" si="91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tr">
        <f t="shared" si="90"/>
        <v>music</v>
      </c>
      <c r="R928" t="str">
        <f t="shared" si="91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tr">
        <f t="shared" si="90"/>
        <v>music</v>
      </c>
      <c r="R929" t="str">
        <f t="shared" si="91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tr">
        <f t="shared" si="90"/>
        <v>music</v>
      </c>
      <c r="R931" t="str">
        <f t="shared" si="91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tr">
        <f t="shared" si="90"/>
        <v>music</v>
      </c>
      <c r="R938" t="str">
        <f t="shared" si="91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tr">
        <f t="shared" si="90"/>
        <v>technology</v>
      </c>
      <c r="R949" t="str">
        <f t="shared" si="91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IF(L963&gt;0,E963/L963,0)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si="90"/>
        <v>technology</v>
      </c>
      <c r="R971" t="str">
        <f t="shared" si="91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ref="Q972:Q1035" si="96">LEFT(N972,FIND("/",N972)-1)</f>
        <v>technology</v>
      </c>
      <c r="R972" t="str">
        <f t="shared" ref="R972:R1035" si="97">RIGHT(N972,LEN(N972)-FIND("/",N972))</f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tr">
        <f t="shared" si="96"/>
        <v>technology</v>
      </c>
      <c r="R990" t="str">
        <f t="shared" si="97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IF(L1027&gt;0,E1027/L1027,0)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si="96"/>
        <v>music</v>
      </c>
      <c r="R1035" t="str">
        <f t="shared" si="97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ref="Q1036:Q1099" si="102">LEFT(N1036,FIND("/",N1036)-1)</f>
        <v>music</v>
      </c>
      <c r="R1036" t="str">
        <f t="shared" ref="R1036:R1099" si="103">RIGHT(N1036,LEN(N1036)-FIND("/",N1036))</f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tr">
        <f t="shared" si="102"/>
        <v>journalism</v>
      </c>
      <c r="R1043" t="str">
        <f t="shared" si="103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tr">
        <f t="shared" si="102"/>
        <v>journalism</v>
      </c>
      <c r="R1048" t="str">
        <f t="shared" si="103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tr">
        <f t="shared" si="102"/>
        <v>journalism</v>
      </c>
      <c r="R1051" t="str">
        <f t="shared" si="103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tr">
        <f t="shared" si="102"/>
        <v>journalism</v>
      </c>
      <c r="R1052" t="str">
        <f t="shared" si="103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tr">
        <f t="shared" si="102"/>
        <v>journalism</v>
      </c>
      <c r="R1053" t="str">
        <f t="shared" si="103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tr">
        <f t="shared" si="102"/>
        <v>journalism</v>
      </c>
      <c r="R1054" t="str">
        <f t="shared" si="103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tr">
        <f t="shared" si="102"/>
        <v>journalism</v>
      </c>
      <c r="R1056" t="str">
        <f t="shared" si="103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tr">
        <f t="shared" si="102"/>
        <v>journalism</v>
      </c>
      <c r="R1057" t="str">
        <f t="shared" si="103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tr">
        <f t="shared" si="102"/>
        <v>journalism</v>
      </c>
      <c r="R1058" t="str">
        <f t="shared" si="103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tr">
        <f t="shared" si="102"/>
        <v>journalism</v>
      </c>
      <c r="R1059" t="str">
        <f t="shared" si="103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tr">
        <f t="shared" si="102"/>
        <v>journalism</v>
      </c>
      <c r="R1060" t="str">
        <f t="shared" si="103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tr">
        <f t="shared" si="102"/>
        <v>journalism</v>
      </c>
      <c r="R1061" t="str">
        <f t="shared" si="103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tr">
        <f t="shared" si="102"/>
        <v>journalism</v>
      </c>
      <c r="R1063" t="str">
        <f t="shared" si="103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tr">
        <f t="shared" si="102"/>
        <v>journalism</v>
      </c>
      <c r="R1065" t="str">
        <f t="shared" si="103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tr">
        <f t="shared" si="102"/>
        <v>games</v>
      </c>
      <c r="R1073" t="str">
        <f t="shared" si="103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tr">
        <f t="shared" si="102"/>
        <v>games</v>
      </c>
      <c r="R1086" t="str">
        <f t="shared" si="103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tr">
        <f t="shared" si="102"/>
        <v>games</v>
      </c>
      <c r="R1089" t="str">
        <f t="shared" si="103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IF(L1091&gt;0,E1091/L1091,0)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si="102"/>
        <v>games</v>
      </c>
      <c r="R1099" t="str">
        <f t="shared" si="103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ref="Q1100:Q1163" si="108">LEFT(N1100,FIND("/",N1100)-1)</f>
        <v>games</v>
      </c>
      <c r="R1100" t="str">
        <f t="shared" ref="R1100:R1163" si="109">RIGHT(N1100,LEN(N1100)-FIND("/",N1100))</f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tr">
        <f t="shared" si="108"/>
        <v>games</v>
      </c>
      <c r="R1109" t="str">
        <f t="shared" si="109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tr">
        <f t="shared" si="108"/>
        <v>games</v>
      </c>
      <c r="R1122" t="str">
        <f t="shared" si="109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tr">
        <f t="shared" si="108"/>
        <v>games</v>
      </c>
      <c r="R1124" t="str">
        <f t="shared" si="109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tr">
        <f t="shared" si="108"/>
        <v>games</v>
      </c>
      <c r="R1127" t="str">
        <f t="shared" si="109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tr">
        <f t="shared" si="108"/>
        <v>games</v>
      </c>
      <c r="R1133" t="str">
        <f t="shared" si="109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tr">
        <f t="shared" si="108"/>
        <v>games</v>
      </c>
      <c r="R1142" t="str">
        <f t="shared" si="109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tr">
        <f t="shared" si="108"/>
        <v>games</v>
      </c>
      <c r="R1143" t="str">
        <f t="shared" si="109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tr">
        <f t="shared" si="108"/>
        <v>games</v>
      </c>
      <c r="R1144" t="str">
        <f t="shared" si="109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tr">
        <f t="shared" si="108"/>
        <v>food</v>
      </c>
      <c r="R1146" t="str">
        <f t="shared" si="109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tr">
        <f t="shared" si="108"/>
        <v>food</v>
      </c>
      <c r="R1149" t="str">
        <f t="shared" si="109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tr">
        <f t="shared" si="108"/>
        <v>food</v>
      </c>
      <c r="R1153" t="str">
        <f t="shared" si="109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IF(L1155&gt;0,E1155/L1155,0)</f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tr">
        <f t="shared" si="108"/>
        <v>food</v>
      </c>
      <c r="R1158" t="str">
        <f t="shared" si="109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tr">
        <f t="shared" si="108"/>
        <v>food</v>
      </c>
      <c r="R1161" t="str">
        <f t="shared" si="109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tr">
        <f t="shared" si="108"/>
        <v>food</v>
      </c>
      <c r="R1163" t="str">
        <f t="shared" si="109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ref="Q1164:Q1227" si="114">LEFT(N1164,FIND("/",N1164)-1)</f>
        <v>food</v>
      </c>
      <c r="R1164" t="str">
        <f t="shared" ref="R1164:R1227" si="115">RIGHT(N1164,LEN(N1164)-FIND("/",N1164))</f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tr">
        <f t="shared" si="114"/>
        <v>food</v>
      </c>
      <c r="R1165" t="str">
        <f t="shared" si="115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tr">
        <f t="shared" si="114"/>
        <v>food</v>
      </c>
      <c r="R1166" t="str">
        <f t="shared" si="115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tr">
        <f t="shared" si="114"/>
        <v>food</v>
      </c>
      <c r="R1174" t="str">
        <f t="shared" si="115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tr">
        <f t="shared" si="114"/>
        <v>food</v>
      </c>
      <c r="R1179" t="str">
        <f t="shared" si="115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IF(L1219&gt;0,E1219/L1219,0)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si="114"/>
        <v>music</v>
      </c>
      <c r="R1227" t="str">
        <f t="shared" si="115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ref="Q1228:Q1291" si="120">LEFT(N1228,FIND("/",N1228)-1)</f>
        <v>music</v>
      </c>
      <c r="R1228" t="str">
        <f t="shared" ref="R1228:R1291" si="121">RIGHT(N1228,LEN(N1228)-FIND("/",N1228))</f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tr">
        <f t="shared" si="120"/>
        <v>music</v>
      </c>
      <c r="R1229" t="str">
        <f t="shared" si="121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tr">
        <f t="shared" si="120"/>
        <v>music</v>
      </c>
      <c r="R1232" t="str">
        <f t="shared" si="121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tr">
        <f t="shared" si="120"/>
        <v>music</v>
      </c>
      <c r="R1233" t="str">
        <f t="shared" si="121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tr">
        <f t="shared" si="120"/>
        <v>music</v>
      </c>
      <c r="R1236" t="str">
        <f t="shared" si="121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tr">
        <f t="shared" si="120"/>
        <v>music</v>
      </c>
      <c r="R1238" t="str">
        <f t="shared" si="121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tr">
        <f t="shared" si="120"/>
        <v>music</v>
      </c>
      <c r="R1239" t="str">
        <f t="shared" si="121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tr">
        <f t="shared" si="120"/>
        <v>music</v>
      </c>
      <c r="R1241" t="str">
        <f t="shared" si="121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IF(L1283&gt;0,E1283/L1283,0)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si="120"/>
        <v>theater</v>
      </c>
      <c r="R1291" t="str">
        <f t="shared" si="121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ref="Q1292:Q1355" si="126">LEFT(N1292,FIND("/",N1292)-1)</f>
        <v>theater</v>
      </c>
      <c r="R1292" t="str">
        <f t="shared" ref="R1292:R1355" si="127">RIGHT(N1292,LEN(N1292)-FIND("/",N1292))</f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tr">
        <f t="shared" si="126"/>
        <v>technology</v>
      </c>
      <c r="R1334" t="str">
        <f t="shared" si="127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tr">
        <f t="shared" si="126"/>
        <v>technology</v>
      </c>
      <c r="R1335" t="str">
        <f t="shared" si="127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tr">
        <f t="shared" si="126"/>
        <v>technology</v>
      </c>
      <c r="R1342" t="str">
        <f t="shared" si="127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IF(L1347&gt;0,E1347/L1347,0)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si="126"/>
        <v>publishing</v>
      </c>
      <c r="R1355" t="str">
        <f t="shared" si="127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ref="Q1356:Q1419" si="132">LEFT(N1356,FIND("/",N1356)-1)</f>
        <v>publishing</v>
      </c>
      <c r="R1356" t="str">
        <f t="shared" ref="R1356:R1419" si="133">RIGHT(N1356,LEN(N1356)-FIND("/",N1356))</f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>
        <f t="shared" ref="P1411:P1474" si="135">IF(L1411&gt;0,E1411/L1411,0)</f>
        <v>0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tr">
        <f t="shared" si="132"/>
        <v>publishing</v>
      </c>
      <c r="R1418" t="str">
        <f t="shared" si="133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si="132"/>
        <v>publishing</v>
      </c>
      <c r="R1419" t="str">
        <f t="shared" si="133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ref="Q1420:Q1483" si="138">LEFT(N1420,FIND("/",N1420)-1)</f>
        <v>publishing</v>
      </c>
      <c r="R1420" t="str">
        <f t="shared" ref="R1420:R1483" si="139">RIGHT(N1420,LEN(N1420)-FIND("/",N1420))</f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tr">
        <f t="shared" si="138"/>
        <v>publishing</v>
      </c>
      <c r="R1427" t="str">
        <f t="shared" si="139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tr">
        <f t="shared" si="138"/>
        <v>publishing</v>
      </c>
      <c r="R1428" t="str">
        <f t="shared" si="139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tr">
        <f t="shared" si="138"/>
        <v>publishing</v>
      </c>
      <c r="R1431" t="str">
        <f t="shared" si="139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tr">
        <f t="shared" si="138"/>
        <v>publishing</v>
      </c>
      <c r="R1434" t="str">
        <f t="shared" si="139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tr">
        <f t="shared" si="138"/>
        <v>publishing</v>
      </c>
      <c r="R1444" t="str">
        <f t="shared" si="139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tr">
        <f t="shared" si="138"/>
        <v>publishing</v>
      </c>
      <c r="R1445" t="str">
        <f t="shared" si="139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tr">
        <f t="shared" si="138"/>
        <v>publishing</v>
      </c>
      <c r="R1446" t="str">
        <f t="shared" si="139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tr">
        <f t="shared" si="138"/>
        <v>publishing</v>
      </c>
      <c r="R1447" t="str">
        <f t="shared" si="139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tr">
        <f t="shared" si="138"/>
        <v>publishing</v>
      </c>
      <c r="R1448" t="str">
        <f t="shared" si="139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tr">
        <f t="shared" si="138"/>
        <v>publishing</v>
      </c>
      <c r="R1450" t="str">
        <f t="shared" si="139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tr">
        <f t="shared" si="138"/>
        <v>publishing</v>
      </c>
      <c r="R1451" t="str">
        <f t="shared" si="139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tr">
        <f t="shared" si="138"/>
        <v>publishing</v>
      </c>
      <c r="R1454" t="str">
        <f t="shared" si="139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tr">
        <f t="shared" si="138"/>
        <v>publishing</v>
      </c>
      <c r="R1455" t="str">
        <f t="shared" si="139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tr">
        <f t="shared" si="138"/>
        <v>publishing</v>
      </c>
      <c r="R1459" t="str">
        <f t="shared" si="139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tr">
        <f t="shared" si="138"/>
        <v>publishing</v>
      </c>
      <c r="R1460" t="str">
        <f t="shared" si="139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tr">
        <f t="shared" si="138"/>
        <v>publishing</v>
      </c>
      <c r="R1461" t="str">
        <f t="shared" si="139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tr">
        <f t="shared" si="138"/>
        <v>publishing</v>
      </c>
      <c r="R1462" t="str">
        <f t="shared" si="139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IF(L1475&gt;0,E1475/L1475,0)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si="138"/>
        <v>publishing</v>
      </c>
      <c r="R1483" t="str">
        <f t="shared" si="139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ref="Q1484:Q1547" si="144">LEFT(N1484,FIND("/",N1484)-1)</f>
        <v>publishing</v>
      </c>
      <c r="R1484" t="str">
        <f t="shared" ref="R1484:R1547" si="145">RIGHT(N1484,LEN(N1484)-FIND("/",N1484))</f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tr">
        <f t="shared" si="144"/>
        <v>publishing</v>
      </c>
      <c r="R1486" t="str">
        <f t="shared" si="145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tr">
        <f t="shared" si="144"/>
        <v>publishing</v>
      </c>
      <c r="R1489" t="str">
        <f t="shared" si="145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tr">
        <f t="shared" si="144"/>
        <v>publishing</v>
      </c>
      <c r="R1491" t="str">
        <f t="shared" si="145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tr">
        <f t="shared" si="144"/>
        <v>publishing</v>
      </c>
      <c r="R1495" t="str">
        <f t="shared" si="145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tr">
        <f t="shared" si="144"/>
        <v>publishing</v>
      </c>
      <c r="R1497" t="str">
        <f t="shared" si="145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tr">
        <f t="shared" si="144"/>
        <v>publishing</v>
      </c>
      <c r="R1498" t="str">
        <f t="shared" si="145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IF(L1539&gt;0,E1539/L1539,0)</f>
        <v>96.375</v>
      </c>
      <c r="Q1539" t="str">
        <f t="shared" si="144"/>
        <v>photography</v>
      </c>
      <c r="R1539" t="str">
        <f t="shared" si="145"/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tr">
        <f t="shared" si="144"/>
        <v>photography</v>
      </c>
      <c r="R1546" t="str">
        <f t="shared" si="145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si="144"/>
        <v>photography</v>
      </c>
      <c r="R1547" t="str">
        <f t="shared" si="145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ref="Q1548:Q1611" si="150">LEFT(N1548,FIND("/",N1548)-1)</f>
        <v>photography</v>
      </c>
      <c r="R1548" t="str">
        <f t="shared" ref="R1548:R1611" si="151">RIGHT(N1548,LEN(N1548)-FIND("/",N1548))</f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tr">
        <f t="shared" si="150"/>
        <v>photography</v>
      </c>
      <c r="R1549" t="str">
        <f t="shared" si="151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tr">
        <f t="shared" si="150"/>
        <v>photography</v>
      </c>
      <c r="R1553" t="str">
        <f t="shared" si="151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tr">
        <f t="shared" si="150"/>
        <v>photography</v>
      </c>
      <c r="R1555" t="str">
        <f t="shared" si="151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tr">
        <f t="shared" si="150"/>
        <v>photography</v>
      </c>
      <c r="R1556" t="str">
        <f t="shared" si="151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tr">
        <f t="shared" si="150"/>
        <v>photography</v>
      </c>
      <c r="R1557" t="str">
        <f t="shared" si="151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tr">
        <f t="shared" si="150"/>
        <v>publishing</v>
      </c>
      <c r="R1564" t="str">
        <f t="shared" si="151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tr">
        <f t="shared" si="150"/>
        <v>publishing</v>
      </c>
      <c r="R1571" t="str">
        <f t="shared" si="151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tr">
        <f t="shared" si="150"/>
        <v>publishing</v>
      </c>
      <c r="R1582" t="str">
        <f t="shared" si="151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tr">
        <f t="shared" si="150"/>
        <v>photography</v>
      </c>
      <c r="R1586" t="str">
        <f t="shared" si="151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tr">
        <f t="shared" si="150"/>
        <v>photography</v>
      </c>
      <c r="R1588" t="str">
        <f t="shared" si="151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tr">
        <f t="shared" si="150"/>
        <v>photography</v>
      </c>
      <c r="R1590" t="str">
        <f t="shared" si="151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tr">
        <f t="shared" si="150"/>
        <v>photography</v>
      </c>
      <c r="R1591" t="str">
        <f t="shared" si="151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tr">
        <f t="shared" si="150"/>
        <v>photography</v>
      </c>
      <c r="R1594" t="str">
        <f t="shared" si="151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tr">
        <f t="shared" si="150"/>
        <v>photography</v>
      </c>
      <c r="R1599" t="str">
        <f t="shared" si="151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tr">
        <f t="shared" si="150"/>
        <v>photography</v>
      </c>
      <c r="R1601" t="str">
        <f t="shared" si="151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IF(L1603&gt;0,E1603/L1603,0)</f>
        <v>48.325535714285714</v>
      </c>
      <c r="Q1603" t="str">
        <f t="shared" si="150"/>
        <v>music</v>
      </c>
      <c r="R1603" t="str">
        <f t="shared" si="151"/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si="150"/>
        <v>music</v>
      </c>
      <c r="R1611" t="str">
        <f t="shared" si="151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ref="Q1612:Q1675" si="156">LEFT(N1612,FIND("/",N1612)-1)</f>
        <v>music</v>
      </c>
      <c r="R1612" t="str">
        <f t="shared" ref="R1612:R1675" si="157">RIGHT(N1612,LEN(N1612)-FIND("/",N1612))</f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IF(L1667&gt;0,E1667/L1667,0)</f>
        <v>44.956989247311824</v>
      </c>
      <c r="Q1667" t="str">
        <f t="shared" si="156"/>
        <v>music</v>
      </c>
      <c r="R1667" t="str">
        <f t="shared" si="157"/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si="156"/>
        <v>music</v>
      </c>
      <c r="R1675" t="str">
        <f t="shared" si="157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ref="Q1676:Q1739" si="162">LEFT(N1676,FIND("/",N1676)-1)</f>
        <v>music</v>
      </c>
      <c r="R1676" t="str">
        <f t="shared" ref="R1676:R1739" si="163">RIGHT(N1676,LEN(N1676)-FIND("/",N1676))</f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tr">
        <f t="shared" si="162"/>
        <v>music</v>
      </c>
      <c r="R1684" t="str">
        <f t="shared" si="163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tr">
        <f t="shared" si="162"/>
        <v>music</v>
      </c>
      <c r="R1698" t="str">
        <f t="shared" si="163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tr">
        <f t="shared" si="162"/>
        <v>music</v>
      </c>
      <c r="R1700" t="str">
        <f t="shared" si="163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tr">
        <f t="shared" si="162"/>
        <v>music</v>
      </c>
      <c r="R1707" t="str">
        <f t="shared" si="163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tr">
        <f t="shared" si="162"/>
        <v>music</v>
      </c>
      <c r="R1708" t="str">
        <f t="shared" si="163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tr">
        <f t="shared" si="162"/>
        <v>music</v>
      </c>
      <c r="R1710" t="str">
        <f t="shared" si="163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tr">
        <f t="shared" si="162"/>
        <v>music</v>
      </c>
      <c r="R1714" t="str">
        <f t="shared" si="163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tr">
        <f t="shared" si="162"/>
        <v>music</v>
      </c>
      <c r="R1723" t="str">
        <f t="shared" si="163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>
        <f t="shared" ref="P1731:P1794" si="165">IF(L1731&gt;0,E1731/L1731,0)</f>
        <v>0</v>
      </c>
      <c r="Q1731" t="str">
        <f t="shared" si="162"/>
        <v>music</v>
      </c>
      <c r="R1731" t="str">
        <f t="shared" si="163"/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tr">
        <f t="shared" si="162"/>
        <v>music</v>
      </c>
      <c r="R1732" t="str">
        <f t="shared" si="163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tr">
        <f t="shared" si="162"/>
        <v>music</v>
      </c>
      <c r="R1733" t="str">
        <f t="shared" si="163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tr">
        <f t="shared" si="162"/>
        <v>music</v>
      </c>
      <c r="R1734" t="str">
        <f t="shared" si="163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tr">
        <f t="shared" si="162"/>
        <v>music</v>
      </c>
      <c r="R1735" t="str">
        <f t="shared" si="163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si="162"/>
        <v>music</v>
      </c>
      <c r="R1739" t="str">
        <f t="shared" si="163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ref="Q1740:Q1803" si="168">LEFT(N1740,FIND("/",N1740)-1)</f>
        <v>music</v>
      </c>
      <c r="R1740" t="str">
        <f t="shared" ref="R1740:R1803" si="169">RIGHT(N1740,LEN(N1740)-FIND("/",N1740))</f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tr">
        <f t="shared" si="168"/>
        <v>music</v>
      </c>
      <c r="R1742" t="str">
        <f t="shared" si="169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tr">
        <f t="shared" si="168"/>
        <v>photography</v>
      </c>
      <c r="R1768" t="str">
        <f t="shared" si="169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IF(L1795&gt;0,E1795/L1795,0)</f>
        <v>20</v>
      </c>
      <c r="Q1795" t="str">
        <f t="shared" si="168"/>
        <v>photography</v>
      </c>
      <c r="R1795" t="str">
        <f t="shared" si="169"/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si="168"/>
        <v>photography</v>
      </c>
      <c r="R1803" t="str">
        <f t="shared" si="169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ref="Q1804:Q1867" si="174">LEFT(N1804,FIND("/",N1804)-1)</f>
        <v>photography</v>
      </c>
      <c r="R1804" t="str">
        <f t="shared" ref="R1804:R1867" si="175">RIGHT(N1804,LEN(N1804)-FIND("/",N1804))</f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tr">
        <f t="shared" si="174"/>
        <v>photography</v>
      </c>
      <c r="R1815" t="str">
        <f t="shared" si="175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tr">
        <f t="shared" si="174"/>
        <v>photography</v>
      </c>
      <c r="R1817" t="str">
        <f t="shared" si="175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tr">
        <f t="shared" si="174"/>
        <v>photography</v>
      </c>
      <c r="R1820" t="str">
        <f t="shared" si="175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IF(L1859&gt;0,E1859/L1859,0)</f>
        <v>136.36363636363637</v>
      </c>
      <c r="Q1859" t="str">
        <f t="shared" si="174"/>
        <v>music</v>
      </c>
      <c r="R1859" t="str">
        <f t="shared" si="175"/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si="174"/>
        <v>games</v>
      </c>
      <c r="R1867" t="str">
        <f t="shared" si="175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ref="Q1868:Q1931" si="180">LEFT(N1868,FIND("/",N1868)-1)</f>
        <v>games</v>
      </c>
      <c r="R1868" t="str">
        <f t="shared" ref="R1868:R1931" si="181">RIGHT(N1868,LEN(N1868)-FIND("/",N1868))</f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tr">
        <f t="shared" si="180"/>
        <v>games</v>
      </c>
      <c r="R1871" t="str">
        <f t="shared" si="181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tr">
        <f t="shared" si="180"/>
        <v>games</v>
      </c>
      <c r="R1878" t="str">
        <f t="shared" si="181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tr">
        <f t="shared" si="180"/>
        <v>games</v>
      </c>
      <c r="R1879" t="str">
        <f t="shared" si="181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tr">
        <f t="shared" si="180"/>
        <v>games</v>
      </c>
      <c r="R1880" t="str">
        <f t="shared" si="181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IF(L1923&gt;0,E1923/L1923,0)</f>
        <v>54</v>
      </c>
      <c r="Q1923" t="str">
        <f t="shared" si="180"/>
        <v>music</v>
      </c>
      <c r="R1923" t="str">
        <f t="shared" si="181"/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si="180"/>
        <v>music</v>
      </c>
      <c r="R1931" t="str">
        <f t="shared" si="181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ref="Q1932:Q1995" si="186">LEFT(N1932,FIND("/",N1932)-1)</f>
        <v>music</v>
      </c>
      <c r="R1932" t="str">
        <f t="shared" ref="R1932:R1995" si="187">RIGHT(N1932,LEN(N1932)-FIND("/",N1932))</f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tr">
        <f t="shared" si="186"/>
        <v>photography</v>
      </c>
      <c r="R1984" t="str">
        <f t="shared" si="187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IF(L1987&gt;0,E1987/L1987,0)</f>
        <v>12.75</v>
      </c>
      <c r="Q1987" t="str">
        <f t="shared" si="186"/>
        <v>photography</v>
      </c>
      <c r="R1987" t="str">
        <f t="shared" si="187"/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tr">
        <f t="shared" si="186"/>
        <v>photography</v>
      </c>
      <c r="R1995" t="str">
        <f t="shared" si="187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tr">
        <f t="shared" ref="Q1996:Q2059" si="192">LEFT(N1996,FIND("/",N1996)-1)</f>
        <v>photography</v>
      </c>
      <c r="R1996" t="str">
        <f t="shared" ref="R1996:R2059" si="193">RIGHT(N1996,LEN(N1996)-FIND("/",N1996))</f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tr">
        <f t="shared" si="192"/>
        <v>photography</v>
      </c>
      <c r="R1998" t="str">
        <f t="shared" si="193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tr">
        <f t="shared" si="192"/>
        <v>photography</v>
      </c>
      <c r="R1999" t="str">
        <f t="shared" si="193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IF(L2051&gt;0,E2051/L2051,0)</f>
        <v>80.991037735849048</v>
      </c>
      <c r="Q2051" t="str">
        <f t="shared" si="192"/>
        <v>technology</v>
      </c>
      <c r="R2051" t="str">
        <f t="shared" si="193"/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si="192"/>
        <v>technology</v>
      </c>
      <c r="R2059" t="str">
        <f t="shared" si="193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ref="Q2060:Q2123" si="198">LEFT(N2060,FIND("/",N2060)-1)</f>
        <v>technology</v>
      </c>
      <c r="R2060" t="str">
        <f t="shared" ref="R2060:R2123" si="199">RIGHT(N2060,LEN(N2060)-FIND("/",N2060))</f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IF(L2115&gt;0,E2115/L2115,0)</f>
        <v>68.598130841121488</v>
      </c>
      <c r="Q2115" t="str">
        <f t="shared" si="198"/>
        <v>music</v>
      </c>
      <c r="R2115" t="str">
        <f t="shared" si="199"/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si="198"/>
        <v>games</v>
      </c>
      <c r="R2123" t="str">
        <f t="shared" si="199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ref="Q2124:Q2187" si="204">LEFT(N2124,FIND("/",N2124)-1)</f>
        <v>games</v>
      </c>
      <c r="R2124" t="str">
        <f t="shared" ref="R2124:R2187" si="205">RIGHT(N2124,LEN(N2124)-FIND("/",N2124))</f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tr">
        <f t="shared" si="204"/>
        <v>games</v>
      </c>
      <c r="R2143" t="str">
        <f t="shared" si="205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tr">
        <f t="shared" si="204"/>
        <v>games</v>
      </c>
      <c r="R2151" t="str">
        <f t="shared" si="205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IF(L2179&gt;0,E2179/L2179,0)</f>
        <v>65.868421052631575</v>
      </c>
      <c r="Q2179" t="str">
        <f t="shared" si="204"/>
        <v>music</v>
      </c>
      <c r="R2179" t="str">
        <f t="shared" si="205"/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si="204"/>
        <v>games</v>
      </c>
      <c r="R2187" t="str">
        <f t="shared" si="205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ref="Q2188:Q2251" si="210">LEFT(N2188,FIND("/",N2188)-1)</f>
        <v>games</v>
      </c>
      <c r="R2188" t="str">
        <f t="shared" ref="R2188:R2251" si="211">RIGHT(N2188,LEN(N2188)-FIND("/",N2188))</f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IF(L2243&gt;0,E2243/L2243,0)</f>
        <v>49.472392638036808</v>
      </c>
      <c r="Q2243" t="str">
        <f t="shared" si="210"/>
        <v>games</v>
      </c>
      <c r="R2243" t="str">
        <f t="shared" si="211"/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si="210"/>
        <v>games</v>
      </c>
      <c r="R2251" t="str">
        <f t="shared" si="211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ref="Q2252:Q2315" si="216">LEFT(N2252,FIND("/",N2252)-1)</f>
        <v>games</v>
      </c>
      <c r="R2252" t="str">
        <f t="shared" ref="R2252:R2315" si="217">RIGHT(N2252,LEN(N2252)-FIND("/",N2252))</f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IF(L2307&gt;0,E2307/L2307,0)</f>
        <v>109.10778443113773</v>
      </c>
      <c r="Q2307" t="str">
        <f t="shared" si="216"/>
        <v>music</v>
      </c>
      <c r="R2307" t="str">
        <f t="shared" si="217"/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si="216"/>
        <v>music</v>
      </c>
      <c r="R2315" t="str">
        <f t="shared" si="217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ref="Q2316:Q2379" si="222">LEFT(N2316,FIND("/",N2316)-1)</f>
        <v>music</v>
      </c>
      <c r="R2316" t="str">
        <f t="shared" ref="R2316:R2379" si="223">RIGHT(N2316,LEN(N2316)-FIND("/",N2316))</f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tr">
        <f t="shared" si="222"/>
        <v>technology</v>
      </c>
      <c r="R2343" t="str">
        <f t="shared" si="223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tr">
        <f t="shared" si="222"/>
        <v>technology</v>
      </c>
      <c r="R2344" t="str">
        <f t="shared" si="223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tr">
        <f t="shared" si="222"/>
        <v>technology</v>
      </c>
      <c r="R2347" t="str">
        <f t="shared" si="223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tr">
        <f t="shared" si="222"/>
        <v>technology</v>
      </c>
      <c r="R2351" t="str">
        <f t="shared" si="223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tr">
        <f t="shared" si="222"/>
        <v>technology</v>
      </c>
      <c r="R2352" t="str">
        <f t="shared" si="223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tr">
        <f t="shared" si="222"/>
        <v>technology</v>
      </c>
      <c r="R2354" t="str">
        <f t="shared" si="223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tr">
        <f t="shared" si="222"/>
        <v>technology</v>
      </c>
      <c r="R2355" t="str">
        <f t="shared" si="223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tr">
        <f t="shared" si="222"/>
        <v>technology</v>
      </c>
      <c r="R2358" t="str">
        <f t="shared" si="223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tr">
        <f t="shared" si="222"/>
        <v>technology</v>
      </c>
      <c r="R2359" t="str">
        <f t="shared" si="223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tr">
        <f t="shared" si="222"/>
        <v>technology</v>
      </c>
      <c r="R2360" t="str">
        <f t="shared" si="223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tr">
        <f t="shared" si="222"/>
        <v>technology</v>
      </c>
      <c r="R2363" t="str">
        <f t="shared" si="223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tr">
        <f t="shared" si="222"/>
        <v>technology</v>
      </c>
      <c r="R2365" t="str">
        <f t="shared" si="223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tr">
        <f t="shared" si="222"/>
        <v>technology</v>
      </c>
      <c r="R2366" t="str">
        <f t="shared" si="223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tr">
        <f t="shared" si="222"/>
        <v>technology</v>
      </c>
      <c r="R2367" t="str">
        <f t="shared" si="223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>
        <f t="shared" ref="P2371:P2434" si="225">IF(L2371&gt;0,E2371/L2371,0)</f>
        <v>0</v>
      </c>
      <c r="Q2371" t="str">
        <f t="shared" si="222"/>
        <v>technology</v>
      </c>
      <c r="R2371" t="str">
        <f t="shared" si="223"/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tr">
        <f t="shared" si="222"/>
        <v>technology</v>
      </c>
      <c r="R2373" t="str">
        <f t="shared" si="223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tr">
        <f t="shared" si="222"/>
        <v>technology</v>
      </c>
      <c r="R2377" t="str">
        <f t="shared" si="223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tr">
        <f t="shared" si="222"/>
        <v>technology</v>
      </c>
      <c r="R2379" t="str">
        <f t="shared" si="223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tr">
        <f t="shared" ref="Q2380:Q2443" si="228">LEFT(N2380,FIND("/",N2380)-1)</f>
        <v>technology</v>
      </c>
      <c r="R2380" t="str">
        <f t="shared" ref="R2380:R2443" si="229">RIGHT(N2380,LEN(N2380)-FIND("/",N2380))</f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tr">
        <f t="shared" si="228"/>
        <v>technology</v>
      </c>
      <c r="R2381" t="str">
        <f t="shared" si="229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tr">
        <f t="shared" si="228"/>
        <v>technology</v>
      </c>
      <c r="R2388" t="str">
        <f t="shared" si="229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tr">
        <f t="shared" si="228"/>
        <v>technology</v>
      </c>
      <c r="R2392" t="str">
        <f t="shared" si="229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tr">
        <f t="shared" si="228"/>
        <v>technology</v>
      </c>
      <c r="R2394" t="str">
        <f t="shared" si="229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tr">
        <f t="shared" si="228"/>
        <v>technology</v>
      </c>
      <c r="R2397" t="str">
        <f t="shared" si="229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tr">
        <f t="shared" si="228"/>
        <v>technology</v>
      </c>
      <c r="R2399" t="str">
        <f t="shared" si="229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tr">
        <f t="shared" si="228"/>
        <v>technology</v>
      </c>
      <c r="R2400" t="str">
        <f t="shared" si="229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tr">
        <f t="shared" si="228"/>
        <v>technology</v>
      </c>
      <c r="R2401" t="str">
        <f t="shared" si="229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tr">
        <f t="shared" si="228"/>
        <v>technology</v>
      </c>
      <c r="R2402" t="str">
        <f t="shared" si="229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tr">
        <f t="shared" si="228"/>
        <v>food</v>
      </c>
      <c r="R2406" t="str">
        <f t="shared" si="229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tr">
        <f t="shared" si="228"/>
        <v>food</v>
      </c>
      <c r="R2412" t="str">
        <f t="shared" si="229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tr">
        <f t="shared" si="228"/>
        <v>food</v>
      </c>
      <c r="R2414" t="str">
        <f t="shared" si="229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tr">
        <f t="shared" si="228"/>
        <v>food</v>
      </c>
      <c r="R2419" t="str">
        <f t="shared" si="229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tr">
        <f t="shared" si="228"/>
        <v>food</v>
      </c>
      <c r="R2421" t="str">
        <f t="shared" si="229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tr">
        <f t="shared" si="228"/>
        <v>food</v>
      </c>
      <c r="R2428" t="str">
        <f t="shared" si="229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>
        <f t="shared" ref="P2435:P2498" si="231">IF(L2435&gt;0,E2435/L2435,0)</f>
        <v>0</v>
      </c>
      <c r="Q2435" t="str">
        <f t="shared" si="228"/>
        <v>food</v>
      </c>
      <c r="R2435" t="str">
        <f t="shared" si="229"/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tr">
        <f t="shared" si="228"/>
        <v>food</v>
      </c>
      <c r="R2439" t="str">
        <f t="shared" si="229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tr">
        <f t="shared" si="228"/>
        <v>food</v>
      </c>
      <c r="R2441" t="str">
        <f t="shared" si="229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si="228"/>
        <v>food</v>
      </c>
      <c r="R2443" t="str">
        <f t="shared" si="229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ref="Q2444:Q2507" si="234">LEFT(N2444,FIND("/",N2444)-1)</f>
        <v>food</v>
      </c>
      <c r="R2444" t="str">
        <f t="shared" ref="R2444:R2507" si="235">RIGHT(N2444,LEN(N2444)-FIND("/",N2444))</f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IF(L2499&gt;0,E2499/L2499,0)</f>
        <v>80.551071428571419</v>
      </c>
      <c r="Q2499" t="str">
        <f t="shared" si="234"/>
        <v>music</v>
      </c>
      <c r="R2499" t="str">
        <f t="shared" si="235"/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tr">
        <f t="shared" si="234"/>
        <v>food</v>
      </c>
      <c r="R2505" t="str">
        <f t="shared" si="235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tr">
        <f t="shared" si="234"/>
        <v>food</v>
      </c>
      <c r="R2506" t="str">
        <f t="shared" si="235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tr">
        <f t="shared" si="234"/>
        <v>food</v>
      </c>
      <c r="R2507" t="str">
        <f t="shared" si="235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ref="Q2508:Q2571" si="240">LEFT(N2508,FIND("/",N2508)-1)</f>
        <v>food</v>
      </c>
      <c r="R2508" t="str">
        <f t="shared" ref="R2508:R2571" si="241">RIGHT(N2508,LEN(N2508)-FIND("/",N2508))</f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tr">
        <f t="shared" si="240"/>
        <v>food</v>
      </c>
      <c r="R2509" t="str">
        <f t="shared" si="241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tr">
        <f t="shared" si="240"/>
        <v>food</v>
      </c>
      <c r="R2510" t="str">
        <f t="shared" si="241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tr">
        <f t="shared" si="240"/>
        <v>food</v>
      </c>
      <c r="R2513" t="str">
        <f t="shared" si="241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tr">
        <f t="shared" si="240"/>
        <v>food</v>
      </c>
      <c r="R2514" t="str">
        <f t="shared" si="241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tr">
        <f t="shared" si="240"/>
        <v>food</v>
      </c>
      <c r="R2515" t="str">
        <f t="shared" si="241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tr">
        <f t="shared" si="240"/>
        <v>food</v>
      </c>
      <c r="R2518" t="str">
        <f t="shared" si="241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tr">
        <f t="shared" si="240"/>
        <v>food</v>
      </c>
      <c r="R2520" t="str">
        <f t="shared" si="241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tr">
        <f t="shared" si="240"/>
        <v>food</v>
      </c>
      <c r="R2522" t="str">
        <f t="shared" si="241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>
        <f t="shared" ref="P2563:P2626" si="243">IF(L2563&gt;0,E2563/L2563,0)</f>
        <v>0</v>
      </c>
      <c r="Q2563" t="str">
        <f t="shared" si="240"/>
        <v>food</v>
      </c>
      <c r="R2563" t="str">
        <f t="shared" si="241"/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tr">
        <f t="shared" si="240"/>
        <v>food</v>
      </c>
      <c r="R2565" t="str">
        <f t="shared" si="241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tr">
        <f t="shared" si="240"/>
        <v>food</v>
      </c>
      <c r="R2566" t="str">
        <f t="shared" si="241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tr">
        <f t="shared" si="240"/>
        <v>food</v>
      </c>
      <c r="R2568" t="str">
        <f t="shared" si="241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si="240"/>
        <v>food</v>
      </c>
      <c r="R2571" t="str">
        <f t="shared" si="241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ref="Q2572:Q2635" si="246">LEFT(N2572,FIND("/",N2572)-1)</f>
        <v>food</v>
      </c>
      <c r="R2572" t="str">
        <f t="shared" ref="R2572:R2635" si="247">RIGHT(N2572,LEN(N2572)-FIND("/",N2572))</f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tr">
        <f t="shared" si="246"/>
        <v>food</v>
      </c>
      <c r="R2574" t="str">
        <f t="shared" si="247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tr">
        <f t="shared" si="246"/>
        <v>food</v>
      </c>
      <c r="R2575" t="str">
        <f t="shared" si="247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tr">
        <f t="shared" si="246"/>
        <v>food</v>
      </c>
      <c r="R2576" t="str">
        <f t="shared" si="247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tr">
        <f t="shared" si="246"/>
        <v>food</v>
      </c>
      <c r="R2577" t="str">
        <f t="shared" si="247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tr">
        <f t="shared" si="246"/>
        <v>food</v>
      </c>
      <c r="R2578" t="str">
        <f t="shared" si="247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tr">
        <f t="shared" si="246"/>
        <v>food</v>
      </c>
      <c r="R2579" t="str">
        <f t="shared" si="247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tr">
        <f t="shared" si="246"/>
        <v>food</v>
      </c>
      <c r="R2580" t="str">
        <f t="shared" si="247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tr">
        <f t="shared" si="246"/>
        <v>food</v>
      </c>
      <c r="R2586" t="str">
        <f t="shared" si="247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tr">
        <f t="shared" si="246"/>
        <v>food</v>
      </c>
      <c r="R2592" t="str">
        <f t="shared" si="247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tr">
        <f t="shared" si="246"/>
        <v>food</v>
      </c>
      <c r="R2595" t="str">
        <f t="shared" si="247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IF(L2627&gt;0,E2627/L2627,0)</f>
        <v>27.576923076923077</v>
      </c>
      <c r="Q2627" t="str">
        <f t="shared" si="246"/>
        <v>technology</v>
      </c>
      <c r="R2627" t="str">
        <f t="shared" si="247"/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si="246"/>
        <v>technology</v>
      </c>
      <c r="R2635" t="str">
        <f t="shared" si="247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ref="Q2636:Q2699" si="252">LEFT(N2636,FIND("/",N2636)-1)</f>
        <v>technology</v>
      </c>
      <c r="R2636" t="str">
        <f t="shared" ref="R2636:R2699" si="253">RIGHT(N2636,LEN(N2636)-FIND("/",N2636))</f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tr">
        <f t="shared" si="252"/>
        <v>technology</v>
      </c>
      <c r="R2644" t="str">
        <f t="shared" si="253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tr">
        <f t="shared" si="252"/>
        <v>food</v>
      </c>
      <c r="R2688" t="str">
        <f t="shared" si="253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tr">
        <f t="shared" si="252"/>
        <v>food</v>
      </c>
      <c r="R2689" t="str">
        <f t="shared" si="253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IF(L2691&gt;0,E2691/L2691,0)</f>
        <v>1</v>
      </c>
      <c r="Q2691" t="str">
        <f t="shared" si="252"/>
        <v>food</v>
      </c>
      <c r="R2691" t="str">
        <f t="shared" si="253"/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si="252"/>
        <v>food</v>
      </c>
      <c r="R2699" t="str">
        <f t="shared" si="253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ref="Q2700:Q2763" si="258">LEFT(N2700,FIND("/",N2700)-1)</f>
        <v>food</v>
      </c>
      <c r="R2700" t="str">
        <f t="shared" ref="R2700:R2763" si="259">RIGHT(N2700,LEN(N2700)-FIND("/",N2700))</f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tr">
        <f t="shared" si="258"/>
        <v>food</v>
      </c>
      <c r="R2701" t="str">
        <f t="shared" si="259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tr">
        <f t="shared" si="258"/>
        <v>publishing</v>
      </c>
      <c r="R2745" t="str">
        <f t="shared" si="259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tr">
        <f t="shared" si="258"/>
        <v>publishing</v>
      </c>
      <c r="R2752" t="str">
        <f t="shared" si="259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tr">
        <f t="shared" si="258"/>
        <v>publishing</v>
      </c>
      <c r="R2753" t="str">
        <f t="shared" si="259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IF(L2755&gt;0,E2755/L2755,0)</f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tr">
        <f t="shared" si="258"/>
        <v>publishing</v>
      </c>
      <c r="R2762" t="str">
        <f t="shared" si="259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si="258"/>
        <v>publishing</v>
      </c>
      <c r="R2763" t="str">
        <f t="shared" si="259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ref="Q2764:Q2827" si="264">LEFT(N2764,FIND("/",N2764)-1)</f>
        <v>publishing</v>
      </c>
      <c r="R2764" t="str">
        <f t="shared" ref="R2764:R2827" si="265">RIGHT(N2764,LEN(N2764)-FIND("/",N2764))</f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tr">
        <f t="shared" si="264"/>
        <v>publishing</v>
      </c>
      <c r="R2767" t="str">
        <f t="shared" si="265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tr">
        <f t="shared" si="264"/>
        <v>publishing</v>
      </c>
      <c r="R2773" t="str">
        <f t="shared" si="265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tr">
        <f t="shared" si="264"/>
        <v>publishing</v>
      </c>
      <c r="R2774" t="str">
        <f t="shared" si="265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tr">
        <f t="shared" si="264"/>
        <v>publishing</v>
      </c>
      <c r="R2782" t="str">
        <f t="shared" si="265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IF(L2819&gt;0,E2819/L2819,0)</f>
        <v>23.636363636363637</v>
      </c>
      <c r="Q2819" t="str">
        <f t="shared" si="264"/>
        <v>theater</v>
      </c>
      <c r="R2819" t="str">
        <f t="shared" si="265"/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si="264"/>
        <v>theater</v>
      </c>
      <c r="R2827" t="str">
        <f t="shared" si="265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ref="Q2828:Q2891" si="270">LEFT(N2828,FIND("/",N2828)-1)</f>
        <v>theater</v>
      </c>
      <c r="R2828" t="str">
        <f t="shared" ref="R2828:R2891" si="271">RIGHT(N2828,LEN(N2828)-FIND("/",N2828))</f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tr">
        <f t="shared" si="270"/>
        <v>theater</v>
      </c>
      <c r="R2844" t="str">
        <f t="shared" si="271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tr">
        <f t="shared" si="270"/>
        <v>theater</v>
      </c>
      <c r="R2845" t="str">
        <f t="shared" si="271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tr">
        <f t="shared" si="270"/>
        <v>theater</v>
      </c>
      <c r="R2848" t="str">
        <f t="shared" si="271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tr">
        <f t="shared" si="270"/>
        <v>theater</v>
      </c>
      <c r="R2849" t="str">
        <f t="shared" si="271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tr">
        <f t="shared" si="270"/>
        <v>theater</v>
      </c>
      <c r="R2853" t="str">
        <f t="shared" si="271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tr">
        <f t="shared" si="270"/>
        <v>theater</v>
      </c>
      <c r="R2855" t="str">
        <f t="shared" si="271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tr">
        <f t="shared" si="270"/>
        <v>theater</v>
      </c>
      <c r="R2860" t="str">
        <f t="shared" si="271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tr">
        <f t="shared" si="270"/>
        <v>theater</v>
      </c>
      <c r="R2867" t="str">
        <f t="shared" si="271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tr">
        <f t="shared" si="270"/>
        <v>theater</v>
      </c>
      <c r="R2874" t="str">
        <f t="shared" si="271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tr">
        <f t="shared" si="270"/>
        <v>theater</v>
      </c>
      <c r="R2878" t="str">
        <f t="shared" si="271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>
        <f t="shared" ref="P2883:P2946" si="273">IF(L2883&gt;0,E2883/L2883,0)</f>
        <v>0</v>
      </c>
      <c r="Q2883" t="str">
        <f t="shared" si="270"/>
        <v>theater</v>
      </c>
      <c r="R2883" t="str">
        <f t="shared" si="271"/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tr">
        <f t="shared" si="270"/>
        <v>theater</v>
      </c>
      <c r="R2890" t="str">
        <f t="shared" si="271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si="270"/>
        <v>theater</v>
      </c>
      <c r="R2891" t="str">
        <f t="shared" si="271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ref="Q2892:Q2955" si="276">LEFT(N2892,FIND("/",N2892)-1)</f>
        <v>theater</v>
      </c>
      <c r="R2892" t="str">
        <f t="shared" ref="R2892:R2955" si="277">RIGHT(N2892,LEN(N2892)-FIND("/",N2892))</f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tr">
        <f t="shared" si="276"/>
        <v>theater</v>
      </c>
      <c r="R2896" t="str">
        <f t="shared" si="277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tr">
        <f t="shared" si="276"/>
        <v>theater</v>
      </c>
      <c r="R2901" t="str">
        <f t="shared" si="277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tr">
        <f t="shared" si="276"/>
        <v>theater</v>
      </c>
      <c r="R2945" t="str">
        <f t="shared" si="277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>
        <f t="shared" ref="P2947:P3010" si="279">IF(L2947&gt;0,E2947/L2947,0)</f>
        <v>0</v>
      </c>
      <c r="Q2947" t="str">
        <f t="shared" si="276"/>
        <v>theater</v>
      </c>
      <c r="R2947" t="str">
        <f t="shared" si="277"/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tr">
        <f t="shared" si="276"/>
        <v>theater</v>
      </c>
      <c r="R2952" t="str">
        <f t="shared" si="277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si="276"/>
        <v>theater</v>
      </c>
      <c r="R2955" t="str">
        <f t="shared" si="277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tr">
        <f t="shared" ref="Q2956:Q3019" si="282">LEFT(N2956,FIND("/",N2956)-1)</f>
        <v>theater</v>
      </c>
      <c r="R2956" t="str">
        <f t="shared" ref="R2956:R3019" si="283">RIGHT(N2956,LEN(N2956)-FIND("/",N2956))</f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tr">
        <f t="shared" si="282"/>
        <v>theater</v>
      </c>
      <c r="R2960" t="str">
        <f t="shared" si="283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tr">
        <f t="shared" si="282"/>
        <v>theater</v>
      </c>
      <c r="R2961" t="str">
        <f t="shared" si="283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tr">
        <f t="shared" si="282"/>
        <v>theater</v>
      </c>
      <c r="R2962" t="str">
        <f t="shared" si="283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IF(L3011&gt;0,E3011/L3011,0)</f>
        <v>233.8984375</v>
      </c>
      <c r="Q3011" t="str">
        <f t="shared" si="282"/>
        <v>theater</v>
      </c>
      <c r="R3011" t="str">
        <f t="shared" si="283"/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si="282"/>
        <v>theater</v>
      </c>
      <c r="R3019" t="str">
        <f t="shared" si="283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ref="Q3020:Q3083" si="288">LEFT(N3020,FIND("/",N3020)-1)</f>
        <v>theater</v>
      </c>
      <c r="R3020" t="str">
        <f t="shared" ref="R3020:R3083" si="289">RIGHT(N3020,LEN(N3020)-FIND("/",N3020))</f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tr">
        <f t="shared" si="288"/>
        <v>theater</v>
      </c>
      <c r="R3056" t="str">
        <f t="shared" si="289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tr">
        <f t="shared" si="288"/>
        <v>theater</v>
      </c>
      <c r="R3058" t="str">
        <f t="shared" si="289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tr">
        <f t="shared" si="288"/>
        <v>theater</v>
      </c>
      <c r="R3059" t="str">
        <f t="shared" si="289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tr">
        <f t="shared" si="288"/>
        <v>theater</v>
      </c>
      <c r="R3063" t="str">
        <f t="shared" si="289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IF(L3075&gt;0,E3075/L3075,0)</f>
        <v>92.142857142857139</v>
      </c>
      <c r="Q3075" t="str">
        <f t="shared" si="288"/>
        <v>theater</v>
      </c>
      <c r="R3075" t="str">
        <f t="shared" si="289"/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si="288"/>
        <v>theater</v>
      </c>
      <c r="R3083" t="str">
        <f t="shared" si="289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tr">
        <f t="shared" ref="Q3084:Q3147" si="294">LEFT(N3084,FIND("/",N3084)-1)</f>
        <v>theater</v>
      </c>
      <c r="R3084" t="str">
        <f t="shared" ref="R3084:R3147" si="295">RIGHT(N3084,LEN(N3084)-FIND("/",N3084))</f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tr">
        <f t="shared" si="294"/>
        <v>theater</v>
      </c>
      <c r="R3116" t="str">
        <f t="shared" si="295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tr">
        <f t="shared" si="294"/>
        <v>theater</v>
      </c>
      <c r="R3127" t="str">
        <f t="shared" si="295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tr">
        <f t="shared" si="294"/>
        <v>theater</v>
      </c>
      <c r="R3129" t="str">
        <f t="shared" si="295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IF(L3139&gt;0,E3139/L3139,0)</f>
        <v>50</v>
      </c>
      <c r="Q3139" t="str">
        <f t="shared" si="294"/>
        <v>theater</v>
      </c>
      <c r="R3139" t="str">
        <f t="shared" si="295"/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tr">
        <f t="shared" si="294"/>
        <v>theater</v>
      </c>
      <c r="R3140" t="str">
        <f t="shared" si="295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tr">
        <f t="shared" si="294"/>
        <v>theater</v>
      </c>
      <c r="R3145" t="str">
        <f t="shared" si="295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tr">
        <f t="shared" si="294"/>
        <v>theater</v>
      </c>
      <c r="R3147" t="str">
        <f t="shared" si="295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ref="Q3148:Q3211" si="300">LEFT(N3148,FIND("/",N3148)-1)</f>
        <v>theater</v>
      </c>
      <c r="R3148" t="str">
        <f t="shared" ref="R3148:R3211" si="301">RIGHT(N3148,LEN(N3148)-FIND("/",N3148))</f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tr">
        <f t="shared" si="300"/>
        <v>theater</v>
      </c>
      <c r="R3192" t="str">
        <f t="shared" si="301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tr">
        <f t="shared" si="300"/>
        <v>theater</v>
      </c>
      <c r="R3196" t="str">
        <f t="shared" si="301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IF(L3203&gt;0,E3203/L3203,0)</f>
        <v>12.5</v>
      </c>
      <c r="Q3203" t="str">
        <f t="shared" si="300"/>
        <v>theater</v>
      </c>
      <c r="R3203" t="str">
        <f t="shared" si="301"/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tr">
        <f t="shared" si="300"/>
        <v>theater</v>
      </c>
      <c r="R3206" t="str">
        <f t="shared" si="301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tr">
        <f t="shared" si="300"/>
        <v>theater</v>
      </c>
      <c r="R3208" t="str">
        <f t="shared" si="301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si="300"/>
        <v>theater</v>
      </c>
      <c r="R3211" t="str">
        <f t="shared" si="301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ref="Q3212:Q3275" si="306">LEFT(N3212,FIND("/",N3212)-1)</f>
        <v>theater</v>
      </c>
      <c r="R3212" t="str">
        <f t="shared" ref="R3212:R3275" si="307">RIGHT(N3212,LEN(N3212)-FIND("/",N3212))</f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IF(L3267&gt;0,E3267/L3267,0)</f>
        <v>70.285714285714292</v>
      </c>
      <c r="Q3267" t="str">
        <f t="shared" si="306"/>
        <v>theater</v>
      </c>
      <c r="R3267" t="str">
        <f t="shared" si="307"/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si="306"/>
        <v>theater</v>
      </c>
      <c r="R3275" t="str">
        <f t="shared" si="307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ref="Q3276:Q3339" si="312">LEFT(N3276,FIND("/",N3276)-1)</f>
        <v>theater</v>
      </c>
      <c r="R3276" t="str">
        <f t="shared" ref="R3276:R3339" si="313">RIGHT(N3276,LEN(N3276)-FIND("/",N3276))</f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IF(L3331&gt;0,E3331/L3331,0)</f>
        <v>44.92307692307692</v>
      </c>
      <c r="Q3331" t="str">
        <f t="shared" si="312"/>
        <v>theater</v>
      </c>
      <c r="R3331" t="str">
        <f t="shared" si="313"/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si="312"/>
        <v>theater</v>
      </c>
      <c r="R3339" t="str">
        <f t="shared" si="313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ref="Q3340:Q3403" si="318">LEFT(N3340,FIND("/",N3340)-1)</f>
        <v>theater</v>
      </c>
      <c r="R3340" t="str">
        <f t="shared" ref="R3340:R3403" si="319">RIGHT(N3340,LEN(N3340)-FIND("/",N3340))</f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IF(L3395&gt;0,E3395/L3395,0)</f>
        <v>36.06818181818182</v>
      </c>
      <c r="Q3395" t="str">
        <f t="shared" si="318"/>
        <v>theater</v>
      </c>
      <c r="R3395" t="str">
        <f t="shared" si="319"/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si="318"/>
        <v>theater</v>
      </c>
      <c r="R3403" t="str">
        <f t="shared" si="319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ref="Q3404:Q3467" si="324">LEFT(N3404,FIND("/",N3404)-1)</f>
        <v>theater</v>
      </c>
      <c r="R3404" t="str">
        <f t="shared" ref="R3404:R3467" si="325">RIGHT(N3404,LEN(N3404)-FIND("/",N3404))</f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IF(L3459&gt;0,E3459/L3459,0)</f>
        <v>50.981818181818184</v>
      </c>
      <c r="Q3459" t="str">
        <f t="shared" si="324"/>
        <v>theater</v>
      </c>
      <c r="R3459" t="str">
        <f t="shared" si="325"/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si="324"/>
        <v>theater</v>
      </c>
      <c r="R3467" t="str">
        <f t="shared" si="325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ref="Q3468:Q3531" si="330">LEFT(N3468,FIND("/",N3468)-1)</f>
        <v>theater</v>
      </c>
      <c r="R3468" t="str">
        <f t="shared" ref="R3468:R3531" si="331">RIGHT(N3468,LEN(N3468)-FIND("/",N3468))</f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IF(L3523&gt;0,E3523/L3523,0)</f>
        <v>45.615384615384613</v>
      </c>
      <c r="Q3523" t="str">
        <f t="shared" si="330"/>
        <v>theater</v>
      </c>
      <c r="R3523" t="str">
        <f t="shared" si="331"/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si="330"/>
        <v>theater</v>
      </c>
      <c r="R3531" t="str">
        <f t="shared" si="331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ref="Q3532:Q3595" si="336">LEFT(N3532,FIND("/",N3532)-1)</f>
        <v>theater</v>
      </c>
      <c r="R3532" t="str">
        <f t="shared" ref="R3532:R3595" si="337">RIGHT(N3532,LEN(N3532)-FIND("/",N3532))</f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IF(L3587&gt;0,E3587/L3587,0)</f>
        <v>176.08695652173913</v>
      </c>
      <c r="Q3587" t="str">
        <f t="shared" si="336"/>
        <v>theater</v>
      </c>
      <c r="R3587" t="str">
        <f t="shared" si="337"/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si="336"/>
        <v>theater</v>
      </c>
      <c r="R3595" t="str">
        <f t="shared" si="337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ref="Q3596:Q3659" si="342">LEFT(N3596,FIND("/",N3596)-1)</f>
        <v>theater</v>
      </c>
      <c r="R3596" t="str">
        <f t="shared" ref="R3596:R3659" si="343">RIGHT(N3596,LEN(N3596)-FIND("/",N3596))</f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tr">
        <f t="shared" si="342"/>
        <v>theater</v>
      </c>
      <c r="R3630" t="str">
        <f t="shared" si="343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tr">
        <f t="shared" si="342"/>
        <v>theater</v>
      </c>
      <c r="R3638" t="str">
        <f t="shared" si="343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tr">
        <f t="shared" si="342"/>
        <v>theater</v>
      </c>
      <c r="R3643" t="str">
        <f t="shared" si="343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tr">
        <f t="shared" si="342"/>
        <v>theater</v>
      </c>
      <c r="R3645" t="str">
        <f t="shared" si="343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IF(L3651&gt;0,E3651/L3651,0)</f>
        <v>97.5</v>
      </c>
      <c r="Q3651" t="str">
        <f t="shared" si="342"/>
        <v>theater</v>
      </c>
      <c r="R3651" t="str">
        <f t="shared" si="343"/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si="342"/>
        <v>theater</v>
      </c>
      <c r="R3659" t="str">
        <f t="shared" si="343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ref="Q3660:Q3723" si="348">LEFT(N3660,FIND("/",N3660)-1)</f>
        <v>theater</v>
      </c>
      <c r="R3660" t="str">
        <f t="shared" ref="R3660:R3723" si="349">RIGHT(N3660,LEN(N3660)-FIND("/",N3660))</f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IF(L3715&gt;0,E3715/L3715,0)</f>
        <v>106.84210526315789</v>
      </c>
      <c r="Q3715" t="str">
        <f t="shared" si="348"/>
        <v>theater</v>
      </c>
      <c r="R3715" t="str">
        <f t="shared" si="349"/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si="348"/>
        <v>theater</v>
      </c>
      <c r="R3723" t="str">
        <f t="shared" si="349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ref="Q3724:Q3787" si="354">LEFT(N3724,FIND("/",N3724)-1)</f>
        <v>theater</v>
      </c>
      <c r="R3724" t="str">
        <f t="shared" ref="R3724:R3787" si="355">RIGHT(N3724,LEN(N3724)-FIND("/",N3724))</f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tr">
        <f t="shared" si="354"/>
        <v>theater</v>
      </c>
      <c r="R3735" t="str">
        <f t="shared" si="355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tr">
        <f t="shared" si="354"/>
        <v>theater</v>
      </c>
      <c r="R3743" t="str">
        <f t="shared" si="355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tr">
        <f t="shared" si="354"/>
        <v>theater</v>
      </c>
      <c r="R3745" t="str">
        <f t="shared" si="355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tr">
        <f t="shared" si="354"/>
        <v>theater</v>
      </c>
      <c r="R3746" t="str">
        <f t="shared" si="355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IF(L3779&gt;0,E3779/L3779,0)</f>
        <v>48.542372881355931</v>
      </c>
      <c r="Q3779" t="str">
        <f t="shared" si="354"/>
        <v>theater</v>
      </c>
      <c r="R3779" t="str">
        <f t="shared" si="355"/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si="354"/>
        <v>theater</v>
      </c>
      <c r="R3787" t="str">
        <f t="shared" si="355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ref="Q3788:Q3851" si="360">LEFT(N3788,FIND("/",N3788)-1)</f>
        <v>theater</v>
      </c>
      <c r="R3788" t="str">
        <f t="shared" ref="R3788:R3851" si="361">RIGHT(N3788,LEN(N3788)-FIND("/",N3788))</f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tr">
        <f t="shared" si="360"/>
        <v>theater</v>
      </c>
      <c r="R3792" t="str">
        <f t="shared" si="361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tr">
        <f t="shared" si="360"/>
        <v>theater</v>
      </c>
      <c r="R3793" t="str">
        <f t="shared" si="361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tr">
        <f t="shared" si="360"/>
        <v>theater</v>
      </c>
      <c r="R3804" t="str">
        <f t="shared" si="361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tr">
        <f t="shared" si="360"/>
        <v>theater</v>
      </c>
      <c r="R3806" t="str">
        <f t="shared" si="361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IF(L3843&gt;0,E3843/L3843,0)</f>
        <v>25.647058823529413</v>
      </c>
      <c r="Q3843" t="str">
        <f t="shared" si="360"/>
        <v>theater</v>
      </c>
      <c r="R3843" t="str">
        <f t="shared" si="361"/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si="360"/>
        <v>theater</v>
      </c>
      <c r="R3851" t="str">
        <f t="shared" si="361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ref="Q3852:Q3915" si="366">LEFT(N3852,FIND("/",N3852)-1)</f>
        <v>theater</v>
      </c>
      <c r="R3852" t="str">
        <f t="shared" ref="R3852:R3915" si="367">RIGHT(N3852,LEN(N3852)-FIND("/",N3852))</f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tr">
        <f t="shared" si="366"/>
        <v>theater</v>
      </c>
      <c r="R3865" t="str">
        <f t="shared" si="367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tr">
        <f t="shared" si="366"/>
        <v>theater</v>
      </c>
      <c r="R3874" t="str">
        <f t="shared" si="367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tr">
        <f t="shared" si="366"/>
        <v>theater</v>
      </c>
      <c r="R3875" t="str">
        <f t="shared" si="367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tr">
        <f t="shared" si="366"/>
        <v>theater</v>
      </c>
      <c r="R3876" t="str">
        <f t="shared" si="367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tr">
        <f t="shared" si="366"/>
        <v>theater</v>
      </c>
      <c r="R3877" t="str">
        <f t="shared" si="367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tr">
        <f t="shared" si="366"/>
        <v>theater</v>
      </c>
      <c r="R3881" t="str">
        <f t="shared" si="367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tr">
        <f t="shared" si="366"/>
        <v>theater</v>
      </c>
      <c r="R3884" t="str">
        <f t="shared" si="367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tr">
        <f t="shared" si="366"/>
        <v>theater</v>
      </c>
      <c r="R3885" t="str">
        <f t="shared" si="367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tr">
        <f t="shared" si="366"/>
        <v>theater</v>
      </c>
      <c r="R3886" t="str">
        <f t="shared" si="367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tr">
        <f t="shared" si="366"/>
        <v>theater</v>
      </c>
      <c r="R3887" t="str">
        <f t="shared" si="367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tr">
        <f t="shared" si="366"/>
        <v>theater</v>
      </c>
      <c r="R3888" t="str">
        <f t="shared" si="367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tr">
        <f t="shared" si="366"/>
        <v>theater</v>
      </c>
      <c r="R3894" t="str">
        <f t="shared" si="367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tr">
        <f t="shared" si="366"/>
        <v>theater</v>
      </c>
      <c r="R3905" t="str">
        <f t="shared" si="367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IF(L3907&gt;0,E3907/L3907,0)</f>
        <v>24.714285714285715</v>
      </c>
      <c r="Q3907" t="str">
        <f t="shared" si="366"/>
        <v>theater</v>
      </c>
      <c r="R3907" t="str">
        <f t="shared" si="367"/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si="366"/>
        <v>theater</v>
      </c>
      <c r="R3915" t="str">
        <f t="shared" si="367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ref="Q3916:Q3979" si="372">LEFT(N3916,FIND("/",N3916)-1)</f>
        <v>theater</v>
      </c>
      <c r="R3916" t="str">
        <f t="shared" ref="R3916:R3979" si="373">RIGHT(N3916,LEN(N3916)-FIND("/",N3916))</f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tr">
        <f t="shared" si="372"/>
        <v>theater</v>
      </c>
      <c r="R3918" t="str">
        <f t="shared" si="373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tr">
        <f t="shared" si="372"/>
        <v>theater</v>
      </c>
      <c r="R3923" t="str">
        <f t="shared" si="373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tr">
        <f t="shared" si="372"/>
        <v>theater</v>
      </c>
      <c r="R3932" t="str">
        <f t="shared" si="373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tr">
        <f t="shared" si="372"/>
        <v>theater</v>
      </c>
      <c r="R3933" t="str">
        <f t="shared" si="373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tr">
        <f t="shared" si="372"/>
        <v>theater</v>
      </c>
      <c r="R3938" t="str">
        <f t="shared" si="373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tr">
        <f t="shared" si="372"/>
        <v>theater</v>
      </c>
      <c r="R3944" t="str">
        <f t="shared" si="373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tr">
        <f t="shared" si="372"/>
        <v>theater</v>
      </c>
      <c r="R3946" t="str">
        <f t="shared" si="373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tr">
        <f t="shared" si="372"/>
        <v>theater</v>
      </c>
      <c r="R3950" t="str">
        <f t="shared" si="373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tr">
        <f t="shared" si="372"/>
        <v>theater</v>
      </c>
      <c r="R3955" t="str">
        <f t="shared" si="373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tr">
        <f t="shared" si="372"/>
        <v>theater</v>
      </c>
      <c r="R3956" t="str">
        <f t="shared" si="373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tr">
        <f t="shared" si="372"/>
        <v>theater</v>
      </c>
      <c r="R3958" t="str">
        <f t="shared" si="373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tr">
        <f t="shared" si="372"/>
        <v>theater</v>
      </c>
      <c r="R3965" t="str">
        <f t="shared" si="373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IF(L3971&gt;0,E3971/L3971,0)</f>
        <v>35.166666666666664</v>
      </c>
      <c r="Q3971" t="str">
        <f t="shared" si="372"/>
        <v>theater</v>
      </c>
      <c r="R3971" t="str">
        <f t="shared" si="373"/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tr">
        <f t="shared" si="372"/>
        <v>theater</v>
      </c>
      <c r="R3977" t="str">
        <f t="shared" si="373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si="372"/>
        <v>theater</v>
      </c>
      <c r="R3979" t="str">
        <f t="shared" si="373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ref="Q3980:Q4043" si="378">LEFT(N3980,FIND("/",N3980)-1)</f>
        <v>theater</v>
      </c>
      <c r="R3980" t="str">
        <f t="shared" ref="R3980:R4043" si="379">RIGHT(N3980,LEN(N3980)-FIND("/",N3980))</f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tr">
        <f t="shared" si="378"/>
        <v>theater</v>
      </c>
      <c r="R3991" t="str">
        <f t="shared" si="379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tr">
        <f t="shared" si="378"/>
        <v>theater</v>
      </c>
      <c r="R3999" t="str">
        <f t="shared" si="379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tr">
        <f t="shared" si="378"/>
        <v>theater</v>
      </c>
      <c r="R4014" t="str">
        <f t="shared" si="379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tr">
        <f t="shared" si="378"/>
        <v>theater</v>
      </c>
      <c r="R4016" t="str">
        <f t="shared" si="379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tr">
        <f t="shared" si="378"/>
        <v>theater</v>
      </c>
      <c r="R4025" t="str">
        <f t="shared" si="379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tr">
        <f t="shared" si="378"/>
        <v>theater</v>
      </c>
      <c r="R4028" t="str">
        <f t="shared" si="379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tr">
        <f t="shared" si="378"/>
        <v>theater</v>
      </c>
      <c r="R4031" t="str">
        <f t="shared" si="379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tr">
        <f t="shared" si="378"/>
        <v>theater</v>
      </c>
      <c r="R4033" t="str">
        <f t="shared" si="379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IF(L4035&gt;0,E4035/L4035,0)</f>
        <v>65.340319148936175</v>
      </c>
      <c r="Q4035" t="str">
        <f t="shared" si="378"/>
        <v>theater</v>
      </c>
      <c r="R4035" t="str">
        <f t="shared" si="379"/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si="378"/>
        <v>theater</v>
      </c>
      <c r="R4043" t="str">
        <f t="shared" si="379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ref="Q4044:Q4107" si="384">LEFT(N4044,FIND("/",N4044)-1)</f>
        <v>theater</v>
      </c>
      <c r="R4044" t="str">
        <f t="shared" ref="R4044:R4107" si="385">RIGHT(N4044,LEN(N4044)-FIND("/",N4044))</f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tr">
        <f t="shared" si="384"/>
        <v>theater</v>
      </c>
      <c r="R4045" t="str">
        <f t="shared" si="385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tr">
        <f t="shared" si="384"/>
        <v>theater</v>
      </c>
      <c r="R4053" t="str">
        <f t="shared" si="385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tr">
        <f t="shared" si="384"/>
        <v>theater</v>
      </c>
      <c r="R4056" t="str">
        <f t="shared" si="385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tr">
        <f t="shared" si="384"/>
        <v>theater</v>
      </c>
      <c r="R4063" t="str">
        <f t="shared" si="385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tr">
        <f t="shared" si="384"/>
        <v>theater</v>
      </c>
      <c r="R4073" t="str">
        <f t="shared" si="385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tr">
        <f t="shared" si="384"/>
        <v>theater</v>
      </c>
      <c r="R4078" t="str">
        <f t="shared" si="385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tr">
        <f t="shared" si="384"/>
        <v>theater</v>
      </c>
      <c r="R4080" t="str">
        <f t="shared" si="385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tr">
        <f t="shared" si="384"/>
        <v>theater</v>
      </c>
      <c r="R4082" t="str">
        <f t="shared" si="385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tr">
        <f t="shared" si="384"/>
        <v>theater</v>
      </c>
      <c r="R4089" t="str">
        <f t="shared" si="385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>
        <f t="shared" ref="P4099:P4115" si="387">IF(L4099&gt;0,E4099/L4099,0)</f>
        <v>0</v>
      </c>
      <c r="Q4099" t="str">
        <f t="shared" si="384"/>
        <v>theater</v>
      </c>
      <c r="R4099" t="str">
        <f t="shared" si="385"/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tr">
        <f t="shared" si="384"/>
        <v>theater</v>
      </c>
      <c r="R4100" t="str">
        <f t="shared" si="385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tr">
        <f t="shared" si="384"/>
        <v>theater</v>
      </c>
      <c r="R4102" t="str">
        <f t="shared" si="385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>IF(L4103&gt;0,E4103/L4103,0)</f>
        <v>0</v>
      </c>
      <c r="Q4103" t="str">
        <f t="shared" si="384"/>
        <v>theater</v>
      </c>
      <c r="R4103" t="str">
        <f t="shared" si="385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si="384"/>
        <v>theater</v>
      </c>
      <c r="R4107" t="str">
        <f t="shared" si="385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ref="Q4108:Q4115" si="390">LEFT(N4108,FIND("/",N4108)-1)</f>
        <v>theater</v>
      </c>
      <c r="R4108" t="str">
        <f t="shared" ref="R4108:R4115" si="391">RIGHT(N4108,LEN(N4108)-FIND("/",N4108))</f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tr">
        <f t="shared" si="390"/>
        <v>theater</v>
      </c>
      <c r="R4111" t="str">
        <f t="shared" si="391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0">
        <f t="shared" si="388"/>
        <v>42358.573182870372</v>
      </c>
      <c r="T4115" s="10">
        <f t="shared" si="389"/>
        <v>42377.273611111115</v>
      </c>
    </row>
    <row r="4116" spans="1:20" x14ac:dyDescent="0.25">
      <c r="S4116" s="10"/>
      <c r="T4116" s="10"/>
    </row>
  </sheetData>
  <autoFilter ref="A1:N4115" xr:uid="{FA07E85A-83B1-44EC-B063-F3914D576FD5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25CB-A514-4640-A1CA-818B15EC1ABB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8321</v>
      </c>
      <c r="B3" s="7" t="s">
        <v>8323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ABE6-47BF-4599-9321-94438074DF43}">
  <dimension ref="A1:I4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8321</v>
      </c>
      <c r="B4" s="7" t="s">
        <v>8323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8342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8343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9" x14ac:dyDescent="0.25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9" x14ac:dyDescent="0.25">
      <c r="A34" s="8" t="s">
        <v>8344</v>
      </c>
      <c r="B34" s="9">
        <v>260</v>
      </c>
      <c r="C34" s="9"/>
      <c r="D34" s="9"/>
      <c r="E34" s="9"/>
      <c r="F34" s="9">
        <v>260</v>
      </c>
      <c r="I34" t="s">
        <v>8365</v>
      </c>
    </row>
    <row r="35" spans="1:9" x14ac:dyDescent="0.25">
      <c r="A35" s="8" t="s">
        <v>8327</v>
      </c>
      <c r="B35" s="9"/>
      <c r="C35" s="9"/>
      <c r="D35" s="9">
        <v>40</v>
      </c>
      <c r="E35" s="9"/>
      <c r="F35" s="9">
        <v>40</v>
      </c>
    </row>
    <row r="36" spans="1:9" x14ac:dyDescent="0.25">
      <c r="A36" s="8" t="s">
        <v>8328</v>
      </c>
      <c r="B36" s="9">
        <v>60</v>
      </c>
      <c r="C36" s="9"/>
      <c r="D36" s="9"/>
      <c r="E36" s="9"/>
      <c r="F36" s="9">
        <v>60</v>
      </c>
    </row>
    <row r="37" spans="1:9" x14ac:dyDescent="0.25">
      <c r="A37" s="8" t="s">
        <v>8332</v>
      </c>
      <c r="B37" s="9">
        <v>34</v>
      </c>
      <c r="C37" s="9"/>
      <c r="D37" s="9"/>
      <c r="E37" s="9">
        <v>6</v>
      </c>
      <c r="F37" s="9">
        <v>40</v>
      </c>
    </row>
    <row r="38" spans="1:9" x14ac:dyDescent="0.25">
      <c r="A38" s="8" t="s">
        <v>8359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9" x14ac:dyDescent="0.25">
      <c r="A39" s="8" t="s">
        <v>8364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9" x14ac:dyDescent="0.25">
      <c r="A40" s="8" t="s">
        <v>8334</v>
      </c>
      <c r="B40" s="9">
        <v>80</v>
      </c>
      <c r="C40" s="9"/>
      <c r="D40" s="9"/>
      <c r="E40" s="9"/>
      <c r="F40" s="9">
        <v>80</v>
      </c>
    </row>
    <row r="41" spans="1:9" x14ac:dyDescent="0.25">
      <c r="A41" s="8" t="s">
        <v>8329</v>
      </c>
      <c r="B41" s="9">
        <v>60</v>
      </c>
      <c r="C41" s="9"/>
      <c r="D41" s="9"/>
      <c r="E41" s="9"/>
      <c r="F41" s="9">
        <v>60</v>
      </c>
    </row>
    <row r="42" spans="1:9" x14ac:dyDescent="0.25">
      <c r="A42" s="8" t="s">
        <v>8355</v>
      </c>
      <c r="B42" s="9"/>
      <c r="C42" s="9">
        <v>47</v>
      </c>
      <c r="D42" s="9">
        <v>10</v>
      </c>
      <c r="E42" s="9"/>
      <c r="F42" s="9">
        <v>57</v>
      </c>
    </row>
    <row r="43" spans="1:9" x14ac:dyDescent="0.2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9" x14ac:dyDescent="0.25">
      <c r="A44" s="8" t="s">
        <v>8360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9" x14ac:dyDescent="0.25">
      <c r="A45" s="8" t="s">
        <v>8361</v>
      </c>
      <c r="B45" s="9"/>
      <c r="C45" s="9">
        <v>60</v>
      </c>
      <c r="D45" s="9">
        <v>100</v>
      </c>
      <c r="E45" s="9"/>
      <c r="F45" s="9">
        <v>160</v>
      </c>
    </row>
    <row r="46" spans="1:9" x14ac:dyDescent="0.25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9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B715D-D38D-436E-BD07-631E42CE9A31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8380</v>
      </c>
      <c r="B2" t="s">
        <v>8322</v>
      </c>
    </row>
    <row r="4" spans="1:6" x14ac:dyDescent="0.25">
      <c r="A4" s="7" t="s">
        <v>8321</v>
      </c>
      <c r="B4" s="7" t="s">
        <v>8323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0602-370B-42A2-9E1E-83C44BAF05D4}">
  <dimension ref="A1:J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8400</v>
      </c>
    </row>
    <row r="2" spans="1:10" x14ac:dyDescent="0.25">
      <c r="A2" t="s">
        <v>8388</v>
      </c>
      <c r="B2">
        <f>COUNTIFS([0]!goal,"&lt;1000",[0]!state,"successful")</f>
        <v>322</v>
      </c>
      <c r="C2">
        <f>COUNTIFS([0]!goal,"&lt;1000",[0]!state,"failed")</f>
        <v>113</v>
      </c>
      <c r="D2">
        <f>COUNTIFS([0]!goal,"&lt;1000",[0]!state,"canceled")</f>
        <v>18</v>
      </c>
      <c r="E2">
        <f>SUM(B2:D2)</f>
        <v>453</v>
      </c>
      <c r="F2" s="5">
        <f t="shared" ref="F2:H3" si="0">B2/$E2</f>
        <v>0.71081677704194257</v>
      </c>
      <c r="G2" s="5">
        <f t="shared" si="0"/>
        <v>0.24944812362030905</v>
      </c>
      <c r="H2" s="5">
        <f t="shared" si="0"/>
        <v>3.9735099337748346E-2</v>
      </c>
      <c r="J2" s="13"/>
    </row>
    <row r="3" spans="1:10" x14ac:dyDescent="0.25">
      <c r="A3" t="s">
        <v>8389</v>
      </c>
      <c r="B3">
        <f>COUNTIFS([0]!goal,"&gt;=1000",[0]!goal,"&lt;=4999",[0]!state,"successful")</f>
        <v>932</v>
      </c>
      <c r="C3">
        <f>COUNTIFS([0]!goal,"&gt;=1000",[0]!goal,"&lt;=4999",[0]!state,"failed")</f>
        <v>420</v>
      </c>
      <c r="D3">
        <f>COUNTIFS([0]!goal,"&gt;=1000",[0]!goal,"&lt;=4999",[0]!state,"canceled")</f>
        <v>60</v>
      </c>
      <c r="E3">
        <f t="shared" ref="E3:E13" si="1">SUM(B3:D3)</f>
        <v>1412</v>
      </c>
      <c r="F3" s="5">
        <f t="shared" si="0"/>
        <v>0.66005665722379603</v>
      </c>
      <c r="G3" s="5">
        <f t="shared" si="0"/>
        <v>0.29745042492917845</v>
      </c>
      <c r="H3" s="5">
        <f t="shared" si="0"/>
        <v>4.2492917847025496E-2</v>
      </c>
      <c r="J3" s="13"/>
    </row>
    <row r="4" spans="1:10" x14ac:dyDescent="0.25">
      <c r="A4" t="s">
        <v>8390</v>
      </c>
      <c r="B4">
        <f>COUNTIFS([0]!goal,"&gt;=5000",[0]!goal,"&lt;=9999",[0]!state,"successful")</f>
        <v>381</v>
      </c>
      <c r="C4">
        <f>COUNTIFS([0]!goal,"&gt;=5000",[0]!goal,"&lt;=9999",[0]!state,"failed")</f>
        <v>283</v>
      </c>
      <c r="D4">
        <f>COUNTIFS([0]!goal,"&gt;=5000",[0]!goal,"&lt;=9999",[0]!state,"canceled")</f>
        <v>52</v>
      </c>
      <c r="E4">
        <f t="shared" si="1"/>
        <v>716</v>
      </c>
      <c r="F4" s="5">
        <f t="shared" ref="F4:F13" si="2">B4/$E4</f>
        <v>0.53212290502793291</v>
      </c>
      <c r="G4" s="5">
        <f t="shared" ref="G4:G13" si="3">C4/$E4</f>
        <v>0.39525139664804471</v>
      </c>
      <c r="H4" s="5">
        <f t="shared" ref="H4:H13" si="4">D4/$E4</f>
        <v>7.2625698324022353E-2</v>
      </c>
      <c r="J4" s="13"/>
    </row>
    <row r="5" spans="1:10" x14ac:dyDescent="0.25">
      <c r="A5" t="s">
        <v>8391</v>
      </c>
      <c r="B5">
        <f>COUNTIFS([0]!goal,"&gt;=10000",[0]!goal,"&lt;=14999",[0]!state,"successful")</f>
        <v>168</v>
      </c>
      <c r="C5">
        <f>COUNTIFS([0]!goal,"&gt;=10000",[0]!goal,"&lt;=14999",[0]!state,"failed")</f>
        <v>144</v>
      </c>
      <c r="D5">
        <f>COUNTIFS([0]!goal,"&gt;=10000",[0]!goal,"&lt;=14999",[0]!state,"canceled")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  <c r="J5" s="13"/>
    </row>
    <row r="6" spans="1:10" x14ac:dyDescent="0.25">
      <c r="A6" t="s">
        <v>8392</v>
      </c>
      <c r="B6">
        <f>COUNTIFS([0]!goal,"&gt;=15000",[0]!goal,"&lt;=19999",[0]!state,"successful")</f>
        <v>94</v>
      </c>
      <c r="C6">
        <f>COUNTIFS([0]!goal,"&gt;=15000",[0]!goal,"&lt;=19999",[0]!state,"failed")</f>
        <v>90</v>
      </c>
      <c r="D6">
        <f>COUNTIFS([0]!goal,"&gt;=15000",[0]!goal,"&lt;=19999",[0]!state,"canceled")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  <c r="J6" s="13"/>
    </row>
    <row r="7" spans="1:10" x14ac:dyDescent="0.25">
      <c r="A7" t="s">
        <v>8393</v>
      </c>
      <c r="B7">
        <f>COUNTIFS([0]!goal,"&gt;=20000",[0]!goal,"&lt;=24999",[0]!state,"successful")</f>
        <v>62</v>
      </c>
      <c r="C7">
        <f>COUNTIFS([0]!goal,"&gt;=20000",[0]!goal,"&lt;=24999",[0]!state,"failed")</f>
        <v>72</v>
      </c>
      <c r="D7">
        <f>COUNTIFS([0]!goal,"&gt;=20000",[0]!goal,"&lt;=24999",[0]!state,"canceled")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  <c r="J7" s="13"/>
    </row>
    <row r="8" spans="1:10" x14ac:dyDescent="0.25">
      <c r="A8" t="s">
        <v>8394</v>
      </c>
      <c r="B8">
        <f>COUNTIFS([0]!goal,"&gt;=25000",[0]!goal,"&lt;=29999",[0]!state,"successful")</f>
        <v>55</v>
      </c>
      <c r="C8">
        <f>COUNTIFS([0]!goal,"&gt;=25000",[0]!goal,"&lt;=29999",[0]!state,"failed")</f>
        <v>64</v>
      </c>
      <c r="D8">
        <f>COUNTIFS([0]!goal,"&gt;=25000",[0]!goal,"&lt;=29999",[0]!state,"canceled")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  <c r="J8" s="13"/>
    </row>
    <row r="9" spans="1:10" x14ac:dyDescent="0.25">
      <c r="A9" t="s">
        <v>8395</v>
      </c>
      <c r="B9">
        <f>COUNTIFS([0]!goal,"&gt;=30000",[0]!goal,"&lt;=34999",[0]!state,"successful")</f>
        <v>32</v>
      </c>
      <c r="C9">
        <f>COUNTIFS([0]!goal,"&gt;=30000",[0]!goal,"&lt;=34999",[0]!state,"failed")</f>
        <v>37</v>
      </c>
      <c r="D9">
        <f>COUNTIFS([0]!goal,"&gt;=30000",[0]!goal,"&lt;=34999",[0]!state,"canceled")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  <c r="J9" s="13"/>
    </row>
    <row r="10" spans="1:10" x14ac:dyDescent="0.25">
      <c r="A10" t="s">
        <v>8396</v>
      </c>
      <c r="B10">
        <f>COUNTIFS([0]!goal,"&gt;=35000",[0]!goal,"&lt;=39999",[0]!state,"successful")</f>
        <v>26</v>
      </c>
      <c r="C10">
        <f>COUNTIFS([0]!goal,"&gt;=35000",[0]!goal,"&lt;=39999",[0]!state,"failed")</f>
        <v>22</v>
      </c>
      <c r="D10">
        <f>COUNTIFS([0]!goal,"&gt;=35000",[0]!goal,"&lt;=39999",[0]!state,"canceled")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  <c r="J10" s="13"/>
    </row>
    <row r="11" spans="1:10" x14ac:dyDescent="0.25">
      <c r="A11" t="s">
        <v>8397</v>
      </c>
      <c r="B11">
        <f>COUNTIFS([0]!goal,"&gt;=40000",[0]!goal,"&lt;=44999",[0]!state,"successful")</f>
        <v>21</v>
      </c>
      <c r="C11">
        <f>COUNTIFS([0]!goal,"&gt;=40000",[0]!goal,"&lt;=44999",[0]!state,"failed")</f>
        <v>16</v>
      </c>
      <c r="D11">
        <f>COUNTIFS([0]!goal,"&gt;=40000",[0]!goal,"&lt;=44999",[0]!state,"canceled")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  <c r="J11" s="13"/>
    </row>
    <row r="12" spans="1:10" x14ac:dyDescent="0.25">
      <c r="A12" t="s">
        <v>8398</v>
      </c>
      <c r="B12">
        <f>COUNTIFS([0]!goal,"&gt;=45000",[0]!goal,"&lt;=49999",[0]!state,"successful")</f>
        <v>6</v>
      </c>
      <c r="C12">
        <f>COUNTIFS([0]!goal,"&gt;=45000",[0]!goal,"&lt;=49999",[0]!state,"failed")</f>
        <v>11</v>
      </c>
      <c r="D12">
        <f>COUNTIFS([0]!goal,"&gt;=45000",[0]!goal,"&lt;=49999",[0]!state,"canceled")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  <c r="J12" s="13"/>
    </row>
    <row r="13" spans="1:10" x14ac:dyDescent="0.25">
      <c r="A13" t="s">
        <v>8399</v>
      </c>
      <c r="B13">
        <f>COUNTIFS([0]!goal,"&gt;=50000",[0]!state,"successful")</f>
        <v>86</v>
      </c>
      <c r="C13">
        <f>COUNTIFS([0]!goal,"&gt;=50000",[0]!state,"failed")</f>
        <v>258</v>
      </c>
      <c r="D13">
        <f>COUNTIFS([0]!goal,"&gt;=50000",[0]!state,"canceled")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  <c r="J13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Projects_Category</vt:lpstr>
      <vt:lpstr>Projects_SubCategory</vt:lpstr>
      <vt:lpstr>Projects_LaunchMonth</vt:lpstr>
      <vt:lpstr>Bonus_Projects_Goal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Ivy Fong</cp:lastModifiedBy>
  <dcterms:created xsi:type="dcterms:W3CDTF">2017-04-20T15:17:24Z</dcterms:created>
  <dcterms:modified xsi:type="dcterms:W3CDTF">2020-04-11T21:14:29Z</dcterms:modified>
</cp:coreProperties>
</file>