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comments4.xml" ContentType="application/vnd.openxmlformats-officedocument.spreadsheetml.comment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nama_mapel" sheetId="1" state="visible" r:id="rId2"/>
    <sheet name="DAFTAR SISWA" sheetId="2" state="visible" r:id="rId3"/>
    <sheet name="ENTRI NILAI PILIH TAB INI" sheetId="3" state="visible" r:id="rId4"/>
    <sheet name="TRANSKIP NILAI" sheetId="4" state="visible" r:id="rId5"/>
    <sheet name="nilai huruf" sheetId="5" state="visible" r:id="rId6"/>
  </sheets>
  <definedNames>
    <definedName function="false" hidden="false" localSheetId="2" name="_xlnm.Print_Area" vbProcedure="false">'ENTRI NILAI PILIH TAB INI'!$A$1:$AS$47</definedName>
    <definedName function="false" hidden="false" localSheetId="3" name="_xlnm.Print_Area" vbProcedure="false">'TRANSKIP NILAI'!$A$2:$J$100</definedName>
    <definedName function="false" hidden="false" name="REKAYASA_PERANGKAT_LUNAK" vbProcedure="false">'TRANSKIP NILAI'!$P$5:$P$6</definedName>
    <definedName function="false" hidden="false" localSheetId="2" name="_xlnm.Print_Area" vbProcedure="false">'ENTRI NILAI PILIH TAB INI'!$A$1:$AS$47</definedName>
    <definedName function="false" hidden="false" localSheetId="3" name="_GoBack" vbProcedure="false">'TRANSKIP NILAI'!$A$83</definedName>
    <definedName function="false" hidden="false" localSheetId="3" name="_xlnm.Print_Area" vbProcedure="false">'TRANSKIP NILAI'!$A$2:$J$100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10"/>
            <color rgb="FF000000"/>
            <rFont val="Arial"/>
            <family val="2"/>
            <charset val="1"/>
          </rPr>
          <t xml:space="preserve">Masukkan No Urut</t>
        </r>
      </text>
    </comment>
  </commentList>
</comments>
</file>

<file path=xl/sharedStrings.xml><?xml version="1.0" encoding="utf-8"?>
<sst xmlns="http://schemas.openxmlformats.org/spreadsheetml/2006/main" count="600" uniqueCount="219">
  <si>
    <t xml:space="preserve">DAFTAR MATA PELAJARAN</t>
  </si>
  <si>
    <t xml:space="preserve">A</t>
  </si>
  <si>
    <t xml:space="preserve">Normatif</t>
  </si>
  <si>
    <t xml:space="preserve">KKM</t>
  </si>
  <si>
    <t xml:space="preserve">Kelas / Semester </t>
  </si>
  <si>
    <t xml:space="preserve">X / 1</t>
  </si>
  <si>
    <t xml:space="preserve">Pendidikan Agama</t>
  </si>
  <si>
    <t xml:space="preserve">Tahun Ajaran         </t>
  </si>
  <si>
    <t xml:space="preserve">2015-2016</t>
  </si>
  <si>
    <t xml:space="preserve">Pendidikan Kewarganegaraan </t>
  </si>
  <si>
    <t xml:space="preserve">Program</t>
  </si>
  <si>
    <t xml:space="preserve">Teknik Sepeda Motor</t>
  </si>
  <si>
    <t xml:space="preserve">Bahasa  Indonesia</t>
  </si>
  <si>
    <t xml:space="preserve">Tanggal Raport</t>
  </si>
  <si>
    <t xml:space="preserve">Rekayasa Perangkat Lunak</t>
  </si>
  <si>
    <t xml:space="preserve">Pendidikan Jasmani dan Olahraga</t>
  </si>
  <si>
    <t xml:space="preserve">Walikelas</t>
  </si>
  <si>
    <t xml:space="preserve">Eni Sismawati, S.Pd</t>
  </si>
  <si>
    <t xml:space="preserve">Administrasi Perkantoran</t>
  </si>
  <si>
    <t xml:space="preserve">Seni Budaya</t>
  </si>
  <si>
    <t xml:space="preserve">NIP</t>
  </si>
  <si>
    <t xml:space="preserve">19800228 201506 2 004</t>
  </si>
  <si>
    <t xml:space="preserve">Pemasaran</t>
  </si>
  <si>
    <t xml:space="preserve">B</t>
  </si>
  <si>
    <t xml:space="preserve">Adaptif</t>
  </si>
  <si>
    <t xml:space="preserve">Bahasa Inggris</t>
  </si>
  <si>
    <t xml:space="preserve">Matematika</t>
  </si>
  <si>
    <t xml:space="preserve"> X / 1</t>
  </si>
  <si>
    <t xml:space="preserve">Ilmu Pengetahuan Alam (IPA)</t>
  </si>
  <si>
    <t xml:space="preserve"> X / 2</t>
  </si>
  <si>
    <t xml:space="preserve">Ilmu Pengetahuan Sosial (IPS)</t>
  </si>
  <si>
    <t xml:space="preserve"> XI / 3</t>
  </si>
  <si>
    <t xml:space="preserve">Ketrampilan Komputer dan Pengelolaan Informasi</t>
  </si>
  <si>
    <t xml:space="preserve"> XI / 4</t>
  </si>
  <si>
    <t xml:space="preserve">Kewirausahaan</t>
  </si>
  <si>
    <t xml:space="preserve"> XII / 5</t>
  </si>
  <si>
    <t xml:space="preserve"> XII / 6</t>
  </si>
  <si>
    <t xml:space="preserve">C</t>
  </si>
  <si>
    <t xml:space="preserve">Produktif</t>
  </si>
  <si>
    <t xml:space="preserve">Memahami Prinsip-prinsip Penyelenggaran Administrasi Perkantoran</t>
  </si>
  <si>
    <t xml:space="preserve">Mengaplikasikan Keterampilan Dasar Komunikasi</t>
  </si>
  <si>
    <t xml:space="preserve">Bekerjasama Kolega dan Pelanggan</t>
  </si>
  <si>
    <t xml:space="preserve">Kesehatan Keselamatan Keamanan dan Lingkungan Hidup</t>
  </si>
  <si>
    <t xml:space="preserve">Mengelola Peralatan Kantor </t>
  </si>
  <si>
    <t xml:space="preserve">Melakukan Prosedur Administrasi </t>
  </si>
  <si>
    <t xml:space="preserve">Membuat Dokumen</t>
  </si>
  <si>
    <t xml:space="preserve">D</t>
  </si>
  <si>
    <t xml:space="preserve">Muatan Lokal  :</t>
  </si>
  <si>
    <t xml:space="preserve">Bahasa Jawa</t>
  </si>
  <si>
    <t xml:space="preserve">DATA SISWA </t>
  </si>
  <si>
    <t xml:space="preserve">SMK NEGERI 1 BANGSRI</t>
  </si>
  <si>
    <t xml:space="preserve">TAHUN 2015-2016</t>
  </si>
  <si>
    <t xml:space="preserve">NO</t>
  </si>
  <si>
    <t xml:space="preserve">NIS</t>
  </si>
  <si>
    <t xml:space="preserve">N A M A</t>
  </si>
  <si>
    <t xml:space="preserve">JK</t>
  </si>
  <si>
    <t xml:space="preserve">Tempat Tanggal Lahir</t>
  </si>
  <si>
    <t xml:space="preserve">Asal Sekolah</t>
  </si>
  <si>
    <t xml:space="preserve">NO STTB</t>
  </si>
  <si>
    <t xml:space="preserve">Tahun STTB</t>
  </si>
  <si>
    <t xml:space="preserve">Nama Orang Tua</t>
  </si>
  <si>
    <t xml:space="preserve">Alamat Orang Tua</t>
  </si>
  <si>
    <t xml:space="preserve">No. Telepon</t>
  </si>
  <si>
    <t xml:space="preserve">Ket</t>
  </si>
  <si>
    <t xml:space="preserve">Agama</t>
  </si>
  <si>
    <t xml:space="preserve">AINI OKTAVI AZIZ</t>
  </si>
  <si>
    <t xml:space="preserve">ISLAM</t>
  </si>
  <si>
    <t xml:space="preserve">ANISA UL BADRIYAH</t>
  </si>
  <si>
    <t xml:space="preserve">AULIA NUR ARIFAH</t>
  </si>
  <si>
    <t xml:space="preserve">AYUK WULAN NINGRUM</t>
  </si>
  <si>
    <t xml:space="preserve">CHAFID ULIL YUSUF</t>
  </si>
  <si>
    <t xml:space="preserve">CINDY DWI AFRIYANTI</t>
  </si>
  <si>
    <t xml:space="preserve">DELLA SANIA</t>
  </si>
  <si>
    <t xml:space="preserve">DEWI NURCAHYANI</t>
  </si>
  <si>
    <t xml:space="preserve">DINAR KURNIA FEBRIYANTI</t>
  </si>
  <si>
    <t xml:space="preserve">ELMA MUWASSAHNNIKMAH</t>
  </si>
  <si>
    <t xml:space="preserve">EVILIA ANIVAIZATI</t>
  </si>
  <si>
    <t xml:space="preserve">FAKHRUR RIZAL</t>
  </si>
  <si>
    <t xml:space="preserve">HANNAH MARYAM</t>
  </si>
  <si>
    <t xml:space="preserve">INDRI RAHMAYANTI</t>
  </si>
  <si>
    <t xml:space="preserve">INTAN NOVIANA</t>
  </si>
  <si>
    <t xml:space="preserve"> </t>
  </si>
  <si>
    <t xml:space="preserve">IVANDIKA YAHYA ALFIANTO</t>
  </si>
  <si>
    <t xml:space="preserve">JIHAN NITA</t>
  </si>
  <si>
    <t xml:space="preserve">KHUSNUNNIA DEWI ANGGRAINI</t>
  </si>
  <si>
    <t xml:space="preserve">LAYLA LUTFIANA</t>
  </si>
  <si>
    <t xml:space="preserve">LIA NUR'AINI</t>
  </si>
  <si>
    <t xml:space="preserve">LILIK FITRI ALIKHA NINGRUM</t>
  </si>
  <si>
    <t xml:space="preserve">M. KHUSNIL BADIK.GP</t>
  </si>
  <si>
    <t xml:space="preserve">NABILLATUN NISAK</t>
  </si>
  <si>
    <t xml:space="preserve">NUNA NIKITASARI</t>
  </si>
  <si>
    <t xml:space="preserve">KRISTEN</t>
  </si>
  <si>
    <t xml:space="preserve">NUR CHOFIFAH</t>
  </si>
  <si>
    <t xml:space="preserve">PUTERI NOVIANI</t>
  </si>
  <si>
    <t xml:space="preserve">PUTRI DEWI NUR IMANAH</t>
  </si>
  <si>
    <t xml:space="preserve">RENI ANTIKA</t>
  </si>
  <si>
    <t xml:space="preserve">RENI NURJANAH</t>
  </si>
  <si>
    <t xml:space="preserve">RETNO NUR AFIFAH</t>
  </si>
  <si>
    <t xml:space="preserve">RIA ANJARWATI</t>
  </si>
  <si>
    <t xml:space="preserve">RICO ARIES ARIWATA</t>
  </si>
  <si>
    <t xml:space="preserve">RISA DEWI CAHYUNI</t>
  </si>
  <si>
    <t xml:space="preserve">RISKA FITROTUL MUNAWAROH</t>
  </si>
  <si>
    <t xml:space="preserve">ROFIATUL NOFITA HUSNAINI</t>
  </si>
  <si>
    <t xml:space="preserve">SATRIA SAKTI HERMAWAN</t>
  </si>
  <si>
    <t xml:space="preserve">TIKA MURSIDA</t>
  </si>
  <si>
    <t xml:space="preserve">VANNY NURSEPTYANINGRUM</t>
  </si>
  <si>
    <t xml:space="preserve">WORO DWI SANIA</t>
  </si>
  <si>
    <t xml:space="preserve">L =</t>
  </si>
  <si>
    <t xml:space="preserve">P =</t>
  </si>
  <si>
    <t xml:space="preserve">JML =</t>
  </si>
  <si>
    <t xml:space="preserve">LEGGER NILAI</t>
  </si>
  <si>
    <t xml:space="preserve">PROGRAM DIKLAT</t>
  </si>
  <si>
    <t xml:space="preserve">:</t>
  </si>
  <si>
    <t xml:space="preserve">Kelas/Semester</t>
  </si>
  <si>
    <t xml:space="preserve">: </t>
  </si>
  <si>
    <t xml:space="preserve">SEMESTER             </t>
  </si>
  <si>
    <t xml:space="preserve">:  </t>
  </si>
  <si>
    <t xml:space="preserve">L</t>
  </si>
  <si>
    <t xml:space="preserve">NORMATIF</t>
  </si>
  <si>
    <t xml:space="preserve">ADAPTIF</t>
  </si>
  <si>
    <t xml:space="preserve">PRODUKTIF</t>
  </si>
  <si>
    <t xml:space="preserve">MULOK</t>
  </si>
  <si>
    <t xml:space="preserve">Rata-rata smt 1</t>
  </si>
  <si>
    <t xml:space="preserve">Jumlah</t>
  </si>
  <si>
    <t xml:space="preserve">Peringkat</t>
  </si>
  <si>
    <t xml:space="preserve">PRAKERIN (PSG)</t>
  </si>
  <si>
    <t xml:space="preserve">Extra - School</t>
  </si>
  <si>
    <t xml:space="preserve">Kepribadian</t>
  </si>
  <si>
    <t xml:space="preserve">ABSENSI</t>
  </si>
  <si>
    <t xml:space="preserve">Catatan untuk Ortu/Wali</t>
  </si>
  <si>
    <t xml:space="preserve">Pernyataan</t>
  </si>
  <si>
    <t xml:space="preserve">P</t>
  </si>
  <si>
    <t xml:space="preserve">Tempat Prakerin </t>
  </si>
  <si>
    <t xml:space="preserve">Alamat</t>
  </si>
  <si>
    <t xml:space="preserve">lama pelaksanaan</t>
  </si>
  <si>
    <t xml:space="preserve">Predikat</t>
  </si>
  <si>
    <t xml:space="preserve">Kelakuan</t>
  </si>
  <si>
    <t xml:space="preserve">Kerajinan</t>
  </si>
  <si>
    <t xml:space="preserve">Kerapihan</t>
  </si>
  <si>
    <t xml:space="preserve">SAKIT</t>
  </si>
  <si>
    <t xml:space="preserve">IZIN</t>
  </si>
  <si>
    <t xml:space="preserve">TANPA KETERANGAN</t>
  </si>
  <si>
    <t xml:space="preserve">Pramuka</t>
  </si>
  <si>
    <t xml:space="preserve">Baik</t>
  </si>
  <si>
    <t xml:space="preserve">Amat baik</t>
  </si>
  <si>
    <t xml:space="preserve">Tingkatkan prestasi akademikmu</t>
  </si>
  <si>
    <t xml:space="preserve">PMR</t>
  </si>
  <si>
    <t xml:space="preserve">Voli</t>
  </si>
  <si>
    <t xml:space="preserve">Amat Baik</t>
  </si>
  <si>
    <t xml:space="preserve">masukan Nomor:</t>
  </si>
  <si>
    <t xml:space="preserve">LAPORAN HASIL BELAJAR SISWA</t>
  </si>
  <si>
    <t xml:space="preserve">Nama Siswa</t>
  </si>
  <si>
    <t xml:space="preserve">No. Induk</t>
  </si>
  <si>
    <t xml:space="preserve">REKAYASA PERANGKAT LUNAK</t>
  </si>
  <si>
    <t xml:space="preserve">Nama Sekolah</t>
  </si>
  <si>
    <t xml:space="preserve">SMK N 1 BANGSRI</t>
  </si>
  <si>
    <t xml:space="preserve">PEMASARAN</t>
  </si>
  <si>
    <t xml:space="preserve">PENJUALAN</t>
  </si>
  <si>
    <t xml:space="preserve">No</t>
  </si>
  <si>
    <t xml:space="preserve">Mata Pelajaran</t>
  </si>
  <si>
    <t xml:space="preserve">Nilai Hasil Belajar</t>
  </si>
  <si>
    <t xml:space="preserve">Angka</t>
  </si>
  <si>
    <t xml:space="preserve">Huruf</t>
  </si>
  <si>
    <t xml:space="preserve">Diskripsi Kemajuan Belajar</t>
  </si>
  <si>
    <t xml:space="preserve">X</t>
  </si>
  <si>
    <t xml:space="preserve">XI</t>
  </si>
  <si>
    <t xml:space="preserve">XII</t>
  </si>
  <si>
    <t xml:space="preserve">satu</t>
  </si>
  <si>
    <t xml:space="preserve">Sepuluh</t>
  </si>
  <si>
    <t xml:space="preserve">dua</t>
  </si>
  <si>
    <t xml:space="preserve">Enam puluh</t>
  </si>
  <si>
    <t xml:space="preserve">tiga</t>
  </si>
  <si>
    <t xml:space="preserve">Tujuh puluh</t>
  </si>
  <si>
    <t xml:space="preserve">empat</t>
  </si>
  <si>
    <t xml:space="preserve">Delapan puluh</t>
  </si>
  <si>
    <t xml:space="preserve">lima</t>
  </si>
  <si>
    <t xml:space="preserve">Lima puluh</t>
  </si>
  <si>
    <t xml:space="preserve">Kurang</t>
  </si>
  <si>
    <t xml:space="preserve">enam</t>
  </si>
  <si>
    <t xml:space="preserve">Cukup</t>
  </si>
  <si>
    <t xml:space="preserve">tujuh</t>
  </si>
  <si>
    <t xml:space="preserve">delapan</t>
  </si>
  <si>
    <t xml:space="preserve">sembilan</t>
  </si>
  <si>
    <t xml:space="preserve">Sembilan puluh</t>
  </si>
  <si>
    <t xml:space="preserve">Belum Kompeten</t>
  </si>
  <si>
    <t xml:space="preserve">Diberikan di   : Bangsri</t>
  </si>
  <si>
    <t xml:space="preserve">Tanggal         : 19 Desember 2015</t>
  </si>
  <si>
    <t xml:space="preserve">Orang Tua/Wali,</t>
  </si>
  <si>
    <t xml:space="preserve">Wali Kelas</t>
  </si>
  <si>
    <t xml:space="preserve">………………………………</t>
  </si>
  <si>
    <t xml:space="preserve">CATATAN AKHIR SEMESTER</t>
  </si>
  <si>
    <t xml:space="preserve">1.  Kegiatan Belajar di Dunia Usaha/ Industri dan Instansi Relevan:</t>
  </si>
  <si>
    <t xml:space="preserve">Nama DU/DI atau Instansi Relevan</t>
  </si>
  <si>
    <t xml:space="preserve">Lama dan waktu Pelaksanaan</t>
  </si>
  <si>
    <t xml:space="preserve">Nilai</t>
  </si>
  <si>
    <t xml:space="preserve">2.  Pengembangan Diri dan Kepribadian:</t>
  </si>
  <si>
    <t xml:space="preserve">Komponen</t>
  </si>
  <si>
    <t xml:space="preserve">Kegiatan Pengembangan Diri</t>
  </si>
  <si>
    <t xml:space="preserve">3.  Ketidakhadiran:</t>
  </si>
  <si>
    <t xml:space="preserve">Ketidakhadiran</t>
  </si>
  <si>
    <t xml:space="preserve">1.  Sakit </t>
  </si>
  <si>
    <t xml:space="preserve">2.  Izin </t>
  </si>
  <si>
    <t xml:space="preserve">3.  Tanpa Keterangan </t>
  </si>
  <si>
    <t xml:space="preserve">4.  Catatan untuk perhatian orang tua/ wali:</t>
  </si>
  <si>
    <t xml:space="preserve">5.  Pernyataan:</t>
  </si>
  <si>
    <t xml:space="preserve">Mengetahui</t>
  </si>
  <si>
    <t xml:space="preserve">Orang tua/wali</t>
  </si>
  <si>
    <t xml:space="preserve">Wali Kelas,</t>
  </si>
  <si>
    <t xml:space="preserve">..............................</t>
  </si>
  <si>
    <t xml:space="preserve"> Nol</t>
  </si>
  <si>
    <t xml:space="preserve">Satu</t>
  </si>
  <si>
    <t xml:space="preserve">Dua</t>
  </si>
  <si>
    <t xml:space="preserve">Tiga</t>
  </si>
  <si>
    <t xml:space="preserve">Empat</t>
  </si>
  <si>
    <t xml:space="preserve">Lima</t>
  </si>
  <si>
    <t xml:space="preserve">Enam</t>
  </si>
  <si>
    <t xml:space="preserve">Tujuh</t>
  </si>
  <si>
    <t xml:space="preserve">Delapan</t>
  </si>
  <si>
    <t xml:space="preserve">Sembilan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</si>
</sst>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&quot;:  &quot;@\ "/>
    <numFmt numFmtId="166" formatCode="DD\ MMMM\ YYYY"/>
    <numFmt numFmtId="167" formatCode="_(* #,##0_);_(* \(#,##0\);_(* \-_);_(@_)"/>
    <numFmt numFmtId="168" formatCode="0000"/>
    <numFmt numFmtId="169" formatCode="000"/>
    <numFmt numFmtId="170" formatCode="0.0"/>
    <numFmt numFmtId="171" formatCode="0"/>
    <numFmt numFmtId="172" formatCode="&quot;:  &quot;@"/>
    <numFmt numFmtId="173" formatCode="0000000000"/>
    <numFmt numFmtId="174" formatCode="&quot;:  &quot;General"/>
  </numFmts>
  <fonts count="4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FF0000"/>
      <name val="Arial Narrow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b val="true"/>
      <sz val="9"/>
      <name val="Arial"/>
      <family val="2"/>
      <charset val="1"/>
    </font>
    <font>
      <sz val="11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1"/>
      <name val="Arial"/>
      <family val="2"/>
      <charset val="1"/>
    </font>
    <font>
      <sz val="10"/>
      <name val="Tahoma"/>
      <family val="2"/>
      <charset val="1"/>
    </font>
    <font>
      <u val="single"/>
      <sz val="11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name val="Arial Narrow"/>
      <family val="2"/>
      <charset val="1"/>
    </font>
    <font>
      <sz val="11"/>
      <name val="Calibri"/>
      <family val="2"/>
      <charset val="1"/>
    </font>
    <font>
      <sz val="10"/>
      <color rgb="FFFF0000"/>
      <name val="Tahoma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6"/>
      <color rgb="FFFFFF00"/>
      <name val="Arial"/>
      <family val="2"/>
      <charset val="1"/>
    </font>
    <font>
      <b val="true"/>
      <sz val="9"/>
      <name val="Arial Narrow"/>
      <family val="2"/>
      <charset val="1"/>
    </font>
    <font>
      <sz val="10"/>
      <name val="Dancing Script"/>
      <family val="0"/>
      <charset val="1"/>
    </font>
    <font>
      <i val="true"/>
      <sz val="10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7"/>
      <color rgb="FFFFFFFF"/>
      <name val="Arial Narrow"/>
      <family val="2"/>
      <charset val="1"/>
    </font>
    <font>
      <b val="true"/>
      <u val="single"/>
      <sz val="10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14"/>
      <name val="Arial Narrow"/>
      <family val="2"/>
      <charset val="1"/>
    </font>
    <font>
      <sz val="14"/>
      <name val="Arial Narrow"/>
      <family val="2"/>
      <charset val="1"/>
    </font>
    <font>
      <b val="true"/>
      <sz val="14"/>
      <name val="Times New Roman"/>
      <family val="1"/>
      <charset val="1"/>
    </font>
    <font>
      <sz val="10"/>
      <name val="Calibri"/>
      <family val="2"/>
      <charset val="1"/>
    </font>
    <font>
      <sz val="12"/>
      <name val="Times New Roman"/>
      <family val="1"/>
      <charset val="1"/>
    </font>
    <font>
      <b val="true"/>
      <u val="single"/>
      <sz val="10"/>
      <name val="Quintessential"/>
      <family val="0"/>
      <charset val="1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0C0C0C"/>
        <bgColor rgb="FF0000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dotted"/>
      <diagonal/>
    </border>
    <border diagonalUp="false" diagonalDown="false">
      <left style="thin"/>
      <right/>
      <top style="thin"/>
      <bottom style="dotted"/>
      <diagonal/>
    </border>
    <border diagonalUp="false" diagonalDown="false">
      <left/>
      <right style="thin"/>
      <top style="thin"/>
      <bottom style="dotted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medium"/>
      <top style="thin"/>
      <bottom style="dotted"/>
      <diagonal/>
    </border>
    <border diagonalUp="false" diagonalDown="false">
      <left style="medium"/>
      <right style="thin"/>
      <top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medium"/>
      <top style="dotted"/>
      <bottom style="dotted"/>
      <diagonal/>
    </border>
    <border diagonalUp="false" diagonalDown="false">
      <left style="medium"/>
      <right style="thin"/>
      <top style="dotted"/>
      <bottom style="dotted"/>
      <diagonal/>
    </border>
    <border diagonalUp="false" diagonalDown="false">
      <left style="medium"/>
      <right style="thin"/>
      <top style="dotted"/>
      <bottom/>
      <diagonal/>
    </border>
    <border diagonalUp="false" diagonalDown="false">
      <left style="thin"/>
      <right/>
      <top style="dotted"/>
      <bottom style="dotted"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4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0" borderId="3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6" fillId="0" borderId="3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3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35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0</xdr:row>
      <xdr:rowOff>0</xdr:rowOff>
    </xdr:from>
    <xdr:to>
      <xdr:col>11</xdr:col>
      <xdr:colOff>-20082600</xdr:colOff>
      <xdr:row>0</xdr:row>
      <xdr:rowOff>-11796120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828648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-20082600</xdr:colOff>
      <xdr:row>0</xdr:row>
      <xdr:rowOff>-11796120</xdr:rowOff>
    </xdr:to>
    <xdr:pic>
      <xdr:nvPicPr>
        <xdr:cNvPr id="1" name="image00.png" descr=""/>
        <xdr:cNvPicPr/>
      </xdr:nvPicPr>
      <xdr:blipFill>
        <a:blip r:embed="rId2"/>
        <a:stretch/>
      </xdr:blipFill>
      <xdr:spPr>
        <a:xfrm>
          <a:off x="8286480" y="0"/>
          <a:ext cx="360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-20082600</xdr:colOff>
      <xdr:row>0</xdr:row>
      <xdr:rowOff>-11796120</xdr:rowOff>
    </xdr:to>
    <xdr:pic>
      <xdr:nvPicPr>
        <xdr:cNvPr id="2" name="image00.png" descr=""/>
        <xdr:cNvPicPr/>
      </xdr:nvPicPr>
      <xdr:blipFill>
        <a:blip r:embed="rId3"/>
        <a:stretch/>
      </xdr:blipFill>
      <xdr:spPr>
        <a:xfrm>
          <a:off x="8286480" y="0"/>
          <a:ext cx="360000" cy="360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windowProtection="false" showFormulas="false" showGridLines="false" showRowColHeaders="true" showZeros="true" rightToLeft="false" tabSelected="false" showOutlineSymbols="true" defaultGridColor="true" view="pageBreakPreview" topLeftCell="A17" colorId="64" zoomScale="85" zoomScaleNormal="100" zoomScalePageLayoutView="85" workbookViewId="0">
      <selection pane="topLeft" activeCell="B27" activeCellId="1" sqref="E9:AC47 B27"/>
    </sheetView>
  </sheetViews>
  <sheetFormatPr defaultRowHeight="15"/>
  <cols>
    <col collapsed="false" hidden="false" max="1" min="1" style="0" width="2.15816326530612"/>
    <col collapsed="false" hidden="false" max="2" min="2" style="0" width="9.04591836734694"/>
    <col collapsed="false" hidden="false" max="3" min="3" style="0" width="38.8775510204082"/>
    <col collapsed="false" hidden="false" max="4" min="4" style="0" width="9.04591836734694"/>
    <col collapsed="false" hidden="false" max="5" min="5" style="0" width="1.88775510204082"/>
    <col collapsed="false" hidden="false" max="7" min="6" style="0" width="9.04591836734694"/>
    <col collapsed="false" hidden="false" max="8" min="8" style="0" width="28.2142857142857"/>
    <col collapsed="false" hidden="false" max="9" min="9" style="0" width="9.04591836734694"/>
    <col collapsed="false" hidden="false" max="11" min="10" style="0" width="22.0051020408163"/>
    <col collapsed="false" hidden="false" max="13" min="12" style="0" width="9.04591836734694"/>
    <col collapsed="false" hidden="false" max="26" min="14" style="0" width="8.50510204081633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1"/>
      <c r="F1" s="1"/>
      <c r="G1" s="1"/>
      <c r="H1" s="1"/>
      <c r="I1" s="1"/>
      <c r="J1" s="3"/>
      <c r="K1" s="3"/>
      <c r="L1" s="3"/>
      <c r="M1" s="3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5" t="s">
        <v>1</v>
      </c>
      <c r="B3" s="6" t="s">
        <v>2</v>
      </c>
      <c r="C3" s="7"/>
      <c r="D3" s="7" t="s">
        <v>3</v>
      </c>
      <c r="E3" s="1"/>
      <c r="F3" s="8" t="s">
        <v>4</v>
      </c>
      <c r="G3" s="8"/>
      <c r="H3" s="9" t="s">
        <v>5</v>
      </c>
      <c r="I3" s="1"/>
      <c r="J3" s="3" t="str">
        <f aca="false">VLOOKUP(K3,$L$11:$M$16,2)</f>
        <v> X / 1</v>
      </c>
      <c r="K3" s="3" t="n">
        <v>1</v>
      </c>
      <c r="L3" s="3"/>
      <c r="M3" s="3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6.5" hidden="false" customHeight="true" outlineLevel="0" collapsed="false">
      <c r="A4" s="5"/>
      <c r="B4" s="10" t="n">
        <v>1</v>
      </c>
      <c r="C4" s="11" t="s">
        <v>6</v>
      </c>
      <c r="D4" s="12" t="n">
        <v>76</v>
      </c>
      <c r="E4" s="1"/>
      <c r="F4" s="8" t="s">
        <v>7</v>
      </c>
      <c r="G4" s="8"/>
      <c r="H4" s="13" t="s">
        <v>8</v>
      </c>
      <c r="I4" s="1"/>
      <c r="J4" s="3"/>
      <c r="K4" s="3"/>
      <c r="L4" s="3"/>
      <c r="M4" s="3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6.5" hidden="false" customHeight="true" outlineLevel="0" collapsed="false">
      <c r="A5" s="5"/>
      <c r="B5" s="10" t="n">
        <v>2</v>
      </c>
      <c r="C5" s="11" t="s">
        <v>9</v>
      </c>
      <c r="D5" s="12" t="n">
        <v>75</v>
      </c>
      <c r="E5" s="1"/>
      <c r="F5" s="8" t="s">
        <v>10</v>
      </c>
      <c r="G5" s="8"/>
      <c r="H5" s="9"/>
      <c r="I5" s="1"/>
      <c r="J5" s="3" t="str">
        <f aca="false">VLOOKUP(K5,$L$5:$M$8,2)</f>
        <v>Administrasi Perkantoran</v>
      </c>
      <c r="K5" s="3" t="n">
        <v>3</v>
      </c>
      <c r="L5" s="3" t="n">
        <v>1</v>
      </c>
      <c r="M5" s="3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6.5" hidden="false" customHeight="true" outlineLevel="0" collapsed="false">
      <c r="A6" s="5"/>
      <c r="B6" s="10" t="n">
        <v>3</v>
      </c>
      <c r="C6" s="11" t="s">
        <v>12</v>
      </c>
      <c r="D6" s="12" t="n">
        <v>75</v>
      </c>
      <c r="E6" s="1"/>
      <c r="F6" s="14" t="s">
        <v>13</v>
      </c>
      <c r="G6" s="14"/>
      <c r="H6" s="15" t="n">
        <v>41629</v>
      </c>
      <c r="I6" s="1"/>
      <c r="J6" s="3"/>
      <c r="K6" s="3"/>
      <c r="L6" s="3" t="n">
        <v>2</v>
      </c>
      <c r="M6" s="3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6.5" hidden="false" customHeight="true" outlineLevel="0" collapsed="false">
      <c r="A7" s="5"/>
      <c r="B7" s="10" t="n">
        <v>4</v>
      </c>
      <c r="C7" s="11" t="s">
        <v>15</v>
      </c>
      <c r="D7" s="16" t="n">
        <v>75</v>
      </c>
      <c r="E7" s="1"/>
      <c r="F7" s="17" t="s">
        <v>16</v>
      </c>
      <c r="G7" s="17"/>
      <c r="H7" s="18" t="s">
        <v>17</v>
      </c>
      <c r="I7" s="1"/>
      <c r="J7" s="3"/>
      <c r="K7" s="3"/>
      <c r="L7" s="3" t="n">
        <v>3</v>
      </c>
      <c r="M7" s="3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6.5" hidden="false" customHeight="true" outlineLevel="0" collapsed="false">
      <c r="A8" s="5"/>
      <c r="B8" s="10" t="n">
        <v>5</v>
      </c>
      <c r="C8" s="11" t="s">
        <v>19</v>
      </c>
      <c r="D8" s="12" t="n">
        <v>75</v>
      </c>
      <c r="E8" s="1"/>
      <c r="F8" s="17" t="s">
        <v>20</v>
      </c>
      <c r="G8" s="17"/>
      <c r="H8" s="18" t="s">
        <v>21</v>
      </c>
      <c r="I8" s="1"/>
      <c r="J8" s="3"/>
      <c r="K8" s="3"/>
      <c r="L8" s="3" t="n">
        <v>4</v>
      </c>
      <c r="M8" s="3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5" t="s">
        <v>23</v>
      </c>
      <c r="B9" s="6" t="s">
        <v>24</v>
      </c>
      <c r="C9" s="19"/>
      <c r="D9" s="19"/>
      <c r="E9" s="1"/>
      <c r="F9" s="1"/>
      <c r="G9" s="1"/>
      <c r="H9" s="1"/>
      <c r="I9" s="1"/>
      <c r="J9" s="3"/>
      <c r="K9" s="3"/>
      <c r="L9" s="3"/>
      <c r="M9" s="3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true" outlineLevel="0" collapsed="false">
      <c r="A10" s="5"/>
      <c r="B10" s="10" t="n">
        <v>1</v>
      </c>
      <c r="C10" s="11" t="s">
        <v>25</v>
      </c>
      <c r="D10" s="16" t="n">
        <v>75</v>
      </c>
      <c r="E10" s="1"/>
      <c r="F10" s="1"/>
      <c r="G10" s="1"/>
      <c r="H10" s="1"/>
      <c r="I10" s="1"/>
      <c r="J10" s="3"/>
      <c r="K10" s="3"/>
      <c r="L10" s="3"/>
      <c r="M10" s="3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true" outlineLevel="0" collapsed="false">
      <c r="A11" s="5"/>
      <c r="B11" s="10" t="n">
        <v>2</v>
      </c>
      <c r="C11" s="11" t="s">
        <v>26</v>
      </c>
      <c r="D11" s="16" t="n">
        <v>75</v>
      </c>
      <c r="E11" s="1"/>
      <c r="F11" s="1"/>
      <c r="G11" s="1"/>
      <c r="H11" s="1"/>
      <c r="I11" s="1"/>
      <c r="J11" s="3"/>
      <c r="K11" s="3"/>
      <c r="L11" s="3" t="n">
        <v>1</v>
      </c>
      <c r="M11" s="3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true" outlineLevel="0" collapsed="false">
      <c r="A12" s="5"/>
      <c r="B12" s="10" t="n">
        <v>3</v>
      </c>
      <c r="C12" s="11" t="s">
        <v>28</v>
      </c>
      <c r="D12" s="16" t="n">
        <v>75</v>
      </c>
      <c r="E12" s="1"/>
      <c r="F12" s="1"/>
      <c r="G12" s="1"/>
      <c r="H12" s="1"/>
      <c r="I12" s="1"/>
      <c r="J12" s="3"/>
      <c r="K12" s="3"/>
      <c r="L12" s="3" t="n">
        <v>2</v>
      </c>
      <c r="M12" s="3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true" outlineLevel="0" collapsed="false">
      <c r="A13" s="5"/>
      <c r="B13" s="10" t="n">
        <v>4</v>
      </c>
      <c r="C13" s="11" t="s">
        <v>30</v>
      </c>
      <c r="D13" s="16" t="n">
        <v>75</v>
      </c>
      <c r="E13" s="1"/>
      <c r="F13" s="1"/>
      <c r="G13" s="1"/>
      <c r="H13" s="1"/>
      <c r="I13" s="1"/>
      <c r="J13" s="3"/>
      <c r="K13" s="3"/>
      <c r="L13" s="3" t="n">
        <v>3</v>
      </c>
      <c r="M13" s="3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true" outlineLevel="0" collapsed="false">
      <c r="A14" s="5"/>
      <c r="B14" s="10" t="n">
        <v>5</v>
      </c>
      <c r="C14" s="11" t="s">
        <v>32</v>
      </c>
      <c r="D14" s="16" t="n">
        <v>75</v>
      </c>
      <c r="E14" s="1"/>
      <c r="F14" s="1"/>
      <c r="G14" s="1"/>
      <c r="H14" s="1"/>
      <c r="I14" s="1"/>
      <c r="J14" s="3"/>
      <c r="K14" s="3"/>
      <c r="L14" s="3" t="n">
        <v>4</v>
      </c>
      <c r="M14" s="3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true" outlineLevel="0" collapsed="false">
      <c r="A15" s="5"/>
      <c r="B15" s="10" t="n">
        <v>6</v>
      </c>
      <c r="C15" s="11" t="s">
        <v>34</v>
      </c>
      <c r="D15" s="16" t="n">
        <v>75</v>
      </c>
      <c r="E15" s="1"/>
      <c r="F15" s="1"/>
      <c r="G15" s="1"/>
      <c r="H15" s="1"/>
      <c r="I15" s="1"/>
      <c r="J15" s="3"/>
      <c r="K15" s="3"/>
      <c r="L15" s="3" t="n">
        <v>5</v>
      </c>
      <c r="M15" s="3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true" outlineLevel="0" collapsed="false">
      <c r="A16" s="5"/>
      <c r="B16" s="10"/>
      <c r="C16" s="11"/>
      <c r="D16" s="16"/>
      <c r="E16" s="1"/>
      <c r="F16" s="1"/>
      <c r="G16" s="1"/>
      <c r="H16" s="1"/>
      <c r="I16" s="1"/>
      <c r="J16" s="3"/>
      <c r="K16" s="3"/>
      <c r="L16" s="3" t="n">
        <v>6</v>
      </c>
      <c r="M16" s="3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true" outlineLevel="0" collapsed="false">
      <c r="A17" s="5"/>
      <c r="B17" s="10"/>
      <c r="C17" s="12"/>
      <c r="D17" s="16"/>
      <c r="E17" s="1"/>
      <c r="F17" s="1"/>
      <c r="G17" s="1"/>
      <c r="H17" s="1"/>
      <c r="I17" s="1"/>
      <c r="J17" s="3"/>
      <c r="K17" s="3"/>
      <c r="L17" s="3"/>
      <c r="M17" s="3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true" outlineLevel="0" collapsed="false">
      <c r="A18" s="5"/>
      <c r="B18" s="10"/>
      <c r="C18" s="12"/>
      <c r="D18" s="16"/>
      <c r="E18" s="1"/>
      <c r="F18" s="1"/>
      <c r="G18" s="1"/>
      <c r="H18" s="1"/>
      <c r="I18" s="1"/>
      <c r="J18" s="3"/>
      <c r="K18" s="3"/>
      <c r="L18" s="3"/>
      <c r="M18" s="3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true" outlineLevel="0" collapsed="false">
      <c r="A19" s="5"/>
      <c r="B19" s="20"/>
      <c r="C19" s="21"/>
      <c r="D19" s="22"/>
      <c r="E19" s="1"/>
      <c r="F19" s="1"/>
      <c r="G19" s="1"/>
      <c r="H19" s="1"/>
      <c r="I19" s="1"/>
      <c r="J19" s="3"/>
      <c r="K19" s="3"/>
      <c r="L19" s="3"/>
      <c r="M19" s="3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37</v>
      </c>
      <c r="B20" s="6" t="s">
        <v>38</v>
      </c>
      <c r="C20" s="19"/>
      <c r="D20" s="19"/>
      <c r="E20" s="1"/>
      <c r="F20" s="1"/>
      <c r="G20" s="1"/>
      <c r="H20" s="1"/>
      <c r="I20" s="1"/>
      <c r="J20" s="3"/>
      <c r="K20" s="3"/>
      <c r="L20" s="3"/>
      <c r="M20" s="3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33" hidden="false" customHeight="true" outlineLevel="0" collapsed="false">
      <c r="A21" s="5"/>
      <c r="B21" s="23" t="n">
        <v>1</v>
      </c>
      <c r="C21" s="24" t="s">
        <v>39</v>
      </c>
      <c r="D21" s="16" t="n">
        <v>72</v>
      </c>
      <c r="E21" s="1"/>
      <c r="F21" s="1"/>
      <c r="G21" s="1"/>
      <c r="H21" s="1"/>
      <c r="I21" s="1"/>
      <c r="J21" s="3"/>
      <c r="K21" s="3"/>
      <c r="L21" s="3"/>
      <c r="M21" s="3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30.75" hidden="false" customHeight="true" outlineLevel="0" collapsed="false">
      <c r="A22" s="5"/>
      <c r="B22" s="23" t="n">
        <v>2</v>
      </c>
      <c r="C22" s="24" t="s">
        <v>40</v>
      </c>
      <c r="D22" s="16" t="n">
        <v>72</v>
      </c>
      <c r="E22" s="1"/>
      <c r="F22" s="1"/>
      <c r="G22" s="1"/>
      <c r="H22" s="1"/>
      <c r="I22" s="1"/>
      <c r="J22" s="3"/>
      <c r="K22" s="3"/>
      <c r="L22" s="3"/>
      <c r="M22" s="3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21" hidden="false" customHeight="true" outlineLevel="0" collapsed="false">
      <c r="A23" s="5"/>
      <c r="B23" s="23" t="n">
        <v>3</v>
      </c>
      <c r="C23" s="24" t="s">
        <v>41</v>
      </c>
      <c r="D23" s="16" t="n">
        <v>72</v>
      </c>
      <c r="E23" s="1"/>
      <c r="F23" s="1"/>
      <c r="G23" s="1"/>
      <c r="H23" s="1"/>
      <c r="I23" s="1"/>
      <c r="J23" s="3"/>
      <c r="K23" s="3"/>
      <c r="L23" s="3"/>
      <c r="M23" s="3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32.25" hidden="false" customHeight="true" outlineLevel="0" collapsed="false">
      <c r="A24" s="5"/>
      <c r="B24" s="23" t="n">
        <v>4</v>
      </c>
      <c r="C24" s="24" t="s">
        <v>42</v>
      </c>
      <c r="D24" s="16" t="n">
        <v>72</v>
      </c>
      <c r="E24" s="1"/>
      <c r="F24" s="1"/>
      <c r="G24" s="1"/>
      <c r="H24" s="1"/>
      <c r="I24" s="1"/>
      <c r="J24" s="3"/>
      <c r="K24" s="3"/>
      <c r="L24" s="3"/>
      <c r="M24" s="3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7.25" hidden="false" customHeight="true" outlineLevel="0" collapsed="false">
      <c r="A25" s="5"/>
      <c r="B25" s="23" t="n">
        <v>5</v>
      </c>
      <c r="C25" s="24" t="s">
        <v>43</v>
      </c>
      <c r="D25" s="16" t="n">
        <v>72</v>
      </c>
      <c r="E25" s="1"/>
      <c r="F25" s="1"/>
      <c r="G25" s="1"/>
      <c r="H25" s="1"/>
      <c r="I25" s="1"/>
      <c r="J25" s="3"/>
      <c r="K25" s="3"/>
      <c r="L25" s="3"/>
      <c r="M25" s="3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5"/>
      <c r="B26" s="23" t="n">
        <v>6</v>
      </c>
      <c r="C26" s="24" t="s">
        <v>44</v>
      </c>
      <c r="D26" s="16" t="n">
        <v>72</v>
      </c>
      <c r="E26" s="1"/>
      <c r="F26" s="1"/>
      <c r="G26" s="1"/>
      <c r="H26" s="1"/>
      <c r="I26" s="1"/>
      <c r="J26" s="3"/>
      <c r="K26" s="3"/>
      <c r="L26" s="3"/>
      <c r="M26" s="3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5"/>
      <c r="B27" s="10" t="n">
        <v>7</v>
      </c>
      <c r="C27" s="25" t="s">
        <v>45</v>
      </c>
      <c r="D27" s="25" t="n">
        <v>72</v>
      </c>
      <c r="E27" s="1"/>
      <c r="F27" s="1"/>
      <c r="G27" s="1"/>
      <c r="H27" s="1"/>
      <c r="I27" s="1"/>
      <c r="J27" s="3"/>
      <c r="K27" s="3"/>
      <c r="L27" s="3"/>
      <c r="M27" s="3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5"/>
      <c r="B28" s="10"/>
      <c r="C28" s="16"/>
      <c r="D28" s="16"/>
      <c r="E28" s="1"/>
      <c r="F28" s="1"/>
      <c r="G28" s="1"/>
      <c r="H28" s="1"/>
      <c r="I28" s="1"/>
      <c r="J28" s="3"/>
      <c r="K28" s="3"/>
      <c r="L28" s="3"/>
      <c r="M28" s="3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5"/>
      <c r="B29" s="10"/>
      <c r="C29" s="16"/>
      <c r="D29" s="16"/>
      <c r="E29" s="1"/>
      <c r="F29" s="1"/>
      <c r="G29" s="1"/>
      <c r="H29" s="1"/>
      <c r="I29" s="1"/>
      <c r="J29" s="3"/>
      <c r="K29" s="3"/>
      <c r="L29" s="3"/>
      <c r="M29" s="3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5"/>
      <c r="B30" s="10"/>
      <c r="C30" s="16"/>
      <c r="D30" s="16"/>
      <c r="E30" s="1"/>
      <c r="F30" s="1"/>
      <c r="G30" s="1"/>
      <c r="H30" s="1"/>
      <c r="I30" s="1"/>
      <c r="J30" s="3"/>
      <c r="K30" s="3"/>
      <c r="L30" s="3"/>
      <c r="M30" s="3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5"/>
      <c r="B31" s="20"/>
      <c r="C31" s="22"/>
      <c r="D31" s="22"/>
      <c r="E31" s="1"/>
      <c r="F31" s="1"/>
      <c r="G31" s="1"/>
      <c r="H31" s="1"/>
      <c r="I31" s="1"/>
      <c r="J31" s="3"/>
      <c r="K31" s="3"/>
      <c r="L31" s="3"/>
      <c r="M31" s="3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5" t="s">
        <v>46</v>
      </c>
      <c r="B32" s="6" t="s">
        <v>47</v>
      </c>
      <c r="C32" s="19"/>
      <c r="D32" s="19"/>
      <c r="E32" s="1"/>
      <c r="F32" s="1"/>
      <c r="G32" s="1"/>
      <c r="H32" s="1"/>
      <c r="I32" s="1"/>
      <c r="J32" s="3"/>
      <c r="K32" s="3"/>
      <c r="L32" s="3"/>
      <c r="M32" s="3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0" t="n">
        <v>1</v>
      </c>
      <c r="C33" s="26" t="s">
        <v>48</v>
      </c>
      <c r="D33" s="26" t="n">
        <v>75</v>
      </c>
      <c r="E33" s="1"/>
      <c r="F33" s="1"/>
      <c r="G33" s="1"/>
      <c r="H33" s="1"/>
      <c r="I33" s="1"/>
      <c r="J33" s="3"/>
      <c r="K33" s="3"/>
      <c r="L33" s="3"/>
      <c r="M33" s="3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</sheetData>
  <mergeCells count="7">
    <mergeCell ref="B1:D1"/>
    <mergeCell ref="F3:G3"/>
    <mergeCell ref="F4:G4"/>
    <mergeCell ref="F5:G5"/>
    <mergeCell ref="F6:G6"/>
    <mergeCell ref="F7:G7"/>
    <mergeCell ref="F8:G8"/>
  </mergeCells>
  <dataValidations count="4">
    <dataValidation allowBlank="true" operator="between" prompt="Perhatian - Data terisi secara outomatis, silahkan pilih cancel" showDropDown="false" showErrorMessage="true" showInputMessage="true" sqref="F3:F5" type="custom">
      <formula1>gte(LEN(F3),(1000))</formula1>
      <formula2>0</formula2>
    </dataValidation>
    <dataValidation allowBlank="true" operator="between" showDropDown="false" showErrorMessage="false" showInputMessage="false" sqref="H3:H4" type="custom">
      <formula1>gte(LEN(H3),(1000))</formula1>
      <formula2>0</formula2>
    </dataValidation>
    <dataValidation allowBlank="true" operator="between" showDropDown="false" showErrorMessage="true" showInputMessage="false" sqref="I1:I33 O1:Z33" type="custom">
      <formula1>AND(gte(LEN(I1),MIN((1234),(1235))),lte(LEN(I1),MAX((1234),(1235))))</formula1>
      <formula2>0</formula2>
    </dataValidation>
    <dataValidation allowBlank="true" operator="between" prompt="Maaf tidak usah di ganti - Maaf tidak usah di ganti" showDropDown="false" showErrorMessage="true" showInputMessage="true" sqref="F6 H6" type="custom">
      <formula1>eq(LEN(F6),(0))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A1" activeCellId="1" sqref="E9:AC47 A1"/>
    </sheetView>
  </sheetViews>
  <sheetFormatPr defaultRowHeight="15"/>
  <cols>
    <col collapsed="false" hidden="false" max="1" min="1" style="0" width="4.59183673469388"/>
    <col collapsed="false" hidden="false" max="2" min="2" style="0" width="6.20918367346939"/>
    <col collapsed="false" hidden="false" max="3" min="3" style="0" width="32.6683673469388"/>
    <col collapsed="false" hidden="false" max="4" min="4" style="0" width="5.39795918367347"/>
    <col collapsed="false" hidden="false" max="5" min="5" style="0" width="25.9183673469388"/>
    <col collapsed="false" hidden="false" max="6" min="6" style="0" width="9.71938775510204"/>
    <col collapsed="false" hidden="false" max="7" min="7" style="0" width="28.0765306122449"/>
    <col collapsed="false" hidden="false" max="8" min="8" style="0" width="18.765306122449"/>
    <col collapsed="false" hidden="false" max="9" min="9" style="0" width="11.0714285714286"/>
    <col collapsed="false" hidden="false" max="10" min="10" style="0" width="18.765306122449"/>
    <col collapsed="false" hidden="false" max="11" min="11" style="0" width="25.1071428571429"/>
    <col collapsed="false" hidden="false" max="12" min="12" style="0" width="18.765306122449"/>
    <col collapsed="false" hidden="false" max="13" min="13" style="0" width="16.3316326530612"/>
    <col collapsed="false" hidden="false" max="26" min="14" style="0" width="8.50510204081633"/>
  </cols>
  <sheetData>
    <row r="1" customFormat="false" ht="18" hidden="false" customHeight="true" outlineLevel="0" collapsed="false">
      <c r="A1" s="27" t="s">
        <v>49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  <c r="M1" s="28"/>
    </row>
    <row r="2" customFormat="false" ht="26.25" hidden="false" customHeight="true" outlineLevel="0" collapsed="false">
      <c r="A2" s="29" t="s">
        <v>50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8"/>
      <c r="M2" s="28"/>
    </row>
    <row r="3" customFormat="false" ht="18" hidden="false" customHeight="true" outlineLevel="0" collapsed="false">
      <c r="A3" s="27" t="s">
        <v>51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8"/>
      <c r="M3" s="28"/>
    </row>
    <row r="4" customFormat="false" ht="18" hidden="false" customHeight="true" outlineLevel="0" collapsed="false">
      <c r="A4" s="30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customFormat="false" ht="16.5" hidden="false" customHeight="true" outlineLevel="0" collapsed="false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customFormat="false" ht="15" hidden="false" customHeight="true" outlineLevel="0" collapsed="false">
      <c r="A6" s="32" t="s">
        <v>52</v>
      </c>
      <c r="B6" s="33" t="s">
        <v>53</v>
      </c>
      <c r="C6" s="34" t="s">
        <v>54</v>
      </c>
      <c r="D6" s="35" t="s">
        <v>55</v>
      </c>
      <c r="E6" s="34" t="s">
        <v>56</v>
      </c>
      <c r="F6" s="34"/>
      <c r="G6" s="34" t="s">
        <v>57</v>
      </c>
      <c r="H6" s="34" t="s">
        <v>58</v>
      </c>
      <c r="I6" s="34" t="s">
        <v>59</v>
      </c>
      <c r="J6" s="34" t="s">
        <v>60</v>
      </c>
      <c r="K6" s="34" t="s">
        <v>61</v>
      </c>
      <c r="L6" s="34" t="s">
        <v>62</v>
      </c>
      <c r="M6" s="34" t="s">
        <v>63</v>
      </c>
    </row>
    <row r="7" customFormat="false" ht="27.75" hidden="false" customHeight="true" outlineLevel="0" collapsed="false">
      <c r="A7" s="32"/>
      <c r="B7" s="33"/>
      <c r="C7" s="34"/>
      <c r="D7" s="34"/>
      <c r="E7" s="34"/>
      <c r="F7" s="36" t="s">
        <v>64</v>
      </c>
      <c r="G7" s="34"/>
      <c r="H7" s="34"/>
      <c r="I7" s="34"/>
      <c r="J7" s="34"/>
      <c r="K7" s="34"/>
      <c r="L7" s="34"/>
      <c r="M7" s="34"/>
    </row>
    <row r="8" customFormat="false" ht="16.5" hidden="false" customHeight="true" outlineLevel="0" collapsed="false">
      <c r="A8" s="37" t="n">
        <v>1</v>
      </c>
      <c r="B8" s="38" t="n">
        <v>1344</v>
      </c>
      <c r="C8" s="39" t="s">
        <v>65</v>
      </c>
      <c r="D8" s="40"/>
      <c r="E8" s="41"/>
      <c r="F8" s="42" t="s">
        <v>66</v>
      </c>
      <c r="G8" s="41"/>
      <c r="H8" s="41"/>
      <c r="I8" s="43"/>
      <c r="J8" s="44"/>
      <c r="K8" s="41"/>
      <c r="L8" s="45"/>
      <c r="M8" s="46"/>
    </row>
    <row r="9" customFormat="false" ht="16.5" hidden="false" customHeight="true" outlineLevel="0" collapsed="false">
      <c r="A9" s="47" t="n">
        <v>2</v>
      </c>
      <c r="B9" s="38" t="n">
        <v>1345</v>
      </c>
      <c r="C9" s="39" t="s">
        <v>67</v>
      </c>
      <c r="D9" s="48"/>
      <c r="E9" s="49"/>
      <c r="F9" s="42" t="s">
        <v>66</v>
      </c>
      <c r="G9" s="49"/>
      <c r="H9" s="49"/>
      <c r="I9" s="50"/>
      <c r="J9" s="51"/>
      <c r="K9" s="49"/>
      <c r="L9" s="52"/>
      <c r="M9" s="53"/>
    </row>
    <row r="10" customFormat="false" ht="16.5" hidden="false" customHeight="true" outlineLevel="0" collapsed="false">
      <c r="A10" s="47" t="n">
        <v>3</v>
      </c>
      <c r="B10" s="38" t="n">
        <v>1346</v>
      </c>
      <c r="C10" s="39" t="s">
        <v>68</v>
      </c>
      <c r="D10" s="48"/>
      <c r="E10" s="49"/>
      <c r="F10" s="42" t="s">
        <v>66</v>
      </c>
      <c r="G10" s="49"/>
      <c r="H10" s="49"/>
      <c r="I10" s="50"/>
      <c r="J10" s="51"/>
      <c r="K10" s="49"/>
      <c r="L10" s="52"/>
      <c r="M10" s="53"/>
    </row>
    <row r="11" customFormat="false" ht="16.5" hidden="false" customHeight="true" outlineLevel="0" collapsed="false">
      <c r="A11" s="47" t="n">
        <v>4</v>
      </c>
      <c r="B11" s="38" t="n">
        <v>1347</v>
      </c>
      <c r="C11" s="39" t="s">
        <v>69</v>
      </c>
      <c r="D11" s="48"/>
      <c r="E11" s="49"/>
      <c r="F11" s="42" t="s">
        <v>66</v>
      </c>
      <c r="G11" s="49"/>
      <c r="H11" s="49"/>
      <c r="I11" s="50"/>
      <c r="J11" s="51"/>
      <c r="K11" s="49"/>
      <c r="L11" s="52"/>
      <c r="M11" s="53"/>
    </row>
    <row r="12" customFormat="false" ht="16.5" hidden="false" customHeight="true" outlineLevel="0" collapsed="false">
      <c r="A12" s="47" t="n">
        <v>5</v>
      </c>
      <c r="B12" s="38" t="n">
        <v>1348</v>
      </c>
      <c r="C12" s="39" t="s">
        <v>70</v>
      </c>
      <c r="D12" s="48"/>
      <c r="E12" s="49"/>
      <c r="F12" s="42" t="s">
        <v>66</v>
      </c>
      <c r="G12" s="49"/>
      <c r="H12" s="49"/>
      <c r="I12" s="50"/>
      <c r="J12" s="51"/>
      <c r="K12" s="49"/>
      <c r="L12" s="52"/>
      <c r="M12" s="53"/>
    </row>
    <row r="13" customFormat="false" ht="16.5" hidden="false" customHeight="true" outlineLevel="0" collapsed="false">
      <c r="A13" s="47" t="n">
        <v>6</v>
      </c>
      <c r="B13" s="38" t="n">
        <v>1349</v>
      </c>
      <c r="C13" s="39" t="s">
        <v>71</v>
      </c>
      <c r="D13" s="48"/>
      <c r="E13" s="49"/>
      <c r="F13" s="42" t="s">
        <v>66</v>
      </c>
      <c r="G13" s="49"/>
      <c r="H13" s="49"/>
      <c r="I13" s="50"/>
      <c r="J13" s="51"/>
      <c r="K13" s="49"/>
      <c r="L13" s="52"/>
      <c r="M13" s="53"/>
    </row>
    <row r="14" customFormat="false" ht="16.5" hidden="false" customHeight="true" outlineLevel="0" collapsed="false">
      <c r="A14" s="47" t="n">
        <v>7</v>
      </c>
      <c r="B14" s="38" t="n">
        <v>1350</v>
      </c>
      <c r="C14" s="39" t="s">
        <v>72</v>
      </c>
      <c r="D14" s="48"/>
      <c r="E14" s="54"/>
      <c r="F14" s="42" t="s">
        <v>66</v>
      </c>
      <c r="G14" s="54"/>
      <c r="H14" s="54"/>
      <c r="I14" s="10"/>
      <c r="J14" s="55"/>
      <c r="K14" s="54"/>
      <c r="L14" s="52"/>
      <c r="M14" s="53"/>
    </row>
    <row r="15" customFormat="false" ht="16.5" hidden="false" customHeight="true" outlineLevel="0" collapsed="false">
      <c r="A15" s="47" t="n">
        <v>8</v>
      </c>
      <c r="B15" s="38" t="n">
        <v>1351</v>
      </c>
      <c r="C15" s="39" t="s">
        <v>73</v>
      </c>
      <c r="D15" s="48"/>
      <c r="E15" s="49"/>
      <c r="F15" s="42" t="s">
        <v>66</v>
      </c>
      <c r="G15" s="49"/>
      <c r="H15" s="49"/>
      <c r="I15" s="10"/>
      <c r="J15" s="51"/>
      <c r="K15" s="49"/>
      <c r="L15" s="52"/>
      <c r="M15" s="53"/>
    </row>
    <row r="16" customFormat="false" ht="16.5" hidden="false" customHeight="true" outlineLevel="0" collapsed="false">
      <c r="A16" s="47" t="n">
        <v>9</v>
      </c>
      <c r="B16" s="38" t="n">
        <v>1352</v>
      </c>
      <c r="C16" s="39" t="s">
        <v>74</v>
      </c>
      <c r="D16" s="48"/>
      <c r="E16" s="49"/>
      <c r="F16" s="42" t="s">
        <v>66</v>
      </c>
      <c r="G16" s="49"/>
      <c r="H16" s="49"/>
      <c r="I16" s="10"/>
      <c r="J16" s="51"/>
      <c r="K16" s="49"/>
      <c r="L16" s="52"/>
      <c r="M16" s="53"/>
    </row>
    <row r="17" customFormat="false" ht="16.5" hidden="false" customHeight="true" outlineLevel="0" collapsed="false">
      <c r="A17" s="47" t="n">
        <v>10</v>
      </c>
      <c r="B17" s="38" t="n">
        <v>1353</v>
      </c>
      <c r="C17" s="39" t="s">
        <v>75</v>
      </c>
      <c r="D17" s="48"/>
      <c r="E17" s="49"/>
      <c r="F17" s="42" t="s">
        <v>66</v>
      </c>
      <c r="G17" s="49"/>
      <c r="H17" s="49"/>
      <c r="I17" s="10"/>
      <c r="J17" s="51"/>
      <c r="K17" s="49"/>
      <c r="L17" s="52"/>
      <c r="M17" s="53"/>
    </row>
    <row r="18" customFormat="false" ht="16.5" hidden="false" customHeight="true" outlineLevel="0" collapsed="false">
      <c r="A18" s="47" t="n">
        <v>11</v>
      </c>
      <c r="B18" s="38" t="n">
        <v>1354</v>
      </c>
      <c r="C18" s="39" t="s">
        <v>76</v>
      </c>
      <c r="D18" s="48"/>
      <c r="E18" s="49"/>
      <c r="F18" s="42" t="s">
        <v>66</v>
      </c>
      <c r="G18" s="49"/>
      <c r="H18" s="49"/>
      <c r="I18" s="50"/>
      <c r="J18" s="51"/>
      <c r="K18" s="49"/>
      <c r="L18" s="52"/>
      <c r="M18" s="53"/>
    </row>
    <row r="19" customFormat="false" ht="16.5" hidden="false" customHeight="true" outlineLevel="0" collapsed="false">
      <c r="A19" s="47" t="n">
        <v>12</v>
      </c>
      <c r="B19" s="38" t="n">
        <v>1355</v>
      </c>
      <c r="C19" s="39" t="s">
        <v>77</v>
      </c>
      <c r="D19" s="48"/>
      <c r="E19" s="49"/>
      <c r="F19" s="42" t="s">
        <v>66</v>
      </c>
      <c r="G19" s="49"/>
      <c r="H19" s="49"/>
      <c r="I19" s="50"/>
      <c r="J19" s="51"/>
      <c r="K19" s="49"/>
      <c r="L19" s="52"/>
      <c r="M19" s="53"/>
    </row>
    <row r="20" customFormat="false" ht="16.5" hidden="false" customHeight="true" outlineLevel="0" collapsed="false">
      <c r="A20" s="47" t="n">
        <v>13</v>
      </c>
      <c r="B20" s="38" t="n">
        <v>1356</v>
      </c>
      <c r="C20" s="39" t="s">
        <v>78</v>
      </c>
      <c r="D20" s="48"/>
      <c r="E20" s="49"/>
      <c r="F20" s="42" t="s">
        <v>66</v>
      </c>
      <c r="G20" s="49"/>
      <c r="H20" s="49"/>
      <c r="I20" s="50"/>
      <c r="J20" s="51"/>
      <c r="K20" s="49"/>
      <c r="L20" s="52"/>
      <c r="M20" s="53"/>
    </row>
    <row r="21" customFormat="false" ht="16.5" hidden="false" customHeight="true" outlineLevel="0" collapsed="false">
      <c r="A21" s="47" t="n">
        <v>14</v>
      </c>
      <c r="B21" s="38" t="n">
        <v>1357</v>
      </c>
      <c r="C21" s="39" t="s">
        <v>79</v>
      </c>
      <c r="D21" s="48"/>
      <c r="E21" s="49"/>
      <c r="F21" s="42" t="s">
        <v>66</v>
      </c>
      <c r="G21" s="49"/>
      <c r="H21" s="49"/>
      <c r="I21" s="50"/>
      <c r="J21" s="51"/>
      <c r="K21" s="49"/>
      <c r="L21" s="52"/>
      <c r="M21" s="53"/>
    </row>
    <row r="22" customFormat="false" ht="16.5" hidden="false" customHeight="true" outlineLevel="0" collapsed="false">
      <c r="A22" s="47" t="n">
        <v>15</v>
      </c>
      <c r="B22" s="38" t="n">
        <v>1358</v>
      </c>
      <c r="C22" s="39" t="s">
        <v>80</v>
      </c>
      <c r="D22" s="48"/>
      <c r="E22" s="49"/>
      <c r="F22" s="42" t="s">
        <v>66</v>
      </c>
      <c r="G22" s="49"/>
      <c r="H22" s="49"/>
      <c r="I22" s="50"/>
      <c r="J22" s="51"/>
      <c r="K22" s="49"/>
      <c r="L22" s="52"/>
      <c r="M22" s="53"/>
      <c r="P22" s="28" t="s">
        <v>81</v>
      </c>
    </row>
    <row r="23" customFormat="false" ht="16.5" hidden="false" customHeight="true" outlineLevel="0" collapsed="false">
      <c r="A23" s="47" t="n">
        <v>16</v>
      </c>
      <c r="B23" s="38" t="n">
        <v>1359</v>
      </c>
      <c r="C23" s="39" t="s">
        <v>82</v>
      </c>
      <c r="D23" s="48"/>
      <c r="E23" s="49"/>
      <c r="F23" s="42" t="s">
        <v>66</v>
      </c>
      <c r="G23" s="49"/>
      <c r="H23" s="49"/>
      <c r="I23" s="50"/>
      <c r="J23" s="51"/>
      <c r="K23" s="49"/>
      <c r="L23" s="52"/>
      <c r="M23" s="53"/>
    </row>
    <row r="24" customFormat="false" ht="16.5" hidden="false" customHeight="true" outlineLevel="0" collapsed="false">
      <c r="A24" s="47" t="n">
        <v>17</v>
      </c>
      <c r="B24" s="38" t="n">
        <v>1360</v>
      </c>
      <c r="C24" s="39" t="s">
        <v>83</v>
      </c>
      <c r="D24" s="48"/>
      <c r="E24" s="49"/>
      <c r="F24" s="42" t="s">
        <v>66</v>
      </c>
      <c r="G24" s="49"/>
      <c r="H24" s="49"/>
      <c r="I24" s="50"/>
      <c r="J24" s="51"/>
      <c r="K24" s="49"/>
      <c r="L24" s="52"/>
      <c r="M24" s="53"/>
    </row>
    <row r="25" customFormat="false" ht="16.5" hidden="false" customHeight="true" outlineLevel="0" collapsed="false">
      <c r="A25" s="47" t="n">
        <v>18</v>
      </c>
      <c r="B25" s="38" t="n">
        <v>1361</v>
      </c>
      <c r="C25" s="39" t="s">
        <v>84</v>
      </c>
      <c r="D25" s="48"/>
      <c r="E25" s="49"/>
      <c r="F25" s="42" t="s">
        <v>66</v>
      </c>
      <c r="G25" s="49"/>
      <c r="H25" s="49"/>
      <c r="I25" s="50"/>
      <c r="J25" s="51"/>
      <c r="K25" s="49"/>
      <c r="L25" s="52"/>
      <c r="M25" s="53"/>
    </row>
    <row r="26" customFormat="false" ht="16.5" hidden="false" customHeight="true" outlineLevel="0" collapsed="false">
      <c r="A26" s="47" t="n">
        <v>19</v>
      </c>
      <c r="B26" s="38" t="n">
        <v>1362</v>
      </c>
      <c r="C26" s="39" t="s">
        <v>85</v>
      </c>
      <c r="D26" s="48"/>
      <c r="E26" s="49"/>
      <c r="F26" s="42" t="s">
        <v>66</v>
      </c>
      <c r="G26" s="49"/>
      <c r="H26" s="49"/>
      <c r="I26" s="50"/>
      <c r="J26" s="51"/>
      <c r="K26" s="49"/>
      <c r="L26" s="52"/>
      <c r="M26" s="53"/>
    </row>
    <row r="27" customFormat="false" ht="16.5" hidden="false" customHeight="true" outlineLevel="0" collapsed="false">
      <c r="A27" s="47" t="n">
        <v>20</v>
      </c>
      <c r="B27" s="38" t="n">
        <v>1363</v>
      </c>
      <c r="C27" s="39" t="s">
        <v>86</v>
      </c>
      <c r="D27" s="48"/>
      <c r="E27" s="49"/>
      <c r="F27" s="42" t="s">
        <v>66</v>
      </c>
      <c r="G27" s="49"/>
      <c r="H27" s="49"/>
      <c r="I27" s="50"/>
      <c r="J27" s="51"/>
      <c r="K27" s="49"/>
      <c r="L27" s="52"/>
      <c r="M27" s="53"/>
    </row>
    <row r="28" customFormat="false" ht="16.5" hidden="false" customHeight="true" outlineLevel="0" collapsed="false">
      <c r="A28" s="47" t="n">
        <v>21</v>
      </c>
      <c r="B28" s="38" t="n">
        <v>1364</v>
      </c>
      <c r="C28" s="39" t="s">
        <v>87</v>
      </c>
      <c r="D28" s="48"/>
      <c r="E28" s="49"/>
      <c r="F28" s="42" t="s">
        <v>66</v>
      </c>
      <c r="G28" s="49"/>
      <c r="H28" s="49"/>
      <c r="I28" s="50"/>
      <c r="J28" s="51"/>
      <c r="K28" s="49"/>
      <c r="L28" s="52"/>
      <c r="M28" s="53"/>
    </row>
    <row r="29" customFormat="false" ht="16.5" hidden="false" customHeight="true" outlineLevel="0" collapsed="false">
      <c r="A29" s="47" t="n">
        <v>22</v>
      </c>
      <c r="B29" s="38" t="n">
        <v>1365</v>
      </c>
      <c r="C29" s="39" t="s">
        <v>88</v>
      </c>
      <c r="D29" s="48"/>
      <c r="E29" s="49"/>
      <c r="F29" s="42" t="s">
        <v>66</v>
      </c>
      <c r="G29" s="49"/>
      <c r="H29" s="49"/>
      <c r="I29" s="50"/>
      <c r="J29" s="51"/>
      <c r="K29" s="49"/>
      <c r="L29" s="52"/>
      <c r="M29" s="53"/>
    </row>
    <row r="30" customFormat="false" ht="16.5" hidden="false" customHeight="true" outlineLevel="0" collapsed="false">
      <c r="A30" s="47" t="n">
        <v>23</v>
      </c>
      <c r="B30" s="38" t="n">
        <v>1366</v>
      </c>
      <c r="C30" s="39" t="s">
        <v>89</v>
      </c>
      <c r="D30" s="48"/>
      <c r="E30" s="49"/>
      <c r="F30" s="42" t="s">
        <v>66</v>
      </c>
      <c r="G30" s="49"/>
      <c r="H30" s="49"/>
      <c r="I30" s="50"/>
      <c r="J30" s="51"/>
      <c r="K30" s="49"/>
      <c r="L30" s="52"/>
      <c r="M30" s="53"/>
    </row>
    <row r="31" customFormat="false" ht="16.5" hidden="false" customHeight="true" outlineLevel="0" collapsed="false">
      <c r="A31" s="47" t="n">
        <v>24</v>
      </c>
      <c r="B31" s="38" t="n">
        <v>1367</v>
      </c>
      <c r="C31" s="39" t="s">
        <v>90</v>
      </c>
      <c r="D31" s="48"/>
      <c r="E31" s="49"/>
      <c r="F31" s="42" t="s">
        <v>91</v>
      </c>
      <c r="G31" s="49"/>
      <c r="H31" s="49"/>
      <c r="I31" s="50"/>
      <c r="J31" s="51"/>
      <c r="K31" s="49"/>
      <c r="L31" s="52"/>
      <c r="M31" s="53"/>
    </row>
    <row r="32" customFormat="false" ht="16.5" hidden="false" customHeight="true" outlineLevel="0" collapsed="false">
      <c r="A32" s="47" t="n">
        <v>25</v>
      </c>
      <c r="B32" s="38" t="n">
        <v>1368</v>
      </c>
      <c r="C32" s="39" t="s">
        <v>92</v>
      </c>
      <c r="D32" s="48"/>
      <c r="E32" s="49"/>
      <c r="F32" s="42" t="s">
        <v>66</v>
      </c>
      <c r="G32" s="49"/>
      <c r="H32" s="49"/>
      <c r="I32" s="50"/>
      <c r="J32" s="51"/>
      <c r="K32" s="49"/>
      <c r="L32" s="52"/>
      <c r="M32" s="53"/>
    </row>
    <row r="33" customFormat="false" ht="16.5" hidden="false" customHeight="true" outlineLevel="0" collapsed="false">
      <c r="A33" s="47" t="n">
        <v>26</v>
      </c>
      <c r="B33" s="38" t="n">
        <v>1369</v>
      </c>
      <c r="C33" s="39" t="s">
        <v>93</v>
      </c>
      <c r="D33" s="48"/>
      <c r="E33" s="49"/>
      <c r="F33" s="42" t="s">
        <v>91</v>
      </c>
      <c r="G33" s="49"/>
      <c r="H33" s="49"/>
      <c r="I33" s="50"/>
      <c r="J33" s="51"/>
      <c r="K33" s="49"/>
      <c r="L33" s="52"/>
      <c r="M33" s="53"/>
    </row>
    <row r="34" customFormat="false" ht="16.5" hidden="false" customHeight="true" outlineLevel="0" collapsed="false">
      <c r="A34" s="47" t="n">
        <v>27</v>
      </c>
      <c r="B34" s="38" t="n">
        <v>1370</v>
      </c>
      <c r="C34" s="39" t="s">
        <v>94</v>
      </c>
      <c r="D34" s="48"/>
      <c r="E34" s="49"/>
      <c r="F34" s="42" t="s">
        <v>66</v>
      </c>
      <c r="G34" s="49"/>
      <c r="H34" s="49"/>
      <c r="I34" s="50"/>
      <c r="J34" s="51"/>
      <c r="K34" s="49"/>
      <c r="L34" s="52"/>
      <c r="M34" s="53"/>
    </row>
    <row r="35" customFormat="false" ht="16.5" hidden="false" customHeight="true" outlineLevel="0" collapsed="false">
      <c r="A35" s="47" t="n">
        <v>28</v>
      </c>
      <c r="B35" s="38" t="n">
        <v>1371</v>
      </c>
      <c r="C35" s="39" t="s">
        <v>95</v>
      </c>
      <c r="D35" s="48"/>
      <c r="E35" s="49"/>
      <c r="F35" s="42" t="s">
        <v>66</v>
      </c>
      <c r="G35" s="49"/>
      <c r="H35" s="49"/>
      <c r="I35" s="10"/>
      <c r="J35" s="51"/>
      <c r="K35" s="49"/>
      <c r="L35" s="52"/>
      <c r="M35" s="53"/>
    </row>
    <row r="36" customFormat="false" ht="16.5" hidden="false" customHeight="true" outlineLevel="0" collapsed="false">
      <c r="A36" s="47" t="n">
        <v>29</v>
      </c>
      <c r="B36" s="38" t="n">
        <v>1372</v>
      </c>
      <c r="C36" s="39" t="s">
        <v>96</v>
      </c>
      <c r="D36" s="48"/>
      <c r="E36" s="49"/>
      <c r="F36" s="42" t="s">
        <v>66</v>
      </c>
      <c r="G36" s="49"/>
      <c r="H36" s="49"/>
      <c r="I36" s="50"/>
      <c r="J36" s="51"/>
      <c r="K36" s="49"/>
      <c r="L36" s="52"/>
      <c r="M36" s="53"/>
    </row>
    <row r="37" customFormat="false" ht="16.5" hidden="false" customHeight="true" outlineLevel="0" collapsed="false">
      <c r="A37" s="47" t="n">
        <v>30</v>
      </c>
      <c r="B37" s="38" t="n">
        <v>1373</v>
      </c>
      <c r="C37" s="39" t="s">
        <v>97</v>
      </c>
      <c r="D37" s="48"/>
      <c r="E37" s="49"/>
      <c r="F37" s="42" t="s">
        <v>66</v>
      </c>
      <c r="G37" s="49"/>
      <c r="H37" s="49"/>
      <c r="I37" s="50"/>
      <c r="J37" s="51"/>
      <c r="K37" s="49"/>
      <c r="L37" s="52"/>
      <c r="M37" s="53"/>
    </row>
    <row r="38" customFormat="false" ht="16.5" hidden="false" customHeight="true" outlineLevel="0" collapsed="false">
      <c r="A38" s="47" t="n">
        <v>31</v>
      </c>
      <c r="B38" s="38" t="n">
        <v>1374</v>
      </c>
      <c r="C38" s="39" t="s">
        <v>98</v>
      </c>
      <c r="D38" s="48"/>
      <c r="E38" s="49"/>
      <c r="F38" s="42" t="s">
        <v>66</v>
      </c>
      <c r="G38" s="49"/>
      <c r="H38" s="49"/>
      <c r="I38" s="10"/>
      <c r="J38" s="51"/>
      <c r="K38" s="49"/>
      <c r="L38" s="52"/>
      <c r="M38" s="53"/>
    </row>
    <row r="39" customFormat="false" ht="16.5" hidden="false" customHeight="true" outlineLevel="0" collapsed="false">
      <c r="A39" s="47" t="n">
        <v>32</v>
      </c>
      <c r="B39" s="38" t="n">
        <v>1375</v>
      </c>
      <c r="C39" s="39" t="s">
        <v>99</v>
      </c>
      <c r="D39" s="48"/>
      <c r="E39" s="49"/>
      <c r="F39" s="42" t="s">
        <v>66</v>
      </c>
      <c r="G39" s="49"/>
      <c r="H39" s="49"/>
      <c r="I39" s="50"/>
      <c r="J39" s="51"/>
      <c r="K39" s="49"/>
      <c r="L39" s="52"/>
      <c r="M39" s="53"/>
    </row>
    <row r="40" customFormat="false" ht="16.5" hidden="false" customHeight="true" outlineLevel="0" collapsed="false">
      <c r="A40" s="47" t="n">
        <v>33</v>
      </c>
      <c r="B40" s="38" t="n">
        <v>1376</v>
      </c>
      <c r="C40" s="39" t="s">
        <v>100</v>
      </c>
      <c r="D40" s="48"/>
      <c r="E40" s="49"/>
      <c r="F40" s="42" t="s">
        <v>66</v>
      </c>
      <c r="G40" s="49"/>
      <c r="H40" s="49"/>
      <c r="I40" s="50"/>
      <c r="J40" s="51"/>
      <c r="K40" s="49"/>
      <c r="L40" s="52"/>
      <c r="M40" s="53"/>
    </row>
    <row r="41" customFormat="false" ht="16.5" hidden="false" customHeight="true" outlineLevel="0" collapsed="false">
      <c r="A41" s="47" t="n">
        <v>34</v>
      </c>
      <c r="B41" s="38" t="n">
        <v>1377</v>
      </c>
      <c r="C41" s="39" t="s">
        <v>101</v>
      </c>
      <c r="D41" s="48"/>
      <c r="E41" s="49"/>
      <c r="F41" s="42" t="s">
        <v>66</v>
      </c>
      <c r="G41" s="49"/>
      <c r="H41" s="49"/>
      <c r="I41" s="50"/>
      <c r="J41" s="51"/>
      <c r="K41" s="49"/>
      <c r="L41" s="52"/>
      <c r="M41" s="53"/>
    </row>
    <row r="42" customFormat="false" ht="16.5" hidden="false" customHeight="true" outlineLevel="0" collapsed="false">
      <c r="A42" s="47" t="n">
        <v>35</v>
      </c>
      <c r="B42" s="38" t="n">
        <v>1378</v>
      </c>
      <c r="C42" s="39" t="s">
        <v>102</v>
      </c>
      <c r="D42" s="48"/>
      <c r="E42" s="49"/>
      <c r="F42" s="42" t="s">
        <v>66</v>
      </c>
      <c r="G42" s="49"/>
      <c r="H42" s="49"/>
      <c r="I42" s="50"/>
      <c r="J42" s="51"/>
      <c r="K42" s="49"/>
      <c r="L42" s="52"/>
      <c r="M42" s="53"/>
    </row>
    <row r="43" customFormat="false" ht="16.5" hidden="false" customHeight="true" outlineLevel="0" collapsed="false">
      <c r="A43" s="47" t="n">
        <v>36</v>
      </c>
      <c r="B43" s="38" t="n">
        <v>1379</v>
      </c>
      <c r="C43" s="39" t="s">
        <v>103</v>
      </c>
      <c r="D43" s="48"/>
      <c r="E43" s="49"/>
      <c r="F43" s="42" t="s">
        <v>66</v>
      </c>
      <c r="G43" s="49"/>
      <c r="H43" s="49"/>
      <c r="I43" s="50"/>
      <c r="J43" s="51"/>
      <c r="K43" s="49"/>
      <c r="L43" s="52"/>
      <c r="M43" s="53"/>
    </row>
    <row r="44" customFormat="false" ht="16.5" hidden="false" customHeight="true" outlineLevel="0" collapsed="false">
      <c r="A44" s="47" t="n">
        <v>37</v>
      </c>
      <c r="B44" s="38" t="n">
        <v>1380</v>
      </c>
      <c r="C44" s="39" t="s">
        <v>104</v>
      </c>
      <c r="D44" s="48"/>
      <c r="E44" s="49"/>
      <c r="F44" s="42" t="s">
        <v>66</v>
      </c>
      <c r="G44" s="49"/>
      <c r="H44" s="49"/>
      <c r="I44" s="50"/>
      <c r="J44" s="51"/>
      <c r="K44" s="49"/>
      <c r="L44" s="52"/>
      <c r="M44" s="53"/>
    </row>
    <row r="45" customFormat="false" ht="16.5" hidden="false" customHeight="true" outlineLevel="0" collapsed="false">
      <c r="A45" s="47" t="n">
        <v>38</v>
      </c>
      <c r="B45" s="38" t="n">
        <v>1381</v>
      </c>
      <c r="C45" s="39" t="s">
        <v>105</v>
      </c>
      <c r="D45" s="48"/>
      <c r="E45" s="49"/>
      <c r="F45" s="42" t="s">
        <v>66</v>
      </c>
      <c r="G45" s="49"/>
      <c r="H45" s="49"/>
      <c r="I45" s="50"/>
      <c r="J45" s="51"/>
      <c r="K45" s="49"/>
      <c r="L45" s="52"/>
      <c r="M45" s="53"/>
    </row>
    <row r="46" customFormat="false" ht="16.5" hidden="false" customHeight="true" outlineLevel="0" collapsed="false">
      <c r="A46" s="47" t="n">
        <v>39</v>
      </c>
      <c r="B46" s="38" t="n">
        <v>1382</v>
      </c>
      <c r="C46" s="39" t="s">
        <v>106</v>
      </c>
      <c r="D46" s="48"/>
      <c r="E46" s="49"/>
      <c r="F46" s="42" t="s">
        <v>66</v>
      </c>
      <c r="G46" s="49"/>
      <c r="H46" s="49"/>
      <c r="I46" s="50"/>
      <c r="J46" s="51"/>
      <c r="K46" s="49"/>
      <c r="L46" s="52"/>
      <c r="M46" s="53"/>
    </row>
    <row r="47" customFormat="false" ht="16.5" hidden="false" customHeight="true" outlineLevel="0" collapsed="false">
      <c r="A47" s="56" t="n">
        <v>40</v>
      </c>
      <c r="B47" s="57"/>
      <c r="C47" s="58"/>
      <c r="D47" s="59"/>
      <c r="E47" s="49"/>
      <c r="F47" s="60"/>
      <c r="G47" s="49"/>
      <c r="H47" s="49"/>
      <c r="I47" s="50"/>
      <c r="J47" s="51"/>
      <c r="K47" s="49"/>
      <c r="L47" s="52"/>
      <c r="M47" s="53"/>
    </row>
    <row r="48" customFormat="false" ht="16.5" hidden="false" customHeight="true" outlineLevel="0" collapsed="false">
      <c r="A48" s="56" t="n">
        <v>41</v>
      </c>
      <c r="B48" s="61"/>
      <c r="C48" s="62"/>
      <c r="D48" s="59"/>
      <c r="E48" s="49"/>
      <c r="F48" s="60"/>
      <c r="G48" s="49"/>
      <c r="H48" s="49"/>
      <c r="I48" s="10"/>
      <c r="J48" s="51"/>
      <c r="K48" s="49"/>
      <c r="L48" s="52"/>
      <c r="M48" s="53"/>
    </row>
    <row r="49" customFormat="false" ht="16.5" hidden="false" customHeight="true" outlineLevel="0" collapsed="false">
      <c r="A49" s="56" t="n">
        <v>42</v>
      </c>
      <c r="B49" s="61"/>
      <c r="C49" s="62"/>
      <c r="D49" s="59"/>
      <c r="E49" s="49"/>
      <c r="F49" s="60"/>
      <c r="G49" s="49"/>
      <c r="H49" s="49"/>
      <c r="I49" s="50"/>
      <c r="J49" s="51"/>
      <c r="K49" s="49"/>
      <c r="L49" s="52"/>
      <c r="M49" s="53"/>
    </row>
    <row r="50" customFormat="false" ht="16.5" hidden="false" customHeight="true" outlineLevel="0" collapsed="false">
      <c r="A50" s="56" t="n">
        <v>43</v>
      </c>
      <c r="B50" s="61"/>
      <c r="C50" s="62"/>
      <c r="D50" s="59"/>
      <c r="E50" s="49"/>
      <c r="F50" s="60"/>
      <c r="G50" s="49"/>
      <c r="H50" s="49"/>
      <c r="I50" s="50"/>
      <c r="J50" s="51"/>
      <c r="K50" s="49"/>
      <c r="L50" s="52"/>
      <c r="M50" s="53"/>
    </row>
    <row r="51" customFormat="false" ht="16.5" hidden="false" customHeight="true" outlineLevel="0" collapsed="false">
      <c r="A51" s="56" t="n">
        <v>44</v>
      </c>
      <c r="B51" s="61"/>
      <c r="C51" s="62"/>
      <c r="D51" s="59"/>
      <c r="E51" s="49"/>
      <c r="F51" s="60"/>
      <c r="G51" s="49"/>
      <c r="H51" s="49"/>
      <c r="I51" s="50"/>
      <c r="J51" s="51"/>
      <c r="K51" s="49"/>
      <c r="L51" s="52"/>
      <c r="M51" s="53"/>
    </row>
    <row r="52" customFormat="false" ht="16.5" hidden="false" customHeight="true" outlineLevel="0" collapsed="false">
      <c r="A52" s="56" t="n">
        <v>45</v>
      </c>
      <c r="B52" s="61"/>
      <c r="C52" s="62"/>
      <c r="D52" s="59"/>
      <c r="E52" s="49"/>
      <c r="F52" s="60"/>
      <c r="G52" s="49"/>
      <c r="H52" s="49"/>
      <c r="I52" s="50"/>
      <c r="J52" s="51"/>
      <c r="K52" s="49"/>
      <c r="L52" s="52"/>
      <c r="M52" s="53"/>
    </row>
    <row r="53" customFormat="false" ht="16.5" hidden="false" customHeight="true" outlineLevel="0" collapsed="false">
      <c r="A53" s="56" t="n">
        <v>46</v>
      </c>
      <c r="B53" s="61"/>
      <c r="C53" s="62"/>
      <c r="D53" s="59"/>
      <c r="E53" s="49"/>
      <c r="F53" s="60"/>
      <c r="G53" s="49"/>
      <c r="H53" s="49"/>
      <c r="I53" s="50"/>
      <c r="J53" s="51"/>
      <c r="K53" s="49"/>
      <c r="L53" s="52"/>
      <c r="M53" s="53"/>
    </row>
    <row r="54" customFormat="false" ht="16.5" hidden="false" customHeight="true" outlineLevel="0" collapsed="false">
      <c r="A54" s="56" t="n">
        <v>47</v>
      </c>
      <c r="B54" s="61"/>
      <c r="C54" s="62"/>
      <c r="D54" s="59"/>
      <c r="E54" s="49"/>
      <c r="F54" s="60"/>
      <c r="G54" s="49"/>
      <c r="H54" s="49"/>
      <c r="I54" s="50"/>
      <c r="J54" s="51"/>
      <c r="K54" s="49"/>
      <c r="L54" s="52"/>
      <c r="M54" s="53"/>
    </row>
    <row r="55" customFormat="false" ht="16.5" hidden="false" customHeight="true" outlineLevel="0" collapsed="false">
      <c r="A55" s="56" t="n">
        <v>48</v>
      </c>
      <c r="B55" s="61"/>
      <c r="C55" s="62"/>
      <c r="D55" s="59"/>
      <c r="E55" s="49"/>
      <c r="F55" s="60"/>
      <c r="G55" s="49"/>
      <c r="H55" s="49"/>
      <c r="I55" s="50"/>
      <c r="J55" s="51"/>
      <c r="K55" s="49"/>
      <c r="L55" s="52"/>
      <c r="M55" s="53"/>
    </row>
    <row r="56" customFormat="false" ht="16.5" hidden="false" customHeight="true" outlineLevel="0" collapsed="false">
      <c r="A56" s="56" t="n">
        <v>49</v>
      </c>
      <c r="B56" s="61"/>
      <c r="C56" s="62"/>
      <c r="D56" s="59"/>
      <c r="E56" s="49"/>
      <c r="F56" s="60"/>
      <c r="G56" s="49"/>
      <c r="H56" s="49"/>
      <c r="I56" s="50"/>
      <c r="J56" s="51"/>
      <c r="K56" s="49"/>
      <c r="L56" s="52"/>
      <c r="M56" s="53"/>
    </row>
    <row r="57" customFormat="false" ht="16.5" hidden="false" customHeight="true" outlineLevel="0" collapsed="false">
      <c r="A57" s="56" t="n">
        <v>50</v>
      </c>
      <c r="B57" s="61"/>
      <c r="C57" s="62"/>
      <c r="D57" s="59"/>
      <c r="E57" s="49"/>
      <c r="F57" s="60"/>
      <c r="G57" s="49"/>
      <c r="H57" s="49"/>
      <c r="I57" s="50"/>
      <c r="J57" s="51"/>
      <c r="K57" s="49"/>
      <c r="L57" s="52"/>
      <c r="M57" s="53"/>
    </row>
    <row r="58" customFormat="false" ht="16.5" hidden="false" customHeight="true" outlineLevel="0" collapsed="false">
      <c r="A58" s="56" t="n">
        <v>51</v>
      </c>
      <c r="B58" s="61"/>
      <c r="C58" s="62"/>
      <c r="D58" s="59"/>
      <c r="E58" s="49"/>
      <c r="F58" s="60"/>
      <c r="G58" s="49"/>
      <c r="H58" s="49"/>
      <c r="I58" s="50"/>
      <c r="J58" s="51"/>
      <c r="K58" s="49"/>
      <c r="L58" s="52"/>
      <c r="M58" s="53"/>
    </row>
    <row r="59" customFormat="false" ht="16.5" hidden="false" customHeight="true" outlineLevel="0" collapsed="false">
      <c r="A59" s="56" t="n">
        <v>52</v>
      </c>
      <c r="B59" s="61"/>
      <c r="C59" s="62"/>
      <c r="D59" s="59"/>
      <c r="E59" s="49"/>
      <c r="F59" s="60"/>
      <c r="G59" s="49"/>
      <c r="H59" s="49"/>
      <c r="I59" s="50"/>
      <c r="J59" s="51"/>
      <c r="K59" s="49"/>
      <c r="L59" s="52"/>
      <c r="M59" s="53"/>
    </row>
    <row r="60" customFormat="false" ht="16.5" hidden="false" customHeight="true" outlineLevel="0" collapsed="false">
      <c r="A60" s="56" t="n">
        <v>53</v>
      </c>
      <c r="B60" s="61"/>
      <c r="C60" s="62"/>
      <c r="D60" s="59"/>
      <c r="E60" s="49"/>
      <c r="F60" s="60"/>
      <c r="G60" s="49"/>
      <c r="H60" s="49"/>
      <c r="I60" s="50"/>
      <c r="J60" s="51"/>
      <c r="K60" s="49"/>
      <c r="L60" s="52"/>
      <c r="M60" s="53"/>
    </row>
    <row r="61" customFormat="false" ht="16.5" hidden="false" customHeight="true" outlineLevel="0" collapsed="false">
      <c r="A61" s="56" t="n">
        <v>54</v>
      </c>
      <c r="B61" s="61"/>
      <c r="C61" s="62"/>
      <c r="D61" s="59"/>
      <c r="E61" s="49"/>
      <c r="F61" s="60"/>
      <c r="G61" s="49"/>
      <c r="H61" s="49"/>
      <c r="I61" s="50"/>
      <c r="J61" s="51"/>
      <c r="K61" s="49"/>
      <c r="L61" s="52"/>
      <c r="M61" s="53"/>
    </row>
    <row r="62" customFormat="false" ht="16.5" hidden="false" customHeight="true" outlineLevel="0" collapsed="false">
      <c r="A62" s="56" t="n">
        <v>55</v>
      </c>
      <c r="B62" s="61"/>
      <c r="C62" s="62"/>
      <c r="D62" s="59"/>
      <c r="E62" s="49"/>
      <c r="F62" s="60"/>
      <c r="G62" s="49"/>
      <c r="H62" s="49"/>
      <c r="I62" s="50"/>
      <c r="J62" s="51"/>
      <c r="K62" s="49"/>
      <c r="L62" s="52"/>
      <c r="M62" s="53"/>
    </row>
    <row r="63" customFormat="false" ht="16.5" hidden="false" customHeight="true" outlineLevel="0" collapsed="false">
      <c r="A63" s="56" t="n">
        <v>56</v>
      </c>
      <c r="B63" s="61"/>
      <c r="C63" s="62"/>
      <c r="D63" s="59"/>
      <c r="E63" s="49"/>
      <c r="F63" s="60"/>
      <c r="G63" s="49"/>
      <c r="H63" s="49"/>
      <c r="I63" s="50"/>
      <c r="J63" s="51"/>
      <c r="K63" s="49"/>
      <c r="L63" s="52"/>
      <c r="M63" s="53"/>
    </row>
    <row r="64" customFormat="false" ht="16.5" hidden="false" customHeight="true" outlineLevel="0" collapsed="false">
      <c r="A64" s="56" t="n">
        <v>57</v>
      </c>
      <c r="B64" s="61"/>
      <c r="C64" s="62"/>
      <c r="D64" s="59"/>
      <c r="E64" s="49"/>
      <c r="F64" s="60"/>
      <c r="G64" s="49"/>
      <c r="H64" s="49"/>
      <c r="I64" s="50"/>
      <c r="J64" s="51"/>
      <c r="K64" s="49"/>
      <c r="L64" s="52"/>
      <c r="M64" s="53"/>
    </row>
    <row r="65" customFormat="false" ht="16.5" hidden="false" customHeight="true" outlineLevel="0" collapsed="false">
      <c r="A65" s="56" t="n">
        <v>58</v>
      </c>
      <c r="B65" s="61"/>
      <c r="C65" s="62"/>
      <c r="D65" s="59"/>
      <c r="E65" s="49"/>
      <c r="F65" s="60"/>
      <c r="G65" s="49"/>
      <c r="H65" s="49"/>
      <c r="I65" s="50"/>
      <c r="J65" s="51"/>
      <c r="K65" s="49"/>
      <c r="L65" s="52"/>
      <c r="M65" s="53"/>
    </row>
    <row r="66" customFormat="false" ht="16.5" hidden="false" customHeight="true" outlineLevel="0" collapsed="false">
      <c r="A66" s="56" t="n">
        <v>59</v>
      </c>
      <c r="B66" s="61"/>
      <c r="C66" s="62"/>
      <c r="D66" s="59"/>
      <c r="E66" s="49"/>
      <c r="F66" s="60"/>
      <c r="G66" s="49"/>
      <c r="H66" s="49"/>
      <c r="I66" s="50"/>
      <c r="J66" s="51"/>
      <c r="K66" s="49"/>
      <c r="L66" s="52"/>
      <c r="M66" s="53"/>
    </row>
    <row r="67" customFormat="false" ht="16.5" hidden="false" customHeight="true" outlineLevel="0" collapsed="false">
      <c r="A67" s="56" t="n">
        <v>60</v>
      </c>
      <c r="B67" s="61"/>
      <c r="C67" s="62"/>
      <c r="D67" s="59"/>
      <c r="E67" s="49"/>
      <c r="F67" s="60"/>
      <c r="G67" s="49"/>
      <c r="H67" s="49"/>
      <c r="I67" s="50"/>
      <c r="J67" s="51"/>
      <c r="K67" s="49"/>
      <c r="L67" s="52"/>
      <c r="M67" s="53"/>
    </row>
    <row r="68" customFormat="false" ht="16.5" hidden="false" customHeight="true" outlineLevel="0" collapsed="false">
      <c r="A68" s="56" t="n">
        <v>61</v>
      </c>
      <c r="B68" s="61"/>
      <c r="C68" s="62"/>
      <c r="D68" s="59"/>
      <c r="E68" s="49"/>
      <c r="F68" s="60"/>
      <c r="G68" s="49"/>
      <c r="H68" s="49"/>
      <c r="I68" s="50"/>
      <c r="J68" s="51"/>
      <c r="K68" s="49"/>
      <c r="L68" s="52"/>
      <c r="M68" s="53"/>
    </row>
    <row r="69" customFormat="false" ht="16.5" hidden="false" customHeight="true" outlineLevel="0" collapsed="false">
      <c r="A69" s="56" t="n">
        <v>62</v>
      </c>
      <c r="B69" s="61"/>
      <c r="C69" s="62"/>
      <c r="D69" s="59"/>
      <c r="E69" s="49"/>
      <c r="F69" s="60"/>
      <c r="G69" s="49"/>
      <c r="H69" s="49"/>
      <c r="I69" s="50"/>
      <c r="J69" s="51"/>
      <c r="K69" s="49"/>
      <c r="L69" s="52"/>
      <c r="M69" s="53"/>
    </row>
    <row r="70" customFormat="false" ht="16.5" hidden="false" customHeight="true" outlineLevel="0" collapsed="false">
      <c r="A70" s="56" t="n">
        <v>63</v>
      </c>
      <c r="B70" s="61"/>
      <c r="C70" s="62"/>
      <c r="D70" s="59"/>
      <c r="E70" s="49"/>
      <c r="F70" s="60"/>
      <c r="G70" s="49"/>
      <c r="H70" s="49"/>
      <c r="I70" s="50"/>
      <c r="J70" s="51"/>
      <c r="K70" s="49"/>
      <c r="L70" s="52"/>
      <c r="M70" s="53"/>
    </row>
    <row r="71" customFormat="false" ht="16.5" hidden="false" customHeight="true" outlineLevel="0" collapsed="false">
      <c r="A71" s="56" t="n">
        <v>64</v>
      </c>
      <c r="B71" s="61"/>
      <c r="C71" s="62"/>
      <c r="D71" s="59"/>
      <c r="E71" s="49"/>
      <c r="F71" s="60"/>
      <c r="G71" s="49"/>
      <c r="H71" s="49"/>
      <c r="I71" s="50"/>
      <c r="J71" s="51"/>
      <c r="K71" s="49"/>
      <c r="L71" s="52"/>
      <c r="M71" s="53"/>
    </row>
    <row r="72" customFormat="false" ht="16.5" hidden="false" customHeight="true" outlineLevel="0" collapsed="false">
      <c r="A72" s="56" t="n">
        <v>65</v>
      </c>
      <c r="B72" s="61"/>
      <c r="C72" s="62"/>
      <c r="D72" s="59"/>
      <c r="E72" s="49"/>
      <c r="F72" s="60"/>
      <c r="G72" s="49"/>
      <c r="H72" s="49"/>
      <c r="I72" s="50"/>
      <c r="J72" s="51"/>
      <c r="K72" s="49"/>
      <c r="L72" s="52"/>
      <c r="M72" s="53"/>
    </row>
    <row r="73" customFormat="false" ht="16.5" hidden="false" customHeight="true" outlineLevel="0" collapsed="false">
      <c r="A73" s="56" t="n">
        <v>66</v>
      </c>
      <c r="B73" s="61"/>
      <c r="C73" s="62"/>
      <c r="D73" s="59"/>
      <c r="E73" s="49"/>
      <c r="F73" s="60"/>
      <c r="G73" s="49"/>
      <c r="H73" s="49"/>
      <c r="I73" s="50"/>
      <c r="J73" s="51"/>
      <c r="K73" s="49"/>
      <c r="L73" s="52"/>
      <c r="M73" s="53"/>
    </row>
    <row r="74" customFormat="false" ht="16.5" hidden="false" customHeight="true" outlineLevel="0" collapsed="false">
      <c r="A74" s="56" t="n">
        <v>67</v>
      </c>
      <c r="B74" s="61"/>
      <c r="C74" s="62"/>
      <c r="D74" s="59"/>
      <c r="E74" s="49"/>
      <c r="F74" s="60"/>
      <c r="G74" s="49"/>
      <c r="H74" s="49"/>
      <c r="I74" s="10"/>
      <c r="J74" s="51"/>
      <c r="K74" s="49"/>
      <c r="L74" s="52"/>
      <c r="M74" s="53"/>
    </row>
    <row r="75" customFormat="false" ht="16.5" hidden="false" customHeight="true" outlineLevel="0" collapsed="false">
      <c r="A75" s="56" t="n">
        <v>68</v>
      </c>
      <c r="B75" s="61"/>
      <c r="C75" s="62"/>
      <c r="D75" s="59"/>
      <c r="E75" s="49"/>
      <c r="F75" s="60"/>
      <c r="G75" s="49"/>
      <c r="H75" s="49"/>
      <c r="I75" s="50"/>
      <c r="J75" s="51"/>
      <c r="K75" s="49"/>
      <c r="L75" s="52"/>
      <c r="M75" s="53"/>
    </row>
    <row r="76" customFormat="false" ht="16.5" hidden="false" customHeight="true" outlineLevel="0" collapsed="false">
      <c r="A76" s="56" t="n">
        <v>69</v>
      </c>
      <c r="B76" s="61"/>
      <c r="C76" s="62"/>
      <c r="D76" s="59"/>
      <c r="E76" s="49"/>
      <c r="F76" s="60"/>
      <c r="G76" s="49"/>
      <c r="H76" s="49"/>
      <c r="I76" s="50"/>
      <c r="J76" s="51"/>
      <c r="K76" s="49"/>
      <c r="L76" s="52"/>
      <c r="M76" s="53"/>
    </row>
    <row r="77" customFormat="false" ht="16.5" hidden="false" customHeight="true" outlineLevel="0" collapsed="false">
      <c r="A77" s="56" t="n">
        <v>70</v>
      </c>
      <c r="B77" s="61"/>
      <c r="C77" s="62"/>
      <c r="D77" s="59"/>
      <c r="E77" s="49"/>
      <c r="F77" s="60"/>
      <c r="G77" s="49"/>
      <c r="H77" s="49"/>
      <c r="I77" s="50"/>
      <c r="J77" s="51"/>
      <c r="K77" s="49"/>
      <c r="L77" s="52"/>
      <c r="M77" s="53"/>
    </row>
    <row r="78" customFormat="false" ht="16.5" hidden="false" customHeight="true" outlineLevel="0" collapsed="false">
      <c r="A78" s="56" t="n">
        <v>71</v>
      </c>
      <c r="B78" s="61"/>
      <c r="C78" s="62"/>
      <c r="D78" s="59"/>
      <c r="E78" s="49"/>
      <c r="F78" s="60"/>
      <c r="G78" s="49"/>
      <c r="H78" s="49"/>
      <c r="I78" s="10"/>
      <c r="J78" s="51"/>
      <c r="K78" s="49"/>
      <c r="L78" s="52"/>
      <c r="M78" s="53"/>
    </row>
    <row r="79" customFormat="false" ht="16.5" hidden="false" customHeight="true" outlineLevel="0" collapsed="false">
      <c r="A79" s="56" t="n">
        <v>72</v>
      </c>
      <c r="B79" s="61"/>
      <c r="C79" s="62"/>
      <c r="D79" s="59"/>
      <c r="E79" s="49"/>
      <c r="F79" s="60"/>
      <c r="G79" s="49"/>
      <c r="H79" s="49"/>
      <c r="I79" s="50"/>
      <c r="J79" s="51"/>
      <c r="K79" s="49"/>
      <c r="L79" s="52"/>
      <c r="M79" s="53"/>
    </row>
    <row r="80" customFormat="false" ht="16.5" hidden="false" customHeight="true" outlineLevel="0" collapsed="false">
      <c r="A80" s="56" t="n">
        <v>73</v>
      </c>
      <c r="B80" s="61"/>
      <c r="C80" s="62"/>
      <c r="D80" s="59"/>
      <c r="E80" s="49"/>
      <c r="F80" s="60"/>
      <c r="G80" s="49"/>
      <c r="H80" s="49"/>
      <c r="I80" s="50"/>
      <c r="J80" s="51"/>
      <c r="K80" s="49"/>
      <c r="L80" s="52"/>
      <c r="M80" s="53"/>
    </row>
    <row r="81" customFormat="false" ht="16.5" hidden="false" customHeight="true" outlineLevel="0" collapsed="false">
      <c r="A81" s="56" t="n">
        <v>74</v>
      </c>
      <c r="B81" s="61"/>
      <c r="C81" s="62"/>
      <c r="D81" s="59"/>
      <c r="E81" s="49"/>
      <c r="F81" s="60"/>
      <c r="G81" s="49"/>
      <c r="H81" s="49"/>
      <c r="I81" s="50"/>
      <c r="J81" s="51"/>
      <c r="K81" s="49"/>
      <c r="L81" s="52"/>
      <c r="M81" s="53"/>
    </row>
    <row r="82" customFormat="false" ht="16.5" hidden="false" customHeight="true" outlineLevel="0" collapsed="false">
      <c r="A82" s="56" t="n">
        <v>75</v>
      </c>
      <c r="B82" s="61"/>
      <c r="C82" s="62"/>
      <c r="D82" s="59"/>
      <c r="E82" s="49"/>
      <c r="F82" s="60"/>
      <c r="G82" s="49"/>
      <c r="H82" s="49"/>
      <c r="I82" s="50"/>
      <c r="J82" s="51"/>
      <c r="K82" s="49"/>
      <c r="L82" s="52"/>
      <c r="M82" s="53"/>
    </row>
    <row r="83" customFormat="false" ht="16.5" hidden="false" customHeight="true" outlineLevel="0" collapsed="false">
      <c r="A83" s="56" t="n">
        <v>76</v>
      </c>
      <c r="B83" s="61"/>
      <c r="C83" s="62"/>
      <c r="D83" s="59"/>
      <c r="E83" s="49"/>
      <c r="F83" s="60"/>
      <c r="G83" s="49"/>
      <c r="H83" s="49"/>
      <c r="I83" s="50"/>
      <c r="J83" s="51"/>
      <c r="K83" s="49"/>
      <c r="L83" s="52"/>
      <c r="M83" s="53"/>
    </row>
    <row r="84" customFormat="false" ht="16.5" hidden="false" customHeight="true" outlineLevel="0" collapsed="false">
      <c r="A84" s="56" t="n">
        <v>77</v>
      </c>
      <c r="B84" s="61"/>
      <c r="C84" s="62"/>
      <c r="D84" s="59"/>
      <c r="E84" s="49"/>
      <c r="F84" s="60"/>
      <c r="G84" s="49"/>
      <c r="H84" s="49"/>
      <c r="I84" s="50"/>
      <c r="J84" s="51"/>
      <c r="K84" s="49"/>
      <c r="L84" s="52"/>
      <c r="M84" s="53"/>
    </row>
    <row r="85" customFormat="false" ht="16.5" hidden="false" customHeight="true" outlineLevel="0" collapsed="false">
      <c r="A85" s="56" t="n">
        <v>78</v>
      </c>
      <c r="B85" s="61"/>
      <c r="C85" s="62"/>
      <c r="D85" s="59"/>
      <c r="E85" s="49"/>
      <c r="F85" s="60"/>
      <c r="G85" s="49"/>
      <c r="H85" s="49"/>
      <c r="I85" s="50"/>
      <c r="J85" s="51"/>
      <c r="K85" s="49"/>
      <c r="L85" s="52"/>
      <c r="M85" s="53"/>
    </row>
    <row r="86" customFormat="false" ht="16.5" hidden="false" customHeight="true" outlineLevel="0" collapsed="false">
      <c r="A86" s="56" t="n">
        <v>79</v>
      </c>
      <c r="B86" s="61"/>
      <c r="C86" s="62"/>
      <c r="D86" s="59"/>
      <c r="E86" s="49"/>
      <c r="F86" s="60"/>
      <c r="G86" s="49"/>
      <c r="H86" s="49"/>
      <c r="I86" s="50"/>
      <c r="J86" s="51"/>
      <c r="K86" s="49"/>
      <c r="L86" s="52"/>
      <c r="M86" s="53"/>
    </row>
    <row r="87" customFormat="false" ht="16.5" hidden="false" customHeight="true" outlineLevel="0" collapsed="false">
      <c r="A87" s="56" t="n">
        <v>80</v>
      </c>
      <c r="B87" s="61"/>
      <c r="C87" s="62"/>
      <c r="D87" s="59"/>
      <c r="E87" s="49"/>
      <c r="F87" s="60"/>
      <c r="G87" s="49"/>
      <c r="H87" s="49"/>
      <c r="I87" s="50"/>
      <c r="J87" s="51"/>
      <c r="K87" s="49"/>
      <c r="L87" s="52"/>
      <c r="M87" s="53"/>
    </row>
    <row r="88" customFormat="false" ht="16.5" hidden="false" customHeight="true" outlineLevel="0" collapsed="false">
      <c r="A88" s="56" t="n">
        <v>81</v>
      </c>
      <c r="B88" s="61"/>
      <c r="C88" s="62"/>
      <c r="D88" s="59"/>
      <c r="E88" s="49"/>
      <c r="F88" s="60"/>
      <c r="G88" s="49"/>
      <c r="H88" s="49"/>
      <c r="I88" s="50"/>
      <c r="J88" s="51"/>
      <c r="K88" s="49"/>
      <c r="L88" s="52"/>
      <c r="M88" s="53"/>
    </row>
    <row r="89" customFormat="false" ht="16.5" hidden="false" customHeight="true" outlineLevel="0" collapsed="false">
      <c r="A89" s="56" t="n">
        <v>82</v>
      </c>
      <c r="B89" s="61"/>
      <c r="C89" s="62"/>
      <c r="D89" s="59"/>
      <c r="E89" s="49"/>
      <c r="F89" s="60"/>
      <c r="G89" s="49"/>
      <c r="H89" s="49"/>
      <c r="I89" s="10"/>
      <c r="J89" s="51"/>
      <c r="K89" s="49"/>
      <c r="L89" s="52"/>
      <c r="M89" s="53"/>
    </row>
    <row r="90" customFormat="false" ht="16.5" hidden="false" customHeight="true" outlineLevel="0" collapsed="false">
      <c r="A90" s="56" t="n">
        <v>83</v>
      </c>
      <c r="B90" s="61"/>
      <c r="C90" s="62"/>
      <c r="D90" s="59"/>
      <c r="E90" s="49"/>
      <c r="F90" s="60"/>
      <c r="G90" s="49"/>
      <c r="H90" s="49"/>
      <c r="I90" s="50"/>
      <c r="J90" s="51"/>
      <c r="K90" s="49"/>
      <c r="L90" s="52"/>
      <c r="M90" s="53"/>
    </row>
    <row r="91" customFormat="false" ht="16.5" hidden="false" customHeight="true" outlineLevel="0" collapsed="false">
      <c r="A91" s="56" t="n">
        <v>84</v>
      </c>
      <c r="B91" s="61"/>
      <c r="C91" s="62"/>
      <c r="D91" s="59"/>
      <c r="E91" s="49"/>
      <c r="F91" s="60"/>
      <c r="G91" s="49"/>
      <c r="H91" s="49"/>
      <c r="I91" s="50"/>
      <c r="J91" s="51"/>
      <c r="K91" s="49"/>
      <c r="L91" s="52"/>
      <c r="M91" s="53"/>
    </row>
    <row r="92" customFormat="false" ht="16.5" hidden="false" customHeight="true" outlineLevel="0" collapsed="false">
      <c r="A92" s="56" t="n">
        <v>85</v>
      </c>
      <c r="B92" s="61"/>
      <c r="C92" s="62"/>
      <c r="D92" s="59"/>
      <c r="E92" s="49"/>
      <c r="F92" s="60"/>
      <c r="G92" s="49"/>
      <c r="H92" s="49"/>
      <c r="I92" s="10"/>
      <c r="J92" s="51"/>
      <c r="K92" s="49"/>
      <c r="L92" s="52"/>
      <c r="M92" s="53"/>
    </row>
    <row r="93" customFormat="false" ht="16.5" hidden="false" customHeight="true" outlineLevel="0" collapsed="false">
      <c r="A93" s="56" t="n">
        <v>86</v>
      </c>
      <c r="B93" s="61"/>
      <c r="C93" s="62"/>
      <c r="D93" s="59"/>
      <c r="E93" s="49"/>
      <c r="F93" s="60"/>
      <c r="G93" s="49"/>
      <c r="H93" s="49"/>
      <c r="I93" s="50"/>
      <c r="J93" s="51"/>
      <c r="K93" s="49"/>
      <c r="L93" s="52"/>
      <c r="M93" s="53"/>
    </row>
    <row r="94" customFormat="false" ht="16.5" hidden="false" customHeight="true" outlineLevel="0" collapsed="false">
      <c r="A94" s="56" t="n">
        <v>87</v>
      </c>
      <c r="B94" s="61"/>
      <c r="C94" s="62"/>
      <c r="D94" s="59"/>
      <c r="E94" s="49"/>
      <c r="F94" s="60"/>
      <c r="G94" s="49"/>
      <c r="H94" s="49"/>
      <c r="I94" s="50"/>
      <c r="J94" s="51"/>
      <c r="K94" s="49"/>
      <c r="L94" s="52"/>
      <c r="M94" s="53"/>
    </row>
    <row r="95" customFormat="false" ht="16.5" hidden="false" customHeight="true" outlineLevel="0" collapsed="false">
      <c r="A95" s="56" t="n">
        <v>88</v>
      </c>
      <c r="B95" s="61"/>
      <c r="C95" s="62"/>
      <c r="D95" s="59"/>
      <c r="E95" s="49"/>
      <c r="F95" s="60"/>
      <c r="G95" s="49"/>
      <c r="H95" s="49"/>
      <c r="I95" s="50"/>
      <c r="J95" s="51"/>
      <c r="K95" s="49"/>
      <c r="L95" s="52"/>
      <c r="M95" s="53"/>
    </row>
    <row r="96" customFormat="false" ht="16.5" hidden="false" customHeight="true" outlineLevel="0" collapsed="false">
      <c r="A96" s="56" t="n">
        <v>89</v>
      </c>
      <c r="B96" s="61"/>
      <c r="C96" s="62"/>
      <c r="D96" s="59"/>
      <c r="E96" s="49"/>
      <c r="F96" s="60"/>
      <c r="G96" s="49"/>
      <c r="H96" s="49"/>
      <c r="I96" s="50"/>
      <c r="J96" s="51"/>
      <c r="K96" s="49"/>
      <c r="L96" s="52"/>
      <c r="M96" s="53"/>
    </row>
    <row r="97" customFormat="false" ht="16.5" hidden="false" customHeight="true" outlineLevel="0" collapsed="false">
      <c r="A97" s="56" t="n">
        <v>90</v>
      </c>
      <c r="B97" s="61"/>
      <c r="C97" s="62"/>
      <c r="D97" s="59"/>
      <c r="E97" s="49"/>
      <c r="F97" s="60"/>
      <c r="G97" s="49"/>
      <c r="H97" s="49"/>
      <c r="I97" s="50"/>
      <c r="J97" s="51"/>
      <c r="K97" s="49"/>
      <c r="L97" s="52"/>
      <c r="M97" s="53"/>
    </row>
    <row r="98" customFormat="false" ht="16.5" hidden="false" customHeight="true" outlineLevel="0" collapsed="false">
      <c r="A98" s="56" t="n">
        <v>91</v>
      </c>
      <c r="B98" s="61"/>
      <c r="C98" s="62"/>
      <c r="D98" s="59"/>
      <c r="E98" s="49"/>
      <c r="F98" s="60"/>
      <c r="G98" s="49"/>
      <c r="H98" s="49"/>
      <c r="I98" s="50"/>
      <c r="J98" s="51"/>
      <c r="K98" s="49"/>
      <c r="L98" s="52"/>
      <c r="M98" s="53"/>
    </row>
    <row r="99" customFormat="false" ht="16.5" hidden="false" customHeight="true" outlineLevel="0" collapsed="false">
      <c r="A99" s="56" t="n">
        <v>92</v>
      </c>
      <c r="B99" s="61"/>
      <c r="C99" s="62"/>
      <c r="D99" s="59"/>
      <c r="E99" s="49"/>
      <c r="F99" s="60"/>
      <c r="G99" s="49"/>
      <c r="H99" s="49"/>
      <c r="I99" s="50"/>
      <c r="J99" s="51"/>
      <c r="K99" s="49"/>
      <c r="L99" s="52"/>
      <c r="M99" s="53"/>
    </row>
    <row r="100" customFormat="false" ht="16.5" hidden="false" customHeight="true" outlineLevel="0" collapsed="false">
      <c r="A100" s="56" t="n">
        <v>93</v>
      </c>
      <c r="B100" s="61"/>
      <c r="C100" s="62"/>
      <c r="D100" s="59"/>
      <c r="E100" s="49"/>
      <c r="F100" s="60"/>
      <c r="G100" s="49"/>
      <c r="H100" s="49"/>
      <c r="I100" s="10"/>
      <c r="J100" s="51"/>
      <c r="K100" s="49"/>
      <c r="L100" s="52"/>
      <c r="M100" s="53"/>
    </row>
    <row r="101" customFormat="false" ht="16.5" hidden="false" customHeight="true" outlineLevel="0" collapsed="false">
      <c r="A101" s="56" t="n">
        <v>94</v>
      </c>
      <c r="B101" s="61"/>
      <c r="C101" s="62"/>
      <c r="D101" s="59"/>
      <c r="E101" s="49"/>
      <c r="F101" s="60"/>
      <c r="G101" s="49"/>
      <c r="H101" s="49"/>
      <c r="I101" s="50"/>
      <c r="J101" s="51"/>
      <c r="K101" s="49"/>
      <c r="L101" s="52"/>
      <c r="M101" s="53"/>
    </row>
    <row r="102" customFormat="false" ht="16.5" hidden="false" customHeight="true" outlineLevel="0" collapsed="false">
      <c r="A102" s="56" t="n">
        <v>95</v>
      </c>
      <c r="B102" s="61"/>
      <c r="C102" s="62"/>
      <c r="D102" s="59"/>
      <c r="E102" s="49"/>
      <c r="F102" s="60"/>
      <c r="G102" s="49"/>
      <c r="H102" s="49"/>
      <c r="I102" s="50"/>
      <c r="J102" s="51"/>
      <c r="K102" s="49"/>
      <c r="L102" s="52"/>
      <c r="M102" s="53"/>
    </row>
    <row r="103" customFormat="false" ht="16.5" hidden="false" customHeight="true" outlineLevel="0" collapsed="false">
      <c r="A103" s="56" t="n">
        <v>96</v>
      </c>
      <c r="B103" s="61"/>
      <c r="C103" s="62"/>
      <c r="D103" s="59"/>
      <c r="E103" s="49"/>
      <c r="F103" s="60"/>
      <c r="G103" s="49"/>
      <c r="H103" s="49"/>
      <c r="I103" s="50"/>
      <c r="J103" s="51"/>
      <c r="K103" s="49"/>
      <c r="L103" s="52"/>
      <c r="M103" s="53"/>
    </row>
    <row r="104" customFormat="false" ht="16.5" hidden="false" customHeight="true" outlineLevel="0" collapsed="false">
      <c r="A104" s="56" t="n">
        <v>97</v>
      </c>
      <c r="B104" s="61"/>
      <c r="C104" s="62"/>
      <c r="D104" s="59"/>
      <c r="E104" s="49"/>
      <c r="F104" s="60"/>
      <c r="G104" s="49"/>
      <c r="H104" s="49"/>
      <c r="I104" s="50"/>
      <c r="J104" s="51"/>
      <c r="K104" s="49"/>
      <c r="L104" s="52"/>
      <c r="M104" s="53"/>
    </row>
    <row r="105" customFormat="false" ht="16.5" hidden="false" customHeight="true" outlineLevel="0" collapsed="false">
      <c r="A105" s="56" t="n">
        <v>98</v>
      </c>
      <c r="B105" s="61"/>
      <c r="C105" s="62"/>
      <c r="D105" s="59"/>
      <c r="E105" s="49"/>
      <c r="F105" s="60"/>
      <c r="G105" s="49"/>
      <c r="H105" s="49"/>
      <c r="I105" s="50"/>
      <c r="J105" s="51"/>
      <c r="K105" s="49"/>
      <c r="L105" s="52"/>
      <c r="M105" s="53"/>
    </row>
    <row r="106" customFormat="false" ht="16.5" hidden="false" customHeight="true" outlineLevel="0" collapsed="false">
      <c r="A106" s="56" t="n">
        <v>99</v>
      </c>
      <c r="B106" s="61"/>
      <c r="C106" s="62"/>
      <c r="D106" s="59"/>
      <c r="E106" s="49"/>
      <c r="F106" s="60"/>
      <c r="G106" s="49"/>
      <c r="H106" s="49"/>
      <c r="I106" s="50"/>
      <c r="J106" s="51"/>
      <c r="K106" s="49"/>
      <c r="L106" s="52"/>
      <c r="M106" s="53"/>
    </row>
    <row r="107" customFormat="false" ht="16.5" hidden="false" customHeight="true" outlineLevel="0" collapsed="false">
      <c r="A107" s="56" t="n">
        <v>100</v>
      </c>
      <c r="B107" s="61"/>
      <c r="C107" s="62"/>
      <c r="D107" s="59"/>
      <c r="E107" s="49"/>
      <c r="F107" s="60"/>
      <c r="G107" s="49"/>
      <c r="H107" s="49"/>
      <c r="I107" s="50"/>
      <c r="J107" s="51"/>
      <c r="K107" s="49"/>
      <c r="L107" s="52"/>
      <c r="M107" s="53"/>
    </row>
    <row r="108" customFormat="false" ht="16.5" hidden="false" customHeight="true" outlineLevel="0" collapsed="false">
      <c r="A108" s="56" t="n">
        <v>101</v>
      </c>
      <c r="B108" s="61"/>
      <c r="C108" s="62"/>
      <c r="D108" s="59"/>
      <c r="E108" s="49"/>
      <c r="F108" s="60"/>
      <c r="G108" s="49"/>
      <c r="H108" s="49"/>
      <c r="I108" s="50"/>
      <c r="J108" s="51"/>
      <c r="K108" s="49"/>
      <c r="L108" s="52"/>
      <c r="M108" s="53"/>
    </row>
    <row r="109" customFormat="false" ht="16.5" hidden="false" customHeight="true" outlineLevel="0" collapsed="false">
      <c r="A109" s="56" t="n">
        <v>102</v>
      </c>
      <c r="B109" s="61"/>
      <c r="C109" s="62"/>
      <c r="D109" s="59"/>
      <c r="E109" s="49"/>
      <c r="F109" s="60"/>
      <c r="G109" s="49"/>
      <c r="H109" s="49"/>
      <c r="I109" s="10"/>
      <c r="J109" s="51"/>
      <c r="K109" s="49"/>
      <c r="L109" s="52"/>
      <c r="M109" s="53"/>
    </row>
    <row r="110" customFormat="false" ht="16.5" hidden="false" customHeight="true" outlineLevel="0" collapsed="false">
      <c r="A110" s="56" t="n">
        <v>103</v>
      </c>
      <c r="B110" s="61"/>
      <c r="C110" s="62"/>
      <c r="D110" s="59"/>
      <c r="E110" s="49"/>
      <c r="F110" s="60"/>
      <c r="G110" s="49"/>
      <c r="H110" s="49"/>
      <c r="I110" s="50"/>
      <c r="J110" s="51"/>
      <c r="K110" s="49"/>
      <c r="L110" s="52"/>
      <c r="M110" s="53"/>
    </row>
    <row r="111" customFormat="false" ht="16.5" hidden="false" customHeight="true" outlineLevel="0" collapsed="false">
      <c r="A111" s="56" t="n">
        <v>104</v>
      </c>
      <c r="B111" s="61"/>
      <c r="C111" s="62"/>
      <c r="D111" s="59"/>
      <c r="E111" s="49"/>
      <c r="F111" s="60"/>
      <c r="G111" s="49"/>
      <c r="H111" s="49"/>
      <c r="I111" s="50"/>
      <c r="J111" s="51"/>
      <c r="K111" s="49"/>
      <c r="L111" s="52"/>
      <c r="M111" s="53"/>
    </row>
    <row r="112" customFormat="false" ht="16.5" hidden="false" customHeight="true" outlineLevel="0" collapsed="false">
      <c r="A112" s="56" t="n">
        <v>105</v>
      </c>
      <c r="B112" s="61"/>
      <c r="C112" s="62"/>
      <c r="D112" s="59"/>
      <c r="E112" s="49"/>
      <c r="F112" s="60"/>
      <c r="G112" s="49"/>
      <c r="H112" s="49"/>
      <c r="I112" s="50"/>
      <c r="J112" s="51"/>
      <c r="K112" s="49"/>
      <c r="L112" s="63"/>
      <c r="M112" s="53"/>
    </row>
    <row r="113" customFormat="false" ht="16.5" hidden="false" customHeight="true" outlineLevel="0" collapsed="false">
      <c r="A113" s="56" t="n">
        <v>106</v>
      </c>
      <c r="B113" s="61"/>
      <c r="C113" s="62"/>
      <c r="D113" s="59"/>
      <c r="E113" s="49"/>
      <c r="F113" s="60"/>
      <c r="G113" s="49"/>
      <c r="H113" s="49"/>
      <c r="I113" s="50"/>
      <c r="J113" s="51"/>
      <c r="K113" s="49"/>
      <c r="L113" s="52"/>
      <c r="M113" s="53"/>
    </row>
    <row r="114" customFormat="false" ht="16.5" hidden="false" customHeight="true" outlineLevel="0" collapsed="false">
      <c r="A114" s="56" t="n">
        <v>107</v>
      </c>
      <c r="B114" s="61"/>
      <c r="C114" s="62"/>
      <c r="D114" s="59"/>
      <c r="E114" s="49"/>
      <c r="F114" s="60"/>
      <c r="G114" s="49"/>
      <c r="H114" s="49"/>
      <c r="I114" s="10"/>
      <c r="J114" s="51"/>
      <c r="K114" s="49"/>
      <c r="L114" s="52"/>
      <c r="M114" s="53"/>
    </row>
    <row r="115" customFormat="false" ht="16.5" hidden="false" customHeight="true" outlineLevel="0" collapsed="false">
      <c r="A115" s="56" t="n">
        <v>108</v>
      </c>
      <c r="B115" s="61"/>
      <c r="C115" s="62"/>
      <c r="D115" s="59"/>
      <c r="E115" s="49"/>
      <c r="F115" s="60"/>
      <c r="G115" s="49"/>
      <c r="H115" s="49"/>
      <c r="I115" s="10"/>
      <c r="J115" s="51"/>
      <c r="K115" s="49"/>
      <c r="L115" s="52"/>
      <c r="M115" s="53"/>
    </row>
    <row r="116" customFormat="false" ht="16.5" hidden="false" customHeight="true" outlineLevel="0" collapsed="false">
      <c r="A116" s="56" t="n">
        <v>109</v>
      </c>
      <c r="B116" s="61"/>
      <c r="C116" s="62"/>
      <c r="D116" s="59"/>
      <c r="E116" s="49"/>
      <c r="F116" s="60"/>
      <c r="G116" s="49"/>
      <c r="H116" s="49"/>
      <c r="I116" s="10"/>
      <c r="J116" s="64"/>
      <c r="K116" s="49"/>
      <c r="L116" s="52"/>
      <c r="M116" s="53"/>
    </row>
    <row r="117" customFormat="false" ht="16.5" hidden="false" customHeight="true" outlineLevel="0" collapsed="false">
      <c r="A117" s="56" t="n">
        <v>110</v>
      </c>
      <c r="B117" s="61"/>
      <c r="C117" s="62"/>
      <c r="D117" s="59"/>
      <c r="E117" s="49"/>
      <c r="F117" s="60"/>
      <c r="G117" s="49"/>
      <c r="H117" s="49"/>
      <c r="I117" s="10"/>
      <c r="J117" s="51"/>
      <c r="K117" s="49"/>
      <c r="L117" s="52"/>
      <c r="M117" s="53"/>
    </row>
    <row r="118" customFormat="false" ht="16.5" hidden="false" customHeight="true" outlineLevel="0" collapsed="false">
      <c r="A118" s="56" t="n">
        <v>111</v>
      </c>
      <c r="B118" s="61"/>
      <c r="C118" s="62"/>
      <c r="D118" s="59"/>
      <c r="E118" s="49"/>
      <c r="F118" s="60"/>
      <c r="G118" s="49"/>
      <c r="H118" s="49"/>
      <c r="I118" s="50"/>
      <c r="J118" s="51"/>
      <c r="K118" s="49"/>
      <c r="L118" s="52"/>
      <c r="M118" s="53"/>
    </row>
    <row r="119" customFormat="false" ht="16.5" hidden="false" customHeight="true" outlineLevel="0" collapsed="false">
      <c r="A119" s="56" t="n">
        <v>112</v>
      </c>
      <c r="B119" s="61"/>
      <c r="C119" s="62"/>
      <c r="D119" s="59"/>
      <c r="E119" s="49"/>
      <c r="F119" s="60"/>
      <c r="G119" s="49"/>
      <c r="H119" s="49"/>
      <c r="I119" s="50"/>
      <c r="J119" s="51"/>
      <c r="K119" s="49"/>
      <c r="L119" s="52"/>
      <c r="M119" s="53"/>
    </row>
    <row r="120" customFormat="false" ht="16.5" hidden="false" customHeight="true" outlineLevel="0" collapsed="false">
      <c r="A120" s="56" t="n">
        <v>113</v>
      </c>
      <c r="B120" s="61"/>
      <c r="C120" s="62"/>
      <c r="D120" s="59"/>
      <c r="E120" s="65"/>
      <c r="F120" s="60"/>
      <c r="G120" s="49"/>
      <c r="H120" s="49"/>
      <c r="I120" s="50"/>
      <c r="J120" s="51"/>
      <c r="K120" s="49"/>
      <c r="L120" s="52"/>
      <c r="M120" s="53"/>
    </row>
    <row r="121" customFormat="false" ht="16.5" hidden="false" customHeight="true" outlineLevel="0" collapsed="false">
      <c r="A121" s="56" t="n">
        <v>114</v>
      </c>
      <c r="B121" s="61"/>
      <c r="C121" s="62"/>
      <c r="D121" s="59"/>
      <c r="E121" s="49"/>
      <c r="F121" s="60"/>
      <c r="G121" s="49"/>
      <c r="H121" s="49"/>
      <c r="I121" s="50"/>
      <c r="J121" s="51"/>
      <c r="K121" s="49"/>
      <c r="L121" s="52"/>
      <c r="M121" s="53"/>
    </row>
    <row r="122" customFormat="false" ht="16.5" hidden="false" customHeight="true" outlineLevel="0" collapsed="false">
      <c r="A122" s="56" t="n">
        <v>115</v>
      </c>
      <c r="B122" s="61"/>
      <c r="C122" s="62"/>
      <c r="D122" s="59"/>
      <c r="E122" s="49"/>
      <c r="F122" s="60"/>
      <c r="G122" s="49"/>
      <c r="H122" s="49"/>
      <c r="I122" s="10"/>
      <c r="J122" s="51"/>
      <c r="K122" s="49"/>
      <c r="L122" s="52"/>
      <c r="M122" s="53"/>
    </row>
    <row r="123" customFormat="false" ht="16.5" hidden="false" customHeight="true" outlineLevel="0" collapsed="false">
      <c r="A123" s="56" t="n">
        <v>116</v>
      </c>
      <c r="B123" s="61"/>
      <c r="C123" s="62"/>
      <c r="D123" s="59"/>
      <c r="E123" s="49"/>
      <c r="F123" s="60"/>
      <c r="G123" s="49"/>
      <c r="H123" s="49"/>
      <c r="I123" s="50"/>
      <c r="J123" s="51"/>
      <c r="K123" s="49"/>
      <c r="L123" s="52"/>
      <c r="M123" s="53"/>
    </row>
    <row r="124" customFormat="false" ht="16.5" hidden="false" customHeight="true" outlineLevel="0" collapsed="false">
      <c r="A124" s="56" t="n">
        <v>117</v>
      </c>
      <c r="B124" s="61"/>
      <c r="C124" s="62"/>
      <c r="D124" s="59"/>
      <c r="E124" s="49"/>
      <c r="F124" s="60"/>
      <c r="G124" s="49"/>
      <c r="H124" s="49"/>
      <c r="I124" s="10"/>
      <c r="J124" s="51"/>
      <c r="K124" s="49"/>
      <c r="L124" s="52"/>
      <c r="M124" s="53"/>
    </row>
    <row r="125" customFormat="false" ht="16.5" hidden="false" customHeight="true" outlineLevel="0" collapsed="false">
      <c r="A125" s="56" t="n">
        <v>118</v>
      </c>
      <c r="B125" s="61"/>
      <c r="C125" s="62"/>
      <c r="D125" s="59"/>
      <c r="E125" s="49"/>
      <c r="F125" s="60"/>
      <c r="G125" s="49"/>
      <c r="H125" s="49"/>
      <c r="I125" s="50"/>
      <c r="J125" s="51"/>
      <c r="K125" s="49"/>
      <c r="L125" s="52"/>
      <c r="M125" s="53"/>
    </row>
    <row r="126" customFormat="false" ht="16.5" hidden="false" customHeight="true" outlineLevel="0" collapsed="false">
      <c r="A126" s="56" t="n">
        <v>119</v>
      </c>
      <c r="B126" s="61"/>
      <c r="C126" s="62"/>
      <c r="D126" s="59"/>
      <c r="E126" s="49"/>
      <c r="F126" s="60"/>
      <c r="G126" s="49"/>
      <c r="H126" s="49"/>
      <c r="I126" s="50"/>
      <c r="J126" s="51"/>
      <c r="K126" s="49"/>
      <c r="L126" s="52"/>
      <c r="M126" s="53"/>
    </row>
    <row r="127" customFormat="false" ht="16.5" hidden="false" customHeight="true" outlineLevel="0" collapsed="false">
      <c r="A127" s="56" t="n">
        <v>120</v>
      </c>
      <c r="B127" s="61"/>
      <c r="C127" s="62"/>
      <c r="D127" s="59"/>
      <c r="E127" s="49"/>
      <c r="F127" s="60"/>
      <c r="G127" s="49"/>
      <c r="H127" s="49"/>
      <c r="I127" s="50"/>
      <c r="J127" s="51"/>
      <c r="K127" s="49"/>
      <c r="L127" s="52"/>
      <c r="M127" s="53"/>
    </row>
    <row r="128" customFormat="false" ht="16.5" hidden="false" customHeight="true" outlineLevel="0" collapsed="false">
      <c r="A128" s="56" t="n">
        <v>121</v>
      </c>
      <c r="B128" s="61"/>
      <c r="C128" s="62"/>
      <c r="D128" s="59"/>
      <c r="E128" s="49"/>
      <c r="F128" s="60"/>
      <c r="G128" s="49"/>
      <c r="H128" s="49"/>
      <c r="I128" s="50"/>
      <c r="J128" s="51"/>
      <c r="K128" s="49"/>
      <c r="L128" s="52"/>
      <c r="M128" s="53"/>
    </row>
    <row r="129" customFormat="false" ht="16.5" hidden="false" customHeight="true" outlineLevel="0" collapsed="false">
      <c r="A129" s="56" t="n">
        <v>122</v>
      </c>
      <c r="B129" s="61"/>
      <c r="C129" s="62"/>
      <c r="D129" s="59"/>
      <c r="E129" s="49"/>
      <c r="F129" s="60"/>
      <c r="G129" s="49"/>
      <c r="H129" s="49"/>
      <c r="I129" s="50"/>
      <c r="J129" s="51"/>
      <c r="K129" s="49"/>
      <c r="L129" s="52"/>
      <c r="M129" s="53"/>
    </row>
    <row r="130" customFormat="false" ht="16.5" hidden="false" customHeight="true" outlineLevel="0" collapsed="false">
      <c r="A130" s="56" t="n">
        <v>123</v>
      </c>
      <c r="B130" s="61"/>
      <c r="C130" s="62"/>
      <c r="D130" s="59"/>
      <c r="E130" s="49"/>
      <c r="F130" s="60"/>
      <c r="G130" s="49"/>
      <c r="H130" s="49"/>
      <c r="I130" s="50"/>
      <c r="J130" s="51"/>
      <c r="K130" s="49"/>
      <c r="L130" s="52"/>
      <c r="M130" s="53"/>
    </row>
    <row r="131" customFormat="false" ht="16.5" hidden="false" customHeight="true" outlineLevel="0" collapsed="false">
      <c r="A131" s="56" t="n">
        <v>124</v>
      </c>
      <c r="B131" s="61"/>
      <c r="C131" s="62"/>
      <c r="D131" s="59"/>
      <c r="E131" s="49"/>
      <c r="F131" s="60"/>
      <c r="G131" s="49"/>
      <c r="H131" s="49"/>
      <c r="I131" s="50"/>
      <c r="J131" s="51"/>
      <c r="K131" s="49"/>
      <c r="L131" s="52"/>
      <c r="M131" s="53"/>
    </row>
    <row r="132" customFormat="false" ht="16.5" hidden="false" customHeight="true" outlineLevel="0" collapsed="false">
      <c r="A132" s="56" t="n">
        <v>125</v>
      </c>
      <c r="B132" s="61"/>
      <c r="C132" s="62"/>
      <c r="D132" s="59"/>
      <c r="E132" s="49"/>
      <c r="F132" s="60"/>
      <c r="G132" s="49"/>
      <c r="H132" s="49"/>
      <c r="I132" s="50"/>
      <c r="J132" s="51"/>
      <c r="K132" s="49"/>
      <c r="L132" s="52"/>
      <c r="M132" s="53"/>
    </row>
    <row r="133" customFormat="false" ht="16.5" hidden="false" customHeight="true" outlineLevel="0" collapsed="false">
      <c r="A133" s="56" t="n">
        <v>126</v>
      </c>
      <c r="B133" s="61"/>
      <c r="C133" s="62"/>
      <c r="D133" s="59"/>
      <c r="E133" s="49"/>
      <c r="F133" s="60"/>
      <c r="G133" s="49"/>
      <c r="H133" s="49"/>
      <c r="I133" s="50"/>
      <c r="J133" s="51"/>
      <c r="K133" s="49"/>
      <c r="L133" s="52"/>
      <c r="M133" s="53"/>
    </row>
    <row r="134" customFormat="false" ht="16.5" hidden="false" customHeight="true" outlineLevel="0" collapsed="false">
      <c r="A134" s="56" t="n">
        <v>127</v>
      </c>
      <c r="B134" s="61"/>
      <c r="C134" s="62"/>
      <c r="D134" s="59"/>
      <c r="E134" s="49"/>
      <c r="F134" s="60"/>
      <c r="G134" s="49"/>
      <c r="H134" s="49"/>
      <c r="I134" s="10"/>
      <c r="J134" s="51"/>
      <c r="K134" s="49"/>
      <c r="L134" s="52"/>
      <c r="M134" s="53"/>
    </row>
    <row r="135" customFormat="false" ht="16.5" hidden="false" customHeight="true" outlineLevel="0" collapsed="false">
      <c r="A135" s="56" t="n">
        <v>128</v>
      </c>
      <c r="B135" s="61"/>
      <c r="C135" s="62"/>
      <c r="D135" s="59"/>
      <c r="E135" s="49"/>
      <c r="F135" s="60"/>
      <c r="G135" s="49"/>
      <c r="H135" s="49"/>
      <c r="I135" s="50"/>
      <c r="J135" s="51"/>
      <c r="K135" s="49"/>
      <c r="L135" s="52"/>
      <c r="M135" s="53"/>
    </row>
    <row r="136" customFormat="false" ht="16.5" hidden="false" customHeight="true" outlineLevel="0" collapsed="false">
      <c r="A136" s="56" t="n">
        <v>129</v>
      </c>
      <c r="B136" s="61"/>
      <c r="C136" s="62"/>
      <c r="D136" s="59"/>
      <c r="E136" s="49"/>
      <c r="F136" s="60"/>
      <c r="G136" s="49"/>
      <c r="H136" s="49"/>
      <c r="I136" s="50"/>
      <c r="J136" s="51"/>
      <c r="K136" s="49"/>
      <c r="L136" s="52"/>
      <c r="M136" s="53"/>
    </row>
    <row r="137" customFormat="false" ht="16.5" hidden="false" customHeight="true" outlineLevel="0" collapsed="false">
      <c r="A137" s="56" t="n">
        <v>130</v>
      </c>
      <c r="B137" s="61"/>
      <c r="C137" s="62"/>
      <c r="D137" s="59"/>
      <c r="E137" s="49"/>
      <c r="F137" s="60"/>
      <c r="G137" s="49"/>
      <c r="H137" s="49"/>
      <c r="I137" s="50"/>
      <c r="J137" s="51"/>
      <c r="K137" s="49"/>
      <c r="L137" s="52"/>
      <c r="M137" s="53"/>
    </row>
    <row r="138" customFormat="false" ht="16.5" hidden="false" customHeight="true" outlineLevel="0" collapsed="false">
      <c r="A138" s="56" t="n">
        <v>131</v>
      </c>
      <c r="B138" s="61"/>
      <c r="C138" s="62"/>
      <c r="D138" s="59"/>
      <c r="E138" s="49"/>
      <c r="F138" s="60"/>
      <c r="G138" s="49"/>
      <c r="H138" s="49"/>
      <c r="I138" s="50"/>
      <c r="J138" s="51"/>
      <c r="K138" s="49"/>
      <c r="L138" s="52"/>
      <c r="M138" s="53"/>
    </row>
    <row r="139" customFormat="false" ht="16.5" hidden="false" customHeight="true" outlineLevel="0" collapsed="false">
      <c r="A139" s="56" t="n">
        <v>132</v>
      </c>
      <c r="B139" s="61"/>
      <c r="C139" s="62"/>
      <c r="D139" s="59"/>
      <c r="E139" s="49"/>
      <c r="F139" s="60"/>
      <c r="G139" s="49"/>
      <c r="H139" s="49"/>
      <c r="I139" s="50"/>
      <c r="J139" s="51"/>
      <c r="K139" s="49"/>
      <c r="L139" s="52"/>
      <c r="M139" s="53"/>
    </row>
    <row r="140" customFormat="false" ht="16.5" hidden="false" customHeight="true" outlineLevel="0" collapsed="false">
      <c r="A140" s="56" t="n">
        <v>133</v>
      </c>
      <c r="B140" s="61"/>
      <c r="C140" s="62"/>
      <c r="D140" s="59"/>
      <c r="E140" s="49"/>
      <c r="F140" s="60"/>
      <c r="G140" s="49"/>
      <c r="H140" s="49"/>
      <c r="I140" s="50"/>
      <c r="J140" s="51"/>
      <c r="K140" s="51"/>
      <c r="L140" s="63"/>
      <c r="M140" s="53"/>
    </row>
    <row r="141" customFormat="false" ht="16.5" hidden="false" customHeight="true" outlineLevel="0" collapsed="false">
      <c r="A141" s="56" t="n">
        <v>134</v>
      </c>
      <c r="B141" s="61"/>
      <c r="C141" s="62"/>
      <c r="D141" s="59"/>
      <c r="E141" s="49"/>
      <c r="F141" s="60"/>
      <c r="G141" s="49"/>
      <c r="H141" s="49"/>
      <c r="I141" s="50"/>
      <c r="J141" s="51"/>
      <c r="K141" s="51"/>
      <c r="L141" s="52"/>
      <c r="M141" s="53"/>
    </row>
    <row r="142" customFormat="false" ht="16.5" hidden="false" customHeight="true" outlineLevel="0" collapsed="false">
      <c r="A142" s="56" t="n">
        <v>135</v>
      </c>
      <c r="B142" s="61"/>
      <c r="C142" s="62"/>
      <c r="D142" s="59"/>
      <c r="E142" s="49"/>
      <c r="F142" s="60"/>
      <c r="G142" s="49"/>
      <c r="H142" s="49"/>
      <c r="I142" s="50"/>
      <c r="J142" s="51"/>
      <c r="K142" s="49"/>
      <c r="L142" s="52"/>
      <c r="M142" s="53"/>
    </row>
    <row r="143" customFormat="false" ht="16.5" hidden="false" customHeight="true" outlineLevel="0" collapsed="false">
      <c r="A143" s="56" t="n">
        <v>136</v>
      </c>
      <c r="B143" s="61"/>
      <c r="C143" s="62"/>
      <c r="D143" s="59"/>
      <c r="E143" s="49"/>
      <c r="F143" s="60"/>
      <c r="G143" s="49"/>
      <c r="H143" s="49"/>
      <c r="I143" s="50"/>
      <c r="J143" s="51"/>
      <c r="K143" s="49"/>
      <c r="L143" s="52"/>
      <c r="M143" s="53"/>
    </row>
    <row r="144" customFormat="false" ht="16.5" hidden="false" customHeight="true" outlineLevel="0" collapsed="false">
      <c r="A144" s="56" t="n">
        <v>137</v>
      </c>
      <c r="B144" s="61"/>
      <c r="C144" s="62"/>
      <c r="D144" s="59"/>
      <c r="E144" s="49"/>
      <c r="F144" s="60"/>
      <c r="G144" s="49"/>
      <c r="H144" s="49"/>
      <c r="I144" s="50"/>
      <c r="J144" s="51"/>
      <c r="K144" s="49"/>
      <c r="L144" s="52"/>
      <c r="M144" s="53"/>
    </row>
    <row r="145" customFormat="false" ht="16.5" hidden="false" customHeight="true" outlineLevel="0" collapsed="false">
      <c r="A145" s="56" t="n">
        <v>138</v>
      </c>
      <c r="B145" s="61"/>
      <c r="C145" s="62"/>
      <c r="D145" s="59"/>
      <c r="E145" s="49"/>
      <c r="F145" s="60"/>
      <c r="G145" s="49"/>
      <c r="H145" s="49"/>
      <c r="I145" s="50"/>
      <c r="J145" s="51"/>
      <c r="K145" s="49"/>
      <c r="L145" s="52"/>
      <c r="M145" s="53"/>
    </row>
    <row r="146" customFormat="false" ht="16.5" hidden="false" customHeight="true" outlineLevel="0" collapsed="false">
      <c r="A146" s="56" t="n">
        <v>139</v>
      </c>
      <c r="B146" s="61"/>
      <c r="C146" s="62"/>
      <c r="D146" s="59"/>
      <c r="E146" s="49"/>
      <c r="F146" s="60"/>
      <c r="G146" s="49"/>
      <c r="H146" s="49"/>
      <c r="I146" s="50"/>
      <c r="J146" s="51"/>
      <c r="K146" s="49"/>
      <c r="L146" s="52"/>
      <c r="M146" s="53"/>
    </row>
    <row r="147" customFormat="false" ht="16.5" hidden="false" customHeight="true" outlineLevel="0" collapsed="false">
      <c r="A147" s="56" t="n">
        <v>140</v>
      </c>
      <c r="B147" s="61"/>
      <c r="C147" s="62"/>
      <c r="D147" s="59"/>
      <c r="E147" s="49"/>
      <c r="F147" s="60"/>
      <c r="G147" s="49"/>
      <c r="H147" s="49"/>
      <c r="I147" s="50"/>
      <c r="J147" s="51"/>
      <c r="K147" s="49"/>
      <c r="L147" s="52"/>
      <c r="M147" s="53"/>
    </row>
    <row r="148" customFormat="false" ht="16.5" hidden="false" customHeight="true" outlineLevel="0" collapsed="false">
      <c r="A148" s="56" t="n">
        <v>141</v>
      </c>
      <c r="B148" s="61"/>
      <c r="C148" s="62"/>
      <c r="D148" s="59"/>
      <c r="E148" s="49"/>
      <c r="F148" s="60"/>
      <c r="G148" s="49"/>
      <c r="H148" s="49"/>
      <c r="I148" s="50"/>
      <c r="J148" s="51"/>
      <c r="K148" s="49"/>
      <c r="L148" s="52"/>
      <c r="M148" s="53"/>
    </row>
    <row r="149" customFormat="false" ht="16.5" hidden="false" customHeight="true" outlineLevel="0" collapsed="false">
      <c r="A149" s="56" t="n">
        <v>142</v>
      </c>
      <c r="B149" s="61"/>
      <c r="C149" s="62"/>
      <c r="D149" s="59"/>
      <c r="E149" s="49"/>
      <c r="F149" s="60"/>
      <c r="G149" s="49"/>
      <c r="H149" s="49"/>
      <c r="I149" s="50"/>
      <c r="J149" s="51"/>
      <c r="K149" s="49"/>
      <c r="L149" s="52"/>
      <c r="M149" s="53"/>
    </row>
    <row r="150" customFormat="false" ht="16.5" hidden="false" customHeight="true" outlineLevel="0" collapsed="false">
      <c r="A150" s="56" t="n">
        <v>143</v>
      </c>
      <c r="B150" s="61"/>
      <c r="C150" s="62"/>
      <c r="D150" s="59"/>
      <c r="E150" s="49"/>
      <c r="F150" s="60"/>
      <c r="G150" s="49"/>
      <c r="H150" s="49"/>
      <c r="I150" s="50"/>
      <c r="J150" s="51"/>
      <c r="K150" s="49"/>
      <c r="L150" s="52"/>
      <c r="M150" s="53"/>
    </row>
    <row r="151" customFormat="false" ht="16.5" hidden="false" customHeight="true" outlineLevel="0" collapsed="false">
      <c r="A151" s="56" t="n">
        <v>144</v>
      </c>
      <c r="B151" s="61"/>
      <c r="C151" s="62"/>
      <c r="D151" s="59"/>
      <c r="E151" s="49"/>
      <c r="F151" s="60"/>
      <c r="G151" s="49"/>
      <c r="H151" s="49"/>
      <c r="I151" s="50"/>
      <c r="J151" s="51"/>
      <c r="K151" s="49"/>
      <c r="L151" s="52"/>
      <c r="M151" s="53"/>
    </row>
    <row r="152" customFormat="false" ht="16.5" hidden="false" customHeight="true" outlineLevel="0" collapsed="false">
      <c r="A152" s="56" t="n">
        <v>145</v>
      </c>
      <c r="B152" s="61"/>
      <c r="C152" s="62"/>
      <c r="D152" s="59"/>
      <c r="E152" s="49"/>
      <c r="F152" s="60"/>
      <c r="G152" s="49"/>
      <c r="H152" s="49"/>
      <c r="I152" s="50"/>
      <c r="J152" s="51"/>
      <c r="K152" s="49"/>
      <c r="L152" s="52"/>
      <c r="M152" s="53"/>
    </row>
    <row r="153" customFormat="false" ht="16.5" hidden="false" customHeight="true" outlineLevel="0" collapsed="false">
      <c r="A153" s="56" t="n">
        <v>146</v>
      </c>
      <c r="B153" s="61"/>
      <c r="C153" s="62"/>
      <c r="D153" s="59"/>
      <c r="E153" s="49"/>
      <c r="F153" s="60"/>
      <c r="G153" s="49"/>
      <c r="H153" s="49"/>
      <c r="I153" s="50"/>
      <c r="J153" s="51"/>
      <c r="K153" s="49"/>
      <c r="L153" s="52"/>
      <c r="M153" s="53"/>
    </row>
    <row r="154" customFormat="false" ht="16.5" hidden="false" customHeight="true" outlineLevel="0" collapsed="false">
      <c r="A154" s="56" t="n">
        <v>147</v>
      </c>
      <c r="B154" s="61"/>
      <c r="C154" s="62"/>
      <c r="D154" s="59"/>
      <c r="E154" s="49"/>
      <c r="F154" s="60"/>
      <c r="G154" s="49"/>
      <c r="H154" s="49"/>
      <c r="I154" s="50"/>
      <c r="J154" s="51"/>
      <c r="K154" s="49"/>
      <c r="L154" s="52"/>
      <c r="M154" s="53"/>
    </row>
    <row r="155" customFormat="false" ht="16.5" hidden="false" customHeight="true" outlineLevel="0" collapsed="false">
      <c r="A155" s="56" t="n">
        <v>148</v>
      </c>
      <c r="B155" s="61"/>
      <c r="C155" s="62"/>
      <c r="D155" s="59"/>
      <c r="E155" s="49"/>
      <c r="F155" s="60"/>
      <c r="G155" s="49"/>
      <c r="H155" s="49"/>
      <c r="I155" s="10"/>
      <c r="J155" s="51"/>
      <c r="K155" s="49"/>
      <c r="L155" s="52"/>
      <c r="M155" s="53"/>
    </row>
    <row r="156" customFormat="false" ht="16.5" hidden="false" customHeight="true" outlineLevel="0" collapsed="false">
      <c r="A156" s="56" t="n">
        <v>149</v>
      </c>
      <c r="B156" s="61"/>
      <c r="C156" s="62"/>
      <c r="D156" s="59"/>
      <c r="E156" s="49"/>
      <c r="F156" s="60"/>
      <c r="G156" s="49"/>
      <c r="H156" s="49"/>
      <c r="I156" s="50"/>
      <c r="J156" s="51"/>
      <c r="K156" s="49"/>
      <c r="L156" s="52"/>
      <c r="M156" s="53"/>
    </row>
    <row r="157" customFormat="false" ht="16.5" hidden="false" customHeight="true" outlineLevel="0" collapsed="false">
      <c r="A157" s="56" t="n">
        <v>150</v>
      </c>
      <c r="B157" s="61"/>
      <c r="C157" s="62"/>
      <c r="D157" s="59"/>
      <c r="E157" s="49"/>
      <c r="F157" s="60"/>
      <c r="G157" s="49"/>
      <c r="H157" s="49"/>
      <c r="I157" s="50"/>
      <c r="J157" s="51"/>
      <c r="K157" s="49"/>
      <c r="L157" s="52"/>
      <c r="M157" s="53"/>
    </row>
    <row r="158" customFormat="false" ht="16.5" hidden="false" customHeight="true" outlineLevel="0" collapsed="false">
      <c r="A158" s="56" t="n">
        <v>151</v>
      </c>
      <c r="B158" s="61"/>
      <c r="C158" s="62"/>
      <c r="D158" s="59"/>
      <c r="E158" s="66"/>
      <c r="F158" s="60"/>
      <c r="G158" s="66"/>
      <c r="H158" s="66"/>
      <c r="I158" s="67"/>
      <c r="J158" s="66"/>
      <c r="K158" s="66"/>
      <c r="L158" s="52"/>
      <c r="M158" s="53"/>
    </row>
    <row r="159" customFormat="false" ht="16.5" hidden="false" customHeight="true" outlineLevel="0" collapsed="false">
      <c r="A159" s="56" t="n">
        <v>152</v>
      </c>
      <c r="B159" s="61"/>
      <c r="C159" s="62"/>
      <c r="D159" s="59"/>
      <c r="E159" s="49"/>
      <c r="F159" s="60"/>
      <c r="G159" s="49"/>
      <c r="H159" s="49"/>
      <c r="I159" s="50"/>
      <c r="J159" s="51"/>
      <c r="K159" s="49"/>
      <c r="L159" s="52"/>
      <c r="M159" s="53"/>
    </row>
    <row r="160" customFormat="false" ht="16.5" hidden="false" customHeight="true" outlineLevel="0" collapsed="false">
      <c r="A160" s="56" t="n">
        <v>153</v>
      </c>
      <c r="B160" s="61"/>
      <c r="C160" s="62"/>
      <c r="D160" s="59"/>
      <c r="E160" s="49"/>
      <c r="F160" s="60"/>
      <c r="G160" s="49"/>
      <c r="H160" s="49"/>
      <c r="I160" s="50"/>
      <c r="J160" s="51"/>
      <c r="K160" s="49"/>
      <c r="L160" s="52"/>
      <c r="M160" s="53"/>
    </row>
    <row r="161" customFormat="false" ht="16.5" hidden="false" customHeight="true" outlineLevel="0" collapsed="false">
      <c r="A161" s="56" t="n">
        <v>154</v>
      </c>
      <c r="B161" s="61"/>
      <c r="C161" s="62"/>
      <c r="D161" s="59"/>
      <c r="E161" s="49"/>
      <c r="F161" s="60"/>
      <c r="G161" s="49"/>
      <c r="H161" s="49"/>
      <c r="I161" s="50"/>
      <c r="J161" s="51"/>
      <c r="K161" s="49"/>
      <c r="L161" s="52"/>
      <c r="M161" s="53"/>
    </row>
    <row r="162" customFormat="false" ht="16.5" hidden="false" customHeight="true" outlineLevel="0" collapsed="false">
      <c r="A162" s="56" t="n">
        <v>155</v>
      </c>
      <c r="B162" s="61"/>
      <c r="C162" s="62"/>
      <c r="D162" s="59"/>
      <c r="E162" s="49"/>
      <c r="F162" s="60"/>
      <c r="G162" s="49"/>
      <c r="H162" s="49"/>
      <c r="I162" s="50"/>
      <c r="J162" s="51"/>
      <c r="K162" s="49"/>
      <c r="L162" s="52"/>
      <c r="M162" s="53"/>
    </row>
    <row r="163" customFormat="false" ht="16.5" hidden="false" customHeight="true" outlineLevel="0" collapsed="false">
      <c r="A163" s="56" t="n">
        <v>156</v>
      </c>
      <c r="B163" s="61"/>
      <c r="C163" s="62"/>
      <c r="D163" s="59"/>
      <c r="E163" s="49"/>
      <c r="F163" s="60"/>
      <c r="G163" s="49"/>
      <c r="H163" s="49"/>
      <c r="I163" s="50"/>
      <c r="J163" s="51"/>
      <c r="K163" s="49"/>
      <c r="L163" s="52"/>
      <c r="M163" s="53"/>
    </row>
    <row r="164" customFormat="false" ht="16.5" hidden="false" customHeight="true" outlineLevel="0" collapsed="false">
      <c r="A164" s="56" t="n">
        <v>157</v>
      </c>
      <c r="B164" s="61"/>
      <c r="C164" s="62"/>
      <c r="D164" s="59"/>
      <c r="E164" s="49"/>
      <c r="F164" s="60"/>
      <c r="G164" s="49"/>
      <c r="H164" s="49"/>
      <c r="I164" s="50"/>
      <c r="J164" s="51"/>
      <c r="K164" s="49"/>
      <c r="L164" s="52"/>
      <c r="M164" s="53"/>
    </row>
    <row r="165" customFormat="false" ht="16.5" hidden="false" customHeight="true" outlineLevel="0" collapsed="false">
      <c r="A165" s="56" t="n">
        <v>158</v>
      </c>
      <c r="B165" s="61"/>
      <c r="C165" s="62"/>
      <c r="D165" s="59"/>
      <c r="E165" s="49"/>
      <c r="F165" s="60"/>
      <c r="G165" s="49"/>
      <c r="H165" s="49"/>
      <c r="I165" s="10"/>
      <c r="J165" s="51"/>
      <c r="K165" s="49"/>
      <c r="L165" s="52"/>
      <c r="M165" s="53"/>
    </row>
    <row r="166" customFormat="false" ht="16.5" hidden="false" customHeight="true" outlineLevel="0" collapsed="false">
      <c r="A166" s="56" t="n">
        <v>159</v>
      </c>
      <c r="B166" s="61"/>
      <c r="C166" s="62"/>
      <c r="D166" s="59"/>
      <c r="E166" s="49"/>
      <c r="F166" s="60"/>
      <c r="G166" s="49"/>
      <c r="H166" s="49"/>
      <c r="I166" s="50"/>
      <c r="J166" s="51"/>
      <c r="K166" s="49"/>
      <c r="L166" s="52"/>
      <c r="M166" s="53"/>
    </row>
    <row r="167" customFormat="false" ht="16.5" hidden="false" customHeight="true" outlineLevel="0" collapsed="false">
      <c r="A167" s="56" t="n">
        <v>160</v>
      </c>
      <c r="B167" s="61"/>
      <c r="C167" s="62"/>
      <c r="D167" s="59"/>
      <c r="E167" s="49"/>
      <c r="F167" s="60"/>
      <c r="G167" s="49"/>
      <c r="H167" s="49"/>
      <c r="I167" s="50"/>
      <c r="J167" s="51"/>
      <c r="K167" s="49"/>
      <c r="L167" s="52"/>
      <c r="M167" s="53"/>
    </row>
    <row r="168" customFormat="false" ht="16.5" hidden="false" customHeight="true" outlineLevel="0" collapsed="false">
      <c r="A168" s="56" t="n">
        <v>161</v>
      </c>
      <c r="B168" s="61"/>
      <c r="C168" s="62"/>
      <c r="D168" s="59"/>
      <c r="E168" s="49"/>
      <c r="F168" s="60"/>
      <c r="G168" s="49"/>
      <c r="H168" s="49"/>
      <c r="I168" s="50"/>
      <c r="J168" s="51"/>
      <c r="K168" s="49"/>
      <c r="L168" s="52"/>
      <c r="M168" s="53"/>
    </row>
    <row r="169" customFormat="false" ht="16.5" hidden="false" customHeight="true" outlineLevel="0" collapsed="false">
      <c r="A169" s="56" t="n">
        <v>162</v>
      </c>
      <c r="B169" s="61"/>
      <c r="C169" s="62"/>
      <c r="D169" s="59"/>
      <c r="E169" s="49"/>
      <c r="F169" s="60"/>
      <c r="G169" s="49"/>
      <c r="H169" s="49"/>
      <c r="I169" s="50"/>
      <c r="J169" s="51"/>
      <c r="K169" s="49"/>
      <c r="L169" s="52"/>
      <c r="M169" s="53"/>
    </row>
    <row r="170" customFormat="false" ht="16.5" hidden="false" customHeight="true" outlineLevel="0" collapsed="false">
      <c r="A170" s="56" t="n">
        <v>163</v>
      </c>
      <c r="B170" s="61"/>
      <c r="C170" s="62"/>
      <c r="D170" s="59"/>
      <c r="E170" s="49"/>
      <c r="F170" s="60"/>
      <c r="G170" s="49"/>
      <c r="H170" s="49"/>
      <c r="I170" s="50"/>
      <c r="J170" s="51"/>
      <c r="K170" s="49"/>
      <c r="L170" s="52"/>
      <c r="M170" s="53"/>
    </row>
    <row r="171" customFormat="false" ht="16.5" hidden="false" customHeight="true" outlineLevel="0" collapsed="false">
      <c r="A171" s="56" t="n">
        <v>164</v>
      </c>
      <c r="B171" s="61"/>
      <c r="C171" s="62"/>
      <c r="D171" s="59"/>
      <c r="E171" s="49"/>
      <c r="F171" s="60"/>
      <c r="G171" s="49"/>
      <c r="H171" s="49"/>
      <c r="I171" s="50"/>
      <c r="J171" s="51"/>
      <c r="K171" s="49"/>
      <c r="L171" s="52"/>
      <c r="M171" s="53"/>
    </row>
    <row r="172" customFormat="false" ht="16.5" hidden="false" customHeight="true" outlineLevel="0" collapsed="false">
      <c r="A172" s="56" t="n">
        <v>165</v>
      </c>
      <c r="B172" s="61"/>
      <c r="C172" s="62"/>
      <c r="D172" s="59"/>
      <c r="E172" s="49"/>
      <c r="F172" s="60"/>
      <c r="G172" s="49"/>
      <c r="H172" s="49"/>
      <c r="I172" s="50"/>
      <c r="J172" s="51"/>
      <c r="K172" s="49"/>
      <c r="L172" s="52"/>
      <c r="M172" s="53"/>
    </row>
    <row r="173" customFormat="false" ht="16.5" hidden="false" customHeight="true" outlineLevel="0" collapsed="false">
      <c r="A173" s="56" t="n">
        <v>166</v>
      </c>
      <c r="B173" s="61"/>
      <c r="C173" s="62"/>
      <c r="D173" s="59"/>
      <c r="E173" s="49"/>
      <c r="F173" s="60"/>
      <c r="G173" s="49"/>
      <c r="H173" s="49"/>
      <c r="I173" s="50"/>
      <c r="J173" s="51"/>
      <c r="K173" s="49"/>
      <c r="L173" s="52"/>
      <c r="M173" s="53"/>
    </row>
    <row r="174" customFormat="false" ht="16.5" hidden="false" customHeight="true" outlineLevel="0" collapsed="false">
      <c r="A174" s="56" t="n">
        <v>167</v>
      </c>
      <c r="B174" s="61"/>
      <c r="C174" s="62"/>
      <c r="D174" s="59"/>
      <c r="E174" s="49"/>
      <c r="F174" s="60"/>
      <c r="G174" s="49"/>
      <c r="H174" s="49"/>
      <c r="I174" s="50"/>
      <c r="J174" s="51"/>
      <c r="K174" s="49"/>
      <c r="L174" s="52"/>
      <c r="M174" s="53"/>
    </row>
    <row r="175" customFormat="false" ht="16.5" hidden="false" customHeight="true" outlineLevel="0" collapsed="false">
      <c r="A175" s="56" t="n">
        <v>168</v>
      </c>
      <c r="B175" s="61"/>
      <c r="C175" s="62"/>
      <c r="D175" s="59"/>
      <c r="E175" s="49"/>
      <c r="F175" s="60"/>
      <c r="G175" s="49"/>
      <c r="H175" s="49"/>
      <c r="I175" s="50"/>
      <c r="J175" s="51"/>
      <c r="K175" s="49"/>
      <c r="L175" s="52"/>
      <c r="M175" s="53"/>
    </row>
    <row r="176" customFormat="false" ht="16.5" hidden="false" customHeight="true" outlineLevel="0" collapsed="false">
      <c r="A176" s="68" t="n">
        <v>169</v>
      </c>
      <c r="B176" s="69"/>
      <c r="C176" s="70"/>
      <c r="D176" s="71"/>
      <c r="E176" s="72"/>
      <c r="F176" s="73"/>
      <c r="G176" s="72"/>
      <c r="H176" s="72"/>
      <c r="I176" s="74"/>
      <c r="J176" s="75"/>
      <c r="K176" s="72"/>
      <c r="L176" s="76"/>
      <c r="M176" s="77"/>
    </row>
    <row r="177" customFormat="false" ht="16.5" hidden="false" customHeight="true" outlineLevel="0" collapsed="false">
      <c r="A177" s="78"/>
      <c r="B177" s="79"/>
      <c r="C177" s="80"/>
      <c r="D177" s="81"/>
      <c r="E177" s="28"/>
      <c r="F177" s="28"/>
      <c r="G177" s="28"/>
      <c r="H177" s="28"/>
      <c r="I177" s="28"/>
      <c r="J177" s="28"/>
      <c r="K177" s="28"/>
      <c r="L177" s="28"/>
      <c r="M177" s="28"/>
    </row>
    <row r="178" customFormat="false" ht="12.75" hidden="false" customHeight="true" outlineLevel="0" collapsed="false">
      <c r="A178" s="82"/>
      <c r="B178" s="28"/>
      <c r="C178" s="83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customFormat="false" ht="12.75" hidden="false" customHeight="true" outlineLevel="0" collapsed="false">
      <c r="A179" s="82"/>
      <c r="B179" s="84" t="s">
        <v>107</v>
      </c>
      <c r="C179" s="85" t="n">
        <f aca="false"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customFormat="false" ht="12.75" hidden="false" customHeight="true" outlineLevel="0" collapsed="false">
      <c r="A180" s="82"/>
      <c r="B180" s="84" t="s">
        <v>108</v>
      </c>
      <c r="C180" s="85" t="n">
        <f aca="false"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customFormat="false" ht="12.75" hidden="false" customHeight="true" outlineLevel="0" collapsed="false">
      <c r="A181" s="82"/>
      <c r="B181" s="82" t="s">
        <v>109</v>
      </c>
      <c r="C181" s="83" t="n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</sheetData>
  <mergeCells count="15"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  <mergeCell ref="K6:K7"/>
    <mergeCell ref="L6:L7"/>
    <mergeCell ref="M6:M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U55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85" zoomScaleNormal="100" zoomScalePageLayoutView="85" workbookViewId="0">
      <selection pane="topLeft" activeCell="E9" activeCellId="0" sqref="E9:AC47"/>
    </sheetView>
  </sheetViews>
  <sheetFormatPr defaultRowHeight="15"/>
  <cols>
    <col collapsed="false" hidden="false" max="1" min="1" style="0" width="3.51020408163265"/>
    <col collapsed="false" hidden="false" max="2" min="2" style="0" width="6.20918367346939"/>
    <col collapsed="false" hidden="false" max="3" min="3" style="0" width="32.1275510204082"/>
    <col collapsed="false" hidden="false" max="4" min="4" style="0" width="2.69897959183673"/>
    <col collapsed="false" hidden="false" max="15" min="5" style="0" width="3.64285714285714"/>
    <col collapsed="false" hidden="true" max="18" min="16" style="0" width="0"/>
    <col collapsed="false" hidden="false" max="19" min="19" style="0" width="4.18367346938776"/>
    <col collapsed="false" hidden="false" max="20" min="20" style="0" width="4.59183673469388"/>
    <col collapsed="false" hidden="false" max="21" min="21" style="0" width="4.45408163265306"/>
    <col collapsed="false" hidden="false" max="22" min="22" style="0" width="4.59183673469388"/>
    <col collapsed="false" hidden="false" max="23" min="23" style="0" width="4.32142857142857"/>
    <col collapsed="false" hidden="false" max="24" min="24" style="0" width="4.45408163265306"/>
    <col collapsed="false" hidden="false" max="25" min="25" style="0" width="3.64285714285714"/>
    <col collapsed="false" hidden="true" max="28" min="26" style="0" width="0"/>
    <col collapsed="false" hidden="false" max="29" min="29" style="0" width="3.91326530612245"/>
    <col collapsed="false" hidden="true" max="39" min="30" style="0" width="0"/>
    <col collapsed="false" hidden="false" max="45" min="40" style="0" width="5.39795918367347"/>
    <col collapsed="false" hidden="false" max="46" min="46" style="0" width="28.6173469387755"/>
    <col collapsed="false" hidden="false" max="47" min="47" style="0" width="9.04591836734694"/>
  </cols>
  <sheetData>
    <row r="1" customFormat="false" ht="18" hidden="false" customHeight="true" outlineLevel="0" collapsed="false">
      <c r="A1" s="86" t="s">
        <v>110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customFormat="false" ht="12.75" hidden="false" customHeight="true" outlineLevel="0" collapsed="false">
      <c r="A2" s="82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8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</row>
    <row r="3" customFormat="false" ht="12.75" hidden="false" customHeight="true" outlineLevel="0" collapsed="false">
      <c r="A3" s="83" t="s">
        <v>111</v>
      </c>
      <c r="B3" s="28"/>
      <c r="C3" s="28"/>
      <c r="D3" s="89" t="s">
        <v>112</v>
      </c>
      <c r="E3" s="89" t="str">
        <f aca="false">nama_mapel!J5</f>
        <v>Administrasi Perkantoran</v>
      </c>
      <c r="F3" s="28"/>
      <c r="G3" s="28"/>
      <c r="H3" s="28"/>
      <c r="I3" s="28"/>
      <c r="J3" s="28"/>
      <c r="K3" s="28"/>
      <c r="L3" s="28"/>
      <c r="M3" s="89"/>
      <c r="N3" s="89"/>
      <c r="O3" s="89"/>
      <c r="P3" s="89"/>
      <c r="Q3" s="89"/>
      <c r="R3" s="28"/>
      <c r="S3" s="89" t="s">
        <v>113</v>
      </c>
      <c r="T3" s="28"/>
      <c r="U3" s="89"/>
      <c r="V3" s="89"/>
      <c r="W3" s="28"/>
      <c r="X3" s="83" t="s">
        <v>114</v>
      </c>
      <c r="Y3" s="89" t="str">
        <f aca="false">nama_mapel!J3</f>
        <v> X / 1</v>
      </c>
      <c r="Z3" s="89"/>
      <c r="AA3" s="89"/>
      <c r="AB3" s="89"/>
      <c r="AC3" s="89"/>
      <c r="AD3" s="8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</row>
    <row r="4" customFormat="false" ht="12.75" hidden="false" customHeight="true" outlineLevel="0" collapsed="false">
      <c r="A4" s="83" t="s">
        <v>115</v>
      </c>
      <c r="B4" s="28"/>
      <c r="C4" s="28"/>
      <c r="D4" s="89" t="s">
        <v>112</v>
      </c>
      <c r="E4" s="90" t="str">
        <f aca="false">nama_mapel!H4</f>
        <v>2015-2016</v>
      </c>
      <c r="F4" s="28"/>
      <c r="G4" s="28"/>
      <c r="H4" s="28"/>
      <c r="I4" s="28"/>
      <c r="J4" s="28"/>
      <c r="K4" s="28"/>
      <c r="L4" s="28"/>
      <c r="M4" s="89"/>
      <c r="N4" s="89"/>
      <c r="O4" s="89"/>
      <c r="P4" s="89"/>
      <c r="Q4" s="89"/>
      <c r="R4" s="28"/>
      <c r="S4" s="89" t="s">
        <v>16</v>
      </c>
      <c r="T4" s="89"/>
      <c r="U4" s="89"/>
      <c r="V4" s="89"/>
      <c r="W4" s="28"/>
      <c r="X4" s="83" t="s">
        <v>116</v>
      </c>
      <c r="Y4" s="89" t="str">
        <f aca="false">nama_mapel!H7</f>
        <v>Eni Sismawati, S.Pd</v>
      </c>
      <c r="Z4" s="89"/>
      <c r="AA4" s="89"/>
      <c r="AB4" s="89"/>
      <c r="AC4" s="89"/>
      <c r="AD4" s="8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</row>
    <row r="5" customFormat="false" ht="15.75" hidden="false" customHeight="true" outlineLevel="0" collapsed="false">
      <c r="A5" s="31"/>
      <c r="B5" s="28"/>
      <c r="C5" s="28"/>
      <c r="D5" s="28"/>
      <c r="E5" s="28" t="n">
        <v>1</v>
      </c>
      <c r="F5" s="28" t="n">
        <v>2</v>
      </c>
      <c r="G5" s="28" t="n">
        <v>3</v>
      </c>
      <c r="H5" s="28" t="n">
        <v>4</v>
      </c>
      <c r="I5" s="28" t="n">
        <v>5</v>
      </c>
      <c r="J5" s="28" t="n">
        <v>6</v>
      </c>
      <c r="K5" s="28" t="n">
        <v>7</v>
      </c>
      <c r="L5" s="28" t="n">
        <v>8</v>
      </c>
      <c r="M5" s="28" t="n">
        <v>9</v>
      </c>
      <c r="N5" s="28" t="n">
        <v>10</v>
      </c>
      <c r="O5" s="28" t="n">
        <v>11</v>
      </c>
      <c r="P5" s="28" t="n">
        <v>12</v>
      </c>
      <c r="Q5" s="28" t="n">
        <v>13</v>
      </c>
      <c r="R5" s="28" t="n">
        <v>14</v>
      </c>
      <c r="S5" s="28" t="n">
        <v>15</v>
      </c>
      <c r="T5" s="28" t="n">
        <v>16</v>
      </c>
      <c r="U5" s="28" t="n">
        <v>17</v>
      </c>
      <c r="V5" s="28" t="n">
        <v>18</v>
      </c>
      <c r="W5" s="28" t="n">
        <v>19</v>
      </c>
      <c r="X5" s="28" t="n">
        <v>20</v>
      </c>
      <c r="Y5" s="28" t="n">
        <v>21</v>
      </c>
      <c r="Z5" s="28" t="n">
        <v>22</v>
      </c>
      <c r="AA5" s="28" t="n">
        <v>23</v>
      </c>
      <c r="AB5" s="28" t="n">
        <v>24</v>
      </c>
      <c r="AC5" s="28" t="n">
        <v>25</v>
      </c>
      <c r="AD5" s="8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</row>
    <row r="6" customFormat="false" ht="13.5" hidden="false" customHeight="true" outlineLevel="0" collapsed="false">
      <c r="A6" s="91" t="s">
        <v>52</v>
      </c>
      <c r="B6" s="91" t="s">
        <v>53</v>
      </c>
      <c r="C6" s="92" t="s">
        <v>54</v>
      </c>
      <c r="D6" s="93" t="s">
        <v>117</v>
      </c>
      <c r="E6" s="50" t="s">
        <v>118</v>
      </c>
      <c r="F6" s="50"/>
      <c r="G6" s="50"/>
      <c r="H6" s="50"/>
      <c r="I6" s="50"/>
      <c r="J6" s="50" t="s">
        <v>119</v>
      </c>
      <c r="K6" s="50"/>
      <c r="L6" s="50"/>
      <c r="M6" s="50"/>
      <c r="N6" s="50"/>
      <c r="O6" s="50"/>
      <c r="P6" s="50"/>
      <c r="Q6" s="50"/>
      <c r="R6" s="50"/>
      <c r="S6" s="50" t="s">
        <v>120</v>
      </c>
      <c r="T6" s="50"/>
      <c r="U6" s="50"/>
      <c r="V6" s="50"/>
      <c r="W6" s="50"/>
      <c r="X6" s="50"/>
      <c r="Y6" s="50"/>
      <c r="Z6" s="50"/>
      <c r="AA6" s="50"/>
      <c r="AB6" s="50"/>
      <c r="AC6" s="50" t="s">
        <v>121</v>
      </c>
      <c r="AD6" s="94" t="s">
        <v>122</v>
      </c>
      <c r="AE6" s="95" t="s">
        <v>123</v>
      </c>
      <c r="AF6" s="95" t="s">
        <v>124</v>
      </c>
      <c r="AG6" s="96" t="s">
        <v>125</v>
      </c>
      <c r="AH6" s="96"/>
      <c r="AI6" s="96"/>
      <c r="AJ6" s="97" t="s">
        <v>126</v>
      </c>
      <c r="AK6" s="97"/>
      <c r="AL6" s="97"/>
      <c r="AM6" s="97"/>
      <c r="AN6" s="97" t="s">
        <v>127</v>
      </c>
      <c r="AO6" s="97"/>
      <c r="AP6" s="97"/>
      <c r="AQ6" s="97" t="s">
        <v>128</v>
      </c>
      <c r="AR6" s="97"/>
      <c r="AS6" s="97"/>
      <c r="AT6" s="98" t="s">
        <v>129</v>
      </c>
      <c r="AU6" s="99" t="s">
        <v>130</v>
      </c>
    </row>
    <row r="7" customFormat="false" ht="86.25" hidden="false" customHeight="true" outlineLevel="0" collapsed="false">
      <c r="A7" s="91"/>
      <c r="B7" s="91"/>
      <c r="C7" s="91"/>
      <c r="D7" s="100" t="s">
        <v>131</v>
      </c>
      <c r="E7" s="101" t="str">
        <f aca="false">nama_mapel!C4</f>
        <v>Pendidikan Agama</v>
      </c>
      <c r="F7" s="101" t="str">
        <f aca="false">nama_mapel!C5</f>
        <v>Pendidikan Kewarganegaraan </v>
      </c>
      <c r="G7" s="101" t="str">
        <f aca="false">nama_mapel!C6</f>
        <v>Bahasa  Indonesia</v>
      </c>
      <c r="H7" s="101" t="str">
        <f aca="false">nama_mapel!C7</f>
        <v>Pendidikan Jasmani dan Olahraga</v>
      </c>
      <c r="I7" s="101" t="str">
        <f aca="false">nama_mapel!C8</f>
        <v>Seni Budaya</v>
      </c>
      <c r="J7" s="101" t="str">
        <f aca="false">nama_mapel!C10</f>
        <v>Bahasa Inggris</v>
      </c>
      <c r="K7" s="101" t="str">
        <f aca="false">nama_mapel!C11</f>
        <v>Matematika</v>
      </c>
      <c r="L7" s="101" t="str">
        <f aca="false">nama_mapel!C12</f>
        <v>Ilmu Pengetahuan Alam (IPA)</v>
      </c>
      <c r="M7" s="101" t="str">
        <f aca="false">nama_mapel!C13</f>
        <v>Ilmu Pengetahuan Sosial (IPS)</v>
      </c>
      <c r="N7" s="101" t="str">
        <f aca="false">nama_mapel!C14</f>
        <v>Ketrampilan Komputer dan Pengelolaan Informasi</v>
      </c>
      <c r="O7" s="101" t="str">
        <f aca="false">nama_mapel!C15</f>
        <v>Kewirausahaan</v>
      </c>
      <c r="P7" s="101" t="n">
        <f aca="false">nama_mapel!C16</f>
        <v>0</v>
      </c>
      <c r="Q7" s="101" t="n">
        <f aca="false">nama_mapel!C17</f>
        <v>0</v>
      </c>
      <c r="R7" s="101" t="n">
        <f aca="false">nama_mapel!C18</f>
        <v>0</v>
      </c>
      <c r="S7" s="101" t="str">
        <f aca="false">nama_mapel!C21</f>
        <v>Memahami Prinsip-prinsip Penyelenggaran Administrasi Perkantoran</v>
      </c>
      <c r="T7" s="101" t="str">
        <f aca="false">nama_mapel!C22</f>
        <v>Mengaplikasikan Keterampilan Dasar Komunikasi</v>
      </c>
      <c r="U7" s="101" t="str">
        <f aca="false">nama_mapel!C23</f>
        <v>Bekerjasama Kolega dan Pelanggan</v>
      </c>
      <c r="V7" s="101" t="str">
        <f aca="false">nama_mapel!C24</f>
        <v>Kesehatan Keselamatan Keamanan dan Lingkungan Hidup</v>
      </c>
      <c r="W7" s="101" t="str">
        <f aca="false">nama_mapel!C25</f>
        <v>Mengelola Peralatan Kantor </v>
      </c>
      <c r="X7" s="101" t="str">
        <f aca="false">nama_mapel!C26</f>
        <v>Melakukan Prosedur Administrasi </v>
      </c>
      <c r="Y7" s="101" t="s">
        <v>45</v>
      </c>
      <c r="Z7" s="101" t="n">
        <f aca="false">nama_mapel!C28</f>
        <v>0</v>
      </c>
      <c r="AA7" s="101" t="n">
        <f aca="false">nama_mapel!C29</f>
        <v>0</v>
      </c>
      <c r="AB7" s="101" t="n">
        <f aca="false">nama_mapel!C30</f>
        <v>0</v>
      </c>
      <c r="AC7" s="101" t="str">
        <f aca="false">nama_mapel!C33</f>
        <v>Bahasa Jawa</v>
      </c>
      <c r="AD7" s="94"/>
      <c r="AE7" s="94"/>
      <c r="AF7" s="94"/>
      <c r="AG7" s="95" t="s">
        <v>132</v>
      </c>
      <c r="AH7" s="95" t="s">
        <v>133</v>
      </c>
      <c r="AI7" s="95" t="s">
        <v>134</v>
      </c>
      <c r="AJ7" s="98" t="n">
        <v>1</v>
      </c>
      <c r="AK7" s="98" t="s">
        <v>135</v>
      </c>
      <c r="AL7" s="98" t="n">
        <v>3</v>
      </c>
      <c r="AM7" s="98" t="s">
        <v>135</v>
      </c>
      <c r="AN7" s="98" t="s">
        <v>136</v>
      </c>
      <c r="AO7" s="98" t="s">
        <v>137</v>
      </c>
      <c r="AP7" s="98" t="s">
        <v>138</v>
      </c>
      <c r="AQ7" s="98" t="s">
        <v>139</v>
      </c>
      <c r="AR7" s="98" t="s">
        <v>140</v>
      </c>
      <c r="AS7" s="98" t="s">
        <v>141</v>
      </c>
      <c r="AT7" s="98"/>
      <c r="AU7" s="98"/>
    </row>
    <row r="8" customFormat="false" ht="15.75" hidden="false" customHeight="true" outlineLevel="0" collapsed="false">
      <c r="A8" s="102" t="n">
        <v>1</v>
      </c>
      <c r="B8" s="103" t="n">
        <f aca="false">A8+1</f>
        <v>2</v>
      </c>
      <c r="C8" s="103" t="n">
        <f aca="false">B8+1</f>
        <v>3</v>
      </c>
      <c r="D8" s="103" t="n">
        <f aca="false">C8+1</f>
        <v>4</v>
      </c>
      <c r="E8" s="104" t="n">
        <f aca="false">D8+1</f>
        <v>5</v>
      </c>
      <c r="F8" s="104" t="n">
        <f aca="false">E8+1</f>
        <v>6</v>
      </c>
      <c r="G8" s="104" t="n">
        <f aca="false">F8+1</f>
        <v>7</v>
      </c>
      <c r="H8" s="104" t="n">
        <f aca="false">G8+1</f>
        <v>8</v>
      </c>
      <c r="I8" s="104" t="n">
        <f aca="false">H8+1</f>
        <v>9</v>
      </c>
      <c r="J8" s="104" t="n">
        <f aca="false">I8+1</f>
        <v>10</v>
      </c>
      <c r="K8" s="104" t="n">
        <f aca="false">J8+1</f>
        <v>11</v>
      </c>
      <c r="L8" s="104" t="n">
        <f aca="false">K8+1</f>
        <v>12</v>
      </c>
      <c r="M8" s="104" t="n">
        <f aca="false">L8+1</f>
        <v>13</v>
      </c>
      <c r="N8" s="104" t="n">
        <f aca="false">M8+1</f>
        <v>14</v>
      </c>
      <c r="O8" s="104" t="n">
        <f aca="false">N8+1</f>
        <v>15</v>
      </c>
      <c r="P8" s="104" t="n">
        <f aca="false">O8+1</f>
        <v>16</v>
      </c>
      <c r="Q8" s="104" t="n">
        <f aca="false">P8+1</f>
        <v>17</v>
      </c>
      <c r="R8" s="104" t="n">
        <f aca="false">Q8+1</f>
        <v>18</v>
      </c>
      <c r="S8" s="104" t="n">
        <f aca="false">R8+1</f>
        <v>19</v>
      </c>
      <c r="T8" s="104" t="n">
        <f aca="false">S8+1</f>
        <v>20</v>
      </c>
      <c r="U8" s="104" t="n">
        <f aca="false">T8+1</f>
        <v>21</v>
      </c>
      <c r="V8" s="104" t="n">
        <f aca="false">U8+1</f>
        <v>22</v>
      </c>
      <c r="W8" s="104" t="n">
        <f aca="false">V8+1</f>
        <v>23</v>
      </c>
      <c r="X8" s="104" t="n">
        <f aca="false">W8+1</f>
        <v>24</v>
      </c>
      <c r="Y8" s="104" t="n">
        <f aca="false">X8+1</f>
        <v>25</v>
      </c>
      <c r="Z8" s="104" t="n">
        <f aca="false">Y8+1</f>
        <v>26</v>
      </c>
      <c r="AA8" s="104" t="n">
        <f aca="false">Z8+1</f>
        <v>27</v>
      </c>
      <c r="AB8" s="104" t="n">
        <f aca="false">AA8+1</f>
        <v>28</v>
      </c>
      <c r="AC8" s="104" t="n">
        <f aca="false">AB8+1</f>
        <v>29</v>
      </c>
      <c r="AD8" s="105" t="n">
        <f aca="false">AC8+1</f>
        <v>30</v>
      </c>
      <c r="AE8" s="105" t="n">
        <f aca="false">AD8+1</f>
        <v>31</v>
      </c>
      <c r="AF8" s="105" t="n">
        <f aca="false">AE8+1</f>
        <v>32</v>
      </c>
      <c r="AG8" s="105" t="n">
        <f aca="false">AF8+1</f>
        <v>33</v>
      </c>
      <c r="AH8" s="105" t="n">
        <f aca="false">AG8+1</f>
        <v>34</v>
      </c>
      <c r="AI8" s="105" t="n">
        <f aca="false">AH8+1</f>
        <v>35</v>
      </c>
      <c r="AJ8" s="106" t="n">
        <f aca="false">AI8+1</f>
        <v>36</v>
      </c>
      <c r="AK8" s="106" t="n">
        <f aca="false">AJ8+1</f>
        <v>37</v>
      </c>
      <c r="AL8" s="106" t="n">
        <f aca="false">AK8+1</f>
        <v>38</v>
      </c>
      <c r="AM8" s="106" t="n">
        <f aca="false">AL8+1</f>
        <v>39</v>
      </c>
      <c r="AN8" s="106" t="n">
        <f aca="false">AM8+1</f>
        <v>40</v>
      </c>
      <c r="AO8" s="106" t="n">
        <f aca="false">AN8+1</f>
        <v>41</v>
      </c>
      <c r="AP8" s="106" t="n">
        <f aca="false">AO8+1</f>
        <v>42</v>
      </c>
      <c r="AQ8" s="106" t="n">
        <f aca="false">AP8+1</f>
        <v>43</v>
      </c>
      <c r="AR8" s="106" t="n">
        <f aca="false">AQ8+1</f>
        <v>44</v>
      </c>
      <c r="AS8" s="106" t="n">
        <f aca="false">AR8+1</f>
        <v>45</v>
      </c>
      <c r="AT8" s="106" t="n">
        <f aca="false">AS8+1</f>
        <v>46</v>
      </c>
      <c r="AU8" s="105" t="n">
        <f aca="false">AT8+1</f>
        <v>47</v>
      </c>
    </row>
    <row r="9" customFormat="false" ht="15.75" hidden="false" customHeight="true" outlineLevel="0" collapsed="false">
      <c r="A9" s="50" t="n">
        <v>1</v>
      </c>
      <c r="B9" s="107" t="n">
        <f aca="false">IF('DAFTAR SISWA'!B8="","",'DAFTAR SISWA'!B8)</f>
        <v>1344</v>
      </c>
      <c r="C9" s="107" t="str">
        <f aca="false">IF('DAFTAR SISWA'!C8="","",'DAFTAR SISWA'!C8)</f>
        <v>AINI OKTAVI AZIZ</v>
      </c>
      <c r="D9" s="108" t="s">
        <v>117</v>
      </c>
      <c r="E9" s="109" t="n">
        <v>85</v>
      </c>
      <c r="F9" s="110" t="n">
        <v>81</v>
      </c>
      <c r="G9" s="110" t="n">
        <v>77</v>
      </c>
      <c r="H9" s="111" t="n">
        <v>78</v>
      </c>
      <c r="I9" s="110" t="n">
        <v>89</v>
      </c>
      <c r="J9" s="110" t="n">
        <v>82</v>
      </c>
      <c r="K9" s="112" t="n">
        <v>81</v>
      </c>
      <c r="L9" s="110" t="n">
        <v>79</v>
      </c>
      <c r="M9" s="112" t="n">
        <v>80</v>
      </c>
      <c r="N9" s="112" t="n">
        <v>79</v>
      </c>
      <c r="O9" s="110" t="n">
        <v>87</v>
      </c>
      <c r="P9" s="110"/>
      <c r="Q9" s="110"/>
      <c r="R9" s="110"/>
      <c r="S9" s="110" t="n">
        <v>87</v>
      </c>
      <c r="T9" s="110" t="n">
        <v>91</v>
      </c>
      <c r="U9" s="110" t="n">
        <v>84</v>
      </c>
      <c r="V9" s="110" t="n">
        <v>79</v>
      </c>
      <c r="W9" s="111" t="n">
        <v>91</v>
      </c>
      <c r="X9" s="111" t="n">
        <v>86</v>
      </c>
      <c r="Y9" s="111" t="n">
        <v>89</v>
      </c>
      <c r="Z9" s="110"/>
      <c r="AA9" s="110"/>
      <c r="AB9" s="110"/>
      <c r="AC9" s="111" t="n">
        <v>76</v>
      </c>
      <c r="AD9" s="113" t="n">
        <f aca="false">AVERAGE(E9:AC9)</f>
        <v>83.2105263157895</v>
      </c>
      <c r="AE9" s="67" t="n">
        <f aca="false">SUM(E9:AC9)</f>
        <v>1581</v>
      </c>
      <c r="AF9" s="67" t="n">
        <f aca="false">RANK(AE9,$AE$9:$AE$47)</f>
        <v>4</v>
      </c>
      <c r="AG9" s="67" t="n">
        <v>2</v>
      </c>
      <c r="AH9" s="67" t="n">
        <v>3</v>
      </c>
      <c r="AI9" s="67" t="n">
        <v>4</v>
      </c>
      <c r="AJ9" s="114" t="s">
        <v>142</v>
      </c>
      <c r="AK9" s="114" t="s">
        <v>1</v>
      </c>
      <c r="AL9" s="115"/>
      <c r="AM9" s="115"/>
      <c r="AN9" s="114" t="s">
        <v>143</v>
      </c>
      <c r="AO9" s="114" t="s">
        <v>144</v>
      </c>
      <c r="AP9" s="114" t="s">
        <v>143</v>
      </c>
      <c r="AQ9" s="115"/>
      <c r="AR9" s="115"/>
      <c r="AS9" s="115"/>
      <c r="AT9" s="114" t="s">
        <v>145</v>
      </c>
      <c r="AU9" s="67"/>
    </row>
    <row r="10" customFormat="false" ht="15.75" hidden="false" customHeight="true" outlineLevel="0" collapsed="false">
      <c r="A10" s="50" t="n">
        <v>2</v>
      </c>
      <c r="B10" s="107" t="n">
        <f aca="false">IF('DAFTAR SISWA'!B9="","",'DAFTAR SISWA'!B9)</f>
        <v>1345</v>
      </c>
      <c r="C10" s="107" t="str">
        <f aca="false">IF('DAFTAR SISWA'!C9="","",'DAFTAR SISWA'!C9)</f>
        <v>ANISA UL BADRIYAH</v>
      </c>
      <c r="D10" s="108" t="s">
        <v>117</v>
      </c>
      <c r="E10" s="110" t="n">
        <v>82</v>
      </c>
      <c r="F10" s="110" t="n">
        <v>82</v>
      </c>
      <c r="G10" s="110" t="n">
        <v>80</v>
      </c>
      <c r="H10" s="111" t="n">
        <v>79</v>
      </c>
      <c r="I10" s="110" t="n">
        <v>87</v>
      </c>
      <c r="J10" s="110" t="n">
        <v>84</v>
      </c>
      <c r="K10" s="112" t="n">
        <v>76</v>
      </c>
      <c r="L10" s="110" t="n">
        <v>81</v>
      </c>
      <c r="M10" s="112" t="n">
        <v>80</v>
      </c>
      <c r="N10" s="112" t="n">
        <v>82</v>
      </c>
      <c r="O10" s="110" t="n">
        <v>86</v>
      </c>
      <c r="P10" s="110"/>
      <c r="Q10" s="110"/>
      <c r="R10" s="110"/>
      <c r="S10" s="110" t="n">
        <v>86</v>
      </c>
      <c r="T10" s="110" t="n">
        <v>89</v>
      </c>
      <c r="U10" s="110" t="n">
        <v>78</v>
      </c>
      <c r="V10" s="110" t="n">
        <v>79</v>
      </c>
      <c r="W10" s="111" t="n">
        <v>84</v>
      </c>
      <c r="X10" s="111" t="n">
        <v>82</v>
      </c>
      <c r="Y10" s="111" t="n">
        <v>91</v>
      </c>
      <c r="Z10" s="110"/>
      <c r="AA10" s="110"/>
      <c r="AB10" s="110"/>
      <c r="AC10" s="111" t="n">
        <v>76</v>
      </c>
      <c r="AD10" s="113" t="n">
        <f aca="false">AVERAGE(E10:AC10)</f>
        <v>82.3157894736842</v>
      </c>
      <c r="AE10" s="67" t="n">
        <f aca="false">SUM(E10:AC10)</f>
        <v>1564</v>
      </c>
      <c r="AF10" s="67" t="n">
        <f aca="false">RANK(AE10,$AE$9:$AE$47)</f>
        <v>7</v>
      </c>
      <c r="AG10" s="67"/>
      <c r="AH10" s="67"/>
      <c r="AI10" s="67"/>
      <c r="AJ10" s="114" t="s">
        <v>142</v>
      </c>
      <c r="AK10" s="114" t="s">
        <v>23</v>
      </c>
      <c r="AL10" s="114" t="s">
        <v>146</v>
      </c>
      <c r="AM10" s="114" t="s">
        <v>143</v>
      </c>
      <c r="AN10" s="114" t="s">
        <v>143</v>
      </c>
      <c r="AO10" s="114" t="s">
        <v>143</v>
      </c>
      <c r="AP10" s="114" t="s">
        <v>143</v>
      </c>
      <c r="AQ10" s="114" t="n">
        <v>1</v>
      </c>
      <c r="AR10" s="115"/>
      <c r="AS10" s="115"/>
      <c r="AT10" s="114" t="s">
        <v>145</v>
      </c>
      <c r="AU10" s="67"/>
    </row>
    <row r="11" customFormat="false" ht="15.75" hidden="false" customHeight="true" outlineLevel="0" collapsed="false">
      <c r="A11" s="50" t="n">
        <v>3</v>
      </c>
      <c r="B11" s="107" t="n">
        <f aca="false">IF('DAFTAR SISWA'!B10="","",'DAFTAR SISWA'!B10)</f>
        <v>1346</v>
      </c>
      <c r="C11" s="107" t="str">
        <f aca="false">IF('DAFTAR SISWA'!C10="","",'DAFTAR SISWA'!C10)</f>
        <v>AULIA NUR ARIFAH</v>
      </c>
      <c r="D11" s="108" t="s">
        <v>117</v>
      </c>
      <c r="E11" s="110" t="n">
        <v>80</v>
      </c>
      <c r="F11" s="110" t="n">
        <v>84</v>
      </c>
      <c r="G11" s="110" t="n">
        <v>80</v>
      </c>
      <c r="H11" s="111" t="n">
        <v>79</v>
      </c>
      <c r="I11" s="110" t="n">
        <v>84</v>
      </c>
      <c r="J11" s="110" t="n">
        <v>78</v>
      </c>
      <c r="K11" s="112" t="n">
        <v>76</v>
      </c>
      <c r="L11" s="110" t="n">
        <v>79</v>
      </c>
      <c r="M11" s="112" t="n">
        <v>84</v>
      </c>
      <c r="N11" s="112" t="n">
        <v>82</v>
      </c>
      <c r="O11" s="110" t="n">
        <v>82</v>
      </c>
      <c r="P11" s="110"/>
      <c r="Q11" s="110"/>
      <c r="R11" s="110"/>
      <c r="S11" s="110" t="n">
        <v>84</v>
      </c>
      <c r="T11" s="110" t="n">
        <v>89</v>
      </c>
      <c r="U11" s="110" t="n">
        <v>84</v>
      </c>
      <c r="V11" s="110" t="n">
        <v>78</v>
      </c>
      <c r="W11" s="111" t="n">
        <v>85</v>
      </c>
      <c r="X11" s="111" t="n">
        <v>83</v>
      </c>
      <c r="Y11" s="111" t="n">
        <v>86</v>
      </c>
      <c r="Z11" s="110"/>
      <c r="AA11" s="110"/>
      <c r="AB11" s="110"/>
      <c r="AC11" s="111" t="n">
        <v>76</v>
      </c>
      <c r="AD11" s="113" t="n">
        <f aca="false">AVERAGE(E11:AC11)</f>
        <v>81.7368421052632</v>
      </c>
      <c r="AE11" s="67" t="n">
        <f aca="false">SUM(E11:AC11)</f>
        <v>1553</v>
      </c>
      <c r="AF11" s="67" t="n">
        <f aca="false">RANK(AE11,$AE$9:$AE$47)</f>
        <v>13</v>
      </c>
      <c r="AG11" s="67"/>
      <c r="AH11" s="67"/>
      <c r="AI11" s="67"/>
      <c r="AJ11" s="114" t="s">
        <v>142</v>
      </c>
      <c r="AK11" s="114" t="s">
        <v>23</v>
      </c>
      <c r="AL11" s="115"/>
      <c r="AM11" s="115"/>
      <c r="AN11" s="114" t="s">
        <v>143</v>
      </c>
      <c r="AO11" s="114" t="s">
        <v>143</v>
      </c>
      <c r="AP11" s="114" t="s">
        <v>143</v>
      </c>
      <c r="AQ11" s="114" t="n">
        <v>2</v>
      </c>
      <c r="AR11" s="115"/>
      <c r="AS11" s="115"/>
      <c r="AT11" s="114" t="s">
        <v>145</v>
      </c>
      <c r="AU11" s="67"/>
    </row>
    <row r="12" customFormat="false" ht="15.75" hidden="false" customHeight="true" outlineLevel="0" collapsed="false">
      <c r="A12" s="50" t="n">
        <v>4</v>
      </c>
      <c r="B12" s="107" t="n">
        <f aca="false">IF('DAFTAR SISWA'!B11="","",'DAFTAR SISWA'!B11)</f>
        <v>1347</v>
      </c>
      <c r="C12" s="107" t="str">
        <f aca="false">IF('DAFTAR SISWA'!C11="","",'DAFTAR SISWA'!C11)</f>
        <v>AYUK WULAN NINGRUM</v>
      </c>
      <c r="D12" s="108" t="s">
        <v>117</v>
      </c>
      <c r="E12" s="110" t="n">
        <v>79</v>
      </c>
      <c r="F12" s="110" t="n">
        <v>83</v>
      </c>
      <c r="G12" s="110" t="n">
        <v>77</v>
      </c>
      <c r="H12" s="111" t="n">
        <v>79</v>
      </c>
      <c r="I12" s="110" t="n">
        <v>82</v>
      </c>
      <c r="J12" s="110" t="n">
        <v>76</v>
      </c>
      <c r="K12" s="112" t="n">
        <v>76</v>
      </c>
      <c r="L12" s="110" t="n">
        <v>76</v>
      </c>
      <c r="M12" s="112" t="n">
        <v>79</v>
      </c>
      <c r="N12" s="112" t="n">
        <v>82</v>
      </c>
      <c r="O12" s="110" t="n">
        <v>83</v>
      </c>
      <c r="P12" s="110"/>
      <c r="Q12" s="110"/>
      <c r="R12" s="110"/>
      <c r="S12" s="110" t="n">
        <v>78</v>
      </c>
      <c r="T12" s="110" t="n">
        <v>78</v>
      </c>
      <c r="U12" s="110" t="n">
        <v>82</v>
      </c>
      <c r="V12" s="110" t="n">
        <v>79</v>
      </c>
      <c r="W12" s="111" t="n">
        <v>80</v>
      </c>
      <c r="X12" s="111" t="n">
        <v>80</v>
      </c>
      <c r="Y12" s="111" t="n">
        <v>80</v>
      </c>
      <c r="Z12" s="110"/>
      <c r="AA12" s="110"/>
      <c r="AB12" s="110"/>
      <c r="AC12" s="111" t="n">
        <v>76</v>
      </c>
      <c r="AD12" s="113" t="n">
        <f aca="false">AVERAGE(E12:AC12)</f>
        <v>79.2105263157895</v>
      </c>
      <c r="AE12" s="67" t="n">
        <f aca="false">SUM(E12:AC12)</f>
        <v>1505</v>
      </c>
      <c r="AF12" s="67" t="n">
        <f aca="false">RANK(AE12,$AE$9:$AE$47)</f>
        <v>37</v>
      </c>
      <c r="AG12" s="67"/>
      <c r="AH12" s="67"/>
      <c r="AI12" s="67"/>
      <c r="AJ12" s="114" t="s">
        <v>142</v>
      </c>
      <c r="AK12" s="114" t="s">
        <v>23</v>
      </c>
      <c r="AL12" s="115"/>
      <c r="AM12" s="115"/>
      <c r="AN12" s="114" t="s">
        <v>143</v>
      </c>
      <c r="AO12" s="114" t="s">
        <v>143</v>
      </c>
      <c r="AP12" s="114" t="s">
        <v>143</v>
      </c>
      <c r="AQ12" s="114" t="n">
        <v>1</v>
      </c>
      <c r="AR12" s="115"/>
      <c r="AS12" s="115"/>
      <c r="AT12" s="114" t="s">
        <v>145</v>
      </c>
      <c r="AU12" s="67"/>
    </row>
    <row r="13" customFormat="false" ht="15.75" hidden="false" customHeight="true" outlineLevel="0" collapsed="false">
      <c r="A13" s="50" t="n">
        <v>5</v>
      </c>
      <c r="B13" s="107" t="n">
        <f aca="false">IF('DAFTAR SISWA'!B12="","",'DAFTAR SISWA'!B12)</f>
        <v>1348</v>
      </c>
      <c r="C13" s="107" t="str">
        <f aca="false">IF('DAFTAR SISWA'!C12="","",'DAFTAR SISWA'!C12)</f>
        <v>CHAFID ULIL YUSUF</v>
      </c>
      <c r="D13" s="108" t="s">
        <v>117</v>
      </c>
      <c r="E13" s="110" t="n">
        <v>85</v>
      </c>
      <c r="F13" s="110" t="n">
        <v>84</v>
      </c>
      <c r="G13" s="110" t="n">
        <v>77</v>
      </c>
      <c r="H13" s="111" t="n">
        <v>81</v>
      </c>
      <c r="I13" s="110" t="n">
        <v>84</v>
      </c>
      <c r="J13" s="110" t="n">
        <v>76</v>
      </c>
      <c r="K13" s="112" t="n">
        <v>81</v>
      </c>
      <c r="L13" s="110" t="n">
        <v>76</v>
      </c>
      <c r="M13" s="112" t="n">
        <v>80</v>
      </c>
      <c r="N13" s="112" t="n">
        <v>80</v>
      </c>
      <c r="O13" s="110" t="n">
        <v>83</v>
      </c>
      <c r="P13" s="110"/>
      <c r="Q13" s="110"/>
      <c r="R13" s="110"/>
      <c r="S13" s="110" t="n">
        <v>88</v>
      </c>
      <c r="T13" s="110" t="n">
        <v>87</v>
      </c>
      <c r="U13" s="110" t="n">
        <v>78</v>
      </c>
      <c r="V13" s="110" t="n">
        <v>80</v>
      </c>
      <c r="W13" s="111" t="n">
        <v>84</v>
      </c>
      <c r="X13" s="111" t="n">
        <v>82</v>
      </c>
      <c r="Y13" s="111" t="n">
        <v>83</v>
      </c>
      <c r="Z13" s="110"/>
      <c r="AA13" s="110"/>
      <c r="AB13" s="110"/>
      <c r="AC13" s="111" t="n">
        <v>76</v>
      </c>
      <c r="AD13" s="113" t="n">
        <f aca="false">AVERAGE(E13:AC13)</f>
        <v>81.3157894736842</v>
      </c>
      <c r="AE13" s="67" t="n">
        <f aca="false">SUM(E13:AC13)</f>
        <v>1545</v>
      </c>
      <c r="AF13" s="67" t="n">
        <f aca="false">RANK(AE13,$AE$9:$AE$47)</f>
        <v>17</v>
      </c>
      <c r="AG13" s="67"/>
      <c r="AH13" s="67"/>
      <c r="AI13" s="67"/>
      <c r="AJ13" s="114" t="s">
        <v>142</v>
      </c>
      <c r="AK13" s="114" t="s">
        <v>23</v>
      </c>
      <c r="AL13" s="115"/>
      <c r="AM13" s="115"/>
      <c r="AN13" s="114" t="s">
        <v>143</v>
      </c>
      <c r="AO13" s="114" t="s">
        <v>143</v>
      </c>
      <c r="AP13" s="114" t="s">
        <v>143</v>
      </c>
      <c r="AQ13" s="114" t="n">
        <v>4</v>
      </c>
      <c r="AR13" s="115"/>
      <c r="AS13" s="115"/>
      <c r="AT13" s="114" t="s">
        <v>145</v>
      </c>
      <c r="AU13" s="67"/>
    </row>
    <row r="14" customFormat="false" ht="15.75" hidden="false" customHeight="true" outlineLevel="0" collapsed="false">
      <c r="A14" s="50" t="n">
        <v>6</v>
      </c>
      <c r="B14" s="107" t="n">
        <f aca="false">IF('DAFTAR SISWA'!B13="","",'DAFTAR SISWA'!B13)</f>
        <v>1349</v>
      </c>
      <c r="C14" s="107" t="str">
        <f aca="false">IF('DAFTAR SISWA'!C13="","",'DAFTAR SISWA'!C13)</f>
        <v>CINDY DWI AFRIYANTI</v>
      </c>
      <c r="D14" s="108" t="s">
        <v>117</v>
      </c>
      <c r="E14" s="112" t="n">
        <v>80</v>
      </c>
      <c r="F14" s="112" t="n">
        <v>84</v>
      </c>
      <c r="G14" s="112" t="n">
        <v>79</v>
      </c>
      <c r="H14" s="111" t="n">
        <v>78</v>
      </c>
      <c r="I14" s="112" t="n">
        <v>84</v>
      </c>
      <c r="J14" s="112" t="n">
        <v>75</v>
      </c>
      <c r="K14" s="112" t="n">
        <v>81</v>
      </c>
      <c r="L14" s="112" t="n">
        <v>79</v>
      </c>
      <c r="M14" s="112" t="n">
        <v>80</v>
      </c>
      <c r="N14" s="112" t="n">
        <v>80</v>
      </c>
      <c r="O14" s="112" t="n">
        <v>87</v>
      </c>
      <c r="P14" s="112"/>
      <c r="Q14" s="112"/>
      <c r="R14" s="112"/>
      <c r="S14" s="112" t="n">
        <v>85</v>
      </c>
      <c r="T14" s="112" t="n">
        <v>87</v>
      </c>
      <c r="U14" s="112" t="n">
        <v>80</v>
      </c>
      <c r="V14" s="112" t="n">
        <v>82</v>
      </c>
      <c r="W14" s="111" t="n">
        <v>91</v>
      </c>
      <c r="X14" s="111" t="n">
        <v>83</v>
      </c>
      <c r="Y14" s="111" t="n">
        <v>89</v>
      </c>
      <c r="Z14" s="112"/>
      <c r="AA14" s="112"/>
      <c r="AB14" s="112"/>
      <c r="AC14" s="111" t="n">
        <v>76</v>
      </c>
      <c r="AD14" s="113" t="n">
        <f aca="false">AVERAGE(E14:AC14)</f>
        <v>82.1052631578947</v>
      </c>
      <c r="AE14" s="67" t="n">
        <f aca="false">SUM(E14:AC14)</f>
        <v>1560</v>
      </c>
      <c r="AF14" s="67" t="n">
        <f aca="false">RANK(AE14,$AE$9:$AE$47)</f>
        <v>9</v>
      </c>
      <c r="AG14" s="67"/>
      <c r="AH14" s="67"/>
      <c r="AI14" s="67"/>
      <c r="AJ14" s="114" t="s">
        <v>142</v>
      </c>
      <c r="AK14" s="114" t="s">
        <v>1</v>
      </c>
      <c r="AL14" s="115"/>
      <c r="AM14" s="115"/>
      <c r="AN14" s="114" t="s">
        <v>143</v>
      </c>
      <c r="AO14" s="114" t="s">
        <v>143</v>
      </c>
      <c r="AP14" s="114" t="s">
        <v>143</v>
      </c>
      <c r="AQ14" s="114" t="n">
        <v>2</v>
      </c>
      <c r="AR14" s="115"/>
      <c r="AS14" s="115"/>
      <c r="AT14" s="114" t="s">
        <v>145</v>
      </c>
      <c r="AU14" s="67"/>
    </row>
    <row r="15" customFormat="false" ht="15.75" hidden="false" customHeight="true" outlineLevel="0" collapsed="false">
      <c r="A15" s="50" t="n">
        <v>7</v>
      </c>
      <c r="B15" s="107" t="n">
        <f aca="false">IF('DAFTAR SISWA'!B14="","",'DAFTAR SISWA'!B14)</f>
        <v>1350</v>
      </c>
      <c r="C15" s="107" t="str">
        <f aca="false">IF('DAFTAR SISWA'!C14="","",'DAFTAR SISWA'!C14)</f>
        <v>DELLA SANIA</v>
      </c>
      <c r="D15" s="108" t="s">
        <v>117</v>
      </c>
      <c r="E15" s="112" t="n">
        <v>86</v>
      </c>
      <c r="F15" s="112" t="n">
        <v>83</v>
      </c>
      <c r="G15" s="112" t="n">
        <v>82</v>
      </c>
      <c r="H15" s="111" t="n">
        <v>80</v>
      </c>
      <c r="I15" s="112" t="n">
        <v>85</v>
      </c>
      <c r="J15" s="112" t="n">
        <v>82</v>
      </c>
      <c r="K15" s="112" t="n">
        <v>81</v>
      </c>
      <c r="L15" s="112" t="n">
        <v>83</v>
      </c>
      <c r="M15" s="112" t="n">
        <v>85</v>
      </c>
      <c r="N15" s="112" t="n">
        <v>82</v>
      </c>
      <c r="O15" s="112" t="n">
        <v>86</v>
      </c>
      <c r="P15" s="112"/>
      <c r="Q15" s="112"/>
      <c r="R15" s="112"/>
      <c r="S15" s="112" t="n">
        <v>90</v>
      </c>
      <c r="T15" s="112" t="n">
        <v>91</v>
      </c>
      <c r="U15" s="112" t="n">
        <v>84</v>
      </c>
      <c r="V15" s="112" t="n">
        <v>79</v>
      </c>
      <c r="W15" s="111" t="n">
        <v>85</v>
      </c>
      <c r="X15" s="111" t="n">
        <v>85</v>
      </c>
      <c r="Y15" s="111" t="n">
        <v>91</v>
      </c>
      <c r="Z15" s="112"/>
      <c r="AA15" s="112"/>
      <c r="AB15" s="112"/>
      <c r="AC15" s="111" t="n">
        <v>76</v>
      </c>
      <c r="AD15" s="113" t="n">
        <f aca="false">AVERAGE(E15:AC15)</f>
        <v>84</v>
      </c>
      <c r="AE15" s="67" t="n">
        <f aca="false">SUM(E15:AC15)</f>
        <v>1596</v>
      </c>
      <c r="AF15" s="67" t="n">
        <f aca="false">RANK(AE15,$AE$9:$AE$47)</f>
        <v>1</v>
      </c>
      <c r="AG15" s="67"/>
      <c r="AH15" s="67"/>
      <c r="AI15" s="67"/>
      <c r="AJ15" s="114" t="s">
        <v>142</v>
      </c>
      <c r="AK15" s="114" t="s">
        <v>1</v>
      </c>
      <c r="AL15" s="115"/>
      <c r="AM15" s="115"/>
      <c r="AN15" s="114" t="s">
        <v>143</v>
      </c>
      <c r="AO15" s="114" t="s">
        <v>143</v>
      </c>
      <c r="AP15" s="114" t="s">
        <v>143</v>
      </c>
      <c r="AQ15" s="114" t="n">
        <v>1</v>
      </c>
      <c r="AR15" s="115"/>
      <c r="AS15" s="115"/>
      <c r="AT15" s="114" t="s">
        <v>145</v>
      </c>
      <c r="AU15" s="67"/>
    </row>
    <row r="16" customFormat="false" ht="15.75" hidden="false" customHeight="true" outlineLevel="0" collapsed="false">
      <c r="A16" s="50" t="n">
        <v>8</v>
      </c>
      <c r="B16" s="107" t="n">
        <f aca="false">IF('DAFTAR SISWA'!B15="","",'DAFTAR SISWA'!B15)</f>
        <v>1351</v>
      </c>
      <c r="C16" s="107" t="str">
        <f aca="false">IF('DAFTAR SISWA'!C15="","",'DAFTAR SISWA'!C15)</f>
        <v>DEWI NURCAHYANI</v>
      </c>
      <c r="D16" s="108" t="s">
        <v>117</v>
      </c>
      <c r="E16" s="110" t="n">
        <v>82</v>
      </c>
      <c r="F16" s="110" t="n">
        <v>78</v>
      </c>
      <c r="G16" s="110" t="n">
        <v>79</v>
      </c>
      <c r="H16" s="111" t="n">
        <v>79</v>
      </c>
      <c r="I16" s="110" t="n">
        <v>81</v>
      </c>
      <c r="J16" s="110" t="n">
        <v>77</v>
      </c>
      <c r="K16" s="112" t="n">
        <v>76</v>
      </c>
      <c r="L16" s="110" t="n">
        <v>79</v>
      </c>
      <c r="M16" s="112" t="n">
        <v>83</v>
      </c>
      <c r="N16" s="112" t="n">
        <v>79</v>
      </c>
      <c r="O16" s="110" t="n">
        <v>85</v>
      </c>
      <c r="P16" s="110"/>
      <c r="Q16" s="110"/>
      <c r="R16" s="110"/>
      <c r="S16" s="110" t="n">
        <v>78</v>
      </c>
      <c r="T16" s="110" t="n">
        <v>86</v>
      </c>
      <c r="U16" s="110" t="n">
        <v>81</v>
      </c>
      <c r="V16" s="110" t="n">
        <v>81</v>
      </c>
      <c r="W16" s="111" t="n">
        <v>84</v>
      </c>
      <c r="X16" s="111" t="n">
        <v>82</v>
      </c>
      <c r="Y16" s="111" t="n">
        <v>81</v>
      </c>
      <c r="Z16" s="110"/>
      <c r="AA16" s="110"/>
      <c r="AB16" s="110"/>
      <c r="AC16" s="111" t="n">
        <v>78</v>
      </c>
      <c r="AD16" s="113" t="n">
        <f aca="false">AVERAGE(E16:AC16)</f>
        <v>80.4736842105263</v>
      </c>
      <c r="AE16" s="67" t="n">
        <f aca="false">SUM(E16:AC16)</f>
        <v>1529</v>
      </c>
      <c r="AF16" s="67" t="n">
        <f aca="false">RANK(AE16,$AE$9:$AE$47)</f>
        <v>28</v>
      </c>
      <c r="AG16" s="67"/>
      <c r="AH16" s="67"/>
      <c r="AI16" s="67"/>
      <c r="AJ16" s="114" t="s">
        <v>142</v>
      </c>
      <c r="AK16" s="114" t="s">
        <v>1</v>
      </c>
      <c r="AL16" s="114" t="s">
        <v>146</v>
      </c>
      <c r="AM16" s="114" t="s">
        <v>143</v>
      </c>
      <c r="AN16" s="114" t="s">
        <v>143</v>
      </c>
      <c r="AO16" s="114" t="s">
        <v>144</v>
      </c>
      <c r="AP16" s="114" t="s">
        <v>143</v>
      </c>
      <c r="AQ16" s="115"/>
      <c r="AR16" s="115"/>
      <c r="AS16" s="115"/>
      <c r="AT16" s="114" t="s">
        <v>145</v>
      </c>
      <c r="AU16" s="67"/>
    </row>
    <row r="17" customFormat="false" ht="15.75" hidden="false" customHeight="true" outlineLevel="0" collapsed="false">
      <c r="A17" s="50" t="n">
        <v>9</v>
      </c>
      <c r="B17" s="107" t="n">
        <f aca="false">IF('DAFTAR SISWA'!B16="","",'DAFTAR SISWA'!B16)</f>
        <v>1352</v>
      </c>
      <c r="C17" s="107" t="str">
        <f aca="false">IF('DAFTAR SISWA'!C16="","",'DAFTAR SISWA'!C16)</f>
        <v>DINAR KURNIA FEBRIYANTI</v>
      </c>
      <c r="D17" s="108" t="s">
        <v>117</v>
      </c>
      <c r="E17" s="110" t="n">
        <v>80</v>
      </c>
      <c r="F17" s="110" t="n">
        <v>79</v>
      </c>
      <c r="G17" s="110" t="n">
        <v>82</v>
      </c>
      <c r="H17" s="111" t="n">
        <v>81</v>
      </c>
      <c r="I17" s="110" t="n">
        <v>80</v>
      </c>
      <c r="J17" s="110" t="n">
        <v>80</v>
      </c>
      <c r="K17" s="112" t="n">
        <v>76</v>
      </c>
      <c r="L17" s="110" t="n">
        <v>76</v>
      </c>
      <c r="M17" s="112" t="n">
        <v>80</v>
      </c>
      <c r="N17" s="112" t="n">
        <v>82</v>
      </c>
      <c r="O17" s="110" t="n">
        <v>80</v>
      </c>
      <c r="P17" s="110"/>
      <c r="Q17" s="110"/>
      <c r="R17" s="110"/>
      <c r="S17" s="110" t="n">
        <v>79</v>
      </c>
      <c r="T17" s="110" t="n">
        <v>85</v>
      </c>
      <c r="U17" s="110" t="n">
        <v>80</v>
      </c>
      <c r="V17" s="110" t="n">
        <v>79</v>
      </c>
      <c r="W17" s="111" t="n">
        <v>84</v>
      </c>
      <c r="X17" s="111" t="n">
        <v>84</v>
      </c>
      <c r="Y17" s="111" t="n">
        <v>85</v>
      </c>
      <c r="Z17" s="110"/>
      <c r="AA17" s="110"/>
      <c r="AB17" s="110"/>
      <c r="AC17" s="111" t="n">
        <v>76</v>
      </c>
      <c r="AD17" s="113" t="n">
        <f aca="false">AVERAGE(E17:AC17)</f>
        <v>80.421052631579</v>
      </c>
      <c r="AE17" s="67" t="n">
        <f aca="false">SUM(E17:AC17)</f>
        <v>1528</v>
      </c>
      <c r="AF17" s="67" t="n">
        <f aca="false">RANK(AE17,$AE$9:$AE$47)</f>
        <v>29</v>
      </c>
      <c r="AG17" s="67"/>
      <c r="AH17" s="67"/>
      <c r="AI17" s="67"/>
      <c r="AJ17" s="114" t="s">
        <v>142</v>
      </c>
      <c r="AK17" s="114" t="s">
        <v>1</v>
      </c>
      <c r="AL17" s="114" t="s">
        <v>146</v>
      </c>
      <c r="AM17" s="114" t="s">
        <v>143</v>
      </c>
      <c r="AN17" s="114" t="s">
        <v>143</v>
      </c>
      <c r="AO17" s="114" t="s">
        <v>144</v>
      </c>
      <c r="AP17" s="114" t="s">
        <v>143</v>
      </c>
      <c r="AQ17" s="115"/>
      <c r="AR17" s="115"/>
      <c r="AS17" s="115"/>
      <c r="AT17" s="114" t="s">
        <v>145</v>
      </c>
      <c r="AU17" s="67"/>
    </row>
    <row r="18" customFormat="false" ht="15.75" hidden="false" customHeight="true" outlineLevel="0" collapsed="false">
      <c r="A18" s="50" t="n">
        <v>10</v>
      </c>
      <c r="B18" s="107" t="n">
        <f aca="false">IF('DAFTAR SISWA'!B17="","",'DAFTAR SISWA'!B17)</f>
        <v>1353</v>
      </c>
      <c r="C18" s="107" t="str">
        <f aca="false">IF('DAFTAR SISWA'!C17="","",'DAFTAR SISWA'!C17)</f>
        <v>ELMA MUWASSAHNNIKMAH</v>
      </c>
      <c r="D18" s="108" t="s">
        <v>117</v>
      </c>
      <c r="E18" s="110" t="n">
        <v>85</v>
      </c>
      <c r="F18" s="110" t="n">
        <v>82</v>
      </c>
      <c r="G18" s="110" t="n">
        <v>78</v>
      </c>
      <c r="H18" s="111" t="n">
        <v>82</v>
      </c>
      <c r="I18" s="110" t="n">
        <v>80</v>
      </c>
      <c r="J18" s="110" t="n">
        <v>84</v>
      </c>
      <c r="K18" s="112" t="n">
        <v>79</v>
      </c>
      <c r="L18" s="110" t="n">
        <v>79</v>
      </c>
      <c r="M18" s="112" t="n">
        <v>80</v>
      </c>
      <c r="N18" s="112" t="n">
        <v>82</v>
      </c>
      <c r="O18" s="110" t="n">
        <v>86</v>
      </c>
      <c r="P18" s="110"/>
      <c r="Q18" s="110"/>
      <c r="R18" s="110"/>
      <c r="S18" s="110" t="n">
        <v>81</v>
      </c>
      <c r="T18" s="110" t="n">
        <v>89</v>
      </c>
      <c r="U18" s="110" t="n">
        <v>84</v>
      </c>
      <c r="V18" s="110" t="n">
        <v>78</v>
      </c>
      <c r="W18" s="111" t="n">
        <v>85</v>
      </c>
      <c r="X18" s="111" t="n">
        <v>85</v>
      </c>
      <c r="Y18" s="111" t="n">
        <v>90</v>
      </c>
      <c r="Z18" s="110"/>
      <c r="AA18" s="110"/>
      <c r="AB18" s="110"/>
      <c r="AC18" s="111" t="n">
        <v>76</v>
      </c>
      <c r="AD18" s="113" t="n">
        <f aca="false">AVERAGE(E18:AC18)</f>
        <v>82.3684210526316</v>
      </c>
      <c r="AE18" s="67" t="n">
        <f aca="false">SUM(E18:AC18)</f>
        <v>1565</v>
      </c>
      <c r="AF18" s="67" t="n">
        <f aca="false">RANK(AE18,$AE$9:$AE$47)</f>
        <v>6</v>
      </c>
      <c r="AG18" s="67"/>
      <c r="AH18" s="67"/>
      <c r="AI18" s="67"/>
      <c r="AJ18" s="114" t="s">
        <v>142</v>
      </c>
      <c r="AK18" s="114" t="s">
        <v>1</v>
      </c>
      <c r="AL18" s="114" t="s">
        <v>147</v>
      </c>
      <c r="AM18" s="114" t="s">
        <v>143</v>
      </c>
      <c r="AN18" s="114" t="s">
        <v>143</v>
      </c>
      <c r="AO18" s="114" t="s">
        <v>144</v>
      </c>
      <c r="AP18" s="114" t="s">
        <v>143</v>
      </c>
      <c r="AQ18" s="115"/>
      <c r="AR18" s="115"/>
      <c r="AS18" s="115"/>
      <c r="AT18" s="114" t="s">
        <v>145</v>
      </c>
      <c r="AU18" s="67"/>
    </row>
    <row r="19" customFormat="false" ht="15.75" hidden="false" customHeight="true" outlineLevel="0" collapsed="false">
      <c r="A19" s="50" t="n">
        <v>11</v>
      </c>
      <c r="B19" s="107" t="n">
        <f aca="false">IF('DAFTAR SISWA'!B18="","",'DAFTAR SISWA'!B18)</f>
        <v>1354</v>
      </c>
      <c r="C19" s="107" t="str">
        <f aca="false">IF('DAFTAR SISWA'!C18="","",'DAFTAR SISWA'!C18)</f>
        <v>EVILIA ANIVAIZATI</v>
      </c>
      <c r="D19" s="108" t="s">
        <v>117</v>
      </c>
      <c r="E19" s="110" t="n">
        <v>82</v>
      </c>
      <c r="F19" s="110" t="n">
        <v>85</v>
      </c>
      <c r="G19" s="110" t="n">
        <v>80</v>
      </c>
      <c r="H19" s="111" t="n">
        <v>80</v>
      </c>
      <c r="I19" s="110" t="n">
        <v>84</v>
      </c>
      <c r="J19" s="110" t="n">
        <v>80</v>
      </c>
      <c r="K19" s="112" t="n">
        <v>77</v>
      </c>
      <c r="L19" s="110" t="n">
        <v>76</v>
      </c>
      <c r="M19" s="112" t="n">
        <v>79</v>
      </c>
      <c r="N19" s="112" t="n">
        <v>80</v>
      </c>
      <c r="O19" s="110" t="n">
        <v>86</v>
      </c>
      <c r="P19" s="110"/>
      <c r="Q19" s="110"/>
      <c r="R19" s="110"/>
      <c r="S19" s="110" t="n">
        <v>83</v>
      </c>
      <c r="T19" s="110" t="n">
        <v>81</v>
      </c>
      <c r="U19" s="110" t="n">
        <v>78</v>
      </c>
      <c r="V19" s="110" t="n">
        <v>80</v>
      </c>
      <c r="W19" s="111" t="n">
        <v>87</v>
      </c>
      <c r="X19" s="111" t="n">
        <v>81</v>
      </c>
      <c r="Y19" s="111" t="n">
        <v>82</v>
      </c>
      <c r="Z19" s="110"/>
      <c r="AA19" s="110"/>
      <c r="AB19" s="110"/>
      <c r="AC19" s="111" t="n">
        <v>76</v>
      </c>
      <c r="AD19" s="113" t="n">
        <f aca="false">AVERAGE(E19:AC19)</f>
        <v>80.8947368421053</v>
      </c>
      <c r="AE19" s="67" t="n">
        <f aca="false">SUM(E19:AC19)</f>
        <v>1537</v>
      </c>
      <c r="AF19" s="67" t="n">
        <f aca="false">RANK(AE19,$AE$9:$AE$47)</f>
        <v>24</v>
      </c>
      <c r="AG19" s="67"/>
      <c r="AH19" s="67"/>
      <c r="AI19" s="67"/>
      <c r="AJ19" s="114" t="s">
        <v>142</v>
      </c>
      <c r="AK19" s="114" t="s">
        <v>23</v>
      </c>
      <c r="AL19" s="115"/>
      <c r="AM19" s="115"/>
      <c r="AN19" s="114" t="s">
        <v>143</v>
      </c>
      <c r="AO19" s="114" t="s">
        <v>143</v>
      </c>
      <c r="AP19" s="114" t="s">
        <v>143</v>
      </c>
      <c r="AQ19" s="114" t="n">
        <v>1</v>
      </c>
      <c r="AR19" s="115"/>
      <c r="AS19" s="115"/>
      <c r="AT19" s="114" t="s">
        <v>145</v>
      </c>
      <c r="AU19" s="67"/>
    </row>
    <row r="20" customFormat="false" ht="15.75" hidden="false" customHeight="true" outlineLevel="0" collapsed="false">
      <c r="A20" s="50" t="n">
        <v>12</v>
      </c>
      <c r="B20" s="107" t="n">
        <f aca="false">IF('DAFTAR SISWA'!B19="","",'DAFTAR SISWA'!B19)</f>
        <v>1355</v>
      </c>
      <c r="C20" s="107" t="str">
        <f aca="false">IF('DAFTAR SISWA'!C19="","",'DAFTAR SISWA'!C19)</f>
        <v>FAKHRUR RIZAL</v>
      </c>
      <c r="D20" s="108" t="s">
        <v>131</v>
      </c>
      <c r="E20" s="110" t="n">
        <v>86</v>
      </c>
      <c r="F20" s="110" t="n">
        <v>83</v>
      </c>
      <c r="G20" s="110" t="n">
        <v>78</v>
      </c>
      <c r="H20" s="111" t="n">
        <v>83</v>
      </c>
      <c r="I20" s="110" t="n">
        <v>86</v>
      </c>
      <c r="J20" s="110" t="n">
        <v>79</v>
      </c>
      <c r="K20" s="112" t="n">
        <v>82</v>
      </c>
      <c r="L20" s="110" t="n">
        <v>83</v>
      </c>
      <c r="M20" s="112" t="n">
        <v>79</v>
      </c>
      <c r="N20" s="112" t="n">
        <v>80</v>
      </c>
      <c r="O20" s="110" t="n">
        <v>86</v>
      </c>
      <c r="P20" s="110"/>
      <c r="Q20" s="110"/>
      <c r="R20" s="110"/>
      <c r="S20" s="110" t="n">
        <v>87</v>
      </c>
      <c r="T20" s="110" t="n">
        <v>91</v>
      </c>
      <c r="U20" s="110" t="n">
        <v>82</v>
      </c>
      <c r="V20" s="110" t="n">
        <v>81</v>
      </c>
      <c r="W20" s="111" t="n">
        <v>92</v>
      </c>
      <c r="X20" s="111" t="n">
        <v>85</v>
      </c>
      <c r="Y20" s="111" t="n">
        <v>89</v>
      </c>
      <c r="Z20" s="110"/>
      <c r="AA20" s="110"/>
      <c r="AB20" s="110"/>
      <c r="AC20" s="111" t="n">
        <v>76</v>
      </c>
      <c r="AD20" s="113" t="n">
        <f aca="false">AVERAGE(E20:AC20)</f>
        <v>83.5789473684211</v>
      </c>
      <c r="AE20" s="67" t="n">
        <f aca="false">SUM(E20:AC20)</f>
        <v>1588</v>
      </c>
      <c r="AF20" s="67" t="n">
        <f aca="false">RANK(AE20,$AE$9:$AE$47)</f>
        <v>2</v>
      </c>
      <c r="AG20" s="67"/>
      <c r="AH20" s="67"/>
      <c r="AI20" s="67"/>
      <c r="AJ20" s="114" t="s">
        <v>142</v>
      </c>
      <c r="AK20" s="114" t="s">
        <v>1</v>
      </c>
      <c r="AL20" s="114" t="s">
        <v>146</v>
      </c>
      <c r="AM20" s="114" t="s">
        <v>143</v>
      </c>
      <c r="AN20" s="114" t="s">
        <v>143</v>
      </c>
      <c r="AO20" s="114" t="s">
        <v>144</v>
      </c>
      <c r="AP20" s="114" t="s">
        <v>143</v>
      </c>
      <c r="AQ20" s="115"/>
      <c r="AR20" s="115"/>
      <c r="AS20" s="115"/>
      <c r="AT20" s="114" t="s">
        <v>145</v>
      </c>
      <c r="AU20" s="67"/>
    </row>
    <row r="21" customFormat="false" ht="15.75" hidden="false" customHeight="true" outlineLevel="0" collapsed="false">
      <c r="A21" s="50" t="n">
        <v>13</v>
      </c>
      <c r="B21" s="107" t="n">
        <f aca="false">IF('DAFTAR SISWA'!B20="","",'DAFTAR SISWA'!B20)</f>
        <v>1356</v>
      </c>
      <c r="C21" s="107" t="str">
        <f aca="false">IF('DAFTAR SISWA'!C20="","",'DAFTAR SISWA'!C20)</f>
        <v>HANNAH MARYAM</v>
      </c>
      <c r="D21" s="108" t="s">
        <v>117</v>
      </c>
      <c r="E21" s="110" t="n">
        <v>87</v>
      </c>
      <c r="F21" s="110" t="n">
        <v>80</v>
      </c>
      <c r="G21" s="110" t="n">
        <v>82</v>
      </c>
      <c r="H21" s="111" t="n">
        <v>80</v>
      </c>
      <c r="I21" s="110" t="n">
        <v>85</v>
      </c>
      <c r="J21" s="110" t="n">
        <v>82</v>
      </c>
      <c r="K21" s="112" t="n">
        <v>85</v>
      </c>
      <c r="L21" s="110" t="n">
        <v>87</v>
      </c>
      <c r="M21" s="112" t="n">
        <v>80</v>
      </c>
      <c r="N21" s="112" t="n">
        <v>80</v>
      </c>
      <c r="O21" s="110" t="n">
        <v>85</v>
      </c>
      <c r="P21" s="110"/>
      <c r="Q21" s="110"/>
      <c r="R21" s="110"/>
      <c r="S21" s="110" t="n">
        <v>78</v>
      </c>
      <c r="T21" s="110" t="n">
        <v>90</v>
      </c>
      <c r="U21" s="110" t="n">
        <v>85</v>
      </c>
      <c r="V21" s="110" t="n">
        <v>80</v>
      </c>
      <c r="W21" s="111" t="n">
        <v>83</v>
      </c>
      <c r="X21" s="111" t="n">
        <v>86</v>
      </c>
      <c r="Y21" s="111" t="n">
        <v>93</v>
      </c>
      <c r="Z21" s="110"/>
      <c r="AA21" s="110"/>
      <c r="AB21" s="110"/>
      <c r="AC21" s="111" t="n">
        <v>76</v>
      </c>
      <c r="AD21" s="113" t="n">
        <f aca="false">AVERAGE(E21:AC21)</f>
        <v>83.3684210526316</v>
      </c>
      <c r="AE21" s="67" t="n">
        <f aca="false">SUM(E21:AC21)</f>
        <v>1584</v>
      </c>
      <c r="AF21" s="67" t="n">
        <f aca="false">RANK(AE21,$AE$9:$AE$47)</f>
        <v>3</v>
      </c>
      <c r="AG21" s="67"/>
      <c r="AH21" s="67"/>
      <c r="AI21" s="67"/>
      <c r="AJ21" s="114" t="s">
        <v>142</v>
      </c>
      <c r="AK21" s="114" t="s">
        <v>23</v>
      </c>
      <c r="AL21" s="114" t="s">
        <v>146</v>
      </c>
      <c r="AM21" s="114" t="s">
        <v>143</v>
      </c>
      <c r="AN21" s="114" t="s">
        <v>143</v>
      </c>
      <c r="AO21" s="114" t="s">
        <v>143</v>
      </c>
      <c r="AP21" s="114" t="s">
        <v>143</v>
      </c>
      <c r="AQ21" s="114" t="n">
        <v>1</v>
      </c>
      <c r="AR21" s="114" t="n">
        <v>3</v>
      </c>
      <c r="AS21" s="115"/>
      <c r="AT21" s="114" t="s">
        <v>145</v>
      </c>
      <c r="AU21" s="67"/>
    </row>
    <row r="22" customFormat="false" ht="15.75" hidden="false" customHeight="true" outlineLevel="0" collapsed="false">
      <c r="A22" s="50" t="n">
        <v>14</v>
      </c>
      <c r="B22" s="107" t="n">
        <f aca="false">IF('DAFTAR SISWA'!B21="","",'DAFTAR SISWA'!B21)</f>
        <v>1357</v>
      </c>
      <c r="C22" s="107" t="str">
        <f aca="false">IF('DAFTAR SISWA'!C21="","",'DAFTAR SISWA'!C21)</f>
        <v>INDRI RAHMAYANTI</v>
      </c>
      <c r="D22" s="108" t="s">
        <v>131</v>
      </c>
      <c r="E22" s="110" t="n">
        <v>80</v>
      </c>
      <c r="F22" s="110" t="n">
        <v>82</v>
      </c>
      <c r="G22" s="110" t="n">
        <v>80</v>
      </c>
      <c r="H22" s="111" t="n">
        <v>78</v>
      </c>
      <c r="I22" s="110" t="n">
        <v>81</v>
      </c>
      <c r="J22" s="110" t="n">
        <v>79</v>
      </c>
      <c r="K22" s="112" t="n">
        <v>75</v>
      </c>
      <c r="L22" s="110" t="n">
        <v>82</v>
      </c>
      <c r="M22" s="112" t="n">
        <v>78</v>
      </c>
      <c r="N22" s="112" t="n">
        <v>81</v>
      </c>
      <c r="O22" s="110" t="n">
        <v>84</v>
      </c>
      <c r="P22" s="110"/>
      <c r="Q22" s="110"/>
      <c r="R22" s="110"/>
      <c r="S22" s="110" t="n">
        <v>78</v>
      </c>
      <c r="T22" s="110" t="n">
        <v>80</v>
      </c>
      <c r="U22" s="110" t="n">
        <v>78</v>
      </c>
      <c r="V22" s="110" t="n">
        <v>79</v>
      </c>
      <c r="W22" s="111" t="n">
        <v>86</v>
      </c>
      <c r="X22" s="111" t="n">
        <v>79</v>
      </c>
      <c r="Y22" s="111" t="n">
        <v>82</v>
      </c>
      <c r="Z22" s="110"/>
      <c r="AA22" s="110"/>
      <c r="AB22" s="110"/>
      <c r="AC22" s="111" t="n">
        <v>80</v>
      </c>
      <c r="AD22" s="113" t="n">
        <f aca="false">AVERAGE(E22:AC22)</f>
        <v>80.1052631578947</v>
      </c>
      <c r="AE22" s="67" t="n">
        <f aca="false">SUM(E22:AC22)</f>
        <v>1522</v>
      </c>
      <c r="AF22" s="67" t="n">
        <f aca="false">RANK(AE22,$AE$9:$AE$47)</f>
        <v>33</v>
      </c>
      <c r="AG22" s="67"/>
      <c r="AH22" s="67"/>
      <c r="AI22" s="67"/>
      <c r="AJ22" s="114" t="s">
        <v>142</v>
      </c>
      <c r="AK22" s="114" t="s">
        <v>23</v>
      </c>
      <c r="AL22" s="114" t="s">
        <v>146</v>
      </c>
      <c r="AM22" s="114" t="s">
        <v>143</v>
      </c>
      <c r="AN22" s="114" t="s">
        <v>143</v>
      </c>
      <c r="AO22" s="114" t="s">
        <v>143</v>
      </c>
      <c r="AP22" s="114" t="s">
        <v>143</v>
      </c>
      <c r="AQ22" s="114" t="n">
        <v>8</v>
      </c>
      <c r="AR22" s="114" t="n">
        <v>2</v>
      </c>
      <c r="AS22" s="115"/>
      <c r="AT22" s="114" t="s">
        <v>145</v>
      </c>
      <c r="AU22" s="67"/>
    </row>
    <row r="23" customFormat="false" ht="15.75" hidden="false" customHeight="true" outlineLevel="0" collapsed="false">
      <c r="A23" s="50" t="n">
        <v>15</v>
      </c>
      <c r="B23" s="107" t="n">
        <f aca="false">IF('DAFTAR SISWA'!B22="","",'DAFTAR SISWA'!B22)</f>
        <v>1358</v>
      </c>
      <c r="C23" s="107" t="str">
        <f aca="false">IF('DAFTAR SISWA'!C22="","",'DAFTAR SISWA'!C22)</f>
        <v>INTAN NOVIANA</v>
      </c>
      <c r="D23" s="108" t="s">
        <v>117</v>
      </c>
      <c r="E23" s="110" t="n">
        <v>82</v>
      </c>
      <c r="F23" s="110" t="n">
        <v>82</v>
      </c>
      <c r="G23" s="110" t="n">
        <v>82</v>
      </c>
      <c r="H23" s="111" t="n">
        <v>78</v>
      </c>
      <c r="I23" s="110" t="n">
        <v>85</v>
      </c>
      <c r="J23" s="110" t="n">
        <v>80</v>
      </c>
      <c r="K23" s="112" t="n">
        <v>77</v>
      </c>
      <c r="L23" s="110" t="n">
        <v>77</v>
      </c>
      <c r="M23" s="112" t="n">
        <v>79</v>
      </c>
      <c r="N23" s="112" t="n">
        <v>80</v>
      </c>
      <c r="O23" s="110" t="n">
        <v>84</v>
      </c>
      <c r="P23" s="110"/>
      <c r="Q23" s="110"/>
      <c r="R23" s="110"/>
      <c r="S23" s="110" t="n">
        <v>88</v>
      </c>
      <c r="T23" s="110" t="n">
        <v>90</v>
      </c>
      <c r="U23" s="110" t="n">
        <v>82</v>
      </c>
      <c r="V23" s="110" t="n">
        <v>84</v>
      </c>
      <c r="W23" s="111" t="n">
        <v>85</v>
      </c>
      <c r="X23" s="111" t="n">
        <v>82</v>
      </c>
      <c r="Y23" s="111" t="n">
        <v>91</v>
      </c>
      <c r="Z23" s="110"/>
      <c r="AA23" s="110"/>
      <c r="AB23" s="110"/>
      <c r="AC23" s="111" t="n">
        <v>78</v>
      </c>
      <c r="AD23" s="113" t="n">
        <f aca="false">AVERAGE(E23:AC23)</f>
        <v>82.4210526315789</v>
      </c>
      <c r="AE23" s="67" t="n">
        <f aca="false">SUM(E23:AC23)</f>
        <v>1566</v>
      </c>
      <c r="AF23" s="67" t="n">
        <f aca="false">RANK(AE23,$AE$9:$AE$47)</f>
        <v>5</v>
      </c>
      <c r="AG23" s="67"/>
      <c r="AH23" s="67"/>
      <c r="AI23" s="67"/>
      <c r="AJ23" s="114" t="s">
        <v>142</v>
      </c>
      <c r="AK23" s="114" t="s">
        <v>1</v>
      </c>
      <c r="AL23" s="114" t="s">
        <v>146</v>
      </c>
      <c r="AM23" s="114" t="s">
        <v>143</v>
      </c>
      <c r="AN23" s="114" t="s">
        <v>143</v>
      </c>
      <c r="AO23" s="114" t="s">
        <v>144</v>
      </c>
      <c r="AP23" s="114" t="s">
        <v>143</v>
      </c>
      <c r="AQ23" s="115"/>
      <c r="AR23" s="115"/>
      <c r="AS23" s="115"/>
      <c r="AT23" s="114" t="s">
        <v>145</v>
      </c>
      <c r="AU23" s="67"/>
    </row>
    <row r="24" customFormat="false" ht="15.75" hidden="false" customHeight="true" outlineLevel="0" collapsed="false">
      <c r="A24" s="50" t="n">
        <v>16</v>
      </c>
      <c r="B24" s="107" t="n">
        <f aca="false">IF('DAFTAR SISWA'!B23="","",'DAFTAR SISWA'!B23)</f>
        <v>1359</v>
      </c>
      <c r="C24" s="107" t="str">
        <f aca="false">IF('DAFTAR SISWA'!C23="","",'DAFTAR SISWA'!C23)</f>
        <v>IVANDIKA YAHYA ALFIANTO</v>
      </c>
      <c r="D24" s="108" t="s">
        <v>131</v>
      </c>
      <c r="E24" s="110" t="n">
        <v>80</v>
      </c>
      <c r="F24" s="110" t="n">
        <v>83</v>
      </c>
      <c r="G24" s="110" t="n">
        <v>79</v>
      </c>
      <c r="H24" s="111" t="n">
        <v>81</v>
      </c>
      <c r="I24" s="110" t="n">
        <v>85</v>
      </c>
      <c r="J24" s="110" t="n">
        <v>75</v>
      </c>
      <c r="K24" s="112" t="n">
        <v>76</v>
      </c>
      <c r="L24" s="110" t="n">
        <v>76</v>
      </c>
      <c r="M24" s="112" t="n">
        <v>79</v>
      </c>
      <c r="N24" s="112" t="n">
        <v>80</v>
      </c>
      <c r="O24" s="110" t="n">
        <v>87</v>
      </c>
      <c r="P24" s="110"/>
      <c r="Q24" s="110"/>
      <c r="R24" s="110"/>
      <c r="S24" s="110" t="n">
        <v>87</v>
      </c>
      <c r="T24" s="110" t="n">
        <v>83</v>
      </c>
      <c r="U24" s="110" t="n">
        <v>78</v>
      </c>
      <c r="V24" s="110" t="n">
        <v>81</v>
      </c>
      <c r="W24" s="111" t="n">
        <v>83</v>
      </c>
      <c r="X24" s="111" t="n">
        <v>81</v>
      </c>
      <c r="Y24" s="111" t="n">
        <v>78</v>
      </c>
      <c r="Z24" s="110"/>
      <c r="AA24" s="110"/>
      <c r="AB24" s="110"/>
      <c r="AC24" s="111" t="n">
        <v>76</v>
      </c>
      <c r="AD24" s="113" t="n">
        <f aca="false">AVERAGE(E24:AC24)</f>
        <v>80.421052631579</v>
      </c>
      <c r="AE24" s="67" t="n">
        <f aca="false">SUM(E24:AC24)</f>
        <v>1528</v>
      </c>
      <c r="AF24" s="67" t="n">
        <f aca="false">RANK(AE24,$AE$9:$AE$47)</f>
        <v>29</v>
      </c>
      <c r="AG24" s="67"/>
      <c r="AH24" s="67"/>
      <c r="AI24" s="67"/>
      <c r="AJ24" s="114" t="s">
        <v>142</v>
      </c>
      <c r="AK24" s="114" t="s">
        <v>23</v>
      </c>
      <c r="AL24" s="114" t="s">
        <v>146</v>
      </c>
      <c r="AM24" s="114" t="s">
        <v>143</v>
      </c>
      <c r="AN24" s="114" t="s">
        <v>143</v>
      </c>
      <c r="AO24" s="114" t="s">
        <v>144</v>
      </c>
      <c r="AP24" s="114" t="s">
        <v>143</v>
      </c>
      <c r="AQ24" s="115"/>
      <c r="AR24" s="115"/>
      <c r="AS24" s="115"/>
      <c r="AT24" s="114" t="s">
        <v>145</v>
      </c>
      <c r="AU24" s="67"/>
    </row>
    <row r="25" customFormat="false" ht="15.75" hidden="false" customHeight="true" outlineLevel="0" collapsed="false">
      <c r="A25" s="50" t="n">
        <v>17</v>
      </c>
      <c r="B25" s="107" t="n">
        <f aca="false">IF('DAFTAR SISWA'!B24="","",'DAFTAR SISWA'!B24)</f>
        <v>1360</v>
      </c>
      <c r="C25" s="107" t="str">
        <f aca="false">IF('DAFTAR SISWA'!C24="","",'DAFTAR SISWA'!C24)</f>
        <v>JIHAN NITA</v>
      </c>
      <c r="D25" s="108" t="s">
        <v>117</v>
      </c>
      <c r="E25" s="110" t="n">
        <v>80</v>
      </c>
      <c r="F25" s="110" t="n">
        <v>83</v>
      </c>
      <c r="G25" s="110" t="n">
        <v>77</v>
      </c>
      <c r="H25" s="111" t="n">
        <v>82</v>
      </c>
      <c r="I25" s="110" t="n">
        <v>82</v>
      </c>
      <c r="J25" s="110" t="n">
        <v>78</v>
      </c>
      <c r="K25" s="112" t="n">
        <v>76</v>
      </c>
      <c r="L25" s="110" t="n">
        <v>78</v>
      </c>
      <c r="M25" s="112" t="n">
        <v>75</v>
      </c>
      <c r="N25" s="112" t="n">
        <v>81</v>
      </c>
      <c r="O25" s="110" t="n">
        <v>83</v>
      </c>
      <c r="P25" s="110"/>
      <c r="Q25" s="110"/>
      <c r="R25" s="110"/>
      <c r="S25" s="110" t="n">
        <v>82</v>
      </c>
      <c r="T25" s="110" t="n">
        <v>82</v>
      </c>
      <c r="U25" s="110" t="n">
        <v>78</v>
      </c>
      <c r="V25" s="110" t="n">
        <v>79</v>
      </c>
      <c r="W25" s="111" t="n">
        <v>76</v>
      </c>
      <c r="X25" s="111" t="n">
        <v>82</v>
      </c>
      <c r="Y25" s="111" t="n">
        <v>77</v>
      </c>
      <c r="Z25" s="110"/>
      <c r="AA25" s="110"/>
      <c r="AB25" s="110"/>
      <c r="AC25" s="111" t="n">
        <v>76</v>
      </c>
      <c r="AD25" s="113" t="n">
        <f aca="false">AVERAGE(E25:AC25)</f>
        <v>79.3157894736842</v>
      </c>
      <c r="AE25" s="67" t="n">
        <f aca="false">SUM(E25:AC25)</f>
        <v>1507</v>
      </c>
      <c r="AF25" s="67" t="n">
        <f aca="false">RANK(AE25,$AE$9:$AE$47)</f>
        <v>36</v>
      </c>
      <c r="AG25" s="67"/>
      <c r="AH25" s="67"/>
      <c r="AI25" s="67"/>
      <c r="AJ25" s="114" t="s">
        <v>142</v>
      </c>
      <c r="AK25" s="114" t="s">
        <v>23</v>
      </c>
      <c r="AL25" s="114" t="s">
        <v>147</v>
      </c>
      <c r="AM25" s="114" t="s">
        <v>148</v>
      </c>
      <c r="AN25" s="114" t="s">
        <v>143</v>
      </c>
      <c r="AO25" s="114" t="s">
        <v>143</v>
      </c>
      <c r="AP25" s="114" t="s">
        <v>143</v>
      </c>
      <c r="AQ25" s="114" t="n">
        <v>1</v>
      </c>
      <c r="AR25" s="114" t="n">
        <v>1</v>
      </c>
      <c r="AS25" s="115"/>
      <c r="AT25" s="114" t="s">
        <v>145</v>
      </c>
      <c r="AU25" s="67"/>
    </row>
    <row r="26" customFormat="false" ht="15.75" hidden="false" customHeight="true" outlineLevel="0" collapsed="false">
      <c r="A26" s="50" t="n">
        <v>18</v>
      </c>
      <c r="B26" s="107" t="n">
        <f aca="false">IF('DAFTAR SISWA'!B25="","",'DAFTAR SISWA'!B25)</f>
        <v>1361</v>
      </c>
      <c r="C26" s="107" t="str">
        <f aca="false">IF('DAFTAR SISWA'!C25="","",'DAFTAR SISWA'!C25)</f>
        <v>KHUSNUNNIA DEWI ANGGRAINI</v>
      </c>
      <c r="D26" s="108" t="s">
        <v>117</v>
      </c>
      <c r="E26" s="110" t="n">
        <v>83</v>
      </c>
      <c r="F26" s="110" t="n">
        <v>84</v>
      </c>
      <c r="G26" s="110" t="n">
        <v>77</v>
      </c>
      <c r="H26" s="111" t="n">
        <v>81</v>
      </c>
      <c r="I26" s="110" t="n">
        <v>85</v>
      </c>
      <c r="J26" s="110" t="n">
        <v>76</v>
      </c>
      <c r="K26" s="112" t="n">
        <v>78</v>
      </c>
      <c r="L26" s="110" t="n">
        <v>79</v>
      </c>
      <c r="M26" s="112" t="n">
        <v>77</v>
      </c>
      <c r="N26" s="112" t="n">
        <v>78</v>
      </c>
      <c r="O26" s="110" t="n">
        <v>84</v>
      </c>
      <c r="P26" s="110"/>
      <c r="Q26" s="110"/>
      <c r="R26" s="110"/>
      <c r="S26" s="110" t="n">
        <v>87</v>
      </c>
      <c r="T26" s="110" t="n">
        <v>92</v>
      </c>
      <c r="U26" s="110" t="n">
        <v>80</v>
      </c>
      <c r="V26" s="110" t="n">
        <v>80</v>
      </c>
      <c r="W26" s="111" t="n">
        <v>85</v>
      </c>
      <c r="X26" s="111" t="n">
        <v>85</v>
      </c>
      <c r="Y26" s="111" t="n">
        <v>91</v>
      </c>
      <c r="Z26" s="110"/>
      <c r="AA26" s="110"/>
      <c r="AB26" s="110"/>
      <c r="AC26" s="111" t="n">
        <v>76</v>
      </c>
      <c r="AD26" s="113" t="n">
        <f aca="false">AVERAGE(E26:AC26)</f>
        <v>82</v>
      </c>
      <c r="AE26" s="67" t="n">
        <f aca="false">SUM(E26:AC26)</f>
        <v>1558</v>
      </c>
      <c r="AF26" s="67" t="n">
        <f aca="false">RANK(AE26,$AE$9:$AE$47)</f>
        <v>10</v>
      </c>
      <c r="AG26" s="67"/>
      <c r="AH26" s="67"/>
      <c r="AI26" s="67"/>
      <c r="AJ26" s="114" t="s">
        <v>142</v>
      </c>
      <c r="AK26" s="114" t="s">
        <v>1</v>
      </c>
      <c r="AL26" s="114" t="s">
        <v>146</v>
      </c>
      <c r="AM26" s="114" t="s">
        <v>143</v>
      </c>
      <c r="AN26" s="114" t="s">
        <v>143</v>
      </c>
      <c r="AO26" s="114" t="s">
        <v>144</v>
      </c>
      <c r="AP26" s="114" t="s">
        <v>143</v>
      </c>
      <c r="AQ26" s="115"/>
      <c r="AR26" s="115"/>
      <c r="AS26" s="115"/>
      <c r="AT26" s="114" t="s">
        <v>145</v>
      </c>
      <c r="AU26" s="67"/>
    </row>
    <row r="27" customFormat="false" ht="15.75" hidden="false" customHeight="true" outlineLevel="0" collapsed="false">
      <c r="A27" s="50" t="n">
        <v>19</v>
      </c>
      <c r="B27" s="107" t="n">
        <f aca="false">IF('DAFTAR SISWA'!B26="","",'DAFTAR SISWA'!B26)</f>
        <v>1362</v>
      </c>
      <c r="C27" s="107" t="str">
        <f aca="false">IF('DAFTAR SISWA'!C26="","",'DAFTAR SISWA'!C26)</f>
        <v>LAYLA LUTFIANA</v>
      </c>
      <c r="D27" s="108" t="s">
        <v>117</v>
      </c>
      <c r="E27" s="110" t="n">
        <v>82</v>
      </c>
      <c r="F27" s="110" t="n">
        <v>84</v>
      </c>
      <c r="G27" s="110" t="n">
        <v>82</v>
      </c>
      <c r="H27" s="111" t="n">
        <v>79</v>
      </c>
      <c r="I27" s="110" t="n">
        <v>81</v>
      </c>
      <c r="J27" s="110" t="n">
        <v>77</v>
      </c>
      <c r="K27" s="112" t="n">
        <v>76</v>
      </c>
      <c r="L27" s="110" t="n">
        <v>78</v>
      </c>
      <c r="M27" s="112" t="n">
        <v>79</v>
      </c>
      <c r="N27" s="112" t="n">
        <v>81</v>
      </c>
      <c r="O27" s="110" t="n">
        <v>82</v>
      </c>
      <c r="P27" s="110"/>
      <c r="Q27" s="110"/>
      <c r="R27" s="110"/>
      <c r="S27" s="110" t="n">
        <v>85</v>
      </c>
      <c r="T27" s="110" t="n">
        <v>90</v>
      </c>
      <c r="U27" s="110" t="n">
        <v>80</v>
      </c>
      <c r="V27" s="110" t="n">
        <v>79</v>
      </c>
      <c r="W27" s="111" t="n">
        <v>82</v>
      </c>
      <c r="X27" s="111" t="n">
        <v>85</v>
      </c>
      <c r="Y27" s="111" t="n">
        <v>90</v>
      </c>
      <c r="Z27" s="110"/>
      <c r="AA27" s="110"/>
      <c r="AB27" s="110"/>
      <c r="AC27" s="111" t="n">
        <v>76</v>
      </c>
      <c r="AD27" s="113" t="n">
        <f aca="false">AVERAGE(E27:AC27)</f>
        <v>81.4736842105263</v>
      </c>
      <c r="AE27" s="67" t="n">
        <f aca="false">SUM(E27:AC27)</f>
        <v>1548</v>
      </c>
      <c r="AF27" s="67" t="n">
        <f aca="false">RANK(AE27,$AE$9:$AE$47)</f>
        <v>15</v>
      </c>
      <c r="AG27" s="67"/>
      <c r="AH27" s="67"/>
      <c r="AI27" s="67"/>
      <c r="AJ27" s="114" t="s">
        <v>142</v>
      </c>
      <c r="AK27" s="114" t="s">
        <v>1</v>
      </c>
      <c r="AL27" s="115"/>
      <c r="AM27" s="115"/>
      <c r="AN27" s="114" t="s">
        <v>143</v>
      </c>
      <c r="AO27" s="114" t="s">
        <v>143</v>
      </c>
      <c r="AP27" s="114" t="s">
        <v>143</v>
      </c>
      <c r="AQ27" s="114" t="n">
        <v>1</v>
      </c>
      <c r="AR27" s="115"/>
      <c r="AS27" s="115"/>
      <c r="AT27" s="114" t="s">
        <v>145</v>
      </c>
      <c r="AU27" s="67"/>
    </row>
    <row r="28" customFormat="false" ht="15.75" hidden="false" customHeight="true" outlineLevel="0" collapsed="false">
      <c r="A28" s="50" t="n">
        <v>20</v>
      </c>
      <c r="B28" s="107" t="n">
        <f aca="false">IF('DAFTAR SISWA'!B27="","",'DAFTAR SISWA'!B27)</f>
        <v>1363</v>
      </c>
      <c r="C28" s="107" t="str">
        <f aca="false">IF('DAFTAR SISWA'!C27="","",'DAFTAR SISWA'!C27)</f>
        <v>LIA NUR'AINI</v>
      </c>
      <c r="D28" s="108" t="s">
        <v>117</v>
      </c>
      <c r="E28" s="110" t="n">
        <v>82</v>
      </c>
      <c r="F28" s="110" t="n">
        <v>84</v>
      </c>
      <c r="G28" s="110" t="n">
        <v>79</v>
      </c>
      <c r="H28" s="111" t="n">
        <v>81</v>
      </c>
      <c r="I28" s="110" t="n">
        <v>84</v>
      </c>
      <c r="J28" s="110" t="n">
        <v>75</v>
      </c>
      <c r="K28" s="112" t="n">
        <v>78</v>
      </c>
      <c r="L28" s="110" t="n">
        <v>76</v>
      </c>
      <c r="M28" s="112" t="n">
        <v>79</v>
      </c>
      <c r="N28" s="112" t="n">
        <v>79</v>
      </c>
      <c r="O28" s="110" t="n">
        <v>84</v>
      </c>
      <c r="P28" s="110"/>
      <c r="Q28" s="110"/>
      <c r="R28" s="110"/>
      <c r="S28" s="110" t="n">
        <v>83</v>
      </c>
      <c r="T28" s="110" t="n">
        <v>84</v>
      </c>
      <c r="U28" s="110" t="n">
        <v>79</v>
      </c>
      <c r="V28" s="110" t="n">
        <v>85</v>
      </c>
      <c r="W28" s="111" t="n">
        <v>90</v>
      </c>
      <c r="X28" s="111" t="n">
        <v>84</v>
      </c>
      <c r="Y28" s="111" t="n">
        <v>82</v>
      </c>
      <c r="Z28" s="110"/>
      <c r="AA28" s="110"/>
      <c r="AB28" s="110"/>
      <c r="AC28" s="111" t="n">
        <v>76</v>
      </c>
      <c r="AD28" s="113" t="n">
        <f aca="false">AVERAGE(E28:AC28)</f>
        <v>81.2631578947368</v>
      </c>
      <c r="AE28" s="67" t="n">
        <f aca="false">SUM(E28:AC28)</f>
        <v>1544</v>
      </c>
      <c r="AF28" s="67" t="n">
        <f aca="false">RANK(AE28,$AE$9:$AE$47)</f>
        <v>18</v>
      </c>
      <c r="AG28" s="67"/>
      <c r="AH28" s="67"/>
      <c r="AI28" s="67"/>
      <c r="AJ28" s="114" t="s">
        <v>142</v>
      </c>
      <c r="AK28" s="114" t="s">
        <v>23</v>
      </c>
      <c r="AL28" s="114"/>
      <c r="AM28" s="114"/>
      <c r="AN28" s="114" t="s">
        <v>143</v>
      </c>
      <c r="AO28" s="114" t="s">
        <v>143</v>
      </c>
      <c r="AP28" s="114" t="s">
        <v>143</v>
      </c>
      <c r="AQ28" s="114" t="n">
        <v>1</v>
      </c>
      <c r="AR28" s="115"/>
      <c r="AS28" s="115"/>
      <c r="AT28" s="114" t="s">
        <v>145</v>
      </c>
      <c r="AU28" s="67"/>
    </row>
    <row r="29" customFormat="false" ht="15.75" hidden="false" customHeight="true" outlineLevel="0" collapsed="false">
      <c r="A29" s="50" t="n">
        <v>21</v>
      </c>
      <c r="B29" s="107" t="n">
        <f aca="false">IF('DAFTAR SISWA'!B28="","",'DAFTAR SISWA'!B28)</f>
        <v>1364</v>
      </c>
      <c r="C29" s="107" t="str">
        <f aca="false">IF('DAFTAR SISWA'!C28="","",'DAFTAR SISWA'!C28)</f>
        <v>LILIK FITRI ALIKHA NINGRUM</v>
      </c>
      <c r="D29" s="108" t="s">
        <v>117</v>
      </c>
      <c r="E29" s="110" t="n">
        <v>82</v>
      </c>
      <c r="F29" s="110" t="n">
        <v>81</v>
      </c>
      <c r="G29" s="110" t="n">
        <v>81</v>
      </c>
      <c r="H29" s="111" t="n">
        <v>80</v>
      </c>
      <c r="I29" s="110" t="n">
        <v>85</v>
      </c>
      <c r="J29" s="110" t="n">
        <v>77</v>
      </c>
      <c r="K29" s="112" t="n">
        <v>76</v>
      </c>
      <c r="L29" s="110" t="n">
        <v>81</v>
      </c>
      <c r="M29" s="112" t="n">
        <v>76</v>
      </c>
      <c r="N29" s="112" t="n">
        <v>77</v>
      </c>
      <c r="O29" s="110" t="n">
        <v>84</v>
      </c>
      <c r="P29" s="110"/>
      <c r="Q29" s="110"/>
      <c r="R29" s="110"/>
      <c r="S29" s="110" t="n">
        <v>78</v>
      </c>
      <c r="T29" s="110" t="n">
        <v>91</v>
      </c>
      <c r="U29" s="110" t="n">
        <v>79</v>
      </c>
      <c r="V29" s="110" t="n">
        <v>78</v>
      </c>
      <c r="W29" s="111" t="n">
        <v>80</v>
      </c>
      <c r="X29" s="111" t="n">
        <v>82</v>
      </c>
      <c r="Y29" s="111" t="n">
        <v>82</v>
      </c>
      <c r="Z29" s="110"/>
      <c r="AA29" s="110"/>
      <c r="AB29" s="110"/>
      <c r="AC29" s="111" t="n">
        <v>76</v>
      </c>
      <c r="AD29" s="113" t="n">
        <f aca="false">AVERAGE(E29:AC29)</f>
        <v>80.3157894736842</v>
      </c>
      <c r="AE29" s="67" t="n">
        <f aca="false">SUM(E29:AC29)</f>
        <v>1526</v>
      </c>
      <c r="AF29" s="67" t="n">
        <f aca="false">RANK(AE29,$AE$9:$AE$47)</f>
        <v>31</v>
      </c>
      <c r="AG29" s="67"/>
      <c r="AH29" s="67"/>
      <c r="AI29" s="67"/>
      <c r="AJ29" s="114" t="s">
        <v>142</v>
      </c>
      <c r="AK29" s="114" t="s">
        <v>1</v>
      </c>
      <c r="AL29" s="115"/>
      <c r="AM29" s="115"/>
      <c r="AN29" s="114" t="s">
        <v>143</v>
      </c>
      <c r="AO29" s="114" t="s">
        <v>143</v>
      </c>
      <c r="AP29" s="114" t="s">
        <v>143</v>
      </c>
      <c r="AQ29" s="114" t="n">
        <v>2</v>
      </c>
      <c r="AR29" s="115"/>
      <c r="AS29" s="115"/>
      <c r="AT29" s="114" t="s">
        <v>145</v>
      </c>
      <c r="AU29" s="67"/>
    </row>
    <row r="30" customFormat="false" ht="15.75" hidden="false" customHeight="true" outlineLevel="0" collapsed="false">
      <c r="A30" s="116" t="n">
        <v>22</v>
      </c>
      <c r="B30" s="107" t="n">
        <f aca="false">IF('DAFTAR SISWA'!B29="","",'DAFTAR SISWA'!B29)</f>
        <v>1365</v>
      </c>
      <c r="C30" s="107" t="str">
        <f aca="false">IF('DAFTAR SISWA'!C29="","",'DAFTAR SISWA'!C29)</f>
        <v>M. KHUSNIL BADIK.GP</v>
      </c>
      <c r="D30" s="117" t="s">
        <v>117</v>
      </c>
      <c r="E30" s="110" t="n">
        <v>78</v>
      </c>
      <c r="F30" s="110" t="n">
        <v>80</v>
      </c>
      <c r="G30" s="110" t="n">
        <v>77</v>
      </c>
      <c r="H30" s="111" t="n">
        <v>81</v>
      </c>
      <c r="I30" s="110" t="n">
        <v>83</v>
      </c>
      <c r="J30" s="110" t="n">
        <v>75</v>
      </c>
      <c r="K30" s="112" t="n">
        <v>75</v>
      </c>
      <c r="L30" s="110" t="n">
        <v>79</v>
      </c>
      <c r="M30" s="112" t="n">
        <v>77</v>
      </c>
      <c r="N30" s="112" t="n">
        <v>76</v>
      </c>
      <c r="O30" s="110" t="n">
        <v>81</v>
      </c>
      <c r="P30" s="110"/>
      <c r="Q30" s="110"/>
      <c r="R30" s="110"/>
      <c r="S30" s="110" t="n">
        <v>76</v>
      </c>
      <c r="T30" s="110" t="n">
        <v>87</v>
      </c>
      <c r="U30" s="110" t="n">
        <v>77</v>
      </c>
      <c r="V30" s="110" t="n">
        <v>79</v>
      </c>
      <c r="W30" s="111" t="n">
        <v>82</v>
      </c>
      <c r="X30" s="111" t="n">
        <v>78</v>
      </c>
      <c r="Y30" s="111" t="n">
        <v>78</v>
      </c>
      <c r="Z30" s="110"/>
      <c r="AA30" s="110"/>
      <c r="AB30" s="110"/>
      <c r="AC30" s="111" t="n">
        <v>76</v>
      </c>
      <c r="AD30" s="113" t="n">
        <f aca="false">AVERAGE(E30:AC30)</f>
        <v>78.6842105263158</v>
      </c>
      <c r="AE30" s="67" t="n">
        <f aca="false">SUM(E30:AC30)</f>
        <v>1495</v>
      </c>
      <c r="AF30" s="67" t="n">
        <f aca="false">RANK(AE30,$AE$9:$AE$47)</f>
        <v>38</v>
      </c>
      <c r="AG30" s="118"/>
      <c r="AH30" s="118"/>
      <c r="AI30" s="118"/>
      <c r="AJ30" s="114" t="s">
        <v>142</v>
      </c>
      <c r="AK30" s="119" t="s">
        <v>23</v>
      </c>
      <c r="AL30" s="119"/>
      <c r="AM30" s="119"/>
      <c r="AN30" s="119" t="s">
        <v>143</v>
      </c>
      <c r="AO30" s="119" t="s">
        <v>143</v>
      </c>
      <c r="AP30" s="119" t="s">
        <v>143</v>
      </c>
      <c r="AQ30" s="120"/>
      <c r="AR30" s="120"/>
      <c r="AS30" s="119" t="n">
        <v>1</v>
      </c>
      <c r="AT30" s="119" t="s">
        <v>145</v>
      </c>
      <c r="AU30" s="118"/>
    </row>
    <row r="31" customFormat="false" ht="15.75" hidden="false" customHeight="true" outlineLevel="0" collapsed="false">
      <c r="A31" s="50" t="n">
        <v>23</v>
      </c>
      <c r="B31" s="107" t="n">
        <f aca="false">IF('DAFTAR SISWA'!B30="","",'DAFTAR SISWA'!B30)</f>
        <v>1366</v>
      </c>
      <c r="C31" s="107" t="str">
        <f aca="false">IF('DAFTAR SISWA'!C30="","",'DAFTAR SISWA'!C30)</f>
        <v>NABILLATUN NISAK</v>
      </c>
      <c r="D31" s="108" t="s">
        <v>117</v>
      </c>
      <c r="E31" s="110" t="n">
        <v>80</v>
      </c>
      <c r="F31" s="110" t="n">
        <v>77</v>
      </c>
      <c r="G31" s="110" t="n">
        <v>81</v>
      </c>
      <c r="H31" s="111" t="n">
        <v>79</v>
      </c>
      <c r="I31" s="110" t="n">
        <v>86</v>
      </c>
      <c r="J31" s="110" t="n">
        <v>77</v>
      </c>
      <c r="K31" s="112" t="n">
        <v>76</v>
      </c>
      <c r="L31" s="110" t="n">
        <v>81</v>
      </c>
      <c r="M31" s="112" t="n">
        <v>77</v>
      </c>
      <c r="N31" s="112" t="n">
        <v>82</v>
      </c>
      <c r="O31" s="110" t="n">
        <v>84</v>
      </c>
      <c r="P31" s="110"/>
      <c r="Q31" s="110"/>
      <c r="R31" s="110"/>
      <c r="S31" s="110" t="n">
        <v>85</v>
      </c>
      <c r="T31" s="110" t="n">
        <v>88</v>
      </c>
      <c r="U31" s="110" t="n">
        <v>79</v>
      </c>
      <c r="V31" s="110" t="n">
        <v>78</v>
      </c>
      <c r="W31" s="111" t="n">
        <v>81</v>
      </c>
      <c r="X31" s="111" t="n">
        <v>81</v>
      </c>
      <c r="Y31" s="111" t="n">
        <v>86</v>
      </c>
      <c r="Z31" s="110"/>
      <c r="AA31" s="110"/>
      <c r="AB31" s="110"/>
      <c r="AC31" s="111" t="n">
        <v>76</v>
      </c>
      <c r="AD31" s="113" t="n">
        <f aca="false">AVERAGE(E31:AC31)</f>
        <v>80.7368421052632</v>
      </c>
      <c r="AE31" s="67" t="n">
        <f aca="false">SUM(E31:AC31)</f>
        <v>1534</v>
      </c>
      <c r="AF31" s="67" t="n">
        <f aca="false">RANK(AE31,$AE$9:$AE$47)</f>
        <v>27</v>
      </c>
      <c r="AG31" s="67"/>
      <c r="AH31" s="67"/>
      <c r="AI31" s="67"/>
      <c r="AJ31" s="114" t="s">
        <v>142</v>
      </c>
      <c r="AK31" s="114" t="s">
        <v>1</v>
      </c>
      <c r="AL31" s="114" t="s">
        <v>146</v>
      </c>
      <c r="AM31" s="114" t="s">
        <v>143</v>
      </c>
      <c r="AN31" s="114" t="s">
        <v>143</v>
      </c>
      <c r="AO31" s="114" t="s">
        <v>143</v>
      </c>
      <c r="AP31" s="114" t="s">
        <v>143</v>
      </c>
      <c r="AQ31" s="115"/>
      <c r="AR31" s="115"/>
      <c r="AS31" s="114" t="n">
        <v>1</v>
      </c>
      <c r="AT31" s="114" t="s">
        <v>145</v>
      </c>
      <c r="AU31" s="67"/>
    </row>
    <row r="32" customFormat="false" ht="15.75" hidden="false" customHeight="true" outlineLevel="0" collapsed="false">
      <c r="A32" s="50" t="n">
        <v>24</v>
      </c>
      <c r="B32" s="107" t="n">
        <f aca="false">IF('DAFTAR SISWA'!B31="","",'DAFTAR SISWA'!B31)</f>
        <v>1367</v>
      </c>
      <c r="C32" s="107" t="str">
        <f aca="false">IF('DAFTAR SISWA'!C31="","",'DAFTAR SISWA'!C31)</f>
        <v>NUNA NIKITASARI</v>
      </c>
      <c r="D32" s="108" t="s">
        <v>131</v>
      </c>
      <c r="E32" s="110" t="n">
        <v>80</v>
      </c>
      <c r="F32" s="110" t="n">
        <v>78</v>
      </c>
      <c r="G32" s="110" t="n">
        <v>77</v>
      </c>
      <c r="H32" s="111" t="n">
        <v>78</v>
      </c>
      <c r="I32" s="110" t="n">
        <v>90</v>
      </c>
      <c r="J32" s="110" t="n">
        <v>78</v>
      </c>
      <c r="K32" s="112" t="n">
        <v>75</v>
      </c>
      <c r="L32" s="110" t="n">
        <v>80</v>
      </c>
      <c r="M32" s="112" t="n">
        <v>77</v>
      </c>
      <c r="N32" s="112" t="n">
        <v>80</v>
      </c>
      <c r="O32" s="110" t="n">
        <v>84</v>
      </c>
      <c r="P32" s="110"/>
      <c r="Q32" s="110"/>
      <c r="R32" s="110"/>
      <c r="S32" s="110" t="n">
        <v>80</v>
      </c>
      <c r="T32" s="110" t="n">
        <v>83</v>
      </c>
      <c r="U32" s="110" t="n">
        <v>81</v>
      </c>
      <c r="V32" s="110" t="n">
        <v>79</v>
      </c>
      <c r="W32" s="111" t="n">
        <v>83</v>
      </c>
      <c r="X32" s="111" t="n">
        <v>82</v>
      </c>
      <c r="Y32" s="111" t="n">
        <v>84</v>
      </c>
      <c r="Z32" s="110"/>
      <c r="AA32" s="110"/>
      <c r="AB32" s="110"/>
      <c r="AC32" s="111" t="n">
        <v>76</v>
      </c>
      <c r="AD32" s="113" t="n">
        <f aca="false">AVERAGE(E32:AC32)</f>
        <v>80.2631578947368</v>
      </c>
      <c r="AE32" s="67" t="n">
        <f aca="false">SUM(E32:AC32)</f>
        <v>1525</v>
      </c>
      <c r="AF32" s="67" t="n">
        <f aca="false">RANK(AE32,$AE$9:$AE$47)</f>
        <v>32</v>
      </c>
      <c r="AG32" s="67"/>
      <c r="AH32" s="67"/>
      <c r="AI32" s="67"/>
      <c r="AJ32" s="114" t="s">
        <v>142</v>
      </c>
      <c r="AK32" s="114" t="s">
        <v>1</v>
      </c>
      <c r="AL32" s="114" t="s">
        <v>146</v>
      </c>
      <c r="AM32" s="114" t="s">
        <v>143</v>
      </c>
      <c r="AN32" s="114" t="s">
        <v>143</v>
      </c>
      <c r="AO32" s="114" t="s">
        <v>143</v>
      </c>
      <c r="AP32" s="114" t="s">
        <v>143</v>
      </c>
      <c r="AQ32" s="114" t="n">
        <v>2</v>
      </c>
      <c r="AR32" s="114" t="n">
        <v>1</v>
      </c>
      <c r="AS32" s="115"/>
      <c r="AT32" s="114" t="s">
        <v>145</v>
      </c>
      <c r="AU32" s="67"/>
    </row>
    <row r="33" customFormat="false" ht="15.75" hidden="false" customHeight="true" outlineLevel="0" collapsed="false">
      <c r="A33" s="50" t="n">
        <v>25</v>
      </c>
      <c r="B33" s="107" t="n">
        <f aca="false">IF('DAFTAR SISWA'!B32="","",'DAFTAR SISWA'!B32)</f>
        <v>1368</v>
      </c>
      <c r="C33" s="107" t="str">
        <f aca="false">IF('DAFTAR SISWA'!C32="","",'DAFTAR SISWA'!C32)</f>
        <v>NUR CHOFIFAH</v>
      </c>
      <c r="D33" s="108" t="s">
        <v>117</v>
      </c>
      <c r="E33" s="110" t="n">
        <v>80</v>
      </c>
      <c r="F33" s="110" t="n">
        <v>77</v>
      </c>
      <c r="G33" s="110" t="n">
        <v>82</v>
      </c>
      <c r="H33" s="111" t="n">
        <v>78</v>
      </c>
      <c r="I33" s="110" t="n">
        <v>91</v>
      </c>
      <c r="J33" s="110" t="n">
        <v>77</v>
      </c>
      <c r="K33" s="112" t="n">
        <v>76</v>
      </c>
      <c r="L33" s="110" t="n">
        <v>78</v>
      </c>
      <c r="M33" s="112" t="n">
        <v>81</v>
      </c>
      <c r="N33" s="112" t="n">
        <v>77</v>
      </c>
      <c r="O33" s="110" t="n">
        <v>84</v>
      </c>
      <c r="P33" s="110"/>
      <c r="Q33" s="110"/>
      <c r="R33" s="110"/>
      <c r="S33" s="110" t="n">
        <v>81</v>
      </c>
      <c r="T33" s="110" t="n">
        <v>84</v>
      </c>
      <c r="U33" s="110" t="n">
        <v>83</v>
      </c>
      <c r="V33" s="110" t="n">
        <v>80</v>
      </c>
      <c r="W33" s="111" t="n">
        <v>85</v>
      </c>
      <c r="X33" s="111" t="n">
        <v>84</v>
      </c>
      <c r="Y33" s="111" t="n">
        <v>86</v>
      </c>
      <c r="Z33" s="110"/>
      <c r="AA33" s="110"/>
      <c r="AB33" s="110"/>
      <c r="AC33" s="111" t="n">
        <v>78</v>
      </c>
      <c r="AD33" s="113" t="n">
        <f aca="false">AVERAGE(E33:AC33)</f>
        <v>81.1578947368421</v>
      </c>
      <c r="AE33" s="67" t="n">
        <f aca="false">SUM(E33:AC33)</f>
        <v>1542</v>
      </c>
      <c r="AF33" s="67" t="n">
        <f aca="false">RANK(AE33,$AE$9:$AE$47)</f>
        <v>19</v>
      </c>
      <c r="AG33" s="67"/>
      <c r="AH33" s="67"/>
      <c r="AI33" s="67"/>
      <c r="AJ33" s="114" t="s">
        <v>142</v>
      </c>
      <c r="AK33" s="114" t="s">
        <v>1</v>
      </c>
      <c r="AL33" s="114" t="s">
        <v>146</v>
      </c>
      <c r="AM33" s="114" t="s">
        <v>143</v>
      </c>
      <c r="AN33" s="114" t="s">
        <v>143</v>
      </c>
      <c r="AO33" s="114" t="s">
        <v>144</v>
      </c>
      <c r="AP33" s="114" t="s">
        <v>143</v>
      </c>
      <c r="AQ33" s="115"/>
      <c r="AR33" s="115"/>
      <c r="AS33" s="115"/>
      <c r="AT33" s="114" t="s">
        <v>145</v>
      </c>
      <c r="AU33" s="67"/>
    </row>
    <row r="34" customFormat="false" ht="15.75" hidden="false" customHeight="true" outlineLevel="0" collapsed="false">
      <c r="A34" s="50" t="n">
        <v>26</v>
      </c>
      <c r="B34" s="107" t="n">
        <f aca="false">IF('DAFTAR SISWA'!B33="","",'DAFTAR SISWA'!B33)</f>
        <v>1369</v>
      </c>
      <c r="C34" s="107" t="str">
        <f aca="false">IF('DAFTAR SISWA'!C33="","",'DAFTAR SISWA'!C33)</f>
        <v>PUTERI NOVIANI</v>
      </c>
      <c r="D34" s="108" t="s">
        <v>117</v>
      </c>
      <c r="E34" s="110" t="n">
        <v>86</v>
      </c>
      <c r="F34" s="110" t="n">
        <v>84</v>
      </c>
      <c r="G34" s="110" t="n">
        <v>82</v>
      </c>
      <c r="H34" s="111" t="n">
        <v>78</v>
      </c>
      <c r="I34" s="110" t="n">
        <v>84</v>
      </c>
      <c r="J34" s="110" t="n">
        <v>80</v>
      </c>
      <c r="K34" s="112" t="n">
        <v>77</v>
      </c>
      <c r="L34" s="110" t="n">
        <v>76</v>
      </c>
      <c r="M34" s="112" t="n">
        <v>78</v>
      </c>
      <c r="N34" s="112" t="n">
        <v>78</v>
      </c>
      <c r="O34" s="110" t="n">
        <v>85</v>
      </c>
      <c r="P34" s="110"/>
      <c r="Q34" s="110"/>
      <c r="R34" s="110"/>
      <c r="S34" s="110" t="n">
        <v>81</v>
      </c>
      <c r="T34" s="110" t="n">
        <v>90</v>
      </c>
      <c r="U34" s="110" t="n">
        <v>80</v>
      </c>
      <c r="V34" s="110" t="n">
        <v>80</v>
      </c>
      <c r="W34" s="111" t="n">
        <v>89</v>
      </c>
      <c r="X34" s="111" t="n">
        <v>85</v>
      </c>
      <c r="Y34" s="111" t="n">
        <v>86</v>
      </c>
      <c r="Z34" s="110"/>
      <c r="AA34" s="110"/>
      <c r="AB34" s="110"/>
      <c r="AC34" s="111" t="n">
        <v>76</v>
      </c>
      <c r="AD34" s="113" t="n">
        <f aca="false">AVERAGE(E34:AC34)</f>
        <v>81.8421052631579</v>
      </c>
      <c r="AE34" s="67" t="n">
        <f aca="false">SUM(E34:AC34)</f>
        <v>1555</v>
      </c>
      <c r="AF34" s="67" t="n">
        <f aca="false">RANK(AE34,$AE$9:$AE$47)</f>
        <v>11</v>
      </c>
      <c r="AG34" s="67"/>
      <c r="AH34" s="67"/>
      <c r="AI34" s="67"/>
      <c r="AJ34" s="114" t="s">
        <v>142</v>
      </c>
      <c r="AK34" s="114" t="s">
        <v>23</v>
      </c>
      <c r="AL34" s="115"/>
      <c r="AM34" s="115"/>
      <c r="AN34" s="114" t="s">
        <v>143</v>
      </c>
      <c r="AO34" s="114" t="s">
        <v>143</v>
      </c>
      <c r="AP34" s="114" t="s">
        <v>143</v>
      </c>
      <c r="AQ34" s="114" t="n">
        <v>1</v>
      </c>
      <c r="AR34" s="115"/>
      <c r="AS34" s="115"/>
      <c r="AT34" s="114" t="s">
        <v>145</v>
      </c>
      <c r="AU34" s="67"/>
    </row>
    <row r="35" customFormat="false" ht="15.75" hidden="false" customHeight="true" outlineLevel="0" collapsed="false">
      <c r="A35" s="50" t="n">
        <v>27</v>
      </c>
      <c r="B35" s="107" t="n">
        <f aca="false">IF('DAFTAR SISWA'!B34="","",'DAFTAR SISWA'!B34)</f>
        <v>1370</v>
      </c>
      <c r="C35" s="107" t="str">
        <f aca="false">IF('DAFTAR SISWA'!C34="","",'DAFTAR SISWA'!C34)</f>
        <v>PUTRI DEWI NUR IMANAH</v>
      </c>
      <c r="D35" s="108" t="s">
        <v>117</v>
      </c>
      <c r="E35" s="110" t="n">
        <v>82</v>
      </c>
      <c r="F35" s="110" t="n">
        <v>77</v>
      </c>
      <c r="G35" s="110" t="n">
        <v>83</v>
      </c>
      <c r="H35" s="111" t="n">
        <v>77</v>
      </c>
      <c r="I35" s="110" t="n">
        <v>88</v>
      </c>
      <c r="J35" s="110" t="n">
        <v>79</v>
      </c>
      <c r="K35" s="112" t="n">
        <v>76</v>
      </c>
      <c r="L35" s="110" t="n">
        <v>77</v>
      </c>
      <c r="M35" s="112" t="n">
        <v>79</v>
      </c>
      <c r="N35" s="112" t="n">
        <v>81</v>
      </c>
      <c r="O35" s="110" t="n">
        <v>84</v>
      </c>
      <c r="P35" s="110"/>
      <c r="Q35" s="110"/>
      <c r="R35" s="110"/>
      <c r="S35" s="110" t="n">
        <v>80</v>
      </c>
      <c r="T35" s="110" t="n">
        <v>87</v>
      </c>
      <c r="U35" s="110" t="n">
        <v>80</v>
      </c>
      <c r="V35" s="110" t="n">
        <v>79</v>
      </c>
      <c r="W35" s="111" t="n">
        <v>83</v>
      </c>
      <c r="X35" s="111" t="n">
        <v>85</v>
      </c>
      <c r="Y35" s="111" t="n">
        <v>82</v>
      </c>
      <c r="Z35" s="110"/>
      <c r="AA35" s="110"/>
      <c r="AB35" s="110"/>
      <c r="AC35" s="111" t="n">
        <v>76</v>
      </c>
      <c r="AD35" s="113" t="n">
        <f aca="false">AVERAGE(E35:AC35)</f>
        <v>80.7894736842105</v>
      </c>
      <c r="AE35" s="67" t="n">
        <f aca="false">SUM(E35:AC35)</f>
        <v>1535</v>
      </c>
      <c r="AF35" s="67" t="n">
        <f aca="false">RANK(AE35,$AE$9:$AE$47)</f>
        <v>25</v>
      </c>
      <c r="AG35" s="67"/>
      <c r="AH35" s="67"/>
      <c r="AI35" s="67"/>
      <c r="AJ35" s="114" t="s">
        <v>142</v>
      </c>
      <c r="AK35" s="114" t="s">
        <v>23</v>
      </c>
      <c r="AL35" s="115"/>
      <c r="AM35" s="115"/>
      <c r="AN35" s="114" t="s">
        <v>143</v>
      </c>
      <c r="AO35" s="114" t="s">
        <v>144</v>
      </c>
      <c r="AP35" s="114" t="s">
        <v>143</v>
      </c>
      <c r="AQ35" s="115"/>
      <c r="AR35" s="115"/>
      <c r="AS35" s="115"/>
      <c r="AT35" s="114" t="s">
        <v>145</v>
      </c>
      <c r="AU35" s="67"/>
    </row>
    <row r="36" customFormat="false" ht="15.75" hidden="false" customHeight="true" outlineLevel="0" collapsed="false">
      <c r="A36" s="50" t="n">
        <v>28</v>
      </c>
      <c r="B36" s="107" t="n">
        <f aca="false">IF('DAFTAR SISWA'!B35="","",'DAFTAR SISWA'!B35)</f>
        <v>1371</v>
      </c>
      <c r="C36" s="107" t="str">
        <f aca="false">IF('DAFTAR SISWA'!C35="","",'DAFTAR SISWA'!C35)</f>
        <v>RENI ANTIKA</v>
      </c>
      <c r="D36" s="108" t="s">
        <v>117</v>
      </c>
      <c r="E36" s="110" t="n">
        <v>82</v>
      </c>
      <c r="F36" s="110" t="n">
        <v>80</v>
      </c>
      <c r="G36" s="110" t="n">
        <v>82</v>
      </c>
      <c r="H36" s="111" t="n">
        <v>81</v>
      </c>
      <c r="I36" s="110" t="n">
        <v>92</v>
      </c>
      <c r="J36" s="110" t="n">
        <v>78</v>
      </c>
      <c r="K36" s="112" t="n">
        <v>76</v>
      </c>
      <c r="L36" s="110" t="n">
        <v>80</v>
      </c>
      <c r="M36" s="112" t="n">
        <v>78</v>
      </c>
      <c r="N36" s="112" t="n">
        <v>79</v>
      </c>
      <c r="O36" s="110" t="n">
        <v>84</v>
      </c>
      <c r="P36" s="110"/>
      <c r="Q36" s="110"/>
      <c r="R36" s="110"/>
      <c r="S36" s="110" t="n">
        <v>79</v>
      </c>
      <c r="T36" s="110" t="n">
        <v>87</v>
      </c>
      <c r="U36" s="110" t="n">
        <v>78</v>
      </c>
      <c r="V36" s="110" t="n">
        <v>78</v>
      </c>
      <c r="W36" s="111" t="n">
        <v>86</v>
      </c>
      <c r="X36" s="111" t="n">
        <v>83</v>
      </c>
      <c r="Y36" s="111" t="n">
        <v>83</v>
      </c>
      <c r="Z36" s="110"/>
      <c r="AA36" s="110"/>
      <c r="AB36" s="110"/>
      <c r="AC36" s="111" t="n">
        <v>76</v>
      </c>
      <c r="AD36" s="113" t="n">
        <f aca="false">AVERAGE(E36:AC36)</f>
        <v>81.1578947368421</v>
      </c>
      <c r="AE36" s="67" t="n">
        <f aca="false">SUM(E36:AC36)</f>
        <v>1542</v>
      </c>
      <c r="AF36" s="67" t="n">
        <f aca="false">RANK(AE36,$AE$9:$AE$47)</f>
        <v>19</v>
      </c>
      <c r="AG36" s="67"/>
      <c r="AH36" s="67"/>
      <c r="AI36" s="67"/>
      <c r="AJ36" s="114" t="s">
        <v>142</v>
      </c>
      <c r="AK36" s="114" t="s">
        <v>1</v>
      </c>
      <c r="AL36" s="115"/>
      <c r="AM36" s="115"/>
      <c r="AN36" s="114" t="s">
        <v>143</v>
      </c>
      <c r="AO36" s="114" t="s">
        <v>143</v>
      </c>
      <c r="AP36" s="114" t="s">
        <v>143</v>
      </c>
      <c r="AQ36" s="114" t="n">
        <v>2</v>
      </c>
      <c r="AR36" s="115"/>
      <c r="AS36" s="115"/>
      <c r="AT36" s="114" t="s">
        <v>145</v>
      </c>
      <c r="AU36" s="67"/>
    </row>
    <row r="37" customFormat="false" ht="15.75" hidden="false" customHeight="true" outlineLevel="0" collapsed="false">
      <c r="A37" s="50" t="n">
        <v>29</v>
      </c>
      <c r="B37" s="107" t="n">
        <f aca="false">IF('DAFTAR SISWA'!B36="","",'DAFTAR SISWA'!B36)</f>
        <v>1372</v>
      </c>
      <c r="C37" s="107" t="str">
        <f aca="false">IF('DAFTAR SISWA'!C36="","",'DAFTAR SISWA'!C36)</f>
        <v>RENI NURJANAH</v>
      </c>
      <c r="D37" s="108" t="s">
        <v>117</v>
      </c>
      <c r="E37" s="110" t="n">
        <v>80</v>
      </c>
      <c r="F37" s="110" t="n">
        <v>81</v>
      </c>
      <c r="G37" s="110" t="n">
        <v>83</v>
      </c>
      <c r="H37" s="111" t="n">
        <v>79</v>
      </c>
      <c r="I37" s="110" t="n">
        <v>83</v>
      </c>
      <c r="J37" s="110" t="n">
        <v>80</v>
      </c>
      <c r="K37" s="112" t="n">
        <v>80</v>
      </c>
      <c r="L37" s="110" t="n">
        <v>76</v>
      </c>
      <c r="M37" s="112" t="n">
        <v>80</v>
      </c>
      <c r="N37" s="112" t="n">
        <v>78</v>
      </c>
      <c r="O37" s="110" t="n">
        <v>84</v>
      </c>
      <c r="P37" s="110"/>
      <c r="Q37" s="110"/>
      <c r="R37" s="110"/>
      <c r="S37" s="110" t="n">
        <v>78</v>
      </c>
      <c r="T37" s="110" t="n">
        <v>85</v>
      </c>
      <c r="U37" s="110" t="n">
        <v>83</v>
      </c>
      <c r="V37" s="110" t="n">
        <v>80</v>
      </c>
      <c r="W37" s="111" t="n">
        <v>84</v>
      </c>
      <c r="X37" s="111" t="n">
        <v>86</v>
      </c>
      <c r="Y37" s="111" t="n">
        <v>85</v>
      </c>
      <c r="Z37" s="110"/>
      <c r="AA37" s="110"/>
      <c r="AB37" s="110"/>
      <c r="AC37" s="111" t="n">
        <v>76</v>
      </c>
      <c r="AD37" s="113" t="n">
        <f aca="false">AVERAGE(E37:AC37)</f>
        <v>81.1052631578948</v>
      </c>
      <c r="AE37" s="67" t="n">
        <f aca="false">SUM(E37:AC37)</f>
        <v>1541</v>
      </c>
      <c r="AF37" s="67" t="n">
        <f aca="false">RANK(AE37,$AE$9:$AE$47)</f>
        <v>21</v>
      </c>
      <c r="AG37" s="67"/>
      <c r="AH37" s="67"/>
      <c r="AI37" s="67"/>
      <c r="AJ37" s="114" t="s">
        <v>142</v>
      </c>
      <c r="AK37" s="114" t="s">
        <v>1</v>
      </c>
      <c r="AL37" s="115"/>
      <c r="AM37" s="115"/>
      <c r="AN37" s="114" t="s">
        <v>143</v>
      </c>
      <c r="AO37" s="114" t="s">
        <v>144</v>
      </c>
      <c r="AP37" s="114" t="s">
        <v>143</v>
      </c>
      <c r="AQ37" s="115"/>
      <c r="AR37" s="115"/>
      <c r="AS37" s="115"/>
      <c r="AT37" s="114" t="s">
        <v>145</v>
      </c>
      <c r="AU37" s="67"/>
    </row>
    <row r="38" customFormat="false" ht="15.75" hidden="false" customHeight="true" outlineLevel="0" collapsed="false">
      <c r="A38" s="50" t="n">
        <v>30</v>
      </c>
      <c r="B38" s="107" t="n">
        <f aca="false">IF('DAFTAR SISWA'!B37="","",'DAFTAR SISWA'!B37)</f>
        <v>1373</v>
      </c>
      <c r="C38" s="107" t="str">
        <f aca="false">IF('DAFTAR SISWA'!C37="","",'DAFTAR SISWA'!C37)</f>
        <v>RETNO NUR AFIFAH</v>
      </c>
      <c r="D38" s="108" t="s">
        <v>117</v>
      </c>
      <c r="E38" s="110" t="n">
        <v>80</v>
      </c>
      <c r="F38" s="110" t="n">
        <v>83</v>
      </c>
      <c r="G38" s="110" t="n">
        <v>82</v>
      </c>
      <c r="H38" s="111" t="n">
        <v>80</v>
      </c>
      <c r="I38" s="110" t="n">
        <v>87</v>
      </c>
      <c r="J38" s="110" t="n">
        <v>79</v>
      </c>
      <c r="K38" s="112" t="n">
        <v>77</v>
      </c>
      <c r="L38" s="110" t="n">
        <v>85</v>
      </c>
      <c r="M38" s="112" t="n">
        <v>77</v>
      </c>
      <c r="N38" s="112" t="n">
        <v>79</v>
      </c>
      <c r="O38" s="110" t="n">
        <v>86</v>
      </c>
      <c r="P38" s="110"/>
      <c r="Q38" s="110"/>
      <c r="R38" s="110"/>
      <c r="S38" s="110" t="n">
        <v>87</v>
      </c>
      <c r="T38" s="110" t="n">
        <v>91</v>
      </c>
      <c r="U38" s="110" t="n">
        <v>78</v>
      </c>
      <c r="V38" s="110" t="n">
        <v>78</v>
      </c>
      <c r="W38" s="111" t="n">
        <v>84</v>
      </c>
      <c r="X38" s="111" t="n">
        <v>84</v>
      </c>
      <c r="Y38" s="111" t="n">
        <v>88</v>
      </c>
      <c r="Z38" s="110"/>
      <c r="AA38" s="110"/>
      <c r="AB38" s="110"/>
      <c r="AC38" s="111" t="n">
        <v>76</v>
      </c>
      <c r="AD38" s="113" t="n">
        <f aca="false">AVERAGE(E38:AC38)</f>
        <v>82.1578947368421</v>
      </c>
      <c r="AE38" s="67" t="n">
        <f aca="false">SUM(E38:AC38)</f>
        <v>1561</v>
      </c>
      <c r="AF38" s="67" t="n">
        <f aca="false">RANK(AE38,$AE$9:$AE$47)</f>
        <v>8</v>
      </c>
      <c r="AG38" s="67"/>
      <c r="AH38" s="67"/>
      <c r="AI38" s="67"/>
      <c r="AJ38" s="114" t="s">
        <v>142</v>
      </c>
      <c r="AK38" s="114" t="s">
        <v>1</v>
      </c>
      <c r="AL38" s="115"/>
      <c r="AM38" s="115"/>
      <c r="AN38" s="114" t="s">
        <v>143</v>
      </c>
      <c r="AO38" s="114" t="s">
        <v>143</v>
      </c>
      <c r="AP38" s="114" t="s">
        <v>143</v>
      </c>
      <c r="AQ38" s="114" t="n">
        <v>1</v>
      </c>
      <c r="AR38" s="115"/>
      <c r="AS38" s="115"/>
      <c r="AT38" s="114" t="s">
        <v>145</v>
      </c>
      <c r="AU38" s="67"/>
    </row>
    <row r="39" customFormat="false" ht="15.75" hidden="false" customHeight="true" outlineLevel="0" collapsed="false">
      <c r="A39" s="50" t="n">
        <v>31</v>
      </c>
      <c r="B39" s="107" t="n">
        <f aca="false">IF('DAFTAR SISWA'!B38="","",'DAFTAR SISWA'!B38)</f>
        <v>1374</v>
      </c>
      <c r="C39" s="107" t="str">
        <f aca="false">IF('DAFTAR SISWA'!C38="","",'DAFTAR SISWA'!C38)</f>
        <v>RIA ANJARWATI</v>
      </c>
      <c r="D39" s="108" t="s">
        <v>117</v>
      </c>
      <c r="E39" s="110" t="n">
        <v>79</v>
      </c>
      <c r="F39" s="110" t="n">
        <v>78</v>
      </c>
      <c r="G39" s="110" t="n">
        <v>77</v>
      </c>
      <c r="H39" s="111" t="n">
        <v>77</v>
      </c>
      <c r="I39" s="110" t="n">
        <v>83</v>
      </c>
      <c r="J39" s="110" t="n">
        <v>78</v>
      </c>
      <c r="K39" s="112" t="n">
        <v>76</v>
      </c>
      <c r="L39" s="110" t="n">
        <v>75</v>
      </c>
      <c r="M39" s="112" t="n">
        <v>77</v>
      </c>
      <c r="N39" s="112" t="n">
        <v>78</v>
      </c>
      <c r="O39" s="110" t="n">
        <v>86</v>
      </c>
      <c r="P39" s="110"/>
      <c r="Q39" s="110"/>
      <c r="R39" s="110"/>
      <c r="S39" s="110" t="n">
        <v>78</v>
      </c>
      <c r="T39" s="110" t="n">
        <v>87</v>
      </c>
      <c r="U39" s="110" t="n">
        <v>78</v>
      </c>
      <c r="V39" s="110" t="n">
        <v>78</v>
      </c>
      <c r="W39" s="111" t="n">
        <v>82</v>
      </c>
      <c r="X39" s="111" t="n">
        <v>86</v>
      </c>
      <c r="Y39" s="111" t="n">
        <v>86</v>
      </c>
      <c r="Z39" s="110"/>
      <c r="AA39" s="110"/>
      <c r="AB39" s="110"/>
      <c r="AC39" s="111" t="n">
        <v>76</v>
      </c>
      <c r="AD39" s="113" t="n">
        <f aca="false">AVERAGE(E39:AC39)</f>
        <v>79.7368421052632</v>
      </c>
      <c r="AE39" s="67" t="n">
        <f aca="false">SUM(E39:AC39)</f>
        <v>1515</v>
      </c>
      <c r="AF39" s="67" t="n">
        <f aca="false">RANK(AE39,$AE$9:$AE$47)</f>
        <v>35</v>
      </c>
      <c r="AG39" s="67"/>
      <c r="AH39" s="67"/>
      <c r="AI39" s="67"/>
      <c r="AJ39" s="114" t="s">
        <v>142</v>
      </c>
      <c r="AK39" s="114" t="s">
        <v>23</v>
      </c>
      <c r="AL39" s="115"/>
      <c r="AM39" s="115"/>
      <c r="AN39" s="114" t="s">
        <v>143</v>
      </c>
      <c r="AO39" s="114" t="s">
        <v>143</v>
      </c>
      <c r="AP39" s="114" t="s">
        <v>143</v>
      </c>
      <c r="AQ39" s="114" t="n">
        <v>2</v>
      </c>
      <c r="AR39" s="115"/>
      <c r="AS39" s="115"/>
      <c r="AT39" s="114" t="s">
        <v>145</v>
      </c>
      <c r="AU39" s="67"/>
    </row>
    <row r="40" customFormat="false" ht="15.75" hidden="false" customHeight="true" outlineLevel="0" collapsed="false">
      <c r="A40" s="50" t="n">
        <v>32</v>
      </c>
      <c r="B40" s="107" t="n">
        <f aca="false">IF('DAFTAR SISWA'!B39="","",'DAFTAR SISWA'!B39)</f>
        <v>1375</v>
      </c>
      <c r="C40" s="107" t="str">
        <f aca="false">IF('DAFTAR SISWA'!C39="","",'DAFTAR SISWA'!C39)</f>
        <v>RICO ARIES ARIWATA</v>
      </c>
      <c r="D40" s="108" t="s">
        <v>117</v>
      </c>
      <c r="E40" s="110" t="n">
        <v>80</v>
      </c>
      <c r="F40" s="110" t="n">
        <v>85</v>
      </c>
      <c r="G40" s="110" t="n">
        <v>78</v>
      </c>
      <c r="H40" s="111" t="n">
        <v>82</v>
      </c>
      <c r="I40" s="110" t="n">
        <v>84</v>
      </c>
      <c r="J40" s="110" t="n">
        <v>77</v>
      </c>
      <c r="K40" s="112" t="n">
        <v>76</v>
      </c>
      <c r="L40" s="110" t="n">
        <v>76</v>
      </c>
      <c r="M40" s="112" t="n">
        <v>77</v>
      </c>
      <c r="N40" s="112" t="n">
        <v>79</v>
      </c>
      <c r="O40" s="110" t="n">
        <v>83</v>
      </c>
      <c r="P40" s="110"/>
      <c r="Q40" s="110"/>
      <c r="R40" s="110"/>
      <c r="S40" s="110" t="n">
        <v>78</v>
      </c>
      <c r="T40" s="110" t="n">
        <v>85</v>
      </c>
      <c r="U40" s="110" t="n">
        <v>78</v>
      </c>
      <c r="V40" s="110" t="n">
        <v>79</v>
      </c>
      <c r="W40" s="111" t="n">
        <v>83</v>
      </c>
      <c r="X40" s="111" t="n">
        <v>84</v>
      </c>
      <c r="Y40" s="111" t="n">
        <v>77</v>
      </c>
      <c r="Z40" s="110"/>
      <c r="AA40" s="110"/>
      <c r="AB40" s="110"/>
      <c r="AC40" s="111" t="n">
        <v>76</v>
      </c>
      <c r="AD40" s="113" t="n">
        <f aca="false">AVERAGE(E40:AC40)</f>
        <v>79.8421052631579</v>
      </c>
      <c r="AE40" s="67" t="n">
        <f aca="false">SUM(E40:AC40)</f>
        <v>1517</v>
      </c>
      <c r="AF40" s="67" t="n">
        <f aca="false">RANK(AE40,$AE$9:$AE$47)</f>
        <v>34</v>
      </c>
      <c r="AG40" s="67"/>
      <c r="AH40" s="67"/>
      <c r="AI40" s="67"/>
      <c r="AJ40" s="114" t="s">
        <v>142</v>
      </c>
      <c r="AK40" s="114" t="s">
        <v>23</v>
      </c>
      <c r="AL40" s="115"/>
      <c r="AM40" s="115"/>
      <c r="AN40" s="114" t="s">
        <v>143</v>
      </c>
      <c r="AO40" s="114" t="s">
        <v>143</v>
      </c>
      <c r="AP40" s="114" t="s">
        <v>143</v>
      </c>
      <c r="AQ40" s="115"/>
      <c r="AR40" s="115"/>
      <c r="AS40" s="114" t="n">
        <v>1</v>
      </c>
      <c r="AT40" s="114" t="s">
        <v>145</v>
      </c>
      <c r="AU40" s="67"/>
    </row>
    <row r="41" customFormat="false" ht="15.75" hidden="false" customHeight="true" outlineLevel="0" collapsed="false">
      <c r="A41" s="50" t="n">
        <v>33</v>
      </c>
      <c r="B41" s="107" t="n">
        <f aca="false">IF('DAFTAR SISWA'!B40="","",'DAFTAR SISWA'!B40)</f>
        <v>1376</v>
      </c>
      <c r="C41" s="107" t="str">
        <f aca="false">IF('DAFTAR SISWA'!C40="","",'DAFTAR SISWA'!C40)</f>
        <v>RISA DEWI CAHYUNI</v>
      </c>
      <c r="D41" s="108" t="s">
        <v>117</v>
      </c>
      <c r="E41" s="110" t="n">
        <v>82</v>
      </c>
      <c r="F41" s="110" t="n">
        <v>81</v>
      </c>
      <c r="G41" s="110" t="n">
        <v>80</v>
      </c>
      <c r="H41" s="111" t="n">
        <v>79</v>
      </c>
      <c r="I41" s="110" t="n">
        <v>82</v>
      </c>
      <c r="J41" s="110" t="n">
        <v>79</v>
      </c>
      <c r="K41" s="112" t="n">
        <v>76</v>
      </c>
      <c r="L41" s="110" t="n">
        <v>80</v>
      </c>
      <c r="M41" s="112" t="n">
        <v>78</v>
      </c>
      <c r="N41" s="112" t="n">
        <v>78</v>
      </c>
      <c r="O41" s="110" t="n">
        <v>86</v>
      </c>
      <c r="P41" s="110"/>
      <c r="Q41" s="110"/>
      <c r="R41" s="110"/>
      <c r="S41" s="110" t="n">
        <v>84</v>
      </c>
      <c r="T41" s="110" t="n">
        <v>90</v>
      </c>
      <c r="U41" s="110" t="n">
        <v>84</v>
      </c>
      <c r="V41" s="110" t="n">
        <v>79</v>
      </c>
      <c r="W41" s="111" t="n">
        <v>86</v>
      </c>
      <c r="X41" s="111" t="n">
        <v>85</v>
      </c>
      <c r="Y41" s="111" t="n">
        <v>89</v>
      </c>
      <c r="Z41" s="110"/>
      <c r="AA41" s="110"/>
      <c r="AB41" s="110"/>
      <c r="AC41" s="111" t="n">
        <v>76</v>
      </c>
      <c r="AD41" s="113" t="n">
        <f aca="false">AVERAGE(E41:AC41)</f>
        <v>81.7894736842105</v>
      </c>
      <c r="AE41" s="67" t="n">
        <f aca="false">SUM(E41:AC41)</f>
        <v>1554</v>
      </c>
      <c r="AF41" s="67" t="n">
        <f aca="false">RANK(AE41,$AE$9:$AE$47)</f>
        <v>12</v>
      </c>
      <c r="AG41" s="67"/>
      <c r="AH41" s="67"/>
      <c r="AI41" s="67"/>
      <c r="AJ41" s="114" t="s">
        <v>142</v>
      </c>
      <c r="AK41" s="114" t="s">
        <v>23</v>
      </c>
      <c r="AL41" s="115"/>
      <c r="AM41" s="115"/>
      <c r="AN41" s="114" t="s">
        <v>143</v>
      </c>
      <c r="AO41" s="114" t="s">
        <v>144</v>
      </c>
      <c r="AP41" s="114" t="s">
        <v>143</v>
      </c>
      <c r="AQ41" s="115"/>
      <c r="AR41" s="115"/>
      <c r="AS41" s="115"/>
      <c r="AT41" s="114" t="s">
        <v>145</v>
      </c>
      <c r="AU41" s="67"/>
    </row>
    <row r="42" customFormat="false" ht="15.75" hidden="false" customHeight="true" outlineLevel="0" collapsed="false">
      <c r="A42" s="50" t="n">
        <v>34</v>
      </c>
      <c r="B42" s="107" t="n">
        <f aca="false">IF('DAFTAR SISWA'!B41="","",'DAFTAR SISWA'!B41)</f>
        <v>1377</v>
      </c>
      <c r="C42" s="107" t="str">
        <f aca="false">IF('DAFTAR SISWA'!C41="","",'DAFTAR SISWA'!C41)</f>
        <v>RISKA FITROTUL MUNAWAROH</v>
      </c>
      <c r="D42" s="108" t="s">
        <v>117</v>
      </c>
      <c r="E42" s="110" t="n">
        <v>82</v>
      </c>
      <c r="F42" s="110" t="n">
        <v>79</v>
      </c>
      <c r="G42" s="110" t="n">
        <v>82</v>
      </c>
      <c r="H42" s="111" t="n">
        <v>78</v>
      </c>
      <c r="I42" s="110" t="n">
        <v>82</v>
      </c>
      <c r="J42" s="110" t="n">
        <v>80</v>
      </c>
      <c r="K42" s="112" t="n">
        <v>83</v>
      </c>
      <c r="L42" s="110" t="n">
        <v>80</v>
      </c>
      <c r="M42" s="112" t="n">
        <v>79</v>
      </c>
      <c r="N42" s="112" t="n">
        <v>78</v>
      </c>
      <c r="O42" s="110" t="n">
        <v>87</v>
      </c>
      <c r="P42" s="110"/>
      <c r="Q42" s="110"/>
      <c r="R42" s="110"/>
      <c r="S42" s="110" t="n">
        <v>78</v>
      </c>
      <c r="T42" s="110" t="n">
        <v>90</v>
      </c>
      <c r="U42" s="110" t="n">
        <v>78</v>
      </c>
      <c r="V42" s="110" t="n">
        <v>82</v>
      </c>
      <c r="W42" s="111" t="n">
        <v>83</v>
      </c>
      <c r="X42" s="111" t="n">
        <v>84</v>
      </c>
      <c r="Y42" s="111" t="n">
        <v>89</v>
      </c>
      <c r="Z42" s="110"/>
      <c r="AA42" s="110"/>
      <c r="AB42" s="110"/>
      <c r="AC42" s="111" t="n">
        <v>76</v>
      </c>
      <c r="AD42" s="113" t="n">
        <f aca="false">AVERAGE(E42:AC42)</f>
        <v>81.5789473684211</v>
      </c>
      <c r="AE42" s="67" t="n">
        <f aca="false">SUM(E42:AC42)</f>
        <v>1550</v>
      </c>
      <c r="AF42" s="67" t="n">
        <f aca="false">RANK(AE42,$AE$9:$AE$47)</f>
        <v>14</v>
      </c>
      <c r="AG42" s="67"/>
      <c r="AH42" s="67"/>
      <c r="AI42" s="67"/>
      <c r="AJ42" s="114" t="s">
        <v>142</v>
      </c>
      <c r="AK42" s="114" t="s">
        <v>1</v>
      </c>
      <c r="AL42" s="115"/>
      <c r="AM42" s="115"/>
      <c r="AN42" s="114" t="s">
        <v>143</v>
      </c>
      <c r="AO42" s="114" t="s">
        <v>144</v>
      </c>
      <c r="AP42" s="114" t="s">
        <v>143</v>
      </c>
      <c r="AQ42" s="115"/>
      <c r="AR42" s="115"/>
      <c r="AS42" s="115"/>
      <c r="AT42" s="114" t="s">
        <v>145</v>
      </c>
      <c r="AU42" s="67"/>
    </row>
    <row r="43" customFormat="false" ht="15.75" hidden="false" customHeight="true" outlineLevel="0" collapsed="false">
      <c r="A43" s="50" t="n">
        <v>35</v>
      </c>
      <c r="B43" s="107" t="n">
        <f aca="false">IF('DAFTAR SISWA'!B42="","",'DAFTAR SISWA'!B42)</f>
        <v>1378</v>
      </c>
      <c r="C43" s="107" t="str">
        <f aca="false">IF('DAFTAR SISWA'!C42="","",'DAFTAR SISWA'!C42)</f>
        <v>ROFIATUL NOFITA HUSNAINI</v>
      </c>
      <c r="D43" s="108" t="s">
        <v>117</v>
      </c>
      <c r="E43" s="110" t="n">
        <v>80</v>
      </c>
      <c r="F43" s="110" t="n">
        <v>78</v>
      </c>
      <c r="G43" s="110" t="n">
        <v>82</v>
      </c>
      <c r="H43" s="111" t="n">
        <v>79</v>
      </c>
      <c r="I43" s="110" t="n">
        <v>85</v>
      </c>
      <c r="J43" s="110" t="n">
        <v>78</v>
      </c>
      <c r="K43" s="112" t="n">
        <v>76</v>
      </c>
      <c r="L43" s="110" t="n">
        <v>84</v>
      </c>
      <c r="M43" s="112" t="n">
        <v>77</v>
      </c>
      <c r="N43" s="112" t="n">
        <v>78</v>
      </c>
      <c r="O43" s="110" t="n">
        <v>85</v>
      </c>
      <c r="P43" s="110"/>
      <c r="Q43" s="110"/>
      <c r="R43" s="110"/>
      <c r="S43" s="110" t="n">
        <v>81</v>
      </c>
      <c r="T43" s="110" t="n">
        <v>85</v>
      </c>
      <c r="U43" s="110" t="n">
        <v>80</v>
      </c>
      <c r="V43" s="110" t="n">
        <v>78</v>
      </c>
      <c r="W43" s="111" t="n">
        <v>82</v>
      </c>
      <c r="X43" s="111" t="n">
        <v>83</v>
      </c>
      <c r="Y43" s="111" t="n">
        <v>88</v>
      </c>
      <c r="Z43" s="110"/>
      <c r="AA43" s="110"/>
      <c r="AB43" s="110"/>
      <c r="AC43" s="111" t="n">
        <v>76</v>
      </c>
      <c r="AD43" s="113" t="n">
        <f aca="false">AVERAGE(E43:AC43)</f>
        <v>80.7894736842105</v>
      </c>
      <c r="AE43" s="67" t="n">
        <f aca="false">SUM(E43:AC43)</f>
        <v>1535</v>
      </c>
      <c r="AF43" s="67" t="n">
        <f aca="false">RANK(AE43,$AE$9:$AE$47)</f>
        <v>25</v>
      </c>
      <c r="AG43" s="67"/>
      <c r="AH43" s="67"/>
      <c r="AI43" s="67"/>
      <c r="AJ43" s="114" t="s">
        <v>142</v>
      </c>
      <c r="AK43" s="114" t="s">
        <v>1</v>
      </c>
      <c r="AL43" s="115"/>
      <c r="AM43" s="115"/>
      <c r="AN43" s="114" t="s">
        <v>143</v>
      </c>
      <c r="AO43" s="114" t="s">
        <v>143</v>
      </c>
      <c r="AP43" s="114" t="s">
        <v>143</v>
      </c>
      <c r="AQ43" s="114" t="n">
        <v>2</v>
      </c>
      <c r="AR43" s="115"/>
      <c r="AS43" s="115"/>
      <c r="AT43" s="114" t="s">
        <v>145</v>
      </c>
      <c r="AU43" s="67"/>
    </row>
    <row r="44" customFormat="false" ht="15.75" hidden="false" customHeight="true" outlineLevel="0" collapsed="false">
      <c r="A44" s="50" t="n">
        <v>36</v>
      </c>
      <c r="B44" s="107" t="n">
        <f aca="false">IF('DAFTAR SISWA'!B43="","",'DAFTAR SISWA'!B43)</f>
        <v>1379</v>
      </c>
      <c r="C44" s="107" t="str">
        <f aca="false">IF('DAFTAR SISWA'!C43="","",'DAFTAR SISWA'!C43)</f>
        <v>SATRIA SAKTI HERMAWAN</v>
      </c>
      <c r="D44" s="108" t="s">
        <v>117</v>
      </c>
      <c r="E44" s="110" t="n">
        <v>78</v>
      </c>
      <c r="F44" s="110" t="n">
        <v>78</v>
      </c>
      <c r="G44" s="110" t="n">
        <v>77</v>
      </c>
      <c r="H44" s="111" t="n">
        <v>77</v>
      </c>
      <c r="I44" s="110" t="n">
        <v>85</v>
      </c>
      <c r="J44" s="110" t="n">
        <v>75</v>
      </c>
      <c r="K44" s="112" t="n">
        <v>76</v>
      </c>
      <c r="L44" s="110" t="n">
        <v>76</v>
      </c>
      <c r="M44" s="112" t="n">
        <v>79</v>
      </c>
      <c r="N44" s="112" t="n">
        <v>77</v>
      </c>
      <c r="O44" s="110" t="n">
        <v>83</v>
      </c>
      <c r="P44" s="110"/>
      <c r="Q44" s="110"/>
      <c r="R44" s="110"/>
      <c r="S44" s="110" t="n">
        <v>75</v>
      </c>
      <c r="T44" s="110" t="n">
        <v>77</v>
      </c>
      <c r="U44" s="110" t="n">
        <v>78</v>
      </c>
      <c r="V44" s="110" t="n">
        <v>78</v>
      </c>
      <c r="W44" s="111" t="n">
        <v>84</v>
      </c>
      <c r="X44" s="111" t="n">
        <v>80</v>
      </c>
      <c r="Y44" s="111" t="n">
        <v>75</v>
      </c>
      <c r="Z44" s="110"/>
      <c r="AA44" s="110"/>
      <c r="AB44" s="110"/>
      <c r="AC44" s="111" t="n">
        <v>76</v>
      </c>
      <c r="AD44" s="113" t="n">
        <f aca="false">AVERAGE(E44:AC44)</f>
        <v>78.1052631578947</v>
      </c>
      <c r="AE44" s="67" t="n">
        <f aca="false">SUM(E44:AC44)</f>
        <v>1484</v>
      </c>
      <c r="AF44" s="67" t="n">
        <f aca="false">RANK(AE44,$AE$9:$AE$47)</f>
        <v>39</v>
      </c>
      <c r="AG44" s="67"/>
      <c r="AH44" s="67"/>
      <c r="AI44" s="67"/>
      <c r="AJ44" s="114" t="s">
        <v>142</v>
      </c>
      <c r="AK44" s="114" t="s">
        <v>23</v>
      </c>
      <c r="AL44" s="115"/>
      <c r="AM44" s="115"/>
      <c r="AN44" s="114" t="s">
        <v>143</v>
      </c>
      <c r="AO44" s="114" t="s">
        <v>143</v>
      </c>
      <c r="AP44" s="114" t="s">
        <v>143</v>
      </c>
      <c r="AQ44" s="115"/>
      <c r="AR44" s="115"/>
      <c r="AS44" s="114" t="n">
        <v>1</v>
      </c>
      <c r="AT44" s="114" t="s">
        <v>145</v>
      </c>
      <c r="AU44" s="67"/>
    </row>
    <row r="45" customFormat="false" ht="15.75" hidden="false" customHeight="true" outlineLevel="0" collapsed="false">
      <c r="A45" s="50" t="n">
        <v>37</v>
      </c>
      <c r="B45" s="107" t="n">
        <f aca="false">IF('DAFTAR SISWA'!B44="","",'DAFTAR SISWA'!B44)</f>
        <v>1380</v>
      </c>
      <c r="C45" s="107" t="str">
        <f aca="false">IF('DAFTAR SISWA'!C44="","",'DAFTAR SISWA'!C44)</f>
        <v>TIKA MURSIDA</v>
      </c>
      <c r="D45" s="108" t="s">
        <v>117</v>
      </c>
      <c r="E45" s="110" t="n">
        <v>82</v>
      </c>
      <c r="F45" s="110" t="n">
        <v>79</v>
      </c>
      <c r="G45" s="110" t="n">
        <v>80</v>
      </c>
      <c r="H45" s="111" t="n">
        <v>79</v>
      </c>
      <c r="I45" s="110" t="n">
        <v>85</v>
      </c>
      <c r="J45" s="110" t="n">
        <v>85</v>
      </c>
      <c r="K45" s="112" t="n">
        <v>75</v>
      </c>
      <c r="L45" s="110" t="n">
        <v>80</v>
      </c>
      <c r="M45" s="112" t="n">
        <v>79</v>
      </c>
      <c r="N45" s="112" t="n">
        <v>81</v>
      </c>
      <c r="O45" s="110" t="n">
        <v>84</v>
      </c>
      <c r="P45" s="110"/>
      <c r="Q45" s="110"/>
      <c r="R45" s="110"/>
      <c r="S45" s="110" t="n">
        <v>80</v>
      </c>
      <c r="T45" s="110" t="n">
        <v>83</v>
      </c>
      <c r="U45" s="110" t="n">
        <v>84</v>
      </c>
      <c r="V45" s="110" t="n">
        <v>80</v>
      </c>
      <c r="W45" s="111" t="n">
        <v>80</v>
      </c>
      <c r="X45" s="111" t="n">
        <v>83</v>
      </c>
      <c r="Y45" s="111" t="n">
        <v>79</v>
      </c>
      <c r="Z45" s="110"/>
      <c r="AA45" s="110"/>
      <c r="AB45" s="110"/>
      <c r="AC45" s="111" t="n">
        <v>80</v>
      </c>
      <c r="AD45" s="113" t="n">
        <f aca="false">AVERAGE(E45:AC45)</f>
        <v>80.9473684210526</v>
      </c>
      <c r="AE45" s="67" t="n">
        <f aca="false">SUM(E45:AC45)</f>
        <v>1538</v>
      </c>
      <c r="AF45" s="67" t="n">
        <f aca="false">RANK(AE45,$AE$9:$AE$47)</f>
        <v>23</v>
      </c>
      <c r="AG45" s="67"/>
      <c r="AH45" s="67"/>
      <c r="AI45" s="67"/>
      <c r="AJ45" s="114" t="s">
        <v>142</v>
      </c>
      <c r="AK45" s="114" t="s">
        <v>1</v>
      </c>
      <c r="AL45" s="115"/>
      <c r="AM45" s="115"/>
      <c r="AN45" s="114" t="s">
        <v>143</v>
      </c>
      <c r="AO45" s="114" t="s">
        <v>143</v>
      </c>
      <c r="AP45" s="114" t="s">
        <v>143</v>
      </c>
      <c r="AQ45" s="114" t="n">
        <v>2</v>
      </c>
      <c r="AR45" s="114" t="n">
        <v>1</v>
      </c>
      <c r="AS45" s="115"/>
      <c r="AT45" s="114" t="s">
        <v>145</v>
      </c>
      <c r="AU45" s="67"/>
    </row>
    <row r="46" customFormat="false" ht="15.75" hidden="false" customHeight="true" outlineLevel="0" collapsed="false">
      <c r="A46" s="50" t="n">
        <v>38</v>
      </c>
      <c r="B46" s="107" t="n">
        <f aca="false">IF('DAFTAR SISWA'!B45="","",'DAFTAR SISWA'!B45)</f>
        <v>1381</v>
      </c>
      <c r="C46" s="107" t="str">
        <f aca="false">IF('DAFTAR SISWA'!C45="","",'DAFTAR SISWA'!C45)</f>
        <v>VANNY NURSEPTYANINGRUM</v>
      </c>
      <c r="D46" s="108" t="s">
        <v>117</v>
      </c>
      <c r="E46" s="121" t="n">
        <v>80</v>
      </c>
      <c r="F46" s="110" t="n">
        <v>79</v>
      </c>
      <c r="G46" s="121" t="n">
        <v>83</v>
      </c>
      <c r="H46" s="111" t="n">
        <v>78</v>
      </c>
      <c r="I46" s="121" t="n">
        <v>84</v>
      </c>
      <c r="J46" s="121" t="n">
        <v>80</v>
      </c>
      <c r="K46" s="112" t="n">
        <v>76</v>
      </c>
      <c r="L46" s="110" t="n">
        <v>82</v>
      </c>
      <c r="M46" s="112" t="n">
        <v>79</v>
      </c>
      <c r="N46" s="112" t="n">
        <v>77</v>
      </c>
      <c r="O46" s="121" t="n">
        <v>88</v>
      </c>
      <c r="P46" s="121"/>
      <c r="Q46" s="121"/>
      <c r="R46" s="121"/>
      <c r="S46" s="121" t="n">
        <v>80</v>
      </c>
      <c r="T46" s="110" t="n">
        <v>84</v>
      </c>
      <c r="U46" s="122" t="n">
        <v>82</v>
      </c>
      <c r="V46" s="110" t="n">
        <v>80</v>
      </c>
      <c r="W46" s="111" t="n">
        <v>84</v>
      </c>
      <c r="X46" s="111" t="n">
        <v>81</v>
      </c>
      <c r="Y46" s="111" t="n">
        <v>88</v>
      </c>
      <c r="Z46" s="110"/>
      <c r="AA46" s="110"/>
      <c r="AB46" s="110"/>
      <c r="AC46" s="111" t="n">
        <v>76</v>
      </c>
      <c r="AD46" s="113" t="n">
        <f aca="false">AVERAGE(E46:AC46)</f>
        <v>81.1052631578948</v>
      </c>
      <c r="AE46" s="67" t="n">
        <f aca="false">SUM(E46:AC46)</f>
        <v>1541</v>
      </c>
      <c r="AF46" s="67" t="n">
        <f aca="false">RANK(AE46,$AE$9:$AE$47)</f>
        <v>21</v>
      </c>
      <c r="AG46" s="67"/>
      <c r="AH46" s="67"/>
      <c r="AI46" s="67"/>
      <c r="AJ46" s="114" t="s">
        <v>142</v>
      </c>
      <c r="AK46" s="114" t="s">
        <v>1</v>
      </c>
      <c r="AL46" s="115"/>
      <c r="AM46" s="115"/>
      <c r="AN46" s="114" t="s">
        <v>143</v>
      </c>
      <c r="AO46" s="114" t="s">
        <v>144</v>
      </c>
      <c r="AP46" s="114" t="s">
        <v>143</v>
      </c>
      <c r="AQ46" s="115"/>
      <c r="AR46" s="115"/>
      <c r="AS46" s="115"/>
      <c r="AT46" s="114" t="s">
        <v>145</v>
      </c>
      <c r="AU46" s="67"/>
    </row>
    <row r="47" customFormat="false" ht="15.75" hidden="false" customHeight="true" outlineLevel="0" collapsed="false">
      <c r="A47" s="50" t="n">
        <v>39</v>
      </c>
      <c r="B47" s="107" t="n">
        <f aca="false">IF('DAFTAR SISWA'!B46="","",'DAFTAR SISWA'!B46)</f>
        <v>1382</v>
      </c>
      <c r="C47" s="107" t="str">
        <f aca="false">IF('DAFTAR SISWA'!C46="","",'DAFTAR SISWA'!C46)</f>
        <v>WORO DWI SANIA</v>
      </c>
      <c r="D47" s="108" t="s">
        <v>117</v>
      </c>
      <c r="E47" s="110" t="n">
        <v>85</v>
      </c>
      <c r="F47" s="110" t="n">
        <v>78</v>
      </c>
      <c r="G47" s="110" t="n">
        <v>85</v>
      </c>
      <c r="H47" s="111" t="n">
        <v>80</v>
      </c>
      <c r="I47" s="110" t="n">
        <v>83</v>
      </c>
      <c r="J47" s="110" t="n">
        <v>78</v>
      </c>
      <c r="K47" s="112" t="n">
        <v>76</v>
      </c>
      <c r="L47" s="110" t="n">
        <v>80</v>
      </c>
      <c r="M47" s="112" t="n">
        <v>81</v>
      </c>
      <c r="N47" s="112" t="n">
        <v>79</v>
      </c>
      <c r="O47" s="110" t="n">
        <v>88</v>
      </c>
      <c r="P47" s="110"/>
      <c r="Q47" s="110"/>
      <c r="R47" s="110"/>
      <c r="S47" s="110" t="n">
        <v>79</v>
      </c>
      <c r="T47" s="110" t="n">
        <v>84</v>
      </c>
      <c r="U47" s="110" t="n">
        <v>78</v>
      </c>
      <c r="V47" s="110" t="n">
        <v>84</v>
      </c>
      <c r="W47" s="111" t="n">
        <v>79</v>
      </c>
      <c r="X47" s="111" t="n">
        <v>85</v>
      </c>
      <c r="Y47" s="111" t="n">
        <v>89</v>
      </c>
      <c r="Z47" s="110"/>
      <c r="AA47" s="110"/>
      <c r="AB47" s="110"/>
      <c r="AC47" s="111" t="n">
        <v>76</v>
      </c>
      <c r="AD47" s="113" t="n">
        <f aca="false">AVERAGE(E47:AC47)</f>
        <v>81.4210526315789</v>
      </c>
      <c r="AE47" s="67" t="n">
        <f aca="false">SUM(E47:AC47)</f>
        <v>1547</v>
      </c>
      <c r="AF47" s="67" t="n">
        <f aca="false">RANK(AE47,$AE$9:$AE$47)</f>
        <v>16</v>
      </c>
      <c r="AG47" s="67"/>
      <c r="AH47" s="67"/>
      <c r="AI47" s="67"/>
      <c r="AJ47" s="114" t="s">
        <v>142</v>
      </c>
      <c r="AK47" s="114" t="s">
        <v>1</v>
      </c>
      <c r="AL47" s="115"/>
      <c r="AM47" s="115"/>
      <c r="AN47" s="114" t="s">
        <v>143</v>
      </c>
      <c r="AO47" s="114" t="s">
        <v>143</v>
      </c>
      <c r="AP47" s="114" t="s">
        <v>143</v>
      </c>
      <c r="AQ47" s="114" t="n">
        <v>2</v>
      </c>
      <c r="AR47" s="115"/>
      <c r="AS47" s="115"/>
      <c r="AT47" s="114" t="s">
        <v>145</v>
      </c>
      <c r="AU47" s="67"/>
    </row>
    <row r="48" customFormat="false" ht="15.75" hidden="false" customHeight="true" outlineLevel="0" collapsed="false">
      <c r="A48" s="50" t="n">
        <v>40</v>
      </c>
      <c r="B48" s="107" t="str">
        <f aca="false">IF('DAFTAR SISWA'!B47="","",'DAFTAR SISWA'!B47)</f>
        <v/>
      </c>
      <c r="C48" s="107" t="str">
        <f aca="false">IF('DAFTAR SISWA'!C47="","",'DAFTAR SISWA'!C47)</f>
        <v/>
      </c>
      <c r="D48" s="59" t="s">
        <v>117</v>
      </c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4"/>
      <c r="AE48" s="67"/>
      <c r="AF48" s="67"/>
      <c r="AG48" s="67"/>
      <c r="AH48" s="67"/>
      <c r="AI48" s="67"/>
      <c r="AJ48" s="114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67"/>
    </row>
    <row r="49" customFormat="false" ht="15.75" hidden="false" customHeight="true" outlineLevel="0" collapsed="false">
      <c r="A49" s="50" t="n">
        <v>41</v>
      </c>
      <c r="B49" s="107" t="str">
        <f aca="false">IF('DAFTAR SISWA'!B48="","",'DAFTAR SISWA'!B48)</f>
        <v/>
      </c>
      <c r="C49" s="107" t="str">
        <f aca="false">IF('DAFTAR SISWA'!C48="","",'DAFTAR SISWA'!C48)</f>
        <v/>
      </c>
      <c r="D49" s="59" t="s">
        <v>117</v>
      </c>
      <c r="E49" s="67"/>
      <c r="F49" s="67"/>
      <c r="G49" s="67"/>
      <c r="H49" s="67"/>
      <c r="I49" s="67"/>
      <c r="J49" s="67"/>
      <c r="K49" s="50"/>
      <c r="L49" s="67"/>
      <c r="M49" s="50"/>
      <c r="N49" s="50"/>
      <c r="O49" s="50"/>
      <c r="P49" s="50"/>
      <c r="Q49" s="50"/>
      <c r="R49" s="67"/>
      <c r="S49" s="67"/>
      <c r="T49" s="50"/>
      <c r="U49" s="67"/>
      <c r="V49" s="50"/>
      <c r="W49" s="50"/>
      <c r="X49" s="50"/>
      <c r="Y49" s="50"/>
      <c r="Z49" s="50"/>
      <c r="AA49" s="50"/>
      <c r="AB49" s="50"/>
      <c r="AC49" s="67"/>
      <c r="AD49" s="124"/>
      <c r="AE49" s="67"/>
      <c r="AF49" s="67"/>
      <c r="AG49" s="67"/>
      <c r="AH49" s="67"/>
      <c r="AI49" s="67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67"/>
    </row>
    <row r="50" customFormat="false" ht="15.75" hidden="false" customHeight="true" outlineLevel="0" collapsed="false">
      <c r="A50" s="50" t="n">
        <v>42</v>
      </c>
      <c r="B50" s="107" t="str">
        <f aca="false">IF('DAFTAR SISWA'!B49="","",'DAFTAR SISWA'!B49)</f>
        <v/>
      </c>
      <c r="C50" s="107" t="str">
        <f aca="false">IF('DAFTAR SISWA'!C49="","",'DAFTAR SISWA'!C49)</f>
        <v/>
      </c>
      <c r="D50" s="59" t="s">
        <v>117</v>
      </c>
      <c r="E50" s="67"/>
      <c r="F50" s="67"/>
      <c r="G50" s="67"/>
      <c r="H50" s="67"/>
      <c r="I50" s="67"/>
      <c r="J50" s="67"/>
      <c r="K50" s="50"/>
      <c r="L50" s="67"/>
      <c r="M50" s="50"/>
      <c r="N50" s="50"/>
      <c r="O50" s="50"/>
      <c r="P50" s="50"/>
      <c r="Q50" s="50"/>
      <c r="R50" s="67"/>
      <c r="S50" s="67"/>
      <c r="T50" s="50"/>
      <c r="U50" s="67"/>
      <c r="V50" s="50"/>
      <c r="W50" s="50"/>
      <c r="X50" s="50"/>
      <c r="Y50" s="50"/>
      <c r="Z50" s="50"/>
      <c r="AA50" s="50"/>
      <c r="AB50" s="50"/>
      <c r="AC50" s="67"/>
      <c r="AD50" s="124"/>
      <c r="AE50" s="67"/>
      <c r="AF50" s="67"/>
      <c r="AG50" s="67"/>
      <c r="AH50" s="67"/>
      <c r="AI50" s="67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67"/>
    </row>
    <row r="51" customFormat="false" ht="15.75" hidden="false" customHeight="true" outlineLevel="0" collapsed="false">
      <c r="A51" s="50" t="n">
        <v>43</v>
      </c>
      <c r="B51" s="107" t="str">
        <f aca="false">IF('DAFTAR SISWA'!B50="","",'DAFTAR SISWA'!B50)</f>
        <v/>
      </c>
      <c r="C51" s="107" t="str">
        <f aca="false">IF('DAFTAR SISWA'!C50="","",'DAFTAR SISWA'!C50)</f>
        <v/>
      </c>
      <c r="D51" s="59" t="s">
        <v>117</v>
      </c>
      <c r="E51" s="67"/>
      <c r="F51" s="67"/>
      <c r="G51" s="67"/>
      <c r="H51" s="67"/>
      <c r="I51" s="67"/>
      <c r="J51" s="67"/>
      <c r="K51" s="50"/>
      <c r="L51" s="67"/>
      <c r="M51" s="50"/>
      <c r="N51" s="50"/>
      <c r="O51" s="50"/>
      <c r="P51" s="50"/>
      <c r="Q51" s="50"/>
      <c r="R51" s="67"/>
      <c r="S51" s="67"/>
      <c r="T51" s="50"/>
      <c r="U51" s="67"/>
      <c r="V51" s="50"/>
      <c r="W51" s="50"/>
      <c r="X51" s="50"/>
      <c r="Y51" s="50"/>
      <c r="Z51" s="50"/>
      <c r="AA51" s="50"/>
      <c r="AB51" s="50"/>
      <c r="AC51" s="67"/>
      <c r="AD51" s="124"/>
      <c r="AE51" s="67"/>
      <c r="AF51" s="67"/>
      <c r="AG51" s="67"/>
      <c r="AH51" s="67"/>
      <c r="AI51" s="67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67"/>
    </row>
    <row r="52" customFormat="false" ht="12.75" hidden="false" customHeight="true" outlineLevel="0" collapsed="false">
      <c r="A52" s="82"/>
      <c r="B52" s="28"/>
      <c r="C52" s="83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8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</row>
    <row r="53" customFormat="false" ht="12.75" hidden="false" customHeight="true" outlineLevel="0" collapsed="false">
      <c r="A53" s="82"/>
      <c r="B53" s="84" t="s">
        <v>107</v>
      </c>
      <c r="C53" s="85" t="n">
        <f aca="false">COUNTIF(D9:D51,"L")</f>
        <v>39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8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</row>
    <row r="54" customFormat="false" ht="12.75" hidden="false" customHeight="true" outlineLevel="0" collapsed="false">
      <c r="A54" s="82"/>
      <c r="B54" s="84" t="s">
        <v>108</v>
      </c>
      <c r="C54" s="85" t="n">
        <f aca="false">COUNTIF(D9:D51,"P")</f>
        <v>4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8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</row>
    <row r="55" customFormat="false" ht="12.75" hidden="false" customHeight="true" outlineLevel="0" collapsed="false">
      <c r="A55" s="82"/>
      <c r="B55" s="82" t="s">
        <v>109</v>
      </c>
      <c r="C55" s="83" t="n">
        <f aca="false">SUM(C53:C54)</f>
        <v>43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8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</row>
  </sheetData>
  <mergeCells count="15">
    <mergeCell ref="A6:A7"/>
    <mergeCell ref="B6:B7"/>
    <mergeCell ref="C6:C7"/>
    <mergeCell ref="E6:I6"/>
    <mergeCell ref="J6:R6"/>
    <mergeCell ref="S6:AB6"/>
    <mergeCell ref="AD6:AD7"/>
    <mergeCell ref="AE6:AE7"/>
    <mergeCell ref="AF6:AF7"/>
    <mergeCell ref="AG6:AI6"/>
    <mergeCell ref="AJ6:AM6"/>
    <mergeCell ref="AN6:AP6"/>
    <mergeCell ref="AQ6:AS6"/>
    <mergeCell ref="AT6:AT7"/>
    <mergeCell ref="AU6:AU7"/>
  </mergeCells>
  <dataValidations count="1">
    <dataValidation allowBlank="true" operator="between" prompt="Perhatian - Input nilai anda salah gunakan nilai 0 - 10" showDropDown="false" showErrorMessage="true" showInputMessage="true" sqref="E9:AB47 AC10:AC47 E48:AC51" type="decimal">
      <formula1>0</formula1>
      <formula2>100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77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D97"/>
  <sheetViews>
    <sheetView windowProtection="false" showFormulas="false" showGridLines="false" showRowColHeaders="true" showZeros="true" rightToLeft="false" tabSelected="false" showOutlineSymbols="true" defaultGridColor="true" view="pageBreakPreview" topLeftCell="A11" colorId="64" zoomScale="85" zoomScaleNormal="100" zoomScalePageLayoutView="85" workbookViewId="0">
      <selection pane="topLeft" activeCell="H29" activeCellId="0" sqref="E9:AC47"/>
    </sheetView>
  </sheetViews>
  <sheetFormatPr defaultRowHeight="15"/>
  <cols>
    <col collapsed="false" hidden="false" max="1" min="1" style="0" width="3.10714285714286"/>
    <col collapsed="false" hidden="false" max="2" min="2" style="0" width="10.2602040816327"/>
    <col collapsed="false" hidden="false" max="3" min="3" style="0" width="16.8724489795918"/>
    <col collapsed="false" hidden="false" max="4" min="4" style="0" width="4.99489795918367"/>
    <col collapsed="false" hidden="false" max="5" min="5" style="0" width="5.80612244897959"/>
    <col collapsed="false" hidden="false" max="6" min="6" style="0" width="14.5816326530612"/>
    <col collapsed="false" hidden="false" max="7" min="7" style="0" width="12.5561224489796"/>
    <col collapsed="false" hidden="false" max="8" min="8" style="0" width="10.530612244898"/>
    <col collapsed="false" hidden="true" max="9" min="9" style="0" width="0"/>
    <col collapsed="false" hidden="false" max="10" min="10" style="0" width="37.7959183673469"/>
    <col collapsed="false" hidden="false" max="11" min="11" style="0" width="0.943877551020408"/>
    <col collapsed="false" hidden="false" max="30" min="12" style="0" width="9.04591836734694"/>
  </cols>
  <sheetData>
    <row r="1" customFormat="false" ht="20.25" hidden="false" customHeight="true" outlineLevel="0" collapsed="false">
      <c r="A1" s="125"/>
      <c r="B1" s="125"/>
      <c r="C1" s="125"/>
      <c r="D1" s="126"/>
      <c r="E1" s="127"/>
      <c r="F1" s="126"/>
      <c r="G1" s="125"/>
      <c r="H1" s="128" t="s">
        <v>149</v>
      </c>
      <c r="I1" s="128"/>
      <c r="J1" s="129" t="n">
        <v>39</v>
      </c>
      <c r="K1" s="125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</row>
    <row r="2" customFormat="false" ht="29.25" hidden="false" customHeight="true" outlineLevel="0" collapsed="false">
      <c r="A2" s="131" t="s">
        <v>150</v>
      </c>
      <c r="B2" s="131"/>
      <c r="C2" s="131"/>
      <c r="D2" s="131"/>
      <c r="E2" s="131"/>
      <c r="F2" s="131"/>
      <c r="G2" s="131"/>
      <c r="H2" s="131"/>
      <c r="I2" s="131"/>
      <c r="J2" s="131"/>
      <c r="K2" s="132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</row>
    <row r="3" customFormat="false" ht="16.5" hidden="false" customHeight="true" outlineLevel="0" collapsed="false">
      <c r="A3" s="134" t="s">
        <v>151</v>
      </c>
      <c r="B3" s="135"/>
      <c r="C3" s="136" t="str">
        <f aca="false">VLOOKUP($J$1,'ENTRI NILAI PILIH TAB INI'!$A$9:$AC$51,3)</f>
        <v>WORO DWI SANIA</v>
      </c>
      <c r="D3" s="137"/>
      <c r="E3" s="138"/>
      <c r="F3" s="135"/>
      <c r="G3" s="134" t="s">
        <v>4</v>
      </c>
      <c r="H3" s="135"/>
      <c r="I3" s="135"/>
      <c r="J3" s="136" t="str">
        <f aca="false">nama_mapel!$J$3</f>
        <v> X / 1</v>
      </c>
      <c r="K3" s="139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</row>
    <row r="4" customFormat="false" ht="16.5" hidden="false" customHeight="true" outlineLevel="0" collapsed="false">
      <c r="A4" s="134" t="s">
        <v>152</v>
      </c>
      <c r="B4" s="135"/>
      <c r="C4" s="136" t="str">
        <f aca="false">IF(VLOOKUP($J$1,'ENTRI NILAI PILIH TAB INI'!$A$9:$AC$51,2)&lt;100,"00","0")&amp;VLOOKUP($J$1,'ENTRI NILAI PILIH TAB INI'!$A$9:$AC$51,2)</f>
        <v>01382</v>
      </c>
      <c r="D4" s="141"/>
      <c r="E4" s="135"/>
      <c r="F4" s="135"/>
      <c r="G4" s="134" t="s">
        <v>7</v>
      </c>
      <c r="H4" s="135"/>
      <c r="I4" s="135"/>
      <c r="J4" s="136" t="str">
        <f aca="false">nama_mapel!$H$4</f>
        <v>2015-2016</v>
      </c>
      <c r="K4" s="139"/>
      <c r="L4" s="140"/>
      <c r="M4" s="142" t="str">
        <f aca="false">nama_mapel!$H$4</f>
        <v>2015-2016</v>
      </c>
      <c r="N4" s="140"/>
      <c r="O4" s="140"/>
      <c r="P4" s="140" t="s">
        <v>153</v>
      </c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</row>
    <row r="5" customFormat="false" ht="16.5" hidden="false" customHeight="true" outlineLevel="0" collapsed="false">
      <c r="A5" s="134" t="s">
        <v>154</v>
      </c>
      <c r="B5" s="135"/>
      <c r="C5" s="136" t="s">
        <v>155</v>
      </c>
      <c r="D5" s="141"/>
      <c r="E5" s="135"/>
      <c r="F5" s="135"/>
      <c r="G5" s="134" t="s">
        <v>10</v>
      </c>
      <c r="H5" s="135"/>
      <c r="I5" s="135"/>
      <c r="J5" s="136" t="str">
        <f aca="false">nama_mapel!$J$5</f>
        <v>Administrasi Perkantoran</v>
      </c>
      <c r="K5" s="139"/>
      <c r="L5" s="140"/>
      <c r="M5" s="140" t="str">
        <f aca="false">nama_mapel!$J$5</f>
        <v>Administrasi Perkantoran</v>
      </c>
      <c r="N5" s="140"/>
      <c r="O5" s="140"/>
      <c r="P5" s="140" t="s">
        <v>156</v>
      </c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</row>
    <row r="6" customFormat="false" ht="7.5" hidden="false" customHeight="true" outlineLevel="0" collapsed="false">
      <c r="A6" s="135"/>
      <c r="B6" s="134"/>
      <c r="C6" s="134"/>
      <c r="D6" s="135"/>
      <c r="E6" s="143"/>
      <c r="F6" s="135"/>
      <c r="G6" s="135"/>
      <c r="H6" s="134"/>
      <c r="I6" s="135"/>
      <c r="J6" s="135"/>
      <c r="K6" s="126"/>
      <c r="L6" s="144"/>
      <c r="M6" s="144"/>
      <c r="N6" s="144"/>
      <c r="O6" s="144"/>
      <c r="P6" s="144" t="s">
        <v>157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</row>
    <row r="7" customFormat="false" ht="16.5" hidden="false" customHeight="true" outlineLevel="0" collapsed="false">
      <c r="A7" s="145" t="s">
        <v>158</v>
      </c>
      <c r="B7" s="146" t="s">
        <v>159</v>
      </c>
      <c r="C7" s="146"/>
      <c r="D7" s="146" t="s">
        <v>3</v>
      </c>
      <c r="E7" s="147" t="s">
        <v>160</v>
      </c>
      <c r="F7" s="147"/>
      <c r="G7" s="147"/>
      <c r="H7" s="147"/>
      <c r="I7" s="147"/>
      <c r="J7" s="147"/>
      <c r="K7" s="148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</row>
    <row r="8" customFormat="false" ht="16.5" hidden="false" customHeight="true" outlineLevel="0" collapsed="false">
      <c r="A8" s="145"/>
      <c r="B8" s="146"/>
      <c r="C8" s="146"/>
      <c r="D8" s="146"/>
      <c r="E8" s="150" t="s">
        <v>161</v>
      </c>
      <c r="F8" s="151" t="s">
        <v>162</v>
      </c>
      <c r="G8" s="151" t="s">
        <v>135</v>
      </c>
      <c r="H8" s="152" t="s">
        <v>163</v>
      </c>
      <c r="I8" s="152"/>
      <c r="J8" s="152"/>
      <c r="K8" s="153"/>
      <c r="L8" s="149"/>
      <c r="M8" s="149"/>
      <c r="N8" s="149"/>
      <c r="O8" s="149"/>
      <c r="P8" s="149" t="s">
        <v>164</v>
      </c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</row>
    <row r="9" customFormat="false" ht="21" hidden="false" customHeight="true" outlineLevel="0" collapsed="false">
      <c r="A9" s="154" t="s">
        <v>1</v>
      </c>
      <c r="B9" s="155" t="s">
        <v>2</v>
      </c>
      <c r="C9" s="156"/>
      <c r="D9" s="157"/>
      <c r="E9" s="158"/>
      <c r="F9" s="157"/>
      <c r="G9" s="159"/>
      <c r="H9" s="160"/>
      <c r="I9" s="160"/>
      <c r="J9" s="160"/>
      <c r="K9" s="161"/>
      <c r="L9" s="149"/>
      <c r="M9" s="149"/>
      <c r="N9" s="149"/>
      <c r="O9" s="149"/>
      <c r="P9" s="149" t="s">
        <v>165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</row>
    <row r="10" customFormat="false" ht="31.5" hidden="false" customHeight="true" outlineLevel="0" collapsed="false">
      <c r="A10" s="162" t="n">
        <v>1</v>
      </c>
      <c r="B10" s="163" t="str">
        <f aca="false">nama_mapel!C4</f>
        <v>Pendidikan Agama</v>
      </c>
      <c r="C10" s="163"/>
      <c r="D10" s="164" t="n">
        <f aca="false">nama_mapel!D4</f>
        <v>76</v>
      </c>
      <c r="E10" s="164" t="n">
        <f aca="false">IF(VLOOKUP($J$1,'ENTRI NILAI PILIH TAB INI'!$A$9:$AC$51,M10)=0,"",ROUND(VLOOKUP($J$1,'ENTRI NILAI PILIH TAB INI'!$A$9:$AC$51,M10),0))</f>
        <v>85</v>
      </c>
      <c r="F10" s="165" t="str">
        <f aca="false">IF((E10=0),"",CONCATENATE(VLOOKUP(ABS(LEFT(E10,1)),$O$11:$Q$21,3)," ",IF((ABS(RIGHT(E10,1))=0),"",VLOOKUP(ABS(RIGHT(E10,1)),$O$11:$Q$21,2))))</f>
        <v>Delapan puluh lima</v>
      </c>
      <c r="G10" s="165" t="str">
        <f aca="false">IF(E10="","",VLOOKUP(E10,$S$16:$T$19,2))</f>
        <v>Baik</v>
      </c>
      <c r="H10" s="166" t="str">
        <f aca="false">CONCATENATE("Pemahaman materi ",B10,IF(D10&lt;E10," tercapai "," belum tercapai ")," dengan predikat"," ",G10)</f>
        <v>Pemahaman materi Pendidikan Agama tercapai  dengan predikat Baik</v>
      </c>
      <c r="I10" s="166"/>
      <c r="J10" s="166"/>
      <c r="K10" s="167"/>
      <c r="L10" s="149"/>
      <c r="M10" s="149" t="n">
        <v>5</v>
      </c>
      <c r="N10" s="149"/>
      <c r="O10" s="149"/>
      <c r="P10" s="149" t="s">
        <v>166</v>
      </c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</row>
    <row r="11" customFormat="false" ht="31.5" hidden="false" customHeight="true" outlineLevel="0" collapsed="false">
      <c r="A11" s="168" t="n">
        <v>2</v>
      </c>
      <c r="B11" s="163" t="str">
        <f aca="false">nama_mapel!C5</f>
        <v>Pendidikan Kewarganegaraan </v>
      </c>
      <c r="C11" s="163"/>
      <c r="D11" s="164" t="n">
        <f aca="false">nama_mapel!D5</f>
        <v>75</v>
      </c>
      <c r="E11" s="164" t="n">
        <f aca="false">IF(VLOOKUP($J$1,'ENTRI NILAI PILIH TAB INI'!$A$9:$AC$51,M11)=0,"",ROUND(VLOOKUP($J$1,'ENTRI NILAI PILIH TAB INI'!$A$9:$AC$51,M11),0))</f>
        <v>78</v>
      </c>
      <c r="F11" s="165" t="str">
        <f aca="false">IF((E11=0),"",CONCATENATE(VLOOKUP(ABS(LEFT(E11,1)),$O$11:$Q$21,3)," ",IF((ABS(RIGHT(E11,1))=0),"",VLOOKUP(ABS(RIGHT(E11,1)),$O$11:$Q$21,2))))</f>
        <v>Tujuh puluh delapan</v>
      </c>
      <c r="G11" s="165" t="str">
        <f aca="false">IF(E11="","",VLOOKUP(E11,$S$16:$T$19,2))</f>
        <v>Baik</v>
      </c>
      <c r="H11" s="166" t="str">
        <f aca="false">CONCATENATE("Pemahaman materi ",B11,IF(D11&lt;E11," tercapai "," belum tercapai ")," dengan predikat"," ",G11)</f>
        <v>Pemahaman materi Pendidikan Kewarganegaraan  tercapai  dengan predikat Baik</v>
      </c>
      <c r="I11" s="166"/>
      <c r="J11" s="166"/>
      <c r="K11" s="167"/>
      <c r="L11" s="149" t="n">
        <f aca="false">IF(E11="","",MOD(E11,1))</f>
        <v>0</v>
      </c>
      <c r="M11" s="149" t="n">
        <v>6</v>
      </c>
      <c r="N11" s="149"/>
      <c r="O11" s="3" t="n">
        <v>1</v>
      </c>
      <c r="P11" s="3" t="s">
        <v>167</v>
      </c>
      <c r="Q11" s="3" t="s">
        <v>168</v>
      </c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</row>
    <row r="12" customFormat="false" ht="31.5" hidden="false" customHeight="true" outlineLevel="0" collapsed="false">
      <c r="A12" s="168" t="n">
        <v>3</v>
      </c>
      <c r="B12" s="163" t="str">
        <f aca="false">nama_mapel!C6</f>
        <v>Bahasa  Indonesia</v>
      </c>
      <c r="C12" s="163"/>
      <c r="D12" s="164" t="n">
        <f aca="false">nama_mapel!D6</f>
        <v>75</v>
      </c>
      <c r="E12" s="164" t="n">
        <f aca="false">IF(VLOOKUP($J$1,'ENTRI NILAI PILIH TAB INI'!$A$9:$AC$51,M12)=0,"",ROUND(VLOOKUP($J$1,'ENTRI NILAI PILIH TAB INI'!$A$9:$AC$51,M12),0))</f>
        <v>85</v>
      </c>
      <c r="F12" s="165" t="str">
        <f aca="false">IF((E12=0),"",CONCATENATE(VLOOKUP(ABS(LEFT(E12,1)),$O$11:$Q$21,3)," ",IF((ABS(RIGHT(E12,1))=0),"",VLOOKUP(ABS(RIGHT(E12,1)),$O$11:$Q$21,2))))</f>
        <v>Delapan puluh lima</v>
      </c>
      <c r="G12" s="165" t="str">
        <f aca="false">IF(E12="","",VLOOKUP(E12,$S$16:$T$19,2))</f>
        <v>Baik</v>
      </c>
      <c r="H12" s="166" t="str">
        <f aca="false">CONCATENATE("Pemahaman materi ",B12,IF(D12&lt;E12," tercapai "," belum tercapai ")," dengan predikat"," ",G12)</f>
        <v>Pemahaman materi Bahasa  Indonesia tercapai  dengan predikat Baik</v>
      </c>
      <c r="I12" s="166"/>
      <c r="J12" s="166"/>
      <c r="K12" s="167"/>
      <c r="L12" s="149" t="n">
        <f aca="false">IF(E12="","",MOD(E12,1))</f>
        <v>0</v>
      </c>
      <c r="M12" s="149" t="n">
        <v>7</v>
      </c>
      <c r="N12" s="149"/>
      <c r="O12" s="3" t="n">
        <v>2</v>
      </c>
      <c r="P12" s="3" t="s">
        <v>169</v>
      </c>
      <c r="Q12" s="3" t="s">
        <v>170</v>
      </c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</row>
    <row r="13" customFormat="false" ht="31.5" hidden="false" customHeight="true" outlineLevel="0" collapsed="false">
      <c r="A13" s="168" t="n">
        <v>4</v>
      </c>
      <c r="B13" s="163" t="str">
        <f aca="false">nama_mapel!C7</f>
        <v>Pendidikan Jasmani dan Olahraga</v>
      </c>
      <c r="C13" s="163"/>
      <c r="D13" s="164" t="n">
        <f aca="false">nama_mapel!D7</f>
        <v>75</v>
      </c>
      <c r="E13" s="164" t="n">
        <f aca="false">IF(VLOOKUP($J$1,'ENTRI NILAI PILIH TAB INI'!$A$9:$AC$51,M13)=0,"",ROUND(VLOOKUP($J$1,'ENTRI NILAI PILIH TAB INI'!$A$9:$AC$51,M13),0))</f>
        <v>80</v>
      </c>
      <c r="F13" s="165" t="str">
        <f aca="false">IF((E13=0),"",CONCATENATE(VLOOKUP(ABS(LEFT(E13,1)),$O$11:$Q$21,3)," ",IF((ABS(RIGHT(E13,1))=0),"",VLOOKUP(ABS(RIGHT(E13,1)),$O$11:$Q$21,2))))</f>
        <v>Delapan puluh </v>
      </c>
      <c r="G13" s="165" t="str">
        <f aca="false">IF(E13="","",VLOOKUP(E13,$S$16:$T$19,2))</f>
        <v>Baik</v>
      </c>
      <c r="H13" s="166" t="str">
        <f aca="false">CONCATENATE("Pemahaman materi ",B13,IF(D13&lt;E13," tercapai "," belum tercapai ")," dengan predikat"," ",G13)</f>
        <v>Pemahaman materi Pendidikan Jasmani dan Olahraga tercapai  dengan predikat Baik</v>
      </c>
      <c r="I13" s="166"/>
      <c r="J13" s="166"/>
      <c r="K13" s="167"/>
      <c r="L13" s="149" t="n">
        <f aca="false">IF(E13="","",MOD(E13,1))</f>
        <v>0</v>
      </c>
      <c r="M13" s="149" t="n">
        <v>8</v>
      </c>
      <c r="N13" s="149"/>
      <c r="O13" s="3" t="n">
        <v>3</v>
      </c>
      <c r="P13" s="3" t="s">
        <v>171</v>
      </c>
      <c r="Q13" s="3" t="s">
        <v>172</v>
      </c>
      <c r="R13" s="149"/>
      <c r="S13" s="16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</row>
    <row r="14" customFormat="false" ht="24.75" hidden="false" customHeight="true" outlineLevel="0" collapsed="false">
      <c r="A14" s="168" t="n">
        <v>5</v>
      </c>
      <c r="B14" s="163" t="str">
        <f aca="false">nama_mapel!C8</f>
        <v>Seni Budaya</v>
      </c>
      <c r="C14" s="163"/>
      <c r="D14" s="164" t="n">
        <f aca="false">nama_mapel!D8</f>
        <v>75</v>
      </c>
      <c r="E14" s="164" t="n">
        <f aca="false">IF(VLOOKUP($J$1,'ENTRI NILAI PILIH TAB INI'!$A$9:$AC$51,M14)=0,"",ROUND(VLOOKUP($J$1,'ENTRI NILAI PILIH TAB INI'!$A$9:$AC$51,M14),0))</f>
        <v>83</v>
      </c>
      <c r="F14" s="165" t="str">
        <f aca="false">IF((E14=0),"",CONCATENATE(VLOOKUP(ABS(LEFT(E14,1)),$O$11:$Q$21,3)," ",IF((ABS(RIGHT(E14,1))=0),"",VLOOKUP(ABS(RIGHT(E14,1)),$O$11:$Q$21,2))))</f>
        <v>Delapan puluh tiga</v>
      </c>
      <c r="G14" s="165" t="str">
        <f aca="false">IF(E14="","",VLOOKUP(E14,$S$16:$T$19,2))</f>
        <v>Baik</v>
      </c>
      <c r="H14" s="166" t="str">
        <f aca="false">CONCATENATE("Pemahaman materi ",B14,IF(D14&lt;E14," tercapai "," belum tercapai ")," dengan predikat"," ",G14)</f>
        <v>Pemahaman materi Seni Budaya tercapai  dengan predikat Baik</v>
      </c>
      <c r="I14" s="166"/>
      <c r="J14" s="166"/>
      <c r="K14" s="167"/>
      <c r="L14" s="149" t="n">
        <f aca="false">IF(E14="","",MOD(E14,1))</f>
        <v>0</v>
      </c>
      <c r="M14" s="149" t="n">
        <v>9</v>
      </c>
      <c r="N14" s="149"/>
      <c r="O14" s="3" t="n">
        <v>4</v>
      </c>
      <c r="P14" s="3" t="s">
        <v>173</v>
      </c>
      <c r="Q14" s="3" t="s">
        <v>174</v>
      </c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</row>
    <row r="15" customFormat="false" ht="22.5" hidden="false" customHeight="true" outlineLevel="0" collapsed="false">
      <c r="A15" s="154" t="s">
        <v>23</v>
      </c>
      <c r="B15" s="155" t="s">
        <v>24</v>
      </c>
      <c r="C15" s="170"/>
      <c r="D15" s="171"/>
      <c r="E15" s="171"/>
      <c r="F15" s="171" t="str">
        <f aca="false">IF((E15=0),"",CONCATENATE(VLOOKUP(ABS(LEFT(E15,1)),$O$11:$Q$21,3)," ",IF((ABS(RIGHT(E15,1))=0),"",VLOOKUP(ABS(RIGHT(E15,1)),$O$11:$Q$21,2))))</f>
        <v/>
      </c>
      <c r="G15" s="171"/>
      <c r="H15" s="160"/>
      <c r="I15" s="160"/>
      <c r="J15" s="160"/>
      <c r="K15" s="167"/>
      <c r="L15" s="149"/>
      <c r="M15" s="149"/>
      <c r="N15" s="149"/>
      <c r="O15" s="149" t="n">
        <v>5</v>
      </c>
      <c r="P15" s="149" t="s">
        <v>175</v>
      </c>
      <c r="Q15" s="149" t="s">
        <v>176</v>
      </c>
      <c r="R15" s="149"/>
      <c r="S15" s="149" t="n">
        <v>0</v>
      </c>
      <c r="T15" s="149" t="s">
        <v>177</v>
      </c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</row>
    <row r="16" customFormat="false" ht="31.5" hidden="false" customHeight="true" outlineLevel="0" collapsed="false">
      <c r="A16" s="168" t="n">
        <v>1</v>
      </c>
      <c r="B16" s="163" t="str">
        <f aca="false">nama_mapel!C10</f>
        <v>Bahasa Inggris</v>
      </c>
      <c r="C16" s="163"/>
      <c r="D16" s="172" t="n">
        <f aca="false">nama_mapel!D10</f>
        <v>75</v>
      </c>
      <c r="E16" s="173" t="n">
        <f aca="false">IF(VLOOKUP($J$1,'ENTRI NILAI PILIH TAB INI'!$A$9:$AC$51,M16)=0,"",ROUND(VLOOKUP($J$1,'ENTRI NILAI PILIH TAB INI'!$A$9:$AC$51,M16),0))</f>
        <v>78</v>
      </c>
      <c r="F16" s="173" t="str">
        <f aca="false">IF((E16=0),"",CONCATENATE(VLOOKUP(ABS(LEFT(E16,1)),$O$11:$Q$21,3)," ",IF((ABS(RIGHT(E16,1))=0),"",VLOOKUP(ABS(RIGHT(E16,1)),$O$11:$Q$21,2))))</f>
        <v>Tujuh puluh delapan</v>
      </c>
      <c r="G16" s="173" t="str">
        <f aca="false">IF(E16="","",VLOOKUP(E16,$S$16:$T$19,2))</f>
        <v>Baik</v>
      </c>
      <c r="H16" s="166" t="str">
        <f aca="false">CONCATENATE("Pemahaman materi ",B16,IF(D16&lt;E16," tercapai "," belum tercapai ")," dengan predikat"," ",G16)</f>
        <v>Pemahaman materi Bahasa Inggris tercapai  dengan predikat Baik</v>
      </c>
      <c r="I16" s="166"/>
      <c r="J16" s="166"/>
      <c r="K16" s="167"/>
      <c r="L16" s="149" t="n">
        <f aca="false">IF(E16="","",MOD(E16,1))</f>
        <v>0</v>
      </c>
      <c r="M16" s="149" t="n">
        <v>10</v>
      </c>
      <c r="N16" s="149"/>
      <c r="O16" s="149" t="n">
        <v>6</v>
      </c>
      <c r="P16" s="149" t="s">
        <v>178</v>
      </c>
      <c r="Q16" s="149" t="s">
        <v>170</v>
      </c>
      <c r="R16" s="149"/>
      <c r="S16" s="149" t="n">
        <v>60</v>
      </c>
      <c r="T16" s="149" t="s">
        <v>179</v>
      </c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</row>
    <row r="17" customFormat="false" ht="30" hidden="false" customHeight="true" outlineLevel="0" collapsed="false">
      <c r="A17" s="168" t="n">
        <v>2</v>
      </c>
      <c r="B17" s="163" t="str">
        <f aca="false">nama_mapel!C11</f>
        <v>Matematika</v>
      </c>
      <c r="C17" s="163"/>
      <c r="D17" s="172" t="n">
        <f aca="false">nama_mapel!D11</f>
        <v>75</v>
      </c>
      <c r="E17" s="173" t="n">
        <f aca="false">IF(VLOOKUP($J$1,'ENTRI NILAI PILIH TAB INI'!$A$9:$AC$51,M17)=0,"",ROUND(VLOOKUP($J$1,'ENTRI NILAI PILIH TAB INI'!$A$9:$AC$51,M17),0))</f>
        <v>76</v>
      </c>
      <c r="F17" s="173" t="str">
        <f aca="false">IF((E17=0),"",CONCATENATE(VLOOKUP(ABS(LEFT(E17,1)),$O$11:$Q$21,3)," ",IF((ABS(RIGHT(E17,1))=0),"",VLOOKUP(ABS(RIGHT(E17,1)),$O$11:$Q$21,2))))</f>
        <v>Tujuh puluh enam</v>
      </c>
      <c r="G17" s="173" t="str">
        <f aca="false">IF(E17="","",VLOOKUP(E17,$S$16:$T$19,2))</f>
        <v>Baik</v>
      </c>
      <c r="H17" s="166" t="str">
        <f aca="false">CONCATENATE("Pemahaman materi ",B17,IF(D17&lt;E17," tercapai "," belum tercapai ")," dengan predikat"," ",G17)</f>
        <v>Pemahaman materi Matematika tercapai  dengan predikat Baik</v>
      </c>
      <c r="I17" s="166"/>
      <c r="J17" s="166"/>
      <c r="K17" s="167"/>
      <c r="L17" s="149" t="n">
        <f aca="false">IF(E17="","",MOD(E17,1))</f>
        <v>0</v>
      </c>
      <c r="M17" s="149" t="n">
        <v>11</v>
      </c>
      <c r="N17" s="149"/>
      <c r="O17" s="149" t="n">
        <v>7</v>
      </c>
      <c r="P17" s="149" t="s">
        <v>180</v>
      </c>
      <c r="Q17" s="149" t="s">
        <v>172</v>
      </c>
      <c r="R17" s="149"/>
      <c r="S17" s="149" t="n">
        <v>75</v>
      </c>
      <c r="T17" s="149" t="s">
        <v>143</v>
      </c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</row>
    <row r="18" customFormat="false" ht="31.5" hidden="false" customHeight="true" outlineLevel="0" collapsed="false">
      <c r="A18" s="168" t="n">
        <v>3</v>
      </c>
      <c r="B18" s="163" t="str">
        <f aca="false">nama_mapel!C12</f>
        <v>Ilmu Pengetahuan Alam (IPA)</v>
      </c>
      <c r="C18" s="163"/>
      <c r="D18" s="172" t="n">
        <f aca="false">nama_mapel!D12</f>
        <v>75</v>
      </c>
      <c r="E18" s="173" t="n">
        <f aca="false">IF(VLOOKUP($J$1,'ENTRI NILAI PILIH TAB INI'!$A$9:$AC$51,M18)=0,"",ROUND(VLOOKUP($J$1,'ENTRI NILAI PILIH TAB INI'!$A$9:$AC$51,M18),0))</f>
        <v>80</v>
      </c>
      <c r="F18" s="173" t="str">
        <f aca="false">IF((E18=0),"",CONCATENATE(VLOOKUP(ABS(LEFT(E18,1)),$O$11:$Q$21,3)," ",IF((ABS(RIGHT(E18,1))=0),"",VLOOKUP(ABS(RIGHT(E18,1)),$O$11:$Q$21,2))))</f>
        <v>Delapan puluh </v>
      </c>
      <c r="G18" s="173" t="str">
        <f aca="false">IF(E18="","",VLOOKUP(E18,$S$16:$T$19,2))</f>
        <v>Baik</v>
      </c>
      <c r="H18" s="166" t="str">
        <f aca="false">CONCATENATE("Pemahaman materi ",B18,IF(D18&lt;E18," tercapai "," belum tercapai ")," dengan predikat"," ",G18)</f>
        <v>Pemahaman materi Ilmu Pengetahuan Alam (IPA) tercapai  dengan predikat Baik</v>
      </c>
      <c r="I18" s="166"/>
      <c r="J18" s="166"/>
      <c r="K18" s="167"/>
      <c r="L18" s="149" t="n">
        <f aca="false">IF(E18="","",MOD(E18,1))</f>
        <v>0</v>
      </c>
      <c r="M18" s="149" t="n">
        <v>12</v>
      </c>
      <c r="N18" s="149"/>
      <c r="O18" s="149"/>
      <c r="P18" s="149"/>
      <c r="Q18" s="149"/>
      <c r="R18" s="149"/>
      <c r="S18" s="149" t="n">
        <v>90</v>
      </c>
      <c r="T18" s="149" t="s">
        <v>148</v>
      </c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</row>
    <row r="19" customFormat="false" ht="31.5" hidden="false" customHeight="true" outlineLevel="0" collapsed="false">
      <c r="A19" s="168" t="n">
        <v>4</v>
      </c>
      <c r="B19" s="163" t="str">
        <f aca="false">nama_mapel!C13</f>
        <v>Ilmu Pengetahuan Sosial (IPS)</v>
      </c>
      <c r="C19" s="163"/>
      <c r="D19" s="172" t="n">
        <f aca="false">nama_mapel!D13</f>
        <v>75</v>
      </c>
      <c r="E19" s="173" t="n">
        <f aca="false">IF(VLOOKUP($J$1,'ENTRI NILAI PILIH TAB INI'!$A$9:$AC$51,M19)=0,"",ROUND(VLOOKUP($J$1,'ENTRI NILAI PILIH TAB INI'!$A$9:$AC$51,M19),0))</f>
        <v>81</v>
      </c>
      <c r="F19" s="173" t="str">
        <f aca="false">IF((E19=0),"",CONCATENATE(VLOOKUP(ABS(LEFT(E19,1)),$O$11:$Q$21,3)," ",IF((ABS(RIGHT(E19,1))=0),"",VLOOKUP(ABS(RIGHT(E19,1)),$O$11:$Q$21,2))))</f>
        <v>Delapan puluh satu</v>
      </c>
      <c r="G19" s="173" t="str">
        <f aca="false">IF(E19="","",VLOOKUP(E19,$S$16:$T$19,2))</f>
        <v>Baik</v>
      </c>
      <c r="H19" s="166" t="str">
        <f aca="false">CONCATENATE("Pemahaman materi ",B19,IF(D19&lt;E19," tercapai "," belum tercapai ")," dengan predikat"," ",G19)</f>
        <v>Pemahaman materi Ilmu Pengetahuan Sosial (IPS) tercapai  dengan predikat Baik</v>
      </c>
      <c r="I19" s="166"/>
      <c r="J19" s="166"/>
      <c r="K19" s="167"/>
      <c r="L19" s="149" t="n">
        <f aca="false">IF(E19="","",MOD(E19,1))</f>
        <v>0</v>
      </c>
      <c r="M19" s="149" t="n">
        <v>13</v>
      </c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</row>
    <row r="20" customFormat="false" ht="31.5" hidden="false" customHeight="true" outlineLevel="0" collapsed="false">
      <c r="A20" s="168" t="n">
        <v>5</v>
      </c>
      <c r="B20" s="163" t="str">
        <f aca="false">nama_mapel!C14</f>
        <v>Ketrampilan Komputer dan Pengelolaan Informasi</v>
      </c>
      <c r="C20" s="163"/>
      <c r="D20" s="172" t="n">
        <f aca="false">nama_mapel!D14</f>
        <v>75</v>
      </c>
      <c r="E20" s="173" t="n">
        <f aca="false">IF(VLOOKUP($J$1,'ENTRI NILAI PILIH TAB INI'!$A$9:$AC$51,M20)=0,"",ROUND(VLOOKUP($J$1,'ENTRI NILAI PILIH TAB INI'!$A$9:$AC$51,M20),0))</f>
        <v>79</v>
      </c>
      <c r="F20" s="173" t="str">
        <f aca="false">IF((E20=0),"",CONCATENATE(VLOOKUP(ABS(LEFT(E20,1)),$O$11:$Q$21,3)," ",IF((ABS(RIGHT(E20,1))=0),"",VLOOKUP(ABS(RIGHT(E20,1)),$O$11:$Q$21,2))))</f>
        <v>Tujuh puluh sembilan</v>
      </c>
      <c r="G20" s="173" t="str">
        <f aca="false">IF(E20="","",VLOOKUP(E20,$S$16:$T$19,2))</f>
        <v>Baik</v>
      </c>
      <c r="H20" s="166" t="str">
        <f aca="false">CONCATENATE("Pemahaman materi ",B20,IF(D20&lt;E20," tercapai "," belum tercapai ")," dengan predikat"," ",G20)</f>
        <v>Pemahaman materi Ketrampilan Komputer dan Pengelolaan Informasi tercapai  dengan predikat Baik</v>
      </c>
      <c r="I20" s="166"/>
      <c r="J20" s="166"/>
      <c r="K20" s="167"/>
      <c r="L20" s="149" t="n">
        <f aca="false">IF(E20="","",MOD(E20,1))</f>
        <v>0</v>
      </c>
      <c r="M20" s="149" t="n">
        <v>14</v>
      </c>
      <c r="N20" s="149"/>
      <c r="O20" s="149" t="n">
        <v>8</v>
      </c>
      <c r="P20" s="149" t="s">
        <v>181</v>
      </c>
      <c r="Q20" s="149" t="s">
        <v>174</v>
      </c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</row>
    <row r="21" customFormat="false" ht="31.5" hidden="false" customHeight="true" outlineLevel="0" collapsed="false">
      <c r="A21" s="168" t="n">
        <v>6</v>
      </c>
      <c r="B21" s="163" t="str">
        <f aca="false">nama_mapel!C15</f>
        <v>Kewirausahaan</v>
      </c>
      <c r="C21" s="163"/>
      <c r="D21" s="172" t="n">
        <f aca="false">nama_mapel!D15</f>
        <v>75</v>
      </c>
      <c r="E21" s="173" t="n">
        <f aca="false">IF(VLOOKUP($J$1,'ENTRI NILAI PILIH TAB INI'!$A$9:$AC$51,M21)=0,"",ROUND(VLOOKUP($J$1,'ENTRI NILAI PILIH TAB INI'!$A$9:$AC$51,M21),0))</f>
        <v>88</v>
      </c>
      <c r="F21" s="173" t="str">
        <f aca="false">IF((E21=0),"",CONCATENATE(VLOOKUP(ABS(LEFT(E21,1)),$O$11:$Q$21,3)," ",IF((ABS(RIGHT(E21,1))=0),"",VLOOKUP(ABS(RIGHT(E21,1)),$O$11:$Q$21,2))))</f>
        <v>Delapan puluh delapan</v>
      </c>
      <c r="G21" s="173" t="str">
        <f aca="false">IF(E21="","",VLOOKUP(E21,$S$16:$T$19,2))</f>
        <v>Baik</v>
      </c>
      <c r="H21" s="166" t="str">
        <f aca="false">CONCATENATE("Pemahaman materi ",B21,IF(D21&lt;E21," tercapai "," belum tercapai ")," dengan predikat"," ",G21)</f>
        <v>Pemahaman materi Kewirausahaan tercapai  dengan predikat Baik</v>
      </c>
      <c r="I21" s="166"/>
      <c r="J21" s="166"/>
      <c r="K21" s="167"/>
      <c r="L21" s="149" t="n">
        <f aca="false">IF(E21="","",MOD(E21,1))</f>
        <v>0</v>
      </c>
      <c r="M21" s="149" t="n">
        <v>15</v>
      </c>
      <c r="N21" s="149"/>
      <c r="O21" s="149" t="n">
        <v>9</v>
      </c>
      <c r="P21" s="149" t="s">
        <v>182</v>
      </c>
      <c r="Q21" s="149" t="s">
        <v>183</v>
      </c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</row>
    <row r="22" customFormat="false" ht="16.5" hidden="true" customHeight="true" outlineLevel="0" collapsed="false">
      <c r="A22" s="168" t="n">
        <v>7</v>
      </c>
      <c r="B22" s="163" t="n">
        <f aca="false">nama_mapel!C16</f>
        <v>0</v>
      </c>
      <c r="C22" s="163"/>
      <c r="D22" s="172" t="n">
        <f aca="false">nama_mapel!D16</f>
        <v>0</v>
      </c>
      <c r="E22" s="173" t="str">
        <f aca="false">IF(VLOOKUP($J$1,'ENTRI NILAI PILIH TAB INI'!$A$9:$AC$51,M22)=0,"",ROUND(VLOOKUP($J$1,'ENTRI NILAI PILIH TAB INI'!$A$9:$AC$51,M22),0))</f>
        <v/>
      </c>
      <c r="F22" s="173" t="e">
        <f aca="false">IF((E22=0),"",CONCATENATE(VLOOKUP(ABS(LEFT(E22,1)),$O$11:$Q$21,3)," ",IF((ABS(RIGHT(E22,1))=0),"",VLOOKUP(ABS(RIGHT(E22,1)),$O$11:$Q$21,2))))</f>
        <v>#VALUE!</v>
      </c>
      <c r="G22" s="173" t="str">
        <f aca="false">IF(E22="","",VLOOKUP(E22,$S$16:$T$19,2))</f>
        <v/>
      </c>
      <c r="H22" s="166" t="str">
        <f aca="false">CONCATENATE("Pemahaman materi ",B22,IF(D22&lt;E22," tercapai "," belum tercapai ")," dengan predikat"," ",G22)</f>
        <v>Pemahaman materi 0 tercapai  dengan predikat </v>
      </c>
      <c r="I22" s="166"/>
      <c r="J22" s="166"/>
      <c r="K22" s="167"/>
      <c r="L22" s="149" t="str">
        <f aca="false">IF(E22="","",MOD(E22,1))</f>
        <v/>
      </c>
      <c r="M22" s="149" t="n">
        <v>16</v>
      </c>
      <c r="N22" s="149"/>
      <c r="O22" s="149"/>
      <c r="P22" s="149"/>
      <c r="Q22" s="149"/>
      <c r="R22" s="149"/>
      <c r="S22" s="149" t="n">
        <v>0</v>
      </c>
      <c r="T22" s="149" t="s">
        <v>184</v>
      </c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</row>
    <row r="23" customFormat="false" ht="16.5" hidden="true" customHeight="true" outlineLevel="0" collapsed="false">
      <c r="A23" s="168" t="n">
        <v>8</v>
      </c>
      <c r="B23" s="163" t="n">
        <f aca="false">nama_mapel!C17</f>
        <v>0</v>
      </c>
      <c r="C23" s="163"/>
      <c r="D23" s="172" t="n">
        <f aca="false">nama_mapel!D17</f>
        <v>0</v>
      </c>
      <c r="E23" s="173" t="str">
        <f aca="false">IF(VLOOKUP($J$1,'ENTRI NILAI PILIH TAB INI'!$A$9:$AC$51,M23)=0,"",ROUND(VLOOKUP($J$1,'ENTRI NILAI PILIH TAB INI'!$A$9:$AC$51,M23),0))</f>
        <v/>
      </c>
      <c r="F23" s="173" t="e">
        <f aca="false">IF((E23=0),"",CONCATENATE(VLOOKUP(ABS(LEFT(E23,1)),$O$11:$Q$21,3)," ",IF((ABS(RIGHT(E23,1))=0),"",VLOOKUP(ABS(RIGHT(E23,1)),$O$11:$Q$21,2))))</f>
        <v>#VALUE!</v>
      </c>
      <c r="G23" s="173" t="str">
        <f aca="false">IF(E23="","",VLOOKUP(E23,$S$16:$T$19,2))</f>
        <v/>
      </c>
      <c r="H23" s="166" t="str">
        <f aca="false">CONCATENATE("Pemahaman materi ",B23,IF(D23&lt;E23," tercapai "," belum tercapai ")," dengan predikat"," ",G23)</f>
        <v>Pemahaman materi 0 tercapai  dengan predikat </v>
      </c>
      <c r="I23" s="166"/>
      <c r="J23" s="166"/>
      <c r="K23" s="167"/>
      <c r="L23" s="149"/>
      <c r="M23" s="149" t="n">
        <v>17</v>
      </c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</row>
    <row r="24" customFormat="false" ht="16.5" hidden="true" customHeight="true" outlineLevel="0" collapsed="false">
      <c r="A24" s="168" t="n">
        <v>9</v>
      </c>
      <c r="B24" s="163" t="n">
        <f aca="false">nama_mapel!C18</f>
        <v>0</v>
      </c>
      <c r="C24" s="163"/>
      <c r="D24" s="172" t="n">
        <f aca="false">nama_mapel!D18</f>
        <v>0</v>
      </c>
      <c r="E24" s="173" t="str">
        <f aca="false">IF(VLOOKUP($J$1,'ENTRI NILAI PILIH TAB INI'!$A$9:$AC$51,M24)=0,"",ROUND(VLOOKUP($J$1,'ENTRI NILAI PILIH TAB INI'!$A$9:$AC$51,M24),0))</f>
        <v/>
      </c>
      <c r="F24" s="173" t="e">
        <f aca="false">IF((E24=0),"",CONCATENATE(VLOOKUP(ABS(LEFT(E24,1)),$O$11:$Q$21,3)," ",IF((ABS(RIGHT(E24,1))=0),"",VLOOKUP(ABS(RIGHT(E24,1)),$O$11:$Q$21,2))))</f>
        <v>#VALUE!</v>
      </c>
      <c r="G24" s="173" t="str">
        <f aca="false">IF(E24="","",VLOOKUP(E24,$S$16:$T$19,2))</f>
        <v/>
      </c>
      <c r="H24" s="166" t="str">
        <f aca="false">CONCATENATE("Pemahaman materi ",B24,IF(D24&lt;E24," tercapai "," belum tercapai ")," dengan predikat"," ",G24)</f>
        <v>Pemahaman materi 0 tercapai  dengan predikat </v>
      </c>
      <c r="I24" s="166"/>
      <c r="J24" s="166"/>
      <c r="K24" s="167"/>
      <c r="L24" s="149"/>
      <c r="M24" s="149" t="n">
        <v>18</v>
      </c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</row>
    <row r="25" customFormat="false" ht="16.5" hidden="true" customHeight="true" outlineLevel="0" collapsed="false">
      <c r="A25" s="168"/>
      <c r="B25" s="163"/>
      <c r="C25" s="163"/>
      <c r="D25" s="172"/>
      <c r="E25" s="173"/>
      <c r="F25" s="173"/>
      <c r="G25" s="173"/>
      <c r="H25" s="166"/>
      <c r="I25" s="166"/>
      <c r="J25" s="166"/>
      <c r="K25" s="167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</row>
    <row r="26" customFormat="false" ht="24" hidden="false" customHeight="true" outlineLevel="0" collapsed="false">
      <c r="A26" s="154" t="s">
        <v>37</v>
      </c>
      <c r="B26" s="155" t="s">
        <v>38</v>
      </c>
      <c r="C26" s="170"/>
      <c r="D26" s="174"/>
      <c r="E26" s="171"/>
      <c r="F26" s="171" t="str">
        <f aca="false">IF((E26=0),"",CONCATENATE(VLOOKUP(ABS(LEFT(E26,1)),$O$11:$Q$21,3)," ",IF((ABS(RIGHT(E26,1))=0),"",VLOOKUP(ABS(RIGHT(E26,1)),$O$11:$Q$21,2))))</f>
        <v/>
      </c>
      <c r="G26" s="171"/>
      <c r="H26" s="160"/>
      <c r="I26" s="160"/>
      <c r="J26" s="160"/>
      <c r="K26" s="167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</row>
    <row r="27" customFormat="false" ht="37.5" hidden="false" customHeight="true" outlineLevel="0" collapsed="false">
      <c r="A27" s="175" t="n">
        <v>1</v>
      </c>
      <c r="B27" s="163" t="str">
        <f aca="false">nama_mapel!C21</f>
        <v>Memahami Prinsip-prinsip Penyelenggaran Administrasi Perkantoran</v>
      </c>
      <c r="C27" s="163"/>
      <c r="D27" s="172" t="n">
        <f aca="false">nama_mapel!D21</f>
        <v>72</v>
      </c>
      <c r="E27" s="173" t="n">
        <f aca="false">IF(VLOOKUP($J$1,'ENTRI NILAI PILIH TAB INI'!$A$9:$AC$51,M27)=0,"",ROUND(VLOOKUP($J$1,'ENTRI NILAI PILIH TAB INI'!$A$9:$AC$51,M27),0))</f>
        <v>79</v>
      </c>
      <c r="F27" s="173" t="str">
        <f aca="false">IF((E27=0),"",CONCATENATE(VLOOKUP(ABS(LEFT(E27,1)),$O$11:$Q$21,3)," ",IF((ABS(RIGHT(E27,1))=0),"",VLOOKUP(ABS(RIGHT(E27,1)),$O$11:$Q$21,2))))</f>
        <v>Tujuh puluh sembilan</v>
      </c>
      <c r="G27" s="173" t="str">
        <f aca="false">IF(E27&lt;D27,"Belum Kompeten","Kompeten")</f>
        <v>Kompeten</v>
      </c>
      <c r="H27" s="176" t="str">
        <f aca="false">IF(E27="","",IF(E27&gt;=D27+5,"Kompeten Dalam  ","Cukup Kompeten dalam ")&amp;B27)</f>
        <v>Kompeten Dalam  Memahami Prinsip-prinsip Penyelenggaran Administrasi Perkantoran</v>
      </c>
      <c r="I27" s="176"/>
      <c r="J27" s="176"/>
      <c r="K27" s="167"/>
      <c r="L27" s="149" t="n">
        <f aca="false">IF(E27="","",MOD(E27,1))</f>
        <v>0</v>
      </c>
      <c r="M27" s="149" t="n">
        <v>19</v>
      </c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</row>
    <row r="28" customFormat="false" ht="29.25" hidden="false" customHeight="true" outlineLevel="0" collapsed="false">
      <c r="A28" s="175" t="n">
        <v>2</v>
      </c>
      <c r="B28" s="163" t="str">
        <f aca="false">nama_mapel!C22</f>
        <v>Mengaplikasikan Keterampilan Dasar Komunikasi</v>
      </c>
      <c r="C28" s="163"/>
      <c r="D28" s="172" t="n">
        <f aca="false">nama_mapel!D22</f>
        <v>72</v>
      </c>
      <c r="E28" s="173" t="n">
        <f aca="false">IF(VLOOKUP($J$1,'ENTRI NILAI PILIH TAB INI'!$A$9:$AC$51,M28)=0,"",ROUND(VLOOKUP($J$1,'ENTRI NILAI PILIH TAB INI'!$A$9:$AC$51,M28),0))</f>
        <v>84</v>
      </c>
      <c r="F28" s="173" t="str">
        <f aca="false">IF((E28=0),"",CONCATENATE(VLOOKUP(ABS(LEFT(E28,1)),$O$11:$Q$21,3)," ",IF((ABS(RIGHT(E28,1))=0),"",VLOOKUP(ABS(RIGHT(E28,1)),$O$11:$Q$21,2))))</f>
        <v>Delapan puluh empat</v>
      </c>
      <c r="G28" s="173" t="str">
        <f aca="false">IF(E28&lt;D28,"Belum Kompeten","Kompeten")</f>
        <v>Kompeten</v>
      </c>
      <c r="H28" s="176" t="str">
        <f aca="false">IF(E28="","",IF(E28&gt;=D28+5,"Kompeten Dalam  ","Cukup Kompeten dalam ")&amp;B28)</f>
        <v>Kompeten Dalam  Mengaplikasikan Keterampilan Dasar Komunikasi</v>
      </c>
      <c r="I28" s="176"/>
      <c r="J28" s="176"/>
      <c r="K28" s="167"/>
      <c r="L28" s="149" t="n">
        <f aca="false">IF(E28="","",MOD(E28,1))</f>
        <v>0</v>
      </c>
      <c r="M28" s="149" t="n">
        <v>20</v>
      </c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</row>
    <row r="29" customFormat="false" ht="29.25" hidden="false" customHeight="true" outlineLevel="0" collapsed="false">
      <c r="A29" s="168" t="n">
        <v>3</v>
      </c>
      <c r="B29" s="163" t="str">
        <f aca="false">nama_mapel!C23</f>
        <v>Bekerjasama Kolega dan Pelanggan</v>
      </c>
      <c r="C29" s="163"/>
      <c r="D29" s="172" t="n">
        <f aca="false">nama_mapel!D23</f>
        <v>72</v>
      </c>
      <c r="E29" s="173" t="n">
        <f aca="false">IF(VLOOKUP($J$1,'ENTRI NILAI PILIH TAB INI'!$A$9:$AC$51,M29)=0,"",ROUND(VLOOKUP($J$1,'ENTRI NILAI PILIH TAB INI'!$A$9:$AC$51,M29),0))</f>
        <v>78</v>
      </c>
      <c r="F29" s="173" t="str">
        <f aca="false">IF((E29=0),"",CONCATENATE(VLOOKUP(ABS(LEFT(E29,1)),$O$11:$Q$21,3)," ",IF((ABS(RIGHT(E29,1))=0),"",VLOOKUP(ABS(RIGHT(E29,1)),$O$11:$Q$21,2))))</f>
        <v>Tujuh puluh delapan</v>
      </c>
      <c r="G29" s="173" t="str">
        <f aca="false">IF(E29&lt;D29,"Belum Kompeten","Kompeten")</f>
        <v>Kompeten</v>
      </c>
      <c r="H29" s="176" t="str">
        <f aca="false">IF(E29="","",IF(E29&gt;=D29+5,"Kompeten Dalam  ","Cukup Kompeten dalam ")&amp;B29)</f>
        <v>Kompeten Dalam  Bekerjasama Kolega dan Pelanggan</v>
      </c>
      <c r="I29" s="176"/>
      <c r="J29" s="176"/>
      <c r="K29" s="167"/>
      <c r="L29" s="149" t="n">
        <f aca="false">IF(E29="","",MOD(E29,1))</f>
        <v>0</v>
      </c>
      <c r="M29" s="149" t="n">
        <v>21</v>
      </c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</row>
    <row r="30" customFormat="false" ht="29.25" hidden="false" customHeight="true" outlineLevel="0" collapsed="false">
      <c r="A30" s="177" t="n">
        <v>4</v>
      </c>
      <c r="B30" s="163" t="str">
        <f aca="false">nama_mapel!C24</f>
        <v>Kesehatan Keselamatan Keamanan dan Lingkungan Hidup</v>
      </c>
      <c r="C30" s="163"/>
      <c r="D30" s="172" t="n">
        <f aca="false">nama_mapel!D24</f>
        <v>72</v>
      </c>
      <c r="E30" s="173" t="n">
        <f aca="false">IF(VLOOKUP($J$1,'ENTRI NILAI PILIH TAB INI'!$A$9:$AC$51,M30)=0,"",ROUND(VLOOKUP($J$1,'ENTRI NILAI PILIH TAB INI'!$A$9:$AC$51,M30),0))</f>
        <v>84</v>
      </c>
      <c r="F30" s="173" t="str">
        <f aca="false">IF((E30=0),"",CONCATENATE(VLOOKUP(ABS(LEFT(E30,1)),$O$11:$Q$21,3)," ",IF((ABS(RIGHT(E30,1))=0),"",VLOOKUP(ABS(RIGHT(E30,1)),$O$11:$Q$21,2))))</f>
        <v>Delapan puluh empat</v>
      </c>
      <c r="G30" s="173" t="str">
        <f aca="false">IF(E30&lt;D30,"Belum Kompeten","Kompeten")</f>
        <v>Kompeten</v>
      </c>
      <c r="H30" s="176" t="str">
        <f aca="false">IF(E30="","",IF(E30&gt;=D30+5,"Kompeten Dalam  ","Cukup Kompeten dalam ")&amp;B30)</f>
        <v>Kompeten Dalam  Kesehatan Keselamatan Keamanan dan Lingkungan Hidup</v>
      </c>
      <c r="I30" s="176"/>
      <c r="J30" s="176"/>
      <c r="K30" s="167"/>
      <c r="L30" s="149" t="n">
        <f aca="false">IF(E30="","",MOD(E30,1))</f>
        <v>0</v>
      </c>
      <c r="M30" s="149" t="n">
        <v>22</v>
      </c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</row>
    <row r="31" customFormat="false" ht="29.25" hidden="false" customHeight="true" outlineLevel="0" collapsed="false">
      <c r="A31" s="168" t="n">
        <v>5</v>
      </c>
      <c r="B31" s="163" t="str">
        <f aca="false">nama_mapel!C25</f>
        <v>Mengelola Peralatan Kantor </v>
      </c>
      <c r="C31" s="163"/>
      <c r="D31" s="172" t="n">
        <f aca="false">nama_mapel!D25</f>
        <v>72</v>
      </c>
      <c r="E31" s="173" t="n">
        <f aca="false">IF(VLOOKUP($J$1,'ENTRI NILAI PILIH TAB INI'!$A$9:$AC$51,M31)=0,"",ROUND(VLOOKUP($J$1,'ENTRI NILAI PILIH TAB INI'!$A$9:$AC$51,M31),0))</f>
        <v>79</v>
      </c>
      <c r="F31" s="173" t="str">
        <f aca="false">IF((E31=0),"",CONCATENATE(VLOOKUP(ABS(LEFT(E31,1)),$O$11:$Q$21,3)," ",IF((ABS(RIGHT(E31,1))=0),"",VLOOKUP(ABS(RIGHT(E31,1)),$O$11:$Q$21,2))))</f>
        <v>Tujuh puluh sembilan</v>
      </c>
      <c r="G31" s="173" t="str">
        <f aca="false">IF(E31&lt;D31,"Belum Kompeten","Kompeten")</f>
        <v>Kompeten</v>
      </c>
      <c r="H31" s="176" t="str">
        <f aca="false">IF(E31="","",IF(E31&gt;=D31+5,"Kompeten Dalam  ","Cukup Kompeten dalam ")&amp;B31)</f>
        <v>Kompeten Dalam  Mengelola Peralatan Kantor </v>
      </c>
      <c r="I31" s="176"/>
      <c r="J31" s="176"/>
      <c r="K31" s="167"/>
      <c r="L31" s="149" t="n">
        <f aca="false">IF(E31="","",MOD(E31,1))</f>
        <v>0</v>
      </c>
      <c r="M31" s="149" t="n">
        <v>23</v>
      </c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</row>
    <row r="32" customFormat="false" ht="29.25" hidden="false" customHeight="true" outlineLevel="0" collapsed="false">
      <c r="A32" s="177" t="n">
        <v>6</v>
      </c>
      <c r="B32" s="163" t="str">
        <f aca="false">nama_mapel!C26</f>
        <v>Melakukan Prosedur Administrasi </v>
      </c>
      <c r="C32" s="163"/>
      <c r="D32" s="172" t="n">
        <f aca="false">nama_mapel!D26</f>
        <v>72</v>
      </c>
      <c r="E32" s="173" t="n">
        <f aca="false">IF(VLOOKUP($J$1,'ENTRI NILAI PILIH TAB INI'!$A$9:$AC$51,M32)=0,"",ROUND(VLOOKUP($J$1,'ENTRI NILAI PILIH TAB INI'!$A$9:$AC$51,M32),0))</f>
        <v>85</v>
      </c>
      <c r="F32" s="173" t="str">
        <f aca="false">IF((E32=0),"",CONCATENATE(VLOOKUP(ABS(LEFT(E32,1)),$O$11:$Q$21,3)," ",IF((ABS(RIGHT(E32,1))=0),"",VLOOKUP(ABS(RIGHT(E32,1)),$O$11:$Q$21,2))))</f>
        <v>Delapan puluh lima</v>
      </c>
      <c r="G32" s="173" t="str">
        <f aca="false">IF(E32&lt;D32,"Belum Kompeten","Kompeten")</f>
        <v>Kompeten</v>
      </c>
      <c r="H32" s="176" t="str">
        <f aca="false">IF(E32="","",IF(E32&gt;=D32+5,"Kompeten Dalam  ","Cukup Kompeten dalam ")&amp;B32)</f>
        <v>Kompeten Dalam  Melakukan Prosedur Administrasi </v>
      </c>
      <c r="I32" s="176"/>
      <c r="J32" s="176"/>
      <c r="K32" s="167"/>
      <c r="L32" s="149"/>
      <c r="M32" s="149" t="n">
        <v>24</v>
      </c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</row>
    <row r="33" customFormat="false" ht="29.25" hidden="false" customHeight="true" outlineLevel="0" collapsed="false">
      <c r="A33" s="177" t="n">
        <v>7</v>
      </c>
      <c r="B33" s="163" t="str">
        <f aca="false">nama_mapel!C27</f>
        <v>Membuat Dokumen</v>
      </c>
      <c r="C33" s="163"/>
      <c r="D33" s="172" t="n">
        <f aca="false">nama_mapel!D27</f>
        <v>72</v>
      </c>
      <c r="E33" s="173" t="n">
        <f aca="false">IF(VLOOKUP($J$1,'ENTRI NILAI PILIH TAB INI'!$A$9:$AC$51,M33)=0,"",ROUND(VLOOKUP($J$1,'ENTRI NILAI PILIH TAB INI'!$A$9:$AC$51,M33),0))</f>
        <v>89</v>
      </c>
      <c r="F33" s="173" t="str">
        <f aca="false">IF((E33=0),"",CONCATENATE(VLOOKUP(ABS(LEFT(E33,1)),$O$11:$Q$21,3)," ",IF((ABS(RIGHT(E33,1))=0),"",VLOOKUP(ABS(RIGHT(E33,1)),$O$11:$Q$21,2))))</f>
        <v>Delapan puluh sembilan</v>
      </c>
      <c r="G33" s="173" t="str">
        <f aca="false">IF(E33&lt;D33,"Belum Kompeten","Kompeten")</f>
        <v>Kompeten</v>
      </c>
      <c r="H33" s="178" t="str">
        <f aca="false">IF(E33="","",IF(E33&gt;=D33+5,"Kompeten Dalam  ","Cukup dalam ")&amp;B33)</f>
        <v>Kompeten Dalam  Membuat Dokumen</v>
      </c>
      <c r="I33" s="178"/>
      <c r="J33" s="178"/>
      <c r="K33" s="167"/>
      <c r="L33" s="149"/>
      <c r="M33" s="149" t="n">
        <v>25</v>
      </c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</row>
    <row r="34" customFormat="false" ht="15" hidden="true" customHeight="true" outlineLevel="0" collapsed="false">
      <c r="A34" s="177" t="n">
        <v>8</v>
      </c>
      <c r="B34" s="179" t="str">
        <f aca="false">nama_mapel!C22</f>
        <v>Mengaplikasikan Keterampilan Dasar Komunikasi</v>
      </c>
      <c r="C34" s="180"/>
      <c r="D34" s="172" t="n">
        <f aca="false">nama_mapel!D28</f>
        <v>0</v>
      </c>
      <c r="E34" s="173" t="str">
        <f aca="false">IF(VLOOKUP($J$1,'ENTRI NILAI PILIH TAB INI'!$A$9:$AC$51,M34)=0,"",ROUND(VLOOKUP($J$1,'ENTRI NILAI PILIH TAB INI'!$A$9:$AC$51,M34),0))</f>
        <v/>
      </c>
      <c r="F34" s="173" t="e">
        <f aca="false">IF((E34=0),"",CONCATENATE(VLOOKUP(ABS(LEFT(E34,1)),$O$11:$Q$21,3)," ",IF((ABS(RIGHT(E34,1))=0),"",VLOOKUP(ABS(RIGHT(E34,1)),$O$11:$Q$21,2))))</f>
        <v>#VALUE!</v>
      </c>
      <c r="G34" s="173" t="str">
        <f aca="false">IF(E34&lt;D34,"Belum Kompeten","Kompeten")</f>
        <v>Kompeten</v>
      </c>
      <c r="H34" s="178" t="str">
        <f aca="false">IF(E34="","",IF(E34&gt;=D34+5,"Baik Dalam  ","Cukup dalam ")&amp;B34)</f>
        <v/>
      </c>
      <c r="I34" s="178"/>
      <c r="J34" s="178"/>
      <c r="K34" s="167"/>
      <c r="L34" s="149"/>
      <c r="M34" s="149" t="n">
        <v>26</v>
      </c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</row>
    <row r="35" customFormat="false" ht="15" hidden="true" customHeight="true" outlineLevel="0" collapsed="false">
      <c r="A35" s="177" t="n">
        <v>9</v>
      </c>
      <c r="B35" s="179" t="str">
        <f aca="false">nama_mapel!C22</f>
        <v>Mengaplikasikan Keterampilan Dasar Komunikasi</v>
      </c>
      <c r="C35" s="180"/>
      <c r="D35" s="172" t="n">
        <f aca="false">nama_mapel!D29</f>
        <v>0</v>
      </c>
      <c r="E35" s="173" t="str">
        <f aca="false">IF(VLOOKUP($J$1,'ENTRI NILAI PILIH TAB INI'!$A$9:$AC$51,M35)=0,"",ROUND(VLOOKUP($J$1,'ENTRI NILAI PILIH TAB INI'!$A$9:$AC$51,M35),0))</f>
        <v/>
      </c>
      <c r="F35" s="173" t="e">
        <f aca="false">IF((E35=0),"",CONCATENATE(VLOOKUP(ABS(LEFT(E35,1)),$O$11:$Q$21,3)," ",IF((ABS(RIGHT(E35,1))=0),"",VLOOKUP(ABS(RIGHT(E35,1)),$O$11:$Q$21,2))))</f>
        <v>#VALUE!</v>
      </c>
      <c r="G35" s="173" t="str">
        <f aca="false">IF(E35&lt;D35,"Belum Kompeten","Kompeten")</f>
        <v>Kompeten</v>
      </c>
      <c r="H35" s="178" t="str">
        <f aca="false">IF(E35="","",IF(E35&gt;=D35+5,"Baik Dalam  ","Cukup dalam ")&amp;B35)</f>
        <v/>
      </c>
      <c r="I35" s="178"/>
      <c r="J35" s="178"/>
      <c r="K35" s="167"/>
      <c r="L35" s="149"/>
      <c r="M35" s="149" t="n">
        <v>27</v>
      </c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</row>
    <row r="36" customFormat="false" ht="15" hidden="true" customHeight="true" outlineLevel="0" collapsed="false">
      <c r="A36" s="177" t="n">
        <v>10</v>
      </c>
      <c r="B36" s="179" t="str">
        <f aca="false">nama_mapel!C22</f>
        <v>Mengaplikasikan Keterampilan Dasar Komunikasi</v>
      </c>
      <c r="C36" s="180"/>
      <c r="D36" s="172" t="n">
        <f aca="false">nama_mapel!D30</f>
        <v>0</v>
      </c>
      <c r="E36" s="173" t="str">
        <f aca="false">IF(VLOOKUP($J$1,'ENTRI NILAI PILIH TAB INI'!$A$9:$AC$51,M36)=0,"",ROUND(VLOOKUP($J$1,'ENTRI NILAI PILIH TAB INI'!$A$9:$AC$51,M36),0))</f>
        <v/>
      </c>
      <c r="F36" s="173" t="e">
        <f aca="false">IF((E36=0),"",CONCATENATE(VLOOKUP(ABS(LEFT(E36,1)),$O$11:$Q$21,3)," ",IF((ABS(RIGHT(E36,1))=0),"",VLOOKUP(ABS(RIGHT(E36,1)),$O$11:$Q$21,2))))</f>
        <v>#VALUE!</v>
      </c>
      <c r="G36" s="173" t="str">
        <f aca="false">IF(E36&lt;D36,"Belum Kompeten","Kompeten")</f>
        <v>Kompeten</v>
      </c>
      <c r="H36" s="178" t="str">
        <f aca="false">IF(E36="","",IF(E36&gt;=D36+5,"Baik Dalam  ","Cukup dalam ")&amp;B36)</f>
        <v/>
      </c>
      <c r="I36" s="178"/>
      <c r="J36" s="178"/>
      <c r="K36" s="167"/>
      <c r="L36" s="149"/>
      <c r="M36" s="149" t="n">
        <v>28</v>
      </c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</row>
    <row r="37" customFormat="false" ht="12.75" hidden="true" customHeight="true" outlineLevel="0" collapsed="false">
      <c r="A37" s="181"/>
      <c r="B37" s="182"/>
      <c r="C37" s="182"/>
      <c r="D37" s="183"/>
      <c r="E37" s="184"/>
      <c r="F37" s="184" t="str">
        <f aca="false">IF((E37=0),"",CONCATENATE(VLOOKUP(ABS(LEFT(E37,1)),$O$11:$Q$21,3)," ",IF((ABS(RIGHT(E37,1))=0),"",VLOOKUP(ABS(RIGHT(E37,1)),$O$11:$Q$21,2))))</f>
        <v/>
      </c>
      <c r="G37" s="184"/>
      <c r="H37" s="185"/>
      <c r="I37" s="185"/>
      <c r="J37" s="185"/>
      <c r="K37" s="167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</row>
    <row r="38" customFormat="false" ht="22.5" hidden="false" customHeight="true" outlineLevel="0" collapsed="false">
      <c r="A38" s="186" t="s">
        <v>46</v>
      </c>
      <c r="B38" s="155" t="s">
        <v>47</v>
      </c>
      <c r="C38" s="187"/>
      <c r="D38" s="174"/>
      <c r="E38" s="171"/>
      <c r="F38" s="171" t="str">
        <f aca="false">IF((E38=0),"",CONCATENATE(VLOOKUP(ABS(LEFT(E38,1)),$O$11:$Q$21,3)," ",IF((ABS(RIGHT(E38,1))=0),"",VLOOKUP(ABS(RIGHT(E38,1)),$O$11:$Q$21,2))))</f>
        <v/>
      </c>
      <c r="G38" s="171"/>
      <c r="H38" s="160"/>
      <c r="I38" s="160"/>
      <c r="J38" s="160"/>
      <c r="K38" s="167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</row>
    <row r="39" customFormat="false" ht="33" hidden="false" customHeight="true" outlineLevel="0" collapsed="false">
      <c r="A39" s="168" t="n">
        <v>1</v>
      </c>
      <c r="B39" s="188" t="s">
        <v>48</v>
      </c>
      <c r="C39" s="189"/>
      <c r="D39" s="172" t="n">
        <f aca="false">nama_mapel!D33</f>
        <v>75</v>
      </c>
      <c r="E39" s="173" t="n">
        <f aca="false">IF(VLOOKUP($J$1,'ENTRI NILAI PILIH TAB INI'!$A$9:$AU$51,M39)=0,"",ROUND(VLOOKUP($J$1,'ENTRI NILAI PILIH TAB INI'!$A$9:$AU$51,M39),0))</f>
        <v>76</v>
      </c>
      <c r="F39" s="173" t="str">
        <f aca="false">IF((E39=0),"",CONCATENATE(VLOOKUP(ABS(LEFT(E39,1)),$O$11:$Q$21,3)," ",IF((ABS(RIGHT(E39,1))=0),"",VLOOKUP(ABS(RIGHT(E39,1)),$O$11:$Q$21,2))))</f>
        <v>Tujuh puluh enam</v>
      </c>
      <c r="G39" s="173" t="str">
        <f aca="false">IF(E39="","",VLOOKUP(E39,$S$16:$T$19,2))</f>
        <v>Baik</v>
      </c>
      <c r="H39" s="166" t="str">
        <f aca="false">CONCATENATE("Pemahaman materi ",B39,IF(D39&lt;E39," tercapai "," belum tercapai ")," dengan predikat"," ",G39)</f>
        <v>Pemahaman materi Bahasa Jawa tercapai  dengan predikat Baik</v>
      </c>
      <c r="I39" s="166"/>
      <c r="J39" s="166"/>
      <c r="K39" s="167"/>
      <c r="L39" s="149" t="n">
        <f aca="false">IF(E39="","",MOD(E39,1))</f>
        <v>0</v>
      </c>
      <c r="M39" s="149" t="n">
        <v>29</v>
      </c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</row>
    <row r="40" customFormat="false" ht="9" hidden="false" customHeight="true" outlineLevel="0" collapsed="false">
      <c r="A40" s="190"/>
      <c r="B40" s="191"/>
      <c r="C40" s="191"/>
      <c r="D40" s="192"/>
      <c r="E40" s="192"/>
      <c r="F40" s="192"/>
      <c r="G40" s="192"/>
      <c r="H40" s="193"/>
      <c r="I40" s="194"/>
      <c r="J40" s="195"/>
      <c r="K40" s="153"/>
      <c r="L40" s="149" t="str">
        <f aca="false">IF(E40="","",MOD(E40,1))</f>
        <v/>
      </c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</row>
    <row r="41" customFormat="false" ht="19.5" hidden="false" customHeight="true" outlineLevel="0" collapsed="false">
      <c r="A41" s="196"/>
      <c r="B41" s="196"/>
      <c r="C41" s="196"/>
      <c r="D41" s="197"/>
      <c r="E41" s="198"/>
      <c r="F41" s="197"/>
      <c r="G41" s="196"/>
      <c r="H41" s="196"/>
      <c r="I41" s="196"/>
      <c r="J41" s="85" t="s">
        <v>185</v>
      </c>
      <c r="K41" s="199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</row>
    <row r="42" customFormat="false" ht="15.75" hidden="false" customHeight="true" outlineLevel="0" collapsed="false">
      <c r="A42" s="196"/>
      <c r="B42" s="196"/>
      <c r="C42" s="196"/>
      <c r="D42" s="201"/>
      <c r="E42" s="202"/>
      <c r="F42" s="197"/>
      <c r="G42" s="196"/>
      <c r="H42" s="202"/>
      <c r="I42" s="202"/>
      <c r="J42" s="28" t="s">
        <v>186</v>
      </c>
      <c r="K42" s="199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</row>
    <row r="43" customFormat="false" ht="20.25" hidden="false" customHeight="true" outlineLevel="0" collapsed="false">
      <c r="A43" s="203" t="s">
        <v>187</v>
      </c>
      <c r="B43" s="89"/>
      <c r="C43" s="203"/>
      <c r="D43" s="203"/>
      <c r="E43" s="89"/>
      <c r="F43" s="203"/>
      <c r="G43" s="89"/>
      <c r="H43" s="89"/>
      <c r="I43" s="89"/>
      <c r="J43" s="83" t="s">
        <v>188</v>
      </c>
      <c r="K43" s="204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</row>
    <row r="44" customFormat="false" ht="14.25" hidden="false" customHeight="true" outlineLevel="0" collapsed="false">
      <c r="A44" s="202"/>
      <c r="B44" s="206"/>
      <c r="C44" s="206"/>
      <c r="D44" s="207"/>
      <c r="E44" s="202"/>
      <c r="F44" s="207"/>
      <c r="G44" s="202"/>
      <c r="H44" s="202"/>
      <c r="I44" s="202"/>
      <c r="J44" s="206"/>
      <c r="K44" s="208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</row>
    <row r="45" customFormat="false" ht="14.25" hidden="false" customHeight="true" outlineLevel="0" collapsed="false">
      <c r="A45" s="202"/>
      <c r="B45" s="206"/>
      <c r="C45" s="206"/>
      <c r="D45" s="207"/>
      <c r="E45" s="202"/>
      <c r="F45" s="207"/>
      <c r="G45" s="202"/>
      <c r="H45" s="202"/>
      <c r="I45" s="202"/>
      <c r="J45" s="206"/>
      <c r="K45" s="208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</row>
    <row r="46" customFormat="false" ht="14.25" hidden="false" customHeight="true" outlineLevel="0" collapsed="false">
      <c r="A46" s="202"/>
      <c r="B46" s="206"/>
      <c r="C46" s="206"/>
      <c r="D46" s="207"/>
      <c r="E46" s="209"/>
      <c r="F46" s="207"/>
      <c r="G46" s="202"/>
      <c r="H46" s="202"/>
      <c r="I46" s="202"/>
      <c r="J46" s="206"/>
      <c r="K46" s="208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</row>
    <row r="47" customFormat="false" ht="14.25" hidden="true" customHeight="true" outlineLevel="0" collapsed="false">
      <c r="A47" s="210"/>
      <c r="B47" s="210"/>
      <c r="C47" s="211"/>
      <c r="D47" s="207"/>
      <c r="E47" s="212"/>
      <c r="F47" s="207"/>
      <c r="G47" s="202"/>
      <c r="H47" s="202"/>
      <c r="I47" s="202"/>
      <c r="J47" s="210"/>
      <c r="K47" s="213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</row>
    <row r="48" customFormat="false" ht="12" hidden="false" customHeight="true" outlineLevel="0" collapsed="false">
      <c r="A48" s="215"/>
      <c r="B48" s="207" t="s">
        <v>189</v>
      </c>
      <c r="C48" s="210"/>
      <c r="D48" s="135"/>
      <c r="E48" s="212"/>
      <c r="F48" s="135"/>
      <c r="G48" s="210"/>
      <c r="H48" s="210"/>
      <c r="I48" s="210"/>
      <c r="J48" s="216" t="str">
        <f aca="false">nama_mapel!$H$7</f>
        <v>Eni Sismawati, S.Pd</v>
      </c>
      <c r="K48" s="213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</row>
    <row r="49" customFormat="false" ht="14.25" hidden="false" customHeight="true" outlineLevel="0" collapsed="false">
      <c r="A49" s="210"/>
      <c r="B49" s="210"/>
      <c r="C49" s="210"/>
      <c r="D49" s="135"/>
      <c r="E49" s="212"/>
      <c r="F49" s="135"/>
      <c r="G49" s="210"/>
      <c r="H49" s="210"/>
      <c r="I49" s="210"/>
      <c r="J49" s="216" t="str">
        <f aca="false">CONCATENATE("NIP ",nama_mapel!$H$8)</f>
        <v>NIP 19800228 201506 2 004</v>
      </c>
      <c r="K49" s="213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</row>
    <row r="50" customFormat="false" ht="18" hidden="false" customHeight="true" outlineLevel="0" collapsed="false">
      <c r="A50" s="217" t="s">
        <v>190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8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</row>
    <row r="51" customFormat="false" ht="18" hidden="false" customHeight="true" outlineLevel="0" collapsed="false">
      <c r="A51" s="220"/>
      <c r="B51" s="78"/>
      <c r="C51" s="78"/>
      <c r="D51" s="78"/>
      <c r="E51" s="221"/>
      <c r="F51" s="78"/>
      <c r="G51" s="78"/>
      <c r="H51" s="78"/>
      <c r="I51" s="78"/>
      <c r="J51" s="222"/>
      <c r="K51" s="125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</row>
    <row r="52" customFormat="false" ht="15.75" hidden="false" customHeight="true" outlineLevel="0" collapsed="false">
      <c r="A52" s="134" t="s">
        <v>151</v>
      </c>
      <c r="B52" s="135"/>
      <c r="C52" s="136" t="str">
        <f aca="false">VLOOKUP($J$1,'ENTRI NILAI PILIH TAB INI'!$A$9:$AC$51,3)</f>
        <v>WORO DWI SANIA</v>
      </c>
      <c r="D52" s="137"/>
      <c r="E52" s="138"/>
      <c r="F52" s="135"/>
      <c r="G52" s="134" t="s">
        <v>4</v>
      </c>
      <c r="H52" s="135"/>
      <c r="I52" s="135"/>
      <c r="J52" s="136" t="str">
        <f aca="false">nama_mapel!$J$3</f>
        <v> X / 1</v>
      </c>
      <c r="K52" s="125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</row>
    <row r="53" customFormat="false" ht="15.75" hidden="false" customHeight="true" outlineLevel="0" collapsed="false">
      <c r="A53" s="134" t="s">
        <v>152</v>
      </c>
      <c r="B53" s="135"/>
      <c r="C53" s="136" t="str">
        <f aca="false">IF(VLOOKUP($J$1,'ENTRI NILAI PILIH TAB INI'!$A$9:$AC$51,2)&lt;100,"00","0")&amp;VLOOKUP($J$1,'ENTRI NILAI PILIH TAB INI'!$A$9:$AC$51,2)</f>
        <v>01382</v>
      </c>
      <c r="D53" s="141"/>
      <c r="E53" s="135"/>
      <c r="F53" s="135"/>
      <c r="G53" s="134" t="s">
        <v>7</v>
      </c>
      <c r="H53" s="135"/>
      <c r="I53" s="135"/>
      <c r="J53" s="136" t="str">
        <f aca="false">nama_mapel!$H$4</f>
        <v>2015-2016</v>
      </c>
      <c r="K53" s="125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</row>
    <row r="54" customFormat="false" ht="15.75" hidden="false" customHeight="true" outlineLevel="0" collapsed="false">
      <c r="A54" s="134" t="s">
        <v>154</v>
      </c>
      <c r="B54" s="135"/>
      <c r="C54" s="136" t="s">
        <v>155</v>
      </c>
      <c r="D54" s="141"/>
      <c r="E54" s="135"/>
      <c r="F54" s="135"/>
      <c r="G54" s="134" t="s">
        <v>10</v>
      </c>
      <c r="H54" s="135"/>
      <c r="I54" s="135"/>
      <c r="J54" s="136" t="str">
        <f aca="false">nama_mapel!$J$5</f>
        <v>Administrasi Perkantoran</v>
      </c>
      <c r="K54" s="125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</row>
    <row r="55" customFormat="false" ht="25.5" hidden="false" customHeight="true" outlineLevel="0" collapsed="false">
      <c r="A55" s="135"/>
      <c r="B55" s="134"/>
      <c r="C55" s="134"/>
      <c r="D55" s="135"/>
      <c r="E55" s="143"/>
      <c r="F55" s="135"/>
      <c r="G55" s="135"/>
      <c r="H55" s="134"/>
      <c r="I55" s="135"/>
      <c r="J55" s="135"/>
      <c r="K55" s="125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</row>
    <row r="56" customFormat="false" ht="23.25" hidden="false" customHeight="true" outlineLevel="0" collapsed="false">
      <c r="A56" s="223" t="s">
        <v>191</v>
      </c>
      <c r="B56" s="224"/>
      <c r="C56" s="224"/>
      <c r="D56" s="225"/>
      <c r="E56" s="224"/>
      <c r="F56" s="226"/>
      <c r="G56" s="224"/>
      <c r="H56" s="224"/>
      <c r="I56" s="224"/>
      <c r="J56" s="224"/>
      <c r="K56" s="227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</row>
    <row r="57" customFormat="false" ht="48.75" hidden="false" customHeight="true" outlineLevel="0" collapsed="false">
      <c r="A57" s="229"/>
      <c r="B57" s="230" t="s">
        <v>158</v>
      </c>
      <c r="C57" s="230" t="s">
        <v>192</v>
      </c>
      <c r="D57" s="230"/>
      <c r="E57" s="230"/>
      <c r="F57" s="230" t="s">
        <v>133</v>
      </c>
      <c r="G57" s="230" t="s">
        <v>193</v>
      </c>
      <c r="H57" s="230" t="s">
        <v>194</v>
      </c>
      <c r="I57" s="230"/>
      <c r="J57" s="230" t="s">
        <v>135</v>
      </c>
      <c r="K57" s="125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</row>
    <row r="58" customFormat="false" ht="24.75" hidden="false" customHeight="true" outlineLevel="0" collapsed="false">
      <c r="A58" s="229"/>
      <c r="B58" s="231"/>
      <c r="C58" s="231"/>
      <c r="D58" s="231"/>
      <c r="E58" s="231"/>
      <c r="F58" s="231"/>
      <c r="G58" s="231"/>
      <c r="H58" s="231"/>
      <c r="I58" s="231"/>
      <c r="J58" s="231"/>
      <c r="K58" s="125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</row>
    <row r="59" customFormat="false" ht="24.75" hidden="false" customHeight="true" outlineLevel="0" collapsed="false">
      <c r="A59" s="229"/>
      <c r="B59" s="232"/>
      <c r="C59" s="232"/>
      <c r="D59" s="232"/>
      <c r="E59" s="232"/>
      <c r="F59" s="232"/>
      <c r="G59" s="232"/>
      <c r="H59" s="232"/>
      <c r="I59" s="232"/>
      <c r="J59" s="232"/>
      <c r="K59" s="125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</row>
    <row r="60" customFormat="false" ht="12" hidden="false" customHeight="true" outlineLevel="0" collapsed="false">
      <c r="A60" s="229"/>
      <c r="B60" s="229"/>
      <c r="C60" s="229"/>
      <c r="D60" s="78"/>
      <c r="E60" s="233"/>
      <c r="F60" s="78"/>
      <c r="G60" s="229"/>
      <c r="H60" s="229"/>
      <c r="I60" s="229"/>
      <c r="J60" s="229"/>
      <c r="K60" s="125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</row>
    <row r="61" customFormat="false" ht="16.5" hidden="false" customHeight="true" outlineLevel="0" collapsed="false">
      <c r="A61" s="234" t="s">
        <v>195</v>
      </c>
      <c r="B61" s="235"/>
      <c r="C61" s="235"/>
      <c r="D61" s="236"/>
      <c r="E61" s="237"/>
      <c r="F61" s="236"/>
      <c r="G61" s="235"/>
      <c r="H61" s="235"/>
      <c r="I61" s="235"/>
      <c r="J61" s="235"/>
      <c r="K61" s="238"/>
      <c r="L61" s="239"/>
      <c r="M61" s="239"/>
      <c r="N61" s="239"/>
      <c r="O61" s="239"/>
      <c r="P61" s="239"/>
      <c r="Q61" s="239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</row>
    <row r="62" customFormat="false" ht="8.25" hidden="false" customHeight="true" outlineLevel="0" collapsed="false">
      <c r="A62" s="229"/>
      <c r="B62" s="229"/>
      <c r="C62" s="229"/>
      <c r="D62" s="78"/>
      <c r="E62" s="233"/>
      <c r="F62" s="78"/>
      <c r="G62" s="229"/>
      <c r="H62" s="229"/>
      <c r="I62" s="229"/>
      <c r="J62" s="229"/>
      <c r="K62" s="125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</row>
    <row r="63" customFormat="false" ht="18" hidden="false" customHeight="true" outlineLevel="0" collapsed="false">
      <c r="A63" s="229"/>
      <c r="B63" s="232" t="s">
        <v>196</v>
      </c>
      <c r="C63" s="232"/>
      <c r="D63" s="232"/>
      <c r="E63" s="232"/>
      <c r="F63" s="232"/>
      <c r="G63" s="232"/>
      <c r="H63" s="232"/>
      <c r="I63" s="240"/>
      <c r="J63" s="232" t="s">
        <v>135</v>
      </c>
      <c r="K63" s="125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</row>
    <row r="64" customFormat="false" ht="18" hidden="false" customHeight="true" outlineLevel="0" collapsed="false">
      <c r="A64" s="229"/>
      <c r="B64" s="241" t="s">
        <v>197</v>
      </c>
      <c r="C64" s="241"/>
      <c r="D64" s="241"/>
      <c r="E64" s="241"/>
      <c r="F64" s="242" t="str">
        <f aca="false">VLOOKUP($J$1,'ENTRI NILAI PILIH TAB INI'!$A$9:$AU$51,36)</f>
        <v>Pramuka</v>
      </c>
      <c r="G64" s="242"/>
      <c r="H64" s="242"/>
      <c r="I64" s="243"/>
      <c r="J64" s="244" t="str">
        <f aca="false">VLOOKUP($J$1,'ENTRI NILAI PILIH TAB INI'!$A$9:$AU$51,37)</f>
        <v>A</v>
      </c>
      <c r="K64" s="125"/>
      <c r="L64" s="130"/>
      <c r="M64" s="130" t="n">
        <v>36</v>
      </c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</row>
    <row r="65" customFormat="false" ht="18" hidden="false" customHeight="true" outlineLevel="0" collapsed="false">
      <c r="A65" s="229"/>
      <c r="B65" s="241"/>
      <c r="C65" s="241"/>
      <c r="D65" s="241"/>
      <c r="E65" s="241"/>
      <c r="F65" s="242" t="n">
        <f aca="false">VLOOKUP($J$1,'ENTRI NILAI PILIH TAB INI'!$A$9:$AU$51,38)</f>
        <v>0</v>
      </c>
      <c r="G65" s="242"/>
      <c r="H65" s="242"/>
      <c r="I65" s="243"/>
      <c r="J65" s="244" t="n">
        <f aca="false">VLOOKUP($J$1,'ENTRI NILAI PILIH TAB INI'!$A$9:$AU$51,39)</f>
        <v>0</v>
      </c>
      <c r="K65" s="125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</row>
    <row r="66" customFormat="false" ht="18" hidden="false" customHeight="true" outlineLevel="0" collapsed="false">
      <c r="A66" s="229"/>
      <c r="B66" s="241" t="s">
        <v>127</v>
      </c>
      <c r="C66" s="241"/>
      <c r="D66" s="241"/>
      <c r="E66" s="241"/>
      <c r="F66" s="245" t="s">
        <v>136</v>
      </c>
      <c r="G66" s="245"/>
      <c r="H66" s="245"/>
      <c r="I66" s="243"/>
      <c r="J66" s="244" t="str">
        <f aca="false">VLOOKUP($J$1,'ENTRI NILAI PILIH TAB INI'!$A$9:$AU$51,40)</f>
        <v>Baik</v>
      </c>
      <c r="K66" s="125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</row>
    <row r="67" customFormat="false" ht="18" hidden="false" customHeight="true" outlineLevel="0" collapsed="false">
      <c r="A67" s="229"/>
      <c r="B67" s="241"/>
      <c r="C67" s="241"/>
      <c r="D67" s="241"/>
      <c r="E67" s="241"/>
      <c r="F67" s="245" t="s">
        <v>137</v>
      </c>
      <c r="G67" s="245"/>
      <c r="H67" s="245"/>
      <c r="I67" s="243"/>
      <c r="J67" s="244" t="str">
        <f aca="false">VLOOKUP($J$1,'ENTRI NILAI PILIH TAB INI'!$A$9:$AU$51,41)</f>
        <v>Baik</v>
      </c>
      <c r="K67" s="125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</row>
    <row r="68" customFormat="false" ht="18" hidden="false" customHeight="true" outlineLevel="0" collapsed="false">
      <c r="A68" s="229"/>
      <c r="B68" s="241"/>
      <c r="C68" s="241"/>
      <c r="D68" s="241"/>
      <c r="E68" s="241"/>
      <c r="F68" s="245" t="s">
        <v>138</v>
      </c>
      <c r="G68" s="245"/>
      <c r="H68" s="245"/>
      <c r="I68" s="243"/>
      <c r="J68" s="244" t="str">
        <f aca="false">VLOOKUP($J$1,'ENTRI NILAI PILIH TAB INI'!$A$9:$AU$51,42)</f>
        <v>Baik</v>
      </c>
      <c r="K68" s="125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</row>
    <row r="69" customFormat="false" ht="12" hidden="false" customHeight="true" outlineLevel="0" collapsed="false">
      <c r="A69" s="229"/>
      <c r="B69" s="229"/>
      <c r="C69" s="229"/>
      <c r="D69" s="78"/>
      <c r="E69" s="233"/>
      <c r="F69" s="78"/>
      <c r="G69" s="229"/>
      <c r="H69" s="229"/>
      <c r="I69" s="229"/>
      <c r="J69" s="229"/>
      <c r="K69" s="125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</row>
    <row r="70" customFormat="false" ht="22.5" hidden="false" customHeight="true" outlineLevel="0" collapsed="false">
      <c r="A70" s="246" t="s">
        <v>198</v>
      </c>
      <c r="B70" s="247"/>
      <c r="C70" s="247"/>
      <c r="D70" s="248"/>
      <c r="E70" s="249"/>
      <c r="F70" s="248"/>
      <c r="G70" s="247"/>
      <c r="H70" s="247"/>
      <c r="I70" s="247"/>
      <c r="J70" s="247"/>
      <c r="K70" s="250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</row>
    <row r="71" customFormat="false" ht="19.5" hidden="false" customHeight="true" outlineLevel="0" collapsed="false">
      <c r="A71" s="229"/>
      <c r="B71" s="252" t="s">
        <v>199</v>
      </c>
      <c r="C71" s="252"/>
      <c r="D71" s="252"/>
      <c r="E71" s="252"/>
      <c r="F71" s="252"/>
      <c r="G71" s="253" t="s">
        <v>200</v>
      </c>
      <c r="H71" s="253"/>
      <c r="I71" s="254"/>
      <c r="J71" s="255" t="n">
        <f aca="false">VLOOKUP($J$1,'ENTRI NILAI PILIH TAB INI'!$A$9:$AU$51,43)</f>
        <v>2</v>
      </c>
      <c r="K71" s="125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</row>
    <row r="72" customFormat="false" ht="19.5" hidden="false" customHeight="true" outlineLevel="0" collapsed="false">
      <c r="A72" s="229"/>
      <c r="B72" s="252"/>
      <c r="C72" s="252"/>
      <c r="D72" s="252"/>
      <c r="E72" s="252"/>
      <c r="F72" s="252"/>
      <c r="G72" s="253" t="s">
        <v>201</v>
      </c>
      <c r="H72" s="253"/>
      <c r="I72" s="254"/>
      <c r="J72" s="255" t="n">
        <f aca="false">VLOOKUP($J$1,'ENTRI NILAI PILIH TAB INI'!$A$9:$AU$51,44)</f>
        <v>0</v>
      </c>
      <c r="K72" s="125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</row>
    <row r="73" customFormat="false" ht="19.5" hidden="false" customHeight="true" outlineLevel="0" collapsed="false">
      <c r="A73" s="229"/>
      <c r="B73" s="252"/>
      <c r="C73" s="252"/>
      <c r="D73" s="252"/>
      <c r="E73" s="252"/>
      <c r="F73" s="252"/>
      <c r="G73" s="253" t="s">
        <v>202</v>
      </c>
      <c r="H73" s="253"/>
      <c r="I73" s="254"/>
      <c r="J73" s="255" t="n">
        <f aca="false">VLOOKUP($J$1,'ENTRI NILAI PILIH TAB INI'!$A$9:$AU$51,45)</f>
        <v>0</v>
      </c>
      <c r="K73" s="125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</row>
    <row r="74" customFormat="false" ht="12" hidden="false" customHeight="true" outlineLevel="0" collapsed="false">
      <c r="A74" s="229"/>
      <c r="B74" s="229"/>
      <c r="C74" s="229"/>
      <c r="D74" s="78"/>
      <c r="E74" s="233"/>
      <c r="F74" s="78"/>
      <c r="G74" s="229"/>
      <c r="H74" s="229"/>
      <c r="I74" s="229"/>
      <c r="J74" s="229"/>
      <c r="K74" s="125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</row>
    <row r="75" customFormat="false" ht="21.75" hidden="false" customHeight="true" outlineLevel="0" collapsed="false">
      <c r="A75" s="246" t="s">
        <v>203</v>
      </c>
      <c r="B75" s="247"/>
      <c r="C75" s="247"/>
      <c r="D75" s="248"/>
      <c r="E75" s="249"/>
      <c r="F75" s="248"/>
      <c r="G75" s="247"/>
      <c r="H75" s="247"/>
      <c r="I75" s="247"/>
      <c r="J75" s="247"/>
      <c r="K75" s="250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</row>
    <row r="76" customFormat="false" ht="12" hidden="false" customHeight="true" outlineLevel="0" collapsed="false">
      <c r="A76" s="229"/>
      <c r="B76" s="255" t="str">
        <f aca="false">VLOOKUP($J$1,'ENTRI NILAI PILIH TAB INI'!$A$9:$AU$51,46)</f>
        <v>Tingkatkan prestasi akademikmu</v>
      </c>
      <c r="C76" s="255"/>
      <c r="D76" s="255"/>
      <c r="E76" s="255"/>
      <c r="F76" s="255"/>
      <c r="G76" s="255"/>
      <c r="H76" s="255"/>
      <c r="I76" s="255"/>
      <c r="J76" s="255"/>
      <c r="K76" s="125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</row>
    <row r="77" customFormat="false" ht="12" hidden="false" customHeight="true" outlineLevel="0" collapsed="false">
      <c r="A77" s="229"/>
      <c r="B77" s="255"/>
      <c r="C77" s="255"/>
      <c r="D77" s="255"/>
      <c r="E77" s="255"/>
      <c r="F77" s="255"/>
      <c r="G77" s="255"/>
      <c r="H77" s="255"/>
      <c r="I77" s="255"/>
      <c r="J77" s="255"/>
      <c r="K77" s="125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</row>
    <row r="78" customFormat="false" ht="12" hidden="false" customHeight="true" outlineLevel="0" collapsed="false">
      <c r="A78" s="229"/>
      <c r="B78" s="255"/>
      <c r="C78" s="255"/>
      <c r="D78" s="255"/>
      <c r="E78" s="255"/>
      <c r="F78" s="255"/>
      <c r="G78" s="255"/>
      <c r="H78" s="255"/>
      <c r="I78" s="255"/>
      <c r="J78" s="255"/>
      <c r="K78" s="125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</row>
    <row r="79" customFormat="false" ht="27.75" hidden="false" customHeight="true" outlineLevel="0" collapsed="false">
      <c r="A79" s="256" t="s">
        <v>204</v>
      </c>
      <c r="B79" s="257"/>
      <c r="C79" s="257"/>
      <c r="D79" s="258"/>
      <c r="E79" s="259"/>
      <c r="F79" s="258"/>
      <c r="G79" s="257"/>
      <c r="H79" s="257"/>
      <c r="I79" s="257"/>
      <c r="J79" s="257"/>
      <c r="K79" s="260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</row>
    <row r="80" customFormat="false" ht="12" hidden="false" customHeight="true" outlineLevel="0" collapsed="false">
      <c r="A80" s="229"/>
      <c r="B80" s="91"/>
      <c r="C80" s="91"/>
      <c r="D80" s="91"/>
      <c r="E80" s="91"/>
      <c r="F80" s="91"/>
      <c r="G80" s="91"/>
      <c r="H80" s="91"/>
      <c r="I80" s="91"/>
      <c r="J80" s="91"/>
      <c r="K80" s="125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</row>
    <row r="81" customFormat="false" ht="12" hidden="false" customHeight="true" outlineLevel="0" collapsed="false">
      <c r="A81" s="229"/>
      <c r="B81" s="91"/>
      <c r="C81" s="91"/>
      <c r="D81" s="91"/>
      <c r="E81" s="91"/>
      <c r="F81" s="91"/>
      <c r="G81" s="91"/>
      <c r="H81" s="91"/>
      <c r="I81" s="91"/>
      <c r="J81" s="91"/>
      <c r="K81" s="125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</row>
    <row r="82" customFormat="false" ht="12" hidden="false" customHeight="true" outlineLevel="0" collapsed="false">
      <c r="A82" s="229"/>
      <c r="B82" s="91"/>
      <c r="C82" s="91"/>
      <c r="D82" s="91"/>
      <c r="E82" s="91"/>
      <c r="F82" s="91"/>
      <c r="G82" s="91"/>
      <c r="H82" s="91"/>
      <c r="I82" s="91"/>
      <c r="J82" s="91"/>
      <c r="K82" s="125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</row>
    <row r="83" customFormat="false" ht="12" hidden="false" customHeight="true" outlineLevel="0" collapsed="false">
      <c r="A83" s="229"/>
      <c r="B83" s="91"/>
      <c r="C83" s="91"/>
      <c r="D83" s="91"/>
      <c r="E83" s="91"/>
      <c r="F83" s="91"/>
      <c r="G83" s="91"/>
      <c r="H83" s="91"/>
      <c r="I83" s="91"/>
      <c r="J83" s="91"/>
      <c r="K83" s="125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</row>
    <row r="84" customFormat="false" ht="12" hidden="false" customHeight="true" outlineLevel="0" collapsed="false">
      <c r="A84" s="229"/>
      <c r="B84" s="229"/>
      <c r="C84" s="229"/>
      <c r="D84" s="78"/>
      <c r="E84" s="233"/>
      <c r="F84" s="78"/>
      <c r="G84" s="229"/>
      <c r="H84" s="229"/>
      <c r="I84" s="229"/>
      <c r="J84" s="229"/>
      <c r="K84" s="125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</row>
    <row r="85" customFormat="false" ht="15.75" hidden="false" customHeight="true" outlineLevel="0" collapsed="false">
      <c r="A85" s="229"/>
      <c r="B85" s="229"/>
      <c r="C85" s="229"/>
      <c r="D85" s="78"/>
      <c r="E85" s="233"/>
      <c r="F85" s="78"/>
      <c r="G85" s="229"/>
      <c r="H85" s="262"/>
      <c r="I85" s="229"/>
      <c r="J85" s="229"/>
      <c r="K85" s="125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</row>
    <row r="86" customFormat="false" ht="15.75" hidden="false" customHeight="true" outlineLevel="0" collapsed="false">
      <c r="A86" s="229"/>
      <c r="B86" s="229"/>
      <c r="C86" s="28"/>
      <c r="D86" s="82"/>
      <c r="E86" s="28"/>
      <c r="F86" s="82"/>
      <c r="G86" s="229"/>
      <c r="H86" s="262"/>
      <c r="I86" s="229"/>
      <c r="J86" s="229"/>
      <c r="K86" s="125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</row>
    <row r="87" customFormat="false" ht="15.75" hidden="false" customHeight="true" outlineLevel="0" collapsed="false">
      <c r="A87" s="229"/>
      <c r="B87" s="229"/>
      <c r="C87" s="229"/>
      <c r="D87" s="78"/>
      <c r="E87" s="262"/>
      <c r="F87" s="78"/>
      <c r="G87" s="229"/>
      <c r="H87" s="229"/>
      <c r="I87" s="229"/>
      <c r="J87" s="85" t="s">
        <v>185</v>
      </c>
      <c r="K87" s="125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</row>
    <row r="88" customFormat="false" ht="12.75" hidden="false" customHeight="true" outlineLevel="0" collapsed="false">
      <c r="A88" s="229"/>
      <c r="B88" s="229"/>
      <c r="C88" s="229"/>
      <c r="D88" s="78"/>
      <c r="E88" s="28"/>
      <c r="F88" s="78"/>
      <c r="G88" s="229"/>
      <c r="H88" s="229"/>
      <c r="I88" s="229"/>
      <c r="J88" s="28" t="s">
        <v>186</v>
      </c>
      <c r="K88" s="263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</row>
    <row r="89" customFormat="false" ht="12.75" hidden="false" customHeight="true" outlineLevel="0" collapsed="false">
      <c r="A89" s="264"/>
      <c r="B89" s="85" t="s">
        <v>205</v>
      </c>
      <c r="C89" s="264"/>
      <c r="D89" s="265"/>
      <c r="E89" s="28"/>
      <c r="F89" s="265"/>
      <c r="G89" s="264"/>
      <c r="H89" s="264"/>
      <c r="I89" s="264"/>
      <c r="J89" s="28"/>
      <c r="K89" s="263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</row>
    <row r="90" customFormat="false" ht="12.75" hidden="false" customHeight="true" outlineLevel="0" collapsed="false">
      <c r="A90" s="264"/>
      <c r="B90" s="85" t="s">
        <v>206</v>
      </c>
      <c r="C90" s="264"/>
      <c r="D90" s="265"/>
      <c r="E90" s="28"/>
      <c r="F90" s="265"/>
      <c r="G90" s="264"/>
      <c r="H90" s="264"/>
      <c r="I90" s="264"/>
      <c r="J90" s="85" t="s">
        <v>207</v>
      </c>
      <c r="K90" s="148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</row>
    <row r="91" customFormat="false" ht="12.75" hidden="false" customHeight="true" outlineLevel="0" collapsed="false">
      <c r="A91" s="264"/>
      <c r="B91" s="85"/>
      <c r="C91" s="264"/>
      <c r="D91" s="82"/>
      <c r="E91" s="28"/>
      <c r="F91" s="265"/>
      <c r="G91" s="264"/>
      <c r="H91" s="264"/>
      <c r="I91" s="264"/>
      <c r="J91" s="28"/>
      <c r="K91" s="263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</row>
    <row r="92" customFormat="false" ht="12.75" hidden="false" customHeight="true" outlineLevel="0" collapsed="false">
      <c r="A92" s="264"/>
      <c r="B92" s="85"/>
      <c r="C92" s="264"/>
      <c r="D92" s="82"/>
      <c r="E92" s="28"/>
      <c r="F92" s="265"/>
      <c r="G92" s="264"/>
      <c r="H92" s="264"/>
      <c r="I92" s="264"/>
      <c r="J92" s="28"/>
      <c r="K92" s="263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</row>
    <row r="93" customFormat="false" ht="12.75" hidden="false" customHeight="true" outlineLevel="0" collapsed="false">
      <c r="A93" s="264"/>
      <c r="B93" s="85"/>
      <c r="C93" s="264"/>
      <c r="D93" s="82"/>
      <c r="E93" s="28"/>
      <c r="F93" s="265"/>
      <c r="G93" s="264"/>
      <c r="H93" s="264"/>
      <c r="I93" s="264"/>
      <c r="J93" s="28"/>
      <c r="K93" s="263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</row>
    <row r="94" customFormat="false" ht="13.5" hidden="false" customHeight="true" outlineLevel="0" collapsed="false">
      <c r="A94" s="264"/>
      <c r="B94" s="83" t="s">
        <v>208</v>
      </c>
      <c r="C94" s="264"/>
      <c r="D94" s="265"/>
      <c r="E94" s="28"/>
      <c r="F94" s="265"/>
      <c r="G94" s="264"/>
      <c r="H94" s="264"/>
      <c r="I94" s="264"/>
      <c r="J94" s="216" t="str">
        <f aca="false">nama_mapel!$H$7</f>
        <v>Eni Sismawati, S.Pd</v>
      </c>
      <c r="K94" s="266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</row>
    <row r="95" customFormat="false" ht="12.75" hidden="false" customHeight="true" outlineLevel="0" collapsed="false">
      <c r="A95" s="264"/>
      <c r="B95" s="264"/>
      <c r="C95" s="264"/>
      <c r="D95" s="265"/>
      <c r="E95" s="28"/>
      <c r="F95" s="265"/>
      <c r="G95" s="264"/>
      <c r="H95" s="264"/>
      <c r="I95" s="264"/>
      <c r="J95" s="216" t="str">
        <f aca="false">CONCATENATE("NIP ",nama_mapel!$H$8)</f>
        <v>NIP 19800228 201506 2 004</v>
      </c>
      <c r="K95" s="263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</row>
    <row r="96" customFormat="false" ht="12.75" hidden="false" customHeight="true" outlineLevel="0" collapsed="false">
      <c r="A96" s="229"/>
      <c r="B96" s="229"/>
      <c r="C96" s="229"/>
      <c r="D96" s="82"/>
      <c r="E96" s="28"/>
      <c r="F96" s="82"/>
      <c r="G96" s="229"/>
      <c r="H96" s="229"/>
      <c r="I96" s="229"/>
      <c r="J96" s="229"/>
      <c r="K96" s="125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</row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mergeCells count="79">
    <mergeCell ref="H1:I1"/>
    <mergeCell ref="A2:J2"/>
    <mergeCell ref="A7:A8"/>
    <mergeCell ref="B7:C8"/>
    <mergeCell ref="D7:D8"/>
    <mergeCell ref="E7:J7"/>
    <mergeCell ref="H8:J8"/>
    <mergeCell ref="H9:J9"/>
    <mergeCell ref="B10:C10"/>
    <mergeCell ref="H10:J10"/>
    <mergeCell ref="B11:C11"/>
    <mergeCell ref="H11:J11"/>
    <mergeCell ref="B12:C12"/>
    <mergeCell ref="H12:J12"/>
    <mergeCell ref="B13:C13"/>
    <mergeCell ref="H13:J13"/>
    <mergeCell ref="B14:C14"/>
    <mergeCell ref="H14:J14"/>
    <mergeCell ref="H15:J15"/>
    <mergeCell ref="B16:C16"/>
    <mergeCell ref="H16:J16"/>
    <mergeCell ref="B17:C17"/>
    <mergeCell ref="H17:J17"/>
    <mergeCell ref="B18:C18"/>
    <mergeCell ref="H18:J18"/>
    <mergeCell ref="B19:C19"/>
    <mergeCell ref="H19:J19"/>
    <mergeCell ref="B20:C20"/>
    <mergeCell ref="H20:J20"/>
    <mergeCell ref="B21:C21"/>
    <mergeCell ref="H21:J21"/>
    <mergeCell ref="B22:C22"/>
    <mergeCell ref="H22:J22"/>
    <mergeCell ref="B23:C23"/>
    <mergeCell ref="H23:J23"/>
    <mergeCell ref="B24:C24"/>
    <mergeCell ref="H24:J24"/>
    <mergeCell ref="B25:C25"/>
    <mergeCell ref="H25:J25"/>
    <mergeCell ref="H26:J26"/>
    <mergeCell ref="B27:C27"/>
    <mergeCell ref="H27:J27"/>
    <mergeCell ref="B28:C28"/>
    <mergeCell ref="H28:J28"/>
    <mergeCell ref="B29:C29"/>
    <mergeCell ref="H29:J29"/>
    <mergeCell ref="B30:C30"/>
    <mergeCell ref="H30:J30"/>
    <mergeCell ref="B31:C31"/>
    <mergeCell ref="H31:J31"/>
    <mergeCell ref="B32:C32"/>
    <mergeCell ref="H32:J32"/>
    <mergeCell ref="B33:C33"/>
    <mergeCell ref="H33:J33"/>
    <mergeCell ref="H34:J34"/>
    <mergeCell ref="H35:J35"/>
    <mergeCell ref="H36:J36"/>
    <mergeCell ref="B37:C37"/>
    <mergeCell ref="H37:J37"/>
    <mergeCell ref="H38:J38"/>
    <mergeCell ref="H39:J39"/>
    <mergeCell ref="A50:J50"/>
    <mergeCell ref="C57:E57"/>
    <mergeCell ref="C58:E58"/>
    <mergeCell ref="C59:E59"/>
    <mergeCell ref="B63:H63"/>
    <mergeCell ref="B64:E65"/>
    <mergeCell ref="F64:H64"/>
    <mergeCell ref="F65:H65"/>
    <mergeCell ref="B66:E68"/>
    <mergeCell ref="F66:H66"/>
    <mergeCell ref="F67:H67"/>
    <mergeCell ref="F68:H68"/>
    <mergeCell ref="B71:F73"/>
    <mergeCell ref="G71:H71"/>
    <mergeCell ref="G72:H72"/>
    <mergeCell ref="G73:H73"/>
    <mergeCell ref="B76:J78"/>
    <mergeCell ref="B80:J83"/>
  </mergeCells>
  <conditionalFormatting sqref="H27:H36">
    <cfRule type="cellIs" priority="2" operator="lessThan" aboveAverage="0" equalAverage="0" bottom="0" percent="0" rank="0" text="" dxfId="0">
      <formula>100</formula>
    </cfRule>
  </conditionalFormatting>
  <dataValidations count="3">
    <dataValidation allowBlank="true" operator="between" prompt="Perhatian - Data otomatis, jangan dirubah&#10;silahkan pilih cancel" showDropDown="false" showErrorMessage="true" showInputMessage="true" sqref="G15 G26 G37:G38" type="custom">
      <formula1>gte(LEN(G15),(1000))</formula1>
      <formula2>0</formula2>
    </dataValidation>
    <dataValidation allowBlank="true" operator="between" prompt="Perhatian - Data terisi secara outomatis, silahkan pilih cancel" showDropDown="false" showErrorMessage="true" showInputMessage="true" sqref="C3:G4 I3:I5 D5:G5 C6:J6 C52:G53 I52:I54 D54:G54 C55:J55" type="custom">
      <formula1>gte(LEN(C3),(1000))</formula1>
      <formula2>0</formula2>
    </dataValidation>
    <dataValidation allowBlank="true" operator="between" showDropDown="false" showErrorMessage="false" showInputMessage="false" sqref="C5 E10:E39 F15 F26 F37:F38 C54" type="custom">
      <formula1>gte(LEN(C5),(1000))</formula1>
      <formula2>0</formula2>
    </dataValidation>
  </dataValidations>
  <printOptions headings="false" gridLines="false" gridLinesSet="true" horizontalCentered="true" verticalCentered="false"/>
  <pageMargins left="0.315277777777778" right="0.315277777777778" top="0.354166666666667" bottom="0.35416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85" zoomScaleNormal="100" zoomScalePageLayoutView="85" workbookViewId="0">
      <selection pane="topLeft" activeCell="A1" activeCellId="1" sqref="E9:AC47 A1"/>
    </sheetView>
  </sheetViews>
  <sheetFormatPr defaultRowHeight="15"/>
  <cols>
    <col collapsed="false" hidden="false" max="1" min="1" style="0" width="3.64285714285714"/>
    <col collapsed="false" hidden="false" max="2" min="2" style="0" width="12.1479591836735"/>
    <col collapsed="false" hidden="false" max="8" min="3" style="0" width="9.04591836734694"/>
    <col collapsed="false" hidden="false" max="9" min="9" style="0" width="12.9591836734694"/>
    <col collapsed="false" hidden="false" max="26" min="10" style="0" width="8.50510204081633"/>
  </cols>
  <sheetData>
    <row r="1" customFormat="false" ht="12.75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customFormat="false" ht="12.75" hidden="false" customHeight="true" outlineLevel="0" collapsed="false">
      <c r="A2" s="267" t="n">
        <v>0</v>
      </c>
      <c r="B2" s="267" t="s">
        <v>209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customFormat="false" ht="12.75" hidden="false" customHeight="true" outlineLevel="0" collapsed="false">
      <c r="A3" s="267" t="n">
        <v>1</v>
      </c>
      <c r="B3" s="267" t="s">
        <v>210</v>
      </c>
      <c r="C3" s="28"/>
      <c r="D3" s="28"/>
      <c r="E3" s="28"/>
      <c r="F3" s="28"/>
      <c r="G3" s="28"/>
      <c r="H3" s="82"/>
      <c r="I3" s="85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customFormat="false" ht="12.75" hidden="false" customHeight="true" outlineLevel="0" collapsed="false">
      <c r="A4" s="267" t="n">
        <v>2</v>
      </c>
      <c r="B4" s="267" t="s">
        <v>211</v>
      </c>
      <c r="C4" s="28"/>
      <c r="D4" s="28"/>
      <c r="E4" s="28"/>
      <c r="F4" s="28"/>
      <c r="G4" s="28"/>
      <c r="H4" s="82"/>
      <c r="I4" s="85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customFormat="false" ht="12.75" hidden="false" customHeight="true" outlineLevel="0" collapsed="false">
      <c r="A5" s="267" t="n">
        <v>3</v>
      </c>
      <c r="B5" s="267" t="s">
        <v>212</v>
      </c>
      <c r="C5" s="28"/>
      <c r="D5" s="28"/>
      <c r="E5" s="28"/>
      <c r="F5" s="28"/>
      <c r="G5" s="28"/>
      <c r="H5" s="82"/>
      <c r="I5" s="85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customFormat="false" ht="12.75" hidden="false" customHeight="true" outlineLevel="0" collapsed="false">
      <c r="A6" s="267" t="n">
        <v>4</v>
      </c>
      <c r="B6" s="267" t="s">
        <v>213</v>
      </c>
      <c r="C6" s="28"/>
      <c r="D6" s="28"/>
      <c r="E6" s="28"/>
      <c r="F6" s="28"/>
      <c r="G6" s="28"/>
      <c r="H6" s="82"/>
      <c r="I6" s="85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customFormat="false" ht="12.75" hidden="false" customHeight="true" outlineLevel="0" collapsed="false">
      <c r="A7" s="267" t="n">
        <v>5</v>
      </c>
      <c r="B7" s="267" t="s">
        <v>214</v>
      </c>
      <c r="C7" s="28"/>
      <c r="D7" s="28"/>
      <c r="E7" s="28"/>
      <c r="F7" s="28"/>
      <c r="G7" s="28"/>
      <c r="H7" s="82"/>
      <c r="I7" s="85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customFormat="false" ht="12.75" hidden="false" customHeight="true" outlineLevel="0" collapsed="false">
      <c r="A8" s="267" t="n">
        <v>6</v>
      </c>
      <c r="B8" s="267" t="s">
        <v>215</v>
      </c>
      <c r="C8" s="28"/>
      <c r="D8" s="28"/>
      <c r="E8" s="28"/>
      <c r="F8" s="28"/>
      <c r="G8" s="28"/>
      <c r="H8" s="82"/>
      <c r="I8" s="85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customFormat="false" ht="12.75" hidden="false" customHeight="true" outlineLevel="0" collapsed="false">
      <c r="A9" s="267" t="n">
        <v>7</v>
      </c>
      <c r="B9" s="267" t="s">
        <v>216</v>
      </c>
      <c r="C9" s="28"/>
      <c r="D9" s="28"/>
      <c r="E9" s="28"/>
      <c r="F9" s="28"/>
      <c r="G9" s="28"/>
      <c r="H9" s="82"/>
      <c r="I9" s="85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customFormat="false" ht="12.75" hidden="false" customHeight="true" outlineLevel="0" collapsed="false">
      <c r="A10" s="267" t="n">
        <v>8</v>
      </c>
      <c r="B10" s="267" t="s">
        <v>217</v>
      </c>
      <c r="C10" s="28"/>
      <c r="D10" s="28"/>
      <c r="E10" s="28"/>
      <c r="F10" s="28"/>
      <c r="G10" s="28"/>
      <c r="H10" s="82"/>
      <c r="I10" s="85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customFormat="false" ht="12.75" hidden="false" customHeight="true" outlineLevel="0" collapsed="false">
      <c r="A11" s="267" t="n">
        <v>9</v>
      </c>
      <c r="B11" s="267" t="s">
        <v>218</v>
      </c>
      <c r="C11" s="28"/>
      <c r="D11" s="28"/>
      <c r="E11" s="28"/>
      <c r="F11" s="28"/>
      <c r="G11" s="28"/>
      <c r="H11" s="82"/>
      <c r="I11" s="85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2016-06-15T02:24:06Z</cp:lastPrinted>
  <dcterms:modified xsi:type="dcterms:W3CDTF">2018-02-06T05:24:38Z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