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0" yWindow="-90" windowWidth="10425" windowHeight="8040" firstSheet="2" activeTab="3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INI'!$A$1:$AC$51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4519"/>
  <fileRecoveryPr repairLoad="1"/>
</workbook>
</file>

<file path=xl/calcChain.xml><?xml version="1.0" encoding="utf-8"?>
<calcChain xmlns="http://schemas.openxmlformats.org/spreadsheetml/2006/main">
  <c r="B96" i="1"/>
  <c r="B95"/>
  <c r="B88"/>
  <c r="B31"/>
  <c r="B32"/>
  <c r="B33"/>
  <c r="B76" l="1"/>
  <c r="J73"/>
  <c r="J72"/>
  <c r="J71"/>
  <c r="J68"/>
  <c r="J67"/>
  <c r="J66"/>
  <c r="J65"/>
  <c r="F65"/>
  <c r="J64"/>
  <c r="F64"/>
  <c r="AM8" i="2"/>
  <c r="AN8" s="1"/>
  <c r="AO8" s="1"/>
  <c r="AP8" s="1"/>
  <c r="AQ8" s="1"/>
  <c r="AR8" s="1"/>
  <c r="AS8" s="1"/>
  <c r="AT8" s="1"/>
  <c r="E39" i="1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E9"/>
  <c r="AD9"/>
  <c r="AF45" l="1"/>
  <c r="AF47"/>
  <c r="AF41"/>
  <c r="AF42"/>
  <c r="AF37"/>
  <c r="AF38"/>
  <c r="AF33"/>
  <c r="AF34"/>
  <c r="AF29"/>
  <c r="AF30"/>
  <c r="AF28"/>
  <c r="AF26"/>
  <c r="AF23"/>
  <c r="AF21"/>
  <c r="AF19"/>
  <c r="AF17"/>
  <c r="AF15"/>
  <c r="AF13"/>
  <c r="AF11"/>
  <c r="AF10"/>
  <c r="AF46"/>
  <c r="AF43"/>
  <c r="AF39"/>
  <c r="AF35"/>
  <c r="AF31"/>
  <c r="AF27"/>
  <c r="AF25"/>
  <c r="AF9"/>
  <c r="AF44"/>
  <c r="AF40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E34"/>
  <c r="F34" s="1"/>
  <c r="E35"/>
  <c r="F35" s="1"/>
  <c r="E36"/>
  <c r="F36" s="1"/>
  <c r="B36"/>
  <c r="B35"/>
  <c r="B34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49"/>
  <c r="J48"/>
  <c r="J4"/>
  <c r="M4"/>
  <c r="E27"/>
  <c r="G27" s="1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U8" s="1"/>
  <c r="U7"/>
  <c r="T7"/>
  <c r="M7"/>
  <c r="L7"/>
  <c r="K7"/>
  <c r="J7"/>
  <c r="F33" i="1" l="1"/>
  <c r="H33"/>
  <c r="H27"/>
  <c r="H32"/>
  <c r="E3" i="2"/>
  <c r="Y3"/>
  <c r="G34" i="1"/>
  <c r="G35"/>
  <c r="G36"/>
  <c r="G32"/>
  <c r="G33"/>
  <c r="M5"/>
  <c r="J5"/>
  <c r="J52"/>
  <c r="G24"/>
  <c r="H24" s="1"/>
  <c r="H36"/>
  <c r="H35"/>
  <c r="H34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4" i="2"/>
  <c r="C53"/>
  <c r="L11" i="1"/>
  <c r="C55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<sst xmlns="http://schemas.openxmlformats.org/spreadsheetml/2006/main" count="314" uniqueCount="219">
  <si>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</si>
  <si>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</si>
  <si>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</si>
  <si>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</si>
  <si>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</si>
  <si>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</si>
  <si>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</si>
  <si>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</si>
  <si>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</si>
  <si>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</si>
  <si>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</si>
  <si>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</si>
  <si>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</si>
  <si>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</si>
  <si>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</si>
  <si>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</si>
  <si>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</si>
  <si>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</si>
  <si>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</si>
  <si>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</si>
  <si>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</si>
  <si>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</si>
  <si>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</si>
  <si>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</si>
  <si>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</si>
  <si>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</si>
  <si>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</si>
  <si>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</si>
  <si>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</si>
  <si>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</si>
  <si>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</si>
  <si>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</si>
  <si>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</si>
  <si>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</si>
  <si>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</si>
  <si>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</si>
  <si>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</si>
  <si>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</si>
  <si>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</si>
  <si>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</si>
  <si>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</si>
  <si>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</si>
  <si>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</si>
  <si>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</si>
  <si>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</si>
  <si>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</si>
  <si>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</si>
  <si>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</si>
  <si>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</si>
  <si>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</si>
  <si>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</si>
  <si>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</si>
  <si>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</si>
  <si>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</si>
  <si>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</si>
  <si>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</si>
  <si>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</si>
  <si>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</si>
  <si>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</si>
  <si>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</si>
  <si>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</si>
  <si>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</si>
  <si>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</si>
  <si>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</si>
  <si>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</si>
  <si>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</si>
  <si>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</si>
  <si>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</si>
  <si>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</si>
  <si>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</si>
  <si>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</si>
  <si>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</si>
  <si>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</si>
  <si>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</si>
  <si>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</si>
  <si>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</si>
  <si>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</si>
  <si>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</si>
  <si>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</si>
  <si>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</si>
  <si>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</si>
  <si>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</si>
  <si>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</si>
  <si>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</si>
  <si>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</si>
  <si>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</si>
  <si>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</si>
  <si>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</si>
  <si>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</si>
  <si>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</si>
  <si>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</si>
  <si>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</si>
  <si>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</si>
  <si>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</si>
  <si>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</si>
  <si>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</si>
  <si>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</si>
  <si>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</si>
  <si>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</si>
  <si>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</si>
  <si>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</si>
  <si>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</si>
  <si>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</si>
  <si>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</si>
  <si>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</si>
  <si>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</si>
  <si>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</si>
  <si>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</si>
  <si>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</si>
  <si>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</si>
  <si>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</si>
  <si>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</si>
  <si>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</si>
  <si>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</si>
  <si>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</si>
  <si>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</si>
  <si>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</si>
  <si>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</si>
  <si>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</si>
  <si>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</si>
  <si>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</si>
  <si>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</si>
  <si>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</si>
  <si>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</si>
  <si>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</si>
  <si>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</si>
  <si>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</si>
  <si>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</si>
  <si>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</si>
  <si>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</si>
  <si>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</si>
  <si>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</si>
  <si>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</si>
  <si>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</si>
  <si>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</si>
  <si>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</si>
  <si>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</si>
  <si>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</si>
  <si>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</si>
  <si>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</si>
  <si>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</si>
  <si>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</si>
  <si>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</si>
  <si>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</si>
  <si>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</si>
  <si>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</si>
  <si>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</si>
  <si>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</si>
  <si>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</si>
  <si>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</si>
  <si>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</si>
  <si>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</si>
  <si>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</si>
  <si>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</si>
  <si>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</si>
  <si>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</si>
  <si>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</si>
  <si>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</si>
  <si>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</si>
  <si>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</si>
  <si>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</si>
  <si>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</si>
  <si>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Fisika</t>
  </si>
  <si>
    <t>Kimia</t>
  </si>
  <si>
    <t>Memb. Paket Software aplikasi berbasis desktop</t>
  </si>
  <si>
    <t>Meranc. Apl teks dan Desktop berbasis objek</t>
  </si>
  <si>
    <t>Mengg. Bhs Pemrograman Berorientasi Objek</t>
  </si>
  <si>
    <t>Meranc. Program Apl Web Berbasis Objek</t>
  </si>
  <si>
    <t>Perawatan Jaringan (Mulok)</t>
  </si>
  <si>
    <t>Desain Grafis (Mulok)</t>
  </si>
  <si>
    <t>AAN MIFTAHUDIN</t>
  </si>
  <si>
    <t>ACHMAD HARIADI</t>
  </si>
  <si>
    <t>ACHMAD SAIFUL ROHIM</t>
  </si>
  <si>
    <t>ADHI SAPUTRO WIJAYANTO</t>
  </si>
  <si>
    <t>AHMAAT RIDUWAN</t>
  </si>
  <si>
    <t>AHMAD SAIDUL WAHIB</t>
  </si>
  <si>
    <t>AHMAD WILDAN FITHRONI</t>
  </si>
  <si>
    <t>ANDY PRASETIYO</t>
  </si>
  <si>
    <t>ANISA RAHAYU</t>
  </si>
  <si>
    <t>AVID KURNIAWAN</t>
  </si>
  <si>
    <t>BRAM JUNI ARTO</t>
  </si>
  <si>
    <t>CINDI NOVA</t>
  </si>
  <si>
    <t>DHIAS SEPTA REFORMISA</t>
  </si>
  <si>
    <t>DIAN SUPRIANTO</t>
  </si>
  <si>
    <t>DWI NUR ROHMAN</t>
  </si>
  <si>
    <t>EKA TRISYANTI</t>
  </si>
  <si>
    <t>GALANG ARIF SETIAWAN</t>
  </si>
  <si>
    <t>GAYUS PRANATA</t>
  </si>
  <si>
    <t>HANDIKA PUJIONO</t>
  </si>
  <si>
    <t>HERI AGUS PRASETYO</t>
  </si>
  <si>
    <t>I MADE KERTA SUMITRA</t>
  </si>
  <si>
    <t>IDHAM KHALIQ</t>
  </si>
  <si>
    <t>KHAFIDL ABDURROHMAN</t>
  </si>
  <si>
    <t>KHUSNIA</t>
  </si>
  <si>
    <t>MUHAMMAD ADIT IKROMI</t>
  </si>
  <si>
    <t>MUHAMMAD AFIF ASHARI</t>
  </si>
  <si>
    <t>MUHAMMAD HERI HERMAWAN</t>
  </si>
  <si>
    <t>MUHAMMAD KHOIRUL AMING</t>
  </si>
  <si>
    <t>MUHAMMAD RESA ADITYA</t>
  </si>
  <si>
    <t>MUHAMMAD SYAIFUL ANAM</t>
  </si>
  <si>
    <t>MUKHAMAD ZULKIFLI</t>
  </si>
  <si>
    <t>NOFA BAGUS MAULANA</t>
  </si>
  <si>
    <t>RESA NOOR AF'IDAH</t>
  </si>
  <si>
    <t>RINA SUSANTI</t>
  </si>
  <si>
    <t>SAIFUR ROHMAN</t>
  </si>
  <si>
    <t>VITA ARUM AMEILIA</t>
  </si>
  <si>
    <t>VITRI HANDAYANI</t>
  </si>
  <si>
    <t>Toetik Irawati, S.Pd</t>
  </si>
  <si>
    <t>19760425200501 2 004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</si>
  <si>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</si>
  <si>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</si>
  <si>
    <t>Keputusan :</t>
  </si>
  <si>
    <t>Dengan memperhatikan hasil yang dicapai</t>
  </si>
  <si>
    <t>pada semester V (Lima) dan VI (enam) maka</t>
  </si>
  <si>
    <r>
      <t>peserta didik ditetapkan</t>
    </r>
    <r>
      <rPr>
        <b/>
        <sz val="10"/>
        <rFont val="Arial"/>
        <family val="2"/>
      </rPr>
      <t xml:space="preserve"> LULUS</t>
    </r>
  </si>
  <si>
    <t>Kepala Sekolah</t>
  </si>
  <si>
    <t>Drs. Muh Zainudin Azis, M.Ds</t>
  </si>
  <si>
    <t>NIP. 19641416 199303 1 003</t>
  </si>
  <si>
    <t>Tanggal         : 7 Mei 2016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</si>
</sst>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66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2" fillId="0" borderId="50" xfId="0" applyFont="1" applyBorder="1" applyAlignment="1">
      <alignment horizontal="center" vertical="center" wrapText="1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55" fillId="0" borderId="0" xfId="2" applyFont="1" applyAlignment="1">
      <alignment horizontal="left"/>
    </xf>
    <xf numFmtId="0" fontId="35" fillId="0" borderId="0" xfId="2" applyFont="1"/>
    <xf numFmtId="0" fontId="1" fillId="0" borderId="2" xfId="2" applyNumberFormat="1" applyFont="1" applyFill="1" applyBorder="1" applyAlignment="1">
      <alignment horizontal="left" vertical="center"/>
    </xf>
    <xf numFmtId="167" fontId="4" fillId="0" borderId="2" xfId="0" applyNumberFormat="1" applyFont="1" applyBorder="1" applyAlignment="1">
      <alignment horizontal="center"/>
    </xf>
    <xf numFmtId="0" fontId="48" fillId="0" borderId="50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left"/>
    </xf>
    <xf numFmtId="167" fontId="1" fillId="0" borderId="0" xfId="0" applyNumberFormat="1" applyFont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left" vertical="center" wrapText="1"/>
    </xf>
    <xf numFmtId="0" fontId="12" fillId="0" borderId="49" xfId="0" applyFont="1" applyBorder="1" applyAlignment="1">
      <alignment horizontal="center" vertical="center" wrapText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 vertical="center" indent="5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 indent="5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topLeftCell="D1" workbookViewId="0">
      <selection activeCell="J11" sqref="J11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1" t="s">
        <v>92</v>
      </c>
      <c r="C1" s="271"/>
      <c r="D1" s="271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2" t="s">
        <v>1</v>
      </c>
      <c r="G3" s="272"/>
      <c r="H3" s="120" t="s">
        <v>112</v>
      </c>
      <c r="J3" s="121" t="str">
        <f>VLOOKUP(K3,$L$11:$M$16,2)</f>
        <v xml:space="preserve"> XII / 5</v>
      </c>
      <c r="K3" s="121">
        <v>5</v>
      </c>
    </row>
    <row r="4" spans="1:13" ht="16.5" customHeight="1">
      <c r="A4" s="119"/>
      <c r="B4" s="124">
        <v>1</v>
      </c>
      <c r="C4" s="230" t="s">
        <v>12</v>
      </c>
      <c r="D4" s="125">
        <v>76</v>
      </c>
      <c r="F4" s="272" t="s">
        <v>3</v>
      </c>
      <c r="G4" s="272"/>
      <c r="H4" s="104" t="s">
        <v>129</v>
      </c>
    </row>
    <row r="5" spans="1:13" ht="16.5" customHeight="1">
      <c r="A5" s="119"/>
      <c r="B5" s="124">
        <v>2</v>
      </c>
      <c r="C5" s="230" t="s">
        <v>136</v>
      </c>
      <c r="D5" s="125">
        <v>75</v>
      </c>
      <c r="F5" s="272" t="s">
        <v>4</v>
      </c>
      <c r="G5" s="272"/>
      <c r="H5" s="120"/>
      <c r="J5" s="121" t="str">
        <f>VLOOKUP(K5,$L$5:$M$8,2)</f>
        <v>Rekayasa Perangkat Lunak</v>
      </c>
      <c r="K5" s="121">
        <v>2</v>
      </c>
      <c r="L5" s="121">
        <v>1</v>
      </c>
      <c r="M5" s="121" t="s">
        <v>114</v>
      </c>
    </row>
    <row r="6" spans="1:13" ht="16.5" customHeight="1">
      <c r="A6" s="119"/>
      <c r="B6" s="124">
        <v>3</v>
      </c>
      <c r="C6" s="230" t="s">
        <v>21</v>
      </c>
      <c r="D6" s="125">
        <v>75</v>
      </c>
      <c r="F6" s="273" t="s">
        <v>100</v>
      </c>
      <c r="G6" s="273"/>
      <c r="H6" s="111">
        <v>41629</v>
      </c>
      <c r="L6" s="121">
        <v>2</v>
      </c>
      <c r="M6" s="121" t="s">
        <v>115</v>
      </c>
    </row>
    <row r="7" spans="1:13" ht="16.5" customHeight="1">
      <c r="A7" s="119"/>
      <c r="B7" s="124">
        <v>4</v>
      </c>
      <c r="C7" s="230" t="s">
        <v>22</v>
      </c>
      <c r="D7" s="125">
        <v>75</v>
      </c>
      <c r="F7" s="270" t="s">
        <v>101</v>
      </c>
      <c r="G7" s="270"/>
      <c r="H7" s="132" t="s">
        <v>207</v>
      </c>
      <c r="L7" s="121">
        <v>3</v>
      </c>
      <c r="M7" s="121" t="s">
        <v>116</v>
      </c>
    </row>
    <row r="8" spans="1:13" ht="16.5" customHeight="1">
      <c r="A8" s="119"/>
      <c r="B8" s="124">
        <v>5</v>
      </c>
      <c r="C8" s="230" t="s">
        <v>17</v>
      </c>
      <c r="D8" s="125">
        <v>75</v>
      </c>
      <c r="F8" s="270" t="s">
        <v>102</v>
      </c>
      <c r="G8" s="270"/>
      <c r="H8" s="265" t="s">
        <v>208</v>
      </c>
      <c r="L8" s="121">
        <v>4</v>
      </c>
      <c r="M8" s="121" t="s">
        <v>113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30" t="s">
        <v>14</v>
      </c>
      <c r="D10" s="127">
        <v>76</v>
      </c>
    </row>
    <row r="11" spans="1:13" ht="15" customHeight="1">
      <c r="A11" s="119"/>
      <c r="B11" s="124">
        <v>2</v>
      </c>
      <c r="C11" s="230" t="s">
        <v>15</v>
      </c>
      <c r="D11" s="127">
        <v>75</v>
      </c>
      <c r="L11" s="121">
        <v>1</v>
      </c>
      <c r="M11" s="121" t="s">
        <v>117</v>
      </c>
    </row>
    <row r="12" spans="1:13" ht="15" customHeight="1">
      <c r="A12" s="119"/>
      <c r="B12" s="124">
        <v>3</v>
      </c>
      <c r="C12" s="230" t="s">
        <v>162</v>
      </c>
      <c r="D12" s="127">
        <v>75</v>
      </c>
      <c r="L12" s="121">
        <v>2</v>
      </c>
      <c r="M12" s="121" t="s">
        <v>118</v>
      </c>
    </row>
    <row r="13" spans="1:13" ht="15" customHeight="1">
      <c r="A13" s="119"/>
      <c r="B13" s="124">
        <v>4</v>
      </c>
      <c r="C13" s="230" t="s">
        <v>163</v>
      </c>
      <c r="D13" s="127">
        <v>75</v>
      </c>
      <c r="L13" s="121">
        <v>3</v>
      </c>
      <c r="M13" s="121" t="s">
        <v>119</v>
      </c>
    </row>
    <row r="14" spans="1:13" ht="15" customHeight="1">
      <c r="A14" s="119"/>
      <c r="B14" s="124">
        <v>5</v>
      </c>
      <c r="C14" s="230" t="s">
        <v>24</v>
      </c>
      <c r="D14" s="127">
        <v>75</v>
      </c>
      <c r="L14" s="121">
        <v>4</v>
      </c>
      <c r="M14" s="121" t="s">
        <v>120</v>
      </c>
    </row>
    <row r="15" spans="1:13" ht="15" customHeight="1">
      <c r="A15" s="119"/>
      <c r="B15" s="124">
        <v>6</v>
      </c>
      <c r="C15" s="230" t="s">
        <v>25</v>
      </c>
      <c r="D15" s="127">
        <v>75</v>
      </c>
      <c r="L15" s="121">
        <v>5</v>
      </c>
      <c r="M15" s="121" t="s">
        <v>121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122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68" t="s">
        <v>164</v>
      </c>
      <c r="D21" s="127">
        <v>76</v>
      </c>
    </row>
    <row r="22" spans="1:4" ht="12.75" customHeight="1">
      <c r="A22" s="119"/>
      <c r="B22" s="124">
        <v>2</v>
      </c>
      <c r="C22" s="229" t="s">
        <v>165</v>
      </c>
      <c r="D22" s="127">
        <v>76</v>
      </c>
    </row>
    <row r="23" spans="1:4" ht="12.75" customHeight="1">
      <c r="A23" s="119"/>
      <c r="B23" s="124">
        <v>3</v>
      </c>
      <c r="C23" s="229" t="s">
        <v>166</v>
      </c>
      <c r="D23" s="127">
        <v>76</v>
      </c>
    </row>
    <row r="24" spans="1:4" ht="12.75" customHeight="1">
      <c r="A24" s="119"/>
      <c r="B24" s="124">
        <v>4</v>
      </c>
      <c r="C24" s="229" t="s">
        <v>167</v>
      </c>
      <c r="D24" s="127">
        <v>76</v>
      </c>
    </row>
    <row r="25" spans="1:4" ht="12.75" customHeight="1">
      <c r="A25" s="119"/>
      <c r="B25" s="124">
        <v>5</v>
      </c>
      <c r="C25" s="229" t="s">
        <v>168</v>
      </c>
      <c r="D25" s="127">
        <v>76</v>
      </c>
    </row>
    <row r="26" spans="1:4" ht="12.75" customHeight="1">
      <c r="A26" s="119"/>
      <c r="B26" s="124">
        <v>6</v>
      </c>
      <c r="C26" s="229" t="s">
        <v>169</v>
      </c>
      <c r="D26" s="127">
        <v>76</v>
      </c>
    </row>
    <row r="27" spans="1:4" ht="12.75" customHeight="1">
      <c r="A27" s="119"/>
      <c r="B27" s="124"/>
      <c r="C27" s="229"/>
      <c r="D27" s="127"/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workbookViewId="0">
      <selection activeCell="E10" sqref="E10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75" t="s">
        <v>63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</row>
    <row r="2" spans="1:13" ht="26.25">
      <c r="A2" s="276" t="s">
        <v>51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</row>
    <row r="3" spans="1:13" ht="18">
      <c r="A3" s="275" t="s">
        <v>128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77" t="s">
        <v>33</v>
      </c>
      <c r="B6" s="278" t="s">
        <v>64</v>
      </c>
      <c r="C6" s="274" t="s">
        <v>34</v>
      </c>
      <c r="D6" s="280" t="s">
        <v>65</v>
      </c>
      <c r="E6" s="274" t="s">
        <v>66</v>
      </c>
      <c r="F6" s="26"/>
      <c r="G6" s="274" t="s">
        <v>67</v>
      </c>
      <c r="H6" s="274" t="s">
        <v>68</v>
      </c>
      <c r="I6" s="274" t="s">
        <v>69</v>
      </c>
      <c r="J6" s="274" t="s">
        <v>70</v>
      </c>
      <c r="K6" s="274" t="s">
        <v>71</v>
      </c>
      <c r="L6" s="274" t="s">
        <v>72</v>
      </c>
      <c r="M6" s="274" t="s">
        <v>73</v>
      </c>
    </row>
    <row r="7" spans="1:13" ht="27.75" customHeight="1" thickBot="1">
      <c r="A7" s="277"/>
      <c r="B7" s="279"/>
      <c r="C7" s="274"/>
      <c r="D7" s="274"/>
      <c r="E7" s="274"/>
      <c r="F7" s="27" t="s">
        <v>74</v>
      </c>
      <c r="G7" s="274"/>
      <c r="H7" s="274"/>
      <c r="I7" s="274"/>
      <c r="J7" s="274"/>
      <c r="K7" s="274"/>
      <c r="L7" s="274"/>
      <c r="M7" s="274"/>
    </row>
    <row r="8" spans="1:13" ht="16.5" customHeight="1">
      <c r="A8" s="231">
        <v>1</v>
      </c>
      <c r="B8" s="269">
        <v>721</v>
      </c>
      <c r="C8" s="112" t="s">
        <v>170</v>
      </c>
      <c r="D8" s="233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2">
        <v>2</v>
      </c>
      <c r="B9" s="269">
        <v>722</v>
      </c>
      <c r="C9" s="112" t="s">
        <v>171</v>
      </c>
      <c r="D9" s="234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2">
        <v>3</v>
      </c>
      <c r="B10" s="269">
        <v>723</v>
      </c>
      <c r="C10" s="112" t="s">
        <v>172</v>
      </c>
      <c r="D10" s="234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2">
        <v>4</v>
      </c>
      <c r="B11" s="269">
        <v>724</v>
      </c>
      <c r="C11" s="112" t="s">
        <v>173</v>
      </c>
      <c r="D11" s="234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2">
        <v>5</v>
      </c>
      <c r="B12" s="269">
        <v>725</v>
      </c>
      <c r="C12" s="112" t="s">
        <v>174</v>
      </c>
      <c r="D12" s="234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2">
        <v>6</v>
      </c>
      <c r="B13" s="269">
        <v>726</v>
      </c>
      <c r="C13" s="112" t="s">
        <v>175</v>
      </c>
      <c r="D13" s="234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2">
        <v>7</v>
      </c>
      <c r="B14" s="269">
        <v>727</v>
      </c>
      <c r="C14" s="112" t="s">
        <v>176</v>
      </c>
      <c r="D14" s="234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2">
        <v>8</v>
      </c>
      <c r="B15" s="269">
        <v>728</v>
      </c>
      <c r="C15" s="112" t="s">
        <v>177</v>
      </c>
      <c r="D15" s="234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2">
        <v>9</v>
      </c>
      <c r="B16" s="269">
        <v>729</v>
      </c>
      <c r="C16" s="112" t="s">
        <v>178</v>
      </c>
      <c r="D16" s="234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2">
        <v>10</v>
      </c>
      <c r="B17" s="269">
        <v>730</v>
      </c>
      <c r="C17" s="112" t="s">
        <v>179</v>
      </c>
      <c r="D17" s="234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2">
        <v>11</v>
      </c>
      <c r="B18" s="269">
        <v>731</v>
      </c>
      <c r="C18" s="112" t="s">
        <v>180</v>
      </c>
      <c r="D18" s="234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2">
        <v>12</v>
      </c>
      <c r="B19" s="269">
        <v>732</v>
      </c>
      <c r="C19" s="112" t="s">
        <v>181</v>
      </c>
      <c r="D19" s="234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2">
        <v>13</v>
      </c>
      <c r="B20" s="269">
        <v>733</v>
      </c>
      <c r="C20" s="112" t="s">
        <v>182</v>
      </c>
      <c r="D20" s="234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2">
        <v>14</v>
      </c>
      <c r="B21" s="269">
        <v>734</v>
      </c>
      <c r="C21" s="112" t="s">
        <v>183</v>
      </c>
      <c r="D21" s="234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2">
        <v>15</v>
      </c>
      <c r="B22" s="269">
        <v>735</v>
      </c>
      <c r="C22" s="112" t="s">
        <v>184</v>
      </c>
      <c r="D22" s="234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2">
        <v>16</v>
      </c>
      <c r="B23" s="269">
        <v>736</v>
      </c>
      <c r="C23" s="112" t="s">
        <v>185</v>
      </c>
      <c r="D23" s="234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2">
        <v>17</v>
      </c>
      <c r="B24" s="269">
        <v>737</v>
      </c>
      <c r="C24" s="112" t="s">
        <v>186</v>
      </c>
      <c r="D24" s="234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2">
        <v>18</v>
      </c>
      <c r="B25" s="269">
        <v>738</v>
      </c>
      <c r="C25" s="112" t="s">
        <v>187</v>
      </c>
      <c r="D25" s="234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2">
        <v>19</v>
      </c>
      <c r="B26" s="269">
        <v>739</v>
      </c>
      <c r="C26" s="112" t="s">
        <v>188</v>
      </c>
      <c r="D26" s="234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2">
        <v>20</v>
      </c>
      <c r="B27" s="269">
        <v>740</v>
      </c>
      <c r="C27" s="112" t="s">
        <v>189</v>
      </c>
      <c r="D27" s="234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2">
        <v>21</v>
      </c>
      <c r="B28" s="269">
        <v>741</v>
      </c>
      <c r="C28" s="112" t="s">
        <v>190</v>
      </c>
      <c r="D28" s="234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2">
        <v>22</v>
      </c>
      <c r="B29" s="269">
        <v>742</v>
      </c>
      <c r="C29" s="112" t="s">
        <v>191</v>
      </c>
      <c r="D29" s="234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2">
        <v>23</v>
      </c>
      <c r="B30" s="269">
        <v>743</v>
      </c>
      <c r="C30" s="112" t="s">
        <v>192</v>
      </c>
      <c r="D30" s="234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2">
        <v>24</v>
      </c>
      <c r="B31" s="269">
        <v>744</v>
      </c>
      <c r="C31" s="112" t="s">
        <v>193</v>
      </c>
      <c r="D31" s="234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2">
        <v>25</v>
      </c>
      <c r="B32" s="269">
        <v>745</v>
      </c>
      <c r="C32" s="112" t="s">
        <v>194</v>
      </c>
      <c r="D32" s="234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2">
        <v>26</v>
      </c>
      <c r="B33" s="269">
        <v>746</v>
      </c>
      <c r="C33" s="112" t="s">
        <v>195</v>
      </c>
      <c r="D33" s="234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2">
        <v>27</v>
      </c>
      <c r="B34" s="269">
        <v>747</v>
      </c>
      <c r="C34" s="112" t="s">
        <v>196</v>
      </c>
      <c r="D34" s="234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2">
        <v>28</v>
      </c>
      <c r="B35" s="269">
        <v>748</v>
      </c>
      <c r="C35" s="112" t="s">
        <v>197</v>
      </c>
      <c r="D35" s="234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2">
        <v>29</v>
      </c>
      <c r="B36" s="269">
        <v>749</v>
      </c>
      <c r="C36" s="112" t="s">
        <v>198</v>
      </c>
      <c r="D36" s="234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2">
        <v>30</v>
      </c>
      <c r="B37" s="269">
        <v>750</v>
      </c>
      <c r="C37" s="112" t="s">
        <v>199</v>
      </c>
      <c r="D37" s="234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2">
        <v>31</v>
      </c>
      <c r="B38" s="269">
        <v>751</v>
      </c>
      <c r="C38" s="112" t="s">
        <v>200</v>
      </c>
      <c r="D38" s="234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2">
        <v>32</v>
      </c>
      <c r="B39" s="269">
        <v>752</v>
      </c>
      <c r="C39" s="112" t="s">
        <v>201</v>
      </c>
      <c r="D39" s="234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2">
        <v>33</v>
      </c>
      <c r="B40" s="269">
        <v>754</v>
      </c>
      <c r="C40" s="112" t="s">
        <v>202</v>
      </c>
      <c r="D40" s="234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2">
        <v>34</v>
      </c>
      <c r="B41" s="269">
        <v>755</v>
      </c>
      <c r="C41" s="112" t="s">
        <v>203</v>
      </c>
      <c r="D41" s="234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2">
        <v>35</v>
      </c>
      <c r="B42" s="269">
        <v>756</v>
      </c>
      <c r="C42" s="112" t="s">
        <v>204</v>
      </c>
      <c r="D42" s="234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2">
        <v>36</v>
      </c>
      <c r="B43" s="269">
        <v>757</v>
      </c>
      <c r="C43" s="112" t="s">
        <v>205</v>
      </c>
      <c r="D43" s="234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2">
        <v>37</v>
      </c>
      <c r="B44" s="269">
        <v>758</v>
      </c>
      <c r="C44" s="112" t="s">
        <v>206</v>
      </c>
      <c r="D44" s="234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2">
        <v>38</v>
      </c>
      <c r="B45" s="266"/>
      <c r="C45" s="236"/>
      <c r="D45" s="234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2">
        <v>39</v>
      </c>
      <c r="B46" s="266"/>
      <c r="C46" s="236"/>
      <c r="D46" s="234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66"/>
      <c r="C47" s="235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266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266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266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266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266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266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266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266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266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266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266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7"/>
  <sheetViews>
    <sheetView zoomScale="85" zoomScaleNormal="85" workbookViewId="0">
      <selection activeCell="AA9" sqref="AA9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81" t="s">
        <v>158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</row>
    <row r="3" spans="1:56">
      <c r="A3" s="8" t="s">
        <v>124</v>
      </c>
      <c r="B3" s="9"/>
      <c r="C3" s="9"/>
      <c r="D3" s="10" t="s">
        <v>127</v>
      </c>
      <c r="E3" s="10" t="str">
        <f>nama_mapel!J5</f>
        <v>Rekayasa Perangkat Lunak</v>
      </c>
      <c r="M3" s="10"/>
      <c r="N3" s="10"/>
      <c r="O3" s="10"/>
      <c r="P3" s="10"/>
      <c r="Q3" s="10"/>
      <c r="S3" s="10" t="s">
        <v>126</v>
      </c>
      <c r="U3" s="10"/>
      <c r="V3" s="10"/>
      <c r="X3" s="8" t="s">
        <v>123</v>
      </c>
      <c r="Y3" s="10" t="str">
        <f>nama_mapel!J3</f>
        <v xml:space="preserve"> XII / 5</v>
      </c>
      <c r="Z3" s="10"/>
      <c r="AA3" s="10"/>
      <c r="AB3" s="10"/>
      <c r="AC3" s="10"/>
    </row>
    <row r="4" spans="1:56">
      <c r="A4" s="8" t="s">
        <v>125</v>
      </c>
      <c r="B4" s="9"/>
      <c r="C4" s="9"/>
      <c r="D4" s="10" t="s">
        <v>127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Toetik Irawati, S.Pd</v>
      </c>
      <c r="Z4" s="10"/>
      <c r="AA4" s="10"/>
      <c r="AB4" s="10"/>
      <c r="AC4" s="10"/>
    </row>
    <row r="5" spans="1:56" s="264" customFormat="1" ht="15.75">
      <c r="A5" s="263"/>
      <c r="E5" s="264">
        <v>1</v>
      </c>
      <c r="F5" s="264">
        <v>2</v>
      </c>
      <c r="G5" s="264">
        <v>3</v>
      </c>
      <c r="H5" s="264">
        <v>4</v>
      </c>
      <c r="I5" s="264">
        <v>5</v>
      </c>
      <c r="J5" s="264">
        <v>6</v>
      </c>
      <c r="K5" s="264">
        <v>7</v>
      </c>
      <c r="L5" s="264">
        <v>8</v>
      </c>
      <c r="M5" s="264">
        <v>9</v>
      </c>
      <c r="N5" s="264">
        <v>10</v>
      </c>
      <c r="O5" s="264">
        <v>11</v>
      </c>
      <c r="P5" s="264">
        <v>12</v>
      </c>
      <c r="Q5" s="264">
        <v>13</v>
      </c>
      <c r="R5" s="264">
        <v>14</v>
      </c>
      <c r="S5" s="264">
        <v>15</v>
      </c>
      <c r="T5" s="264">
        <v>16</v>
      </c>
      <c r="U5" s="264">
        <v>17</v>
      </c>
      <c r="V5" s="264">
        <v>18</v>
      </c>
      <c r="W5" s="264">
        <v>19</v>
      </c>
      <c r="X5" s="264">
        <v>20</v>
      </c>
      <c r="Y5" s="264">
        <v>21</v>
      </c>
      <c r="Z5" s="264">
        <v>22</v>
      </c>
      <c r="AA5" s="264">
        <v>23</v>
      </c>
      <c r="AB5" s="264">
        <v>24</v>
      </c>
      <c r="AC5" s="264">
        <v>25</v>
      </c>
    </row>
    <row r="6" spans="1:56" ht="13.5" customHeight="1">
      <c r="A6" s="282" t="s">
        <v>33</v>
      </c>
      <c r="B6" s="287" t="s">
        <v>64</v>
      </c>
      <c r="C6" s="283" t="s">
        <v>34</v>
      </c>
      <c r="D6" s="243" t="s">
        <v>35</v>
      </c>
      <c r="E6" s="284" t="s">
        <v>40</v>
      </c>
      <c r="F6" s="284"/>
      <c r="G6" s="284"/>
      <c r="H6" s="284"/>
      <c r="I6" s="284"/>
      <c r="J6" s="284" t="s">
        <v>41</v>
      </c>
      <c r="K6" s="284"/>
      <c r="L6" s="284"/>
      <c r="M6" s="284"/>
      <c r="N6" s="284"/>
      <c r="O6" s="284"/>
      <c r="P6" s="284"/>
      <c r="Q6" s="284"/>
      <c r="R6" s="284"/>
      <c r="S6" s="284" t="s">
        <v>42</v>
      </c>
      <c r="T6" s="284"/>
      <c r="U6" s="284"/>
      <c r="V6" s="284"/>
      <c r="W6" s="284"/>
      <c r="X6" s="284"/>
      <c r="Y6" s="284"/>
      <c r="Z6" s="284"/>
      <c r="AA6" s="284"/>
      <c r="AB6" s="284"/>
      <c r="AC6" s="240" t="s">
        <v>91</v>
      </c>
      <c r="AD6" s="290" t="s">
        <v>150</v>
      </c>
      <c r="AE6" s="290" t="s">
        <v>151</v>
      </c>
      <c r="AF6" s="290" t="s">
        <v>152</v>
      </c>
      <c r="AG6" s="288" t="s">
        <v>137</v>
      </c>
      <c r="AH6" s="288"/>
      <c r="AI6" s="288"/>
      <c r="AJ6" s="286" t="s">
        <v>138</v>
      </c>
      <c r="AK6" s="286"/>
      <c r="AL6" s="286"/>
      <c r="AM6" s="286"/>
      <c r="AN6" s="286" t="s">
        <v>108</v>
      </c>
      <c r="AO6" s="286"/>
      <c r="AP6" s="286"/>
      <c r="AQ6" s="286" t="s">
        <v>139</v>
      </c>
      <c r="AR6" s="286"/>
      <c r="AS6" s="286"/>
      <c r="AT6" s="289" t="s">
        <v>140</v>
      </c>
      <c r="AU6" s="285" t="s">
        <v>141</v>
      </c>
    </row>
    <row r="7" spans="1:56" ht="86.25" customHeight="1">
      <c r="A7" s="282"/>
      <c r="B7" s="287"/>
      <c r="C7" s="283"/>
      <c r="D7" s="244" t="s">
        <v>36</v>
      </c>
      <c r="E7" s="245" t="str">
        <f>nama_mapel!C4</f>
        <v>Pendidikan Agama</v>
      </c>
      <c r="F7" s="245" t="str">
        <f>nama_mapel!C5</f>
        <v xml:space="preserve">Pendidikan Kewarganegaraan </v>
      </c>
      <c r="G7" s="245" t="str">
        <f>nama_mapel!C6</f>
        <v>Bahasa  Indonesia</v>
      </c>
      <c r="H7" s="245" t="str">
        <f>nama_mapel!C7</f>
        <v>Pendidikan Jasmani dan Olahraga</v>
      </c>
      <c r="I7" s="245" t="str">
        <f>nama_mapel!C8</f>
        <v>Seni Budaya</v>
      </c>
      <c r="J7" s="245" t="str">
        <f>nama_mapel!C10</f>
        <v>Bahasa Inggris</v>
      </c>
      <c r="K7" s="245" t="str">
        <f>nama_mapel!C11</f>
        <v>Matematika</v>
      </c>
      <c r="L7" s="245" t="str">
        <f>nama_mapel!C12</f>
        <v>Fisika</v>
      </c>
      <c r="M7" s="245" t="str">
        <f>nama_mapel!C13</f>
        <v>Kimia</v>
      </c>
      <c r="N7" s="245" t="str">
        <f>nama_mapel!C14</f>
        <v>Ketrampilan Komputer dan Pengelolaan Informasi</v>
      </c>
      <c r="O7" s="245" t="str">
        <f>nama_mapel!C15</f>
        <v>Kewirausahaan</v>
      </c>
      <c r="P7" s="245">
        <f>nama_mapel!C16</f>
        <v>0</v>
      </c>
      <c r="Q7" s="245">
        <f>nama_mapel!C17</f>
        <v>0</v>
      </c>
      <c r="R7" s="245">
        <f>nama_mapel!C18</f>
        <v>0</v>
      </c>
      <c r="S7" s="245" t="str">
        <f>nama_mapel!C21</f>
        <v>Memb. Paket Software aplikasi berbasis desktop</v>
      </c>
      <c r="T7" s="245" t="str">
        <f>nama_mapel!C22</f>
        <v>Meranc. Apl teks dan Desktop berbasis objek</v>
      </c>
      <c r="U7" s="245" t="str">
        <f>nama_mapel!C23</f>
        <v>Mengg. Bhs Pemrograman Berorientasi Objek</v>
      </c>
      <c r="V7" s="245" t="str">
        <f>nama_mapel!C24</f>
        <v>Meranc. Program Apl Web Berbasis Objek</v>
      </c>
      <c r="W7" s="245" t="str">
        <f>nama_mapel!C25</f>
        <v>Perawatan Jaringan (Mulok)</v>
      </c>
      <c r="X7" s="245" t="str">
        <f>nama_mapel!C26</f>
        <v>Desain Grafis (Mulok)</v>
      </c>
      <c r="Y7" s="245">
        <f>nama_mapel!C27</f>
        <v>0</v>
      </c>
      <c r="Z7" s="245">
        <f>nama_mapel!C28</f>
        <v>0</v>
      </c>
      <c r="AA7" s="245">
        <f>nama_mapel!C29</f>
        <v>0</v>
      </c>
      <c r="AB7" s="245">
        <f>nama_mapel!C30</f>
        <v>0</v>
      </c>
      <c r="AC7" s="245" t="str">
        <f>nama_mapel!C33</f>
        <v>Bahasa Jawa</v>
      </c>
      <c r="AD7" s="290"/>
      <c r="AE7" s="290"/>
      <c r="AF7" s="290"/>
      <c r="AG7" s="246" t="s">
        <v>142</v>
      </c>
      <c r="AH7" s="246" t="s">
        <v>105</v>
      </c>
      <c r="AI7" s="246" t="s">
        <v>143</v>
      </c>
      <c r="AJ7" s="259">
        <v>1</v>
      </c>
      <c r="AK7" s="259" t="s">
        <v>10</v>
      </c>
      <c r="AL7" s="259">
        <v>3</v>
      </c>
      <c r="AM7" s="259" t="s">
        <v>10</v>
      </c>
      <c r="AN7" s="259" t="s">
        <v>144</v>
      </c>
      <c r="AO7" s="259" t="s">
        <v>145</v>
      </c>
      <c r="AP7" s="259" t="s">
        <v>146</v>
      </c>
      <c r="AQ7" s="259" t="s">
        <v>147</v>
      </c>
      <c r="AR7" s="259" t="s">
        <v>148</v>
      </c>
      <c r="AS7" s="259" t="s">
        <v>149</v>
      </c>
      <c r="AT7" s="289"/>
      <c r="AU7" s="285"/>
    </row>
    <row r="8" spans="1:56" ht="15.75" customHeight="1">
      <c r="A8" s="247">
        <v>1</v>
      </c>
      <c r="B8" s="248">
        <f>A8+1</f>
        <v>2</v>
      </c>
      <c r="C8" s="248">
        <f t="shared" ref="C8:N8" si="0">B8+1</f>
        <v>3</v>
      </c>
      <c r="D8" s="248">
        <f t="shared" si="0"/>
        <v>4</v>
      </c>
      <c r="E8" s="248">
        <f t="shared" si="0"/>
        <v>5</v>
      </c>
      <c r="F8" s="248">
        <f t="shared" si="0"/>
        <v>6</v>
      </c>
      <c r="G8" s="248">
        <f t="shared" si="0"/>
        <v>7</v>
      </c>
      <c r="H8" s="248">
        <f t="shared" si="0"/>
        <v>8</v>
      </c>
      <c r="I8" s="248">
        <f t="shared" si="0"/>
        <v>9</v>
      </c>
      <c r="J8" s="248">
        <f t="shared" si="0"/>
        <v>10</v>
      </c>
      <c r="K8" s="248">
        <f t="shared" si="0"/>
        <v>11</v>
      </c>
      <c r="L8" s="248">
        <f t="shared" si="0"/>
        <v>12</v>
      </c>
      <c r="M8" s="248">
        <f t="shared" si="0"/>
        <v>13</v>
      </c>
      <c r="N8" s="248">
        <f t="shared" si="0"/>
        <v>14</v>
      </c>
      <c r="O8" s="248">
        <f t="shared" ref="O8:AU8" si="1">N8+1</f>
        <v>15</v>
      </c>
      <c r="P8" s="248">
        <f t="shared" si="1"/>
        <v>16</v>
      </c>
      <c r="Q8" s="248">
        <f t="shared" si="1"/>
        <v>17</v>
      </c>
      <c r="R8" s="248">
        <f t="shared" si="1"/>
        <v>18</v>
      </c>
      <c r="S8" s="248">
        <f t="shared" si="1"/>
        <v>19</v>
      </c>
      <c r="T8" s="248">
        <f t="shared" si="1"/>
        <v>20</v>
      </c>
      <c r="U8" s="248">
        <f t="shared" si="1"/>
        <v>21</v>
      </c>
      <c r="V8" s="248">
        <f t="shared" si="1"/>
        <v>22</v>
      </c>
      <c r="W8" s="248">
        <f t="shared" si="1"/>
        <v>23</v>
      </c>
      <c r="X8" s="248">
        <f t="shared" si="1"/>
        <v>24</v>
      </c>
      <c r="Y8" s="248">
        <f t="shared" si="1"/>
        <v>25</v>
      </c>
      <c r="Z8" s="248">
        <f t="shared" si="1"/>
        <v>26</v>
      </c>
      <c r="AA8" s="248">
        <f t="shared" si="1"/>
        <v>27</v>
      </c>
      <c r="AB8" s="248">
        <f t="shared" si="1"/>
        <v>28</v>
      </c>
      <c r="AC8" s="248">
        <f t="shared" si="1"/>
        <v>29</v>
      </c>
      <c r="AD8" s="248">
        <f t="shared" si="1"/>
        <v>30</v>
      </c>
      <c r="AE8" s="248">
        <f t="shared" si="1"/>
        <v>31</v>
      </c>
      <c r="AF8" s="248">
        <f t="shared" si="1"/>
        <v>32</v>
      </c>
      <c r="AG8" s="248">
        <f t="shared" si="1"/>
        <v>33</v>
      </c>
      <c r="AH8" s="248">
        <f t="shared" si="1"/>
        <v>34</v>
      </c>
      <c r="AI8" s="248">
        <f t="shared" si="1"/>
        <v>35</v>
      </c>
      <c r="AJ8" s="260">
        <f t="shared" si="1"/>
        <v>36</v>
      </c>
      <c r="AK8" s="260">
        <f t="shared" si="1"/>
        <v>37</v>
      </c>
      <c r="AL8" s="260">
        <f t="shared" si="1"/>
        <v>38</v>
      </c>
      <c r="AM8" s="260">
        <f t="shared" si="1"/>
        <v>39</v>
      </c>
      <c r="AN8" s="260">
        <f t="shared" si="1"/>
        <v>40</v>
      </c>
      <c r="AO8" s="260">
        <f t="shared" si="1"/>
        <v>41</v>
      </c>
      <c r="AP8" s="260">
        <f t="shared" si="1"/>
        <v>42</v>
      </c>
      <c r="AQ8" s="260">
        <f t="shared" si="1"/>
        <v>43</v>
      </c>
      <c r="AR8" s="260">
        <f t="shared" si="1"/>
        <v>44</v>
      </c>
      <c r="AS8" s="260">
        <f t="shared" si="1"/>
        <v>45</v>
      </c>
      <c r="AT8" s="260">
        <f t="shared" si="1"/>
        <v>46</v>
      </c>
      <c r="AU8" s="248">
        <f t="shared" si="1"/>
        <v>47</v>
      </c>
    </row>
    <row r="9" spans="1:56" ht="15.75" customHeight="1">
      <c r="A9" s="240">
        <v>1</v>
      </c>
      <c r="B9" s="249">
        <f>IF('DAFTAR SISWA'!B8="","",'DAFTAR SISWA'!B8)</f>
        <v>721</v>
      </c>
      <c r="C9" s="249" t="str">
        <f>IF('DAFTAR SISWA'!C8="","",'DAFTAR SISWA'!C8)</f>
        <v>AAN MIFTAHUDIN</v>
      </c>
      <c r="D9" s="250" t="s">
        <v>35</v>
      </c>
      <c r="E9" s="251">
        <v>78</v>
      </c>
      <c r="F9" s="251">
        <v>89</v>
      </c>
      <c r="G9" s="251">
        <v>78</v>
      </c>
      <c r="H9" s="251">
        <v>89</v>
      </c>
      <c r="I9" s="251">
        <v>89</v>
      </c>
      <c r="J9" s="251">
        <v>89</v>
      </c>
      <c r="K9" s="251">
        <v>90</v>
      </c>
      <c r="L9" s="251">
        <v>76</v>
      </c>
      <c r="M9" s="251">
        <v>76</v>
      </c>
      <c r="N9" s="251">
        <v>78</v>
      </c>
      <c r="O9" s="251">
        <v>78</v>
      </c>
      <c r="P9" s="251"/>
      <c r="Q9" s="251"/>
      <c r="R9" s="251"/>
      <c r="S9" s="251">
        <v>56</v>
      </c>
      <c r="T9" s="251">
        <v>78</v>
      </c>
      <c r="U9" s="251">
        <v>78</v>
      </c>
      <c r="V9" s="251">
        <v>67</v>
      </c>
      <c r="W9" s="251">
        <v>78</v>
      </c>
      <c r="X9" s="251">
        <v>78</v>
      </c>
      <c r="Y9" s="251">
        <v>78</v>
      </c>
      <c r="Z9" s="251"/>
      <c r="AA9" s="251"/>
      <c r="AB9" s="251"/>
      <c r="AC9" s="251">
        <v>78</v>
      </c>
      <c r="AD9" s="241">
        <f>AVERAGE(E9:AC9)</f>
        <v>79</v>
      </c>
      <c r="AE9" s="241">
        <f>SUM(E9:AC9)</f>
        <v>1501</v>
      </c>
      <c r="AF9" s="241">
        <f>RANK(AE9,$AE$9:$AE$47)</f>
        <v>1</v>
      </c>
      <c r="AG9" s="241">
        <v>2</v>
      </c>
      <c r="AH9" s="241">
        <v>3</v>
      </c>
      <c r="AI9" s="241">
        <v>4</v>
      </c>
      <c r="AJ9" s="261" t="s">
        <v>153</v>
      </c>
      <c r="AK9" s="261" t="s">
        <v>79</v>
      </c>
      <c r="AL9" s="261" t="s">
        <v>154</v>
      </c>
      <c r="AM9" s="261" t="s">
        <v>80</v>
      </c>
      <c r="AN9" s="261" t="s">
        <v>79</v>
      </c>
      <c r="AO9" s="261" t="s">
        <v>79</v>
      </c>
      <c r="AP9" s="261" t="s">
        <v>79</v>
      </c>
      <c r="AQ9" s="261">
        <v>2</v>
      </c>
      <c r="AR9" s="261">
        <v>3</v>
      </c>
      <c r="AS9" s="261">
        <v>1</v>
      </c>
      <c r="AT9" s="261" t="s">
        <v>157</v>
      </c>
      <c r="AU9" s="241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40">
        <v>2</v>
      </c>
      <c r="B10" s="249">
        <f>IF('DAFTAR SISWA'!B9="","",'DAFTAR SISWA'!B9)</f>
        <v>722</v>
      </c>
      <c r="C10" s="249" t="str">
        <f>IF('DAFTAR SISWA'!C9="","",'DAFTAR SISWA'!C9)</f>
        <v>ACHMAD HARIADI</v>
      </c>
      <c r="D10" s="250" t="s">
        <v>35</v>
      </c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41" t="e">
        <f t="shared" ref="AD10:AD47" si="2">AVERAGE(E10:AC10)</f>
        <v>#DIV/0!</v>
      </c>
      <c r="AE10" s="241">
        <f t="shared" ref="AE10:AE47" si="3">SUM(E10:AC10)</f>
        <v>0</v>
      </c>
      <c r="AF10" s="241">
        <f t="shared" ref="AF10:AF47" si="4">RANK(AE10,$AE$9:$AE$47)</f>
        <v>2</v>
      </c>
      <c r="AG10" s="241"/>
      <c r="AH10" s="241"/>
      <c r="AI10" s="241"/>
      <c r="AJ10" s="261" t="s">
        <v>159</v>
      </c>
      <c r="AK10" s="261" t="s">
        <v>79</v>
      </c>
      <c r="AL10" s="261" t="s">
        <v>160</v>
      </c>
      <c r="AM10" s="261" t="s">
        <v>79</v>
      </c>
      <c r="AN10" s="261" t="s">
        <v>79</v>
      </c>
      <c r="AO10" s="261" t="s">
        <v>80</v>
      </c>
      <c r="AP10" s="261" t="s">
        <v>79</v>
      </c>
      <c r="AQ10" s="261">
        <v>2</v>
      </c>
      <c r="AR10" s="261">
        <v>1</v>
      </c>
      <c r="AS10" s="261">
        <v>1</v>
      </c>
      <c r="AT10" s="261" t="s">
        <v>161</v>
      </c>
      <c r="AU10" s="24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40">
        <v>3</v>
      </c>
      <c r="B11" s="249">
        <f>IF('DAFTAR SISWA'!B10="","",'DAFTAR SISWA'!B10)</f>
        <v>723</v>
      </c>
      <c r="C11" s="249" t="str">
        <f>IF('DAFTAR SISWA'!C10="","",'DAFTAR SISWA'!C10)</f>
        <v>ACHMAD SAIFUL ROHIM</v>
      </c>
      <c r="D11" s="250" t="s">
        <v>35</v>
      </c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41" t="e">
        <f t="shared" si="2"/>
        <v>#DIV/0!</v>
      </c>
      <c r="AE11" s="241">
        <f t="shared" si="3"/>
        <v>0</v>
      </c>
      <c r="AF11" s="241">
        <f t="shared" si="4"/>
        <v>2</v>
      </c>
      <c r="AG11" s="241"/>
      <c r="AH11" s="241"/>
      <c r="AI11" s="24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4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40">
        <v>4</v>
      </c>
      <c r="B12" s="249">
        <f>IF('DAFTAR SISWA'!B11="","",'DAFTAR SISWA'!B11)</f>
        <v>724</v>
      </c>
      <c r="C12" s="249" t="str">
        <f>IF('DAFTAR SISWA'!C11="","",'DAFTAR SISWA'!C11)</f>
        <v>ADHI SAPUTRO WIJAYANTO</v>
      </c>
      <c r="D12" s="250" t="s">
        <v>35</v>
      </c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41" t="e">
        <f t="shared" si="2"/>
        <v>#DIV/0!</v>
      </c>
      <c r="AE12" s="241">
        <f t="shared" si="3"/>
        <v>0</v>
      </c>
      <c r="AF12" s="241">
        <f t="shared" si="4"/>
        <v>2</v>
      </c>
      <c r="AG12" s="241"/>
      <c r="AH12" s="241"/>
      <c r="AI12" s="24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4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40">
        <v>5</v>
      </c>
      <c r="B13" s="249">
        <f>IF('DAFTAR SISWA'!B12="","",'DAFTAR SISWA'!B12)</f>
        <v>725</v>
      </c>
      <c r="C13" s="249" t="str">
        <f>IF('DAFTAR SISWA'!C12="","",'DAFTAR SISWA'!C12)</f>
        <v>AHMAAT RIDUWAN</v>
      </c>
      <c r="D13" s="250" t="s">
        <v>35</v>
      </c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41" t="e">
        <f t="shared" si="2"/>
        <v>#DIV/0!</v>
      </c>
      <c r="AE13" s="241">
        <f t="shared" si="3"/>
        <v>0</v>
      </c>
      <c r="AF13" s="241">
        <f t="shared" si="4"/>
        <v>2</v>
      </c>
      <c r="AG13" s="241"/>
      <c r="AH13" s="241"/>
      <c r="AI13" s="24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41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40">
        <v>6</v>
      </c>
      <c r="B14" s="249">
        <f>IF('DAFTAR SISWA'!B13="","",'DAFTAR SISWA'!B13)</f>
        <v>726</v>
      </c>
      <c r="C14" s="249" t="str">
        <f>IF('DAFTAR SISWA'!C13="","",'DAFTAR SISWA'!C13)</f>
        <v>AHMAD SAIDUL WAHIB</v>
      </c>
      <c r="D14" s="250" t="s">
        <v>35</v>
      </c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41" t="e">
        <f t="shared" si="2"/>
        <v>#DIV/0!</v>
      </c>
      <c r="AE14" s="241">
        <f t="shared" si="3"/>
        <v>0</v>
      </c>
      <c r="AF14" s="241">
        <f t="shared" si="4"/>
        <v>2</v>
      </c>
      <c r="AG14" s="241"/>
      <c r="AH14" s="241"/>
      <c r="AI14" s="24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41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40">
        <v>7</v>
      </c>
      <c r="B15" s="249">
        <f>IF('DAFTAR SISWA'!B14="","",'DAFTAR SISWA'!B14)</f>
        <v>727</v>
      </c>
      <c r="C15" s="249" t="str">
        <f>IF('DAFTAR SISWA'!C14="","",'DAFTAR SISWA'!C14)</f>
        <v>AHMAD WILDAN FITHRONI</v>
      </c>
      <c r="D15" s="250" t="s">
        <v>35</v>
      </c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41" t="e">
        <f t="shared" si="2"/>
        <v>#DIV/0!</v>
      </c>
      <c r="AE15" s="241">
        <f t="shared" si="3"/>
        <v>0</v>
      </c>
      <c r="AF15" s="241">
        <f t="shared" si="4"/>
        <v>2</v>
      </c>
      <c r="AG15" s="241"/>
      <c r="AH15" s="241"/>
      <c r="AI15" s="24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41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40">
        <v>8</v>
      </c>
      <c r="B16" s="249">
        <f>IF('DAFTAR SISWA'!B15="","",'DAFTAR SISWA'!B15)</f>
        <v>728</v>
      </c>
      <c r="C16" s="249" t="str">
        <f>IF('DAFTAR SISWA'!C15="","",'DAFTAR SISWA'!C15)</f>
        <v>ANDY PRASETIYO</v>
      </c>
      <c r="D16" s="250" t="s">
        <v>35</v>
      </c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41" t="e">
        <f t="shared" si="2"/>
        <v>#DIV/0!</v>
      </c>
      <c r="AE16" s="241">
        <f t="shared" si="3"/>
        <v>0</v>
      </c>
      <c r="AF16" s="241">
        <f t="shared" si="4"/>
        <v>2</v>
      </c>
      <c r="AG16" s="241"/>
      <c r="AH16" s="241"/>
      <c r="AI16" s="24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41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40">
        <v>9</v>
      </c>
      <c r="B17" s="249">
        <f>IF('DAFTAR SISWA'!B16="","",'DAFTAR SISWA'!B16)</f>
        <v>729</v>
      </c>
      <c r="C17" s="249" t="str">
        <f>IF('DAFTAR SISWA'!C16="","",'DAFTAR SISWA'!C16)</f>
        <v>ANISA RAHAYU</v>
      </c>
      <c r="D17" s="250" t="s">
        <v>35</v>
      </c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41" t="e">
        <f t="shared" si="2"/>
        <v>#DIV/0!</v>
      </c>
      <c r="AE17" s="241">
        <f t="shared" si="3"/>
        <v>0</v>
      </c>
      <c r="AF17" s="241">
        <f t="shared" si="4"/>
        <v>2</v>
      </c>
      <c r="AG17" s="241"/>
      <c r="AH17" s="241"/>
      <c r="AI17" s="24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41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40">
        <v>10</v>
      </c>
      <c r="B18" s="249">
        <f>IF('DAFTAR SISWA'!B17="","",'DAFTAR SISWA'!B17)</f>
        <v>730</v>
      </c>
      <c r="C18" s="249" t="str">
        <f>IF('DAFTAR SISWA'!C17="","",'DAFTAR SISWA'!C17)</f>
        <v>AVID KURNIAWAN</v>
      </c>
      <c r="D18" s="250" t="s">
        <v>35</v>
      </c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41" t="e">
        <f t="shared" si="2"/>
        <v>#DIV/0!</v>
      </c>
      <c r="AE18" s="241">
        <f t="shared" si="3"/>
        <v>0</v>
      </c>
      <c r="AF18" s="241">
        <f t="shared" si="4"/>
        <v>2</v>
      </c>
      <c r="AG18" s="241"/>
      <c r="AH18" s="241"/>
      <c r="AI18" s="24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4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40">
        <v>11</v>
      </c>
      <c r="B19" s="249">
        <f>IF('DAFTAR SISWA'!B18="","",'DAFTAR SISWA'!B18)</f>
        <v>731</v>
      </c>
      <c r="C19" s="249" t="str">
        <f>IF('DAFTAR SISWA'!C18="","",'DAFTAR SISWA'!C18)</f>
        <v>BRAM JUNI ARTO</v>
      </c>
      <c r="D19" s="250" t="s">
        <v>35</v>
      </c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41" t="e">
        <f t="shared" si="2"/>
        <v>#DIV/0!</v>
      </c>
      <c r="AE19" s="241">
        <f t="shared" si="3"/>
        <v>0</v>
      </c>
      <c r="AF19" s="241">
        <f t="shared" si="4"/>
        <v>2</v>
      </c>
      <c r="AG19" s="241"/>
      <c r="AH19" s="241"/>
      <c r="AI19" s="24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41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40">
        <v>12</v>
      </c>
      <c r="B20" s="249">
        <f>IF('DAFTAR SISWA'!B19="","",'DAFTAR SISWA'!B19)</f>
        <v>732</v>
      </c>
      <c r="C20" s="249" t="str">
        <f>IF('DAFTAR SISWA'!C19="","",'DAFTAR SISWA'!C19)</f>
        <v>CINDI NOVA</v>
      </c>
      <c r="D20" s="250" t="s">
        <v>36</v>
      </c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41" t="e">
        <f t="shared" si="2"/>
        <v>#DIV/0!</v>
      </c>
      <c r="AE20" s="241">
        <f t="shared" si="3"/>
        <v>0</v>
      </c>
      <c r="AF20" s="241">
        <f t="shared" si="4"/>
        <v>2</v>
      </c>
      <c r="AG20" s="241"/>
      <c r="AH20" s="241"/>
      <c r="AI20" s="241"/>
      <c r="AJ20" s="261"/>
      <c r="AK20" s="261"/>
      <c r="AL20" s="261"/>
      <c r="AM20" s="261"/>
      <c r="AN20" s="261"/>
      <c r="AO20" s="261"/>
      <c r="AP20" s="261"/>
      <c r="AQ20" s="261"/>
      <c r="AR20" s="261"/>
      <c r="AS20" s="261"/>
      <c r="AT20" s="261"/>
      <c r="AU20" s="241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40">
        <v>13</v>
      </c>
      <c r="B21" s="249">
        <f>IF('DAFTAR SISWA'!B20="","",'DAFTAR SISWA'!B20)</f>
        <v>733</v>
      </c>
      <c r="C21" s="249" t="str">
        <f>IF('DAFTAR SISWA'!C20="","",'DAFTAR SISWA'!C20)</f>
        <v>DHIAS SEPTA REFORMISA</v>
      </c>
      <c r="D21" s="250" t="s">
        <v>35</v>
      </c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41" t="e">
        <f t="shared" si="2"/>
        <v>#DIV/0!</v>
      </c>
      <c r="AE21" s="241">
        <f t="shared" si="3"/>
        <v>0</v>
      </c>
      <c r="AF21" s="241">
        <f t="shared" si="4"/>
        <v>2</v>
      </c>
      <c r="AG21" s="241"/>
      <c r="AH21" s="241"/>
      <c r="AI21" s="24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41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40">
        <v>14</v>
      </c>
      <c r="B22" s="249">
        <f>IF('DAFTAR SISWA'!B21="","",'DAFTAR SISWA'!B21)</f>
        <v>734</v>
      </c>
      <c r="C22" s="249" t="str">
        <f>IF('DAFTAR SISWA'!C21="","",'DAFTAR SISWA'!C21)</f>
        <v>DIAN SUPRIANTO</v>
      </c>
      <c r="D22" s="250" t="s">
        <v>36</v>
      </c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41" t="e">
        <f t="shared" si="2"/>
        <v>#DIV/0!</v>
      </c>
      <c r="AE22" s="241">
        <f t="shared" si="3"/>
        <v>0</v>
      </c>
      <c r="AF22" s="241">
        <f t="shared" si="4"/>
        <v>2</v>
      </c>
      <c r="AG22" s="241"/>
      <c r="AH22" s="241"/>
      <c r="AI22" s="24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41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40">
        <v>15</v>
      </c>
      <c r="B23" s="249">
        <f>IF('DAFTAR SISWA'!B22="","",'DAFTAR SISWA'!B22)</f>
        <v>735</v>
      </c>
      <c r="C23" s="249" t="str">
        <f>IF('DAFTAR SISWA'!C22="","",'DAFTAR SISWA'!C22)</f>
        <v>DWI NUR ROHMAN</v>
      </c>
      <c r="D23" s="250" t="s">
        <v>35</v>
      </c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41" t="e">
        <f t="shared" si="2"/>
        <v>#DIV/0!</v>
      </c>
      <c r="AE23" s="241">
        <f t="shared" si="3"/>
        <v>0</v>
      </c>
      <c r="AF23" s="241">
        <f t="shared" si="4"/>
        <v>2</v>
      </c>
      <c r="AG23" s="241"/>
      <c r="AH23" s="241"/>
      <c r="AI23" s="24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41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40">
        <v>16</v>
      </c>
      <c r="B24" s="249">
        <f>IF('DAFTAR SISWA'!B23="","",'DAFTAR SISWA'!B23)</f>
        <v>736</v>
      </c>
      <c r="C24" s="249" t="str">
        <f>IF('DAFTAR SISWA'!C23="","",'DAFTAR SISWA'!C23)</f>
        <v>EKA TRISYANTI</v>
      </c>
      <c r="D24" s="250" t="s">
        <v>36</v>
      </c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41" t="e">
        <f t="shared" si="2"/>
        <v>#DIV/0!</v>
      </c>
      <c r="AE24" s="241">
        <f t="shared" si="3"/>
        <v>0</v>
      </c>
      <c r="AF24" s="241">
        <f t="shared" si="4"/>
        <v>2</v>
      </c>
      <c r="AG24" s="241"/>
      <c r="AH24" s="241"/>
      <c r="AI24" s="24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41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40">
        <v>17</v>
      </c>
      <c r="B25" s="249">
        <f>IF('DAFTAR SISWA'!B24="","",'DAFTAR SISWA'!B24)</f>
        <v>737</v>
      </c>
      <c r="C25" s="249" t="str">
        <f>IF('DAFTAR SISWA'!C24="","",'DAFTAR SISWA'!C24)</f>
        <v>GALANG ARIF SETIAWAN</v>
      </c>
      <c r="D25" s="250" t="s">
        <v>35</v>
      </c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41" t="e">
        <f t="shared" si="2"/>
        <v>#DIV/0!</v>
      </c>
      <c r="AE25" s="241">
        <f t="shared" si="3"/>
        <v>0</v>
      </c>
      <c r="AF25" s="241">
        <f t="shared" si="4"/>
        <v>2</v>
      </c>
      <c r="AG25" s="241"/>
      <c r="AH25" s="241"/>
      <c r="AI25" s="24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41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40">
        <v>18</v>
      </c>
      <c r="B26" s="249">
        <f>IF('DAFTAR SISWA'!B25="","",'DAFTAR SISWA'!B25)</f>
        <v>738</v>
      </c>
      <c r="C26" s="249" t="str">
        <f>IF('DAFTAR SISWA'!C25="","",'DAFTAR SISWA'!C25)</f>
        <v>GAYUS PRANATA</v>
      </c>
      <c r="D26" s="250" t="s">
        <v>35</v>
      </c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41" t="e">
        <f t="shared" si="2"/>
        <v>#DIV/0!</v>
      </c>
      <c r="AE26" s="241">
        <f t="shared" si="3"/>
        <v>0</v>
      </c>
      <c r="AF26" s="241">
        <f t="shared" si="4"/>
        <v>2</v>
      </c>
      <c r="AG26" s="241"/>
      <c r="AH26" s="241"/>
      <c r="AI26" s="24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  <c r="AT26" s="261"/>
      <c r="AU26" s="241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40">
        <v>19</v>
      </c>
      <c r="B27" s="249">
        <f>IF('DAFTAR SISWA'!B26="","",'DAFTAR SISWA'!B26)</f>
        <v>739</v>
      </c>
      <c r="C27" s="249" t="str">
        <f>IF('DAFTAR SISWA'!C26="","",'DAFTAR SISWA'!C26)</f>
        <v>HANDIKA PUJIONO</v>
      </c>
      <c r="D27" s="250" t="s">
        <v>35</v>
      </c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41" t="e">
        <f t="shared" si="2"/>
        <v>#DIV/0!</v>
      </c>
      <c r="AE27" s="241">
        <f t="shared" si="3"/>
        <v>0</v>
      </c>
      <c r="AF27" s="241">
        <f t="shared" si="4"/>
        <v>2</v>
      </c>
      <c r="AG27" s="241"/>
      <c r="AH27" s="241"/>
      <c r="AI27" s="241"/>
      <c r="AJ27" s="261"/>
      <c r="AK27" s="261"/>
      <c r="AL27" s="261"/>
      <c r="AM27" s="261"/>
      <c r="AN27" s="261"/>
      <c r="AO27" s="261"/>
      <c r="AP27" s="261"/>
      <c r="AQ27" s="261"/>
      <c r="AR27" s="261"/>
      <c r="AS27" s="261"/>
      <c r="AT27" s="261"/>
      <c r="AU27" s="241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40">
        <v>20</v>
      </c>
      <c r="B28" s="249">
        <f>IF('DAFTAR SISWA'!B27="","",'DAFTAR SISWA'!B27)</f>
        <v>740</v>
      </c>
      <c r="C28" s="249" t="str">
        <f>IF('DAFTAR SISWA'!C27="","",'DAFTAR SISWA'!C27)</f>
        <v>HERI AGUS PRASETYO</v>
      </c>
      <c r="D28" s="250" t="s">
        <v>35</v>
      </c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41" t="e">
        <f t="shared" si="2"/>
        <v>#DIV/0!</v>
      </c>
      <c r="AE28" s="241">
        <f t="shared" si="3"/>
        <v>0</v>
      </c>
      <c r="AF28" s="241">
        <f t="shared" si="4"/>
        <v>2</v>
      </c>
      <c r="AG28" s="241"/>
      <c r="AH28" s="241"/>
      <c r="AI28" s="241"/>
      <c r="AJ28" s="261"/>
      <c r="AK28" s="261"/>
      <c r="AL28" s="261"/>
      <c r="AM28" s="261"/>
      <c r="AN28" s="261"/>
      <c r="AO28" s="261"/>
      <c r="AP28" s="261"/>
      <c r="AQ28" s="261"/>
      <c r="AR28" s="261"/>
      <c r="AS28" s="261"/>
      <c r="AT28" s="261"/>
      <c r="AU28" s="241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40">
        <v>21</v>
      </c>
      <c r="B29" s="249">
        <f>IF('DAFTAR SISWA'!B28="","",'DAFTAR SISWA'!B28)</f>
        <v>741</v>
      </c>
      <c r="C29" s="249" t="str">
        <f>IF('DAFTAR SISWA'!C28="","",'DAFTAR SISWA'!C28)</f>
        <v>I MADE KERTA SUMITRA</v>
      </c>
      <c r="D29" s="250" t="s">
        <v>35</v>
      </c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41" t="e">
        <f t="shared" si="2"/>
        <v>#DIV/0!</v>
      </c>
      <c r="AE29" s="241">
        <f t="shared" si="3"/>
        <v>0</v>
      </c>
      <c r="AF29" s="241">
        <f t="shared" si="4"/>
        <v>2</v>
      </c>
      <c r="AG29" s="241"/>
      <c r="AH29" s="241"/>
      <c r="AI29" s="241"/>
      <c r="AJ29" s="261"/>
      <c r="AK29" s="261"/>
      <c r="AL29" s="261"/>
      <c r="AM29" s="261"/>
      <c r="AN29" s="261"/>
      <c r="AO29" s="261"/>
      <c r="AP29" s="261"/>
      <c r="AQ29" s="261"/>
      <c r="AR29" s="261"/>
      <c r="AS29" s="261"/>
      <c r="AT29" s="261"/>
      <c r="AU29" s="241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3">
        <v>22</v>
      </c>
      <c r="B30" s="249">
        <f>IF('DAFTAR SISWA'!B29="","",'DAFTAR SISWA'!B29)</f>
        <v>742</v>
      </c>
      <c r="C30" s="249" t="str">
        <f>IF('DAFTAR SISWA'!C29="","",'DAFTAR SISWA'!C29)</f>
        <v>IDHAM KHALIQ</v>
      </c>
      <c r="D30" s="254" t="s">
        <v>35</v>
      </c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255"/>
      <c r="AC30" s="255"/>
      <c r="AD30" s="241" t="e">
        <f t="shared" si="2"/>
        <v>#DIV/0!</v>
      </c>
      <c r="AE30" s="241">
        <f t="shared" si="3"/>
        <v>0</v>
      </c>
      <c r="AF30" s="241">
        <f t="shared" si="4"/>
        <v>2</v>
      </c>
      <c r="AG30" s="242"/>
      <c r="AH30" s="242"/>
      <c r="AI30" s="24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42"/>
    </row>
    <row r="31" spans="1:56" ht="15.75" customHeight="1">
      <c r="A31" s="240">
        <v>23</v>
      </c>
      <c r="B31" s="249">
        <f>IF('DAFTAR SISWA'!B30="","",'DAFTAR SISWA'!B30)</f>
        <v>743</v>
      </c>
      <c r="C31" s="249" t="str">
        <f>IF('DAFTAR SISWA'!C30="","",'DAFTAR SISWA'!C30)</f>
        <v>KHAFIDL ABDURROHMAN</v>
      </c>
      <c r="D31" s="250" t="s">
        <v>35</v>
      </c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41" t="e">
        <f t="shared" si="2"/>
        <v>#DIV/0!</v>
      </c>
      <c r="AE31" s="241">
        <f t="shared" si="3"/>
        <v>0</v>
      </c>
      <c r="AF31" s="241">
        <f t="shared" si="4"/>
        <v>2</v>
      </c>
      <c r="AG31" s="241"/>
      <c r="AH31" s="241"/>
      <c r="AI31" s="241"/>
      <c r="AJ31" s="261"/>
      <c r="AK31" s="261"/>
      <c r="AL31" s="261"/>
      <c r="AM31" s="261"/>
      <c r="AN31" s="261"/>
      <c r="AO31" s="261"/>
      <c r="AP31" s="261"/>
      <c r="AQ31" s="261"/>
      <c r="AR31" s="261"/>
      <c r="AS31" s="261"/>
      <c r="AT31" s="261"/>
      <c r="AU31" s="241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40">
        <v>24</v>
      </c>
      <c r="B32" s="249">
        <f>IF('DAFTAR SISWA'!B31="","",'DAFTAR SISWA'!B31)</f>
        <v>744</v>
      </c>
      <c r="C32" s="249" t="str">
        <f>IF('DAFTAR SISWA'!C31="","",'DAFTAR SISWA'!C31)</f>
        <v>KHUSNIA</v>
      </c>
      <c r="D32" s="250" t="s">
        <v>36</v>
      </c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41" t="e">
        <f t="shared" si="2"/>
        <v>#DIV/0!</v>
      </c>
      <c r="AE32" s="241">
        <f t="shared" si="3"/>
        <v>0</v>
      </c>
      <c r="AF32" s="241">
        <f t="shared" si="4"/>
        <v>2</v>
      </c>
      <c r="AG32" s="241"/>
      <c r="AH32" s="241"/>
      <c r="AI32" s="24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41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40">
        <v>25</v>
      </c>
      <c r="B33" s="249">
        <f>IF('DAFTAR SISWA'!B32="","",'DAFTAR SISWA'!B32)</f>
        <v>745</v>
      </c>
      <c r="C33" s="249" t="str">
        <f>IF('DAFTAR SISWA'!C32="","",'DAFTAR SISWA'!C32)</f>
        <v>MUHAMMAD ADIT IKROMI</v>
      </c>
      <c r="D33" s="250" t="s">
        <v>35</v>
      </c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41" t="e">
        <f t="shared" si="2"/>
        <v>#DIV/0!</v>
      </c>
      <c r="AE33" s="241">
        <f t="shared" si="3"/>
        <v>0</v>
      </c>
      <c r="AF33" s="241">
        <f t="shared" si="4"/>
        <v>2</v>
      </c>
      <c r="AG33" s="241"/>
      <c r="AH33" s="241"/>
      <c r="AI33" s="24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41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40">
        <v>26</v>
      </c>
      <c r="B34" s="249">
        <f>IF('DAFTAR SISWA'!B33="","",'DAFTAR SISWA'!B33)</f>
        <v>746</v>
      </c>
      <c r="C34" s="249" t="str">
        <f>IF('DAFTAR SISWA'!C33="","",'DAFTAR SISWA'!C33)</f>
        <v>MUHAMMAD AFIF ASHARI</v>
      </c>
      <c r="D34" s="250" t="s">
        <v>35</v>
      </c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41" t="e">
        <f t="shared" si="2"/>
        <v>#DIV/0!</v>
      </c>
      <c r="AE34" s="241">
        <f t="shared" si="3"/>
        <v>0</v>
      </c>
      <c r="AF34" s="241">
        <f t="shared" si="4"/>
        <v>2</v>
      </c>
      <c r="AG34" s="241"/>
      <c r="AH34" s="241"/>
      <c r="AI34" s="24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41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40">
        <v>27</v>
      </c>
      <c r="B35" s="249">
        <f>IF('DAFTAR SISWA'!B34="","",'DAFTAR SISWA'!B34)</f>
        <v>747</v>
      </c>
      <c r="C35" s="249" t="str">
        <f>IF('DAFTAR SISWA'!C34="","",'DAFTAR SISWA'!C34)</f>
        <v>MUHAMMAD HERI HERMAWAN</v>
      </c>
      <c r="D35" s="250" t="s">
        <v>35</v>
      </c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41" t="e">
        <f t="shared" si="2"/>
        <v>#DIV/0!</v>
      </c>
      <c r="AE35" s="241">
        <f t="shared" si="3"/>
        <v>0</v>
      </c>
      <c r="AF35" s="241">
        <f t="shared" si="4"/>
        <v>2</v>
      </c>
      <c r="AG35" s="241"/>
      <c r="AH35" s="241"/>
      <c r="AI35" s="24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41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40">
        <v>28</v>
      </c>
      <c r="B36" s="249">
        <f>IF('DAFTAR SISWA'!B35="","",'DAFTAR SISWA'!B35)</f>
        <v>748</v>
      </c>
      <c r="C36" s="249" t="str">
        <f>IF('DAFTAR SISWA'!C35="","",'DAFTAR SISWA'!C35)</f>
        <v>MUHAMMAD KHOIRUL AMING</v>
      </c>
      <c r="D36" s="250" t="s">
        <v>35</v>
      </c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41" t="e">
        <f t="shared" si="2"/>
        <v>#DIV/0!</v>
      </c>
      <c r="AE36" s="241">
        <f t="shared" si="3"/>
        <v>0</v>
      </c>
      <c r="AF36" s="241">
        <f t="shared" si="4"/>
        <v>2</v>
      </c>
      <c r="AG36" s="241"/>
      <c r="AH36" s="241"/>
      <c r="AI36" s="24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41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40">
        <v>29</v>
      </c>
      <c r="B37" s="249">
        <f>IF('DAFTAR SISWA'!B36="","",'DAFTAR SISWA'!B36)</f>
        <v>749</v>
      </c>
      <c r="C37" s="249" t="str">
        <f>IF('DAFTAR SISWA'!C36="","",'DAFTAR SISWA'!C36)</f>
        <v>MUHAMMAD RESA ADITYA</v>
      </c>
      <c r="D37" s="250" t="s">
        <v>35</v>
      </c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41" t="e">
        <f t="shared" si="2"/>
        <v>#DIV/0!</v>
      </c>
      <c r="AE37" s="241">
        <f t="shared" si="3"/>
        <v>0</v>
      </c>
      <c r="AF37" s="241">
        <f t="shared" si="4"/>
        <v>2</v>
      </c>
      <c r="AG37" s="241"/>
      <c r="AH37" s="241"/>
      <c r="AI37" s="24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41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40">
        <v>30</v>
      </c>
      <c r="B38" s="249">
        <f>IF('DAFTAR SISWA'!B37="","",'DAFTAR SISWA'!B37)</f>
        <v>750</v>
      </c>
      <c r="C38" s="249" t="str">
        <f>IF('DAFTAR SISWA'!C37="","",'DAFTAR SISWA'!C37)</f>
        <v>MUHAMMAD SYAIFUL ANAM</v>
      </c>
      <c r="D38" s="250" t="s">
        <v>35</v>
      </c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41" t="e">
        <f t="shared" si="2"/>
        <v>#DIV/0!</v>
      </c>
      <c r="AE38" s="241">
        <f t="shared" si="3"/>
        <v>0</v>
      </c>
      <c r="AF38" s="241">
        <f t="shared" si="4"/>
        <v>2</v>
      </c>
      <c r="AG38" s="241"/>
      <c r="AH38" s="241"/>
      <c r="AI38" s="24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41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40">
        <v>31</v>
      </c>
      <c r="B39" s="249">
        <f>IF('DAFTAR SISWA'!B38="","",'DAFTAR SISWA'!B38)</f>
        <v>751</v>
      </c>
      <c r="C39" s="249" t="str">
        <f>IF('DAFTAR SISWA'!C38="","",'DAFTAR SISWA'!C38)</f>
        <v>MUKHAMAD ZULKIFLI</v>
      </c>
      <c r="D39" s="250" t="s">
        <v>35</v>
      </c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41" t="e">
        <f t="shared" si="2"/>
        <v>#DIV/0!</v>
      </c>
      <c r="AE39" s="241">
        <f t="shared" si="3"/>
        <v>0</v>
      </c>
      <c r="AF39" s="241">
        <f t="shared" si="4"/>
        <v>2</v>
      </c>
      <c r="AG39" s="241"/>
      <c r="AH39" s="241"/>
      <c r="AI39" s="24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41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40">
        <v>32</v>
      </c>
      <c r="B40" s="249">
        <f>IF('DAFTAR SISWA'!B39="","",'DAFTAR SISWA'!B39)</f>
        <v>752</v>
      </c>
      <c r="C40" s="249" t="str">
        <f>IF('DAFTAR SISWA'!C39="","",'DAFTAR SISWA'!C39)</f>
        <v>NOFA BAGUS MAULANA</v>
      </c>
      <c r="D40" s="250" t="s">
        <v>35</v>
      </c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41" t="e">
        <f t="shared" si="2"/>
        <v>#DIV/0!</v>
      </c>
      <c r="AE40" s="241">
        <f t="shared" si="3"/>
        <v>0</v>
      </c>
      <c r="AF40" s="241">
        <f t="shared" si="4"/>
        <v>2</v>
      </c>
      <c r="AG40" s="241"/>
      <c r="AH40" s="241"/>
      <c r="AI40" s="24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41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40">
        <v>33</v>
      </c>
      <c r="B41" s="249">
        <f>IF('DAFTAR SISWA'!B40="","",'DAFTAR SISWA'!B40)</f>
        <v>754</v>
      </c>
      <c r="C41" s="249" t="str">
        <f>IF('DAFTAR SISWA'!C40="","",'DAFTAR SISWA'!C40)</f>
        <v>RESA NOOR AF'IDAH</v>
      </c>
      <c r="D41" s="250" t="s">
        <v>35</v>
      </c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41" t="e">
        <f t="shared" si="2"/>
        <v>#DIV/0!</v>
      </c>
      <c r="AE41" s="241">
        <f t="shared" si="3"/>
        <v>0</v>
      </c>
      <c r="AF41" s="241">
        <f t="shared" si="4"/>
        <v>2</v>
      </c>
      <c r="AG41" s="241"/>
      <c r="AH41" s="241"/>
      <c r="AI41" s="24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41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40">
        <v>34</v>
      </c>
      <c r="B42" s="249">
        <f>IF('DAFTAR SISWA'!B41="","",'DAFTAR SISWA'!B41)</f>
        <v>755</v>
      </c>
      <c r="C42" s="249" t="str">
        <f>IF('DAFTAR SISWA'!C41="","",'DAFTAR SISWA'!C41)</f>
        <v>RINA SUSANTI</v>
      </c>
      <c r="D42" s="250" t="s">
        <v>35</v>
      </c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41" t="e">
        <f t="shared" si="2"/>
        <v>#DIV/0!</v>
      </c>
      <c r="AE42" s="241">
        <f t="shared" si="3"/>
        <v>0</v>
      </c>
      <c r="AF42" s="241">
        <f t="shared" si="4"/>
        <v>2</v>
      </c>
      <c r="AG42" s="241"/>
      <c r="AH42" s="241"/>
      <c r="AI42" s="24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41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40">
        <v>35</v>
      </c>
      <c r="B43" s="249">
        <f>IF('DAFTAR SISWA'!B42="","",'DAFTAR SISWA'!B42)</f>
        <v>756</v>
      </c>
      <c r="C43" s="249" t="str">
        <f>IF('DAFTAR SISWA'!C42="","",'DAFTAR SISWA'!C42)</f>
        <v>SAIFUR ROHMAN</v>
      </c>
      <c r="D43" s="250" t="s">
        <v>35</v>
      </c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41" t="e">
        <f t="shared" si="2"/>
        <v>#DIV/0!</v>
      </c>
      <c r="AE43" s="241">
        <f t="shared" si="3"/>
        <v>0</v>
      </c>
      <c r="AF43" s="241">
        <f t="shared" si="4"/>
        <v>2</v>
      </c>
      <c r="AG43" s="241"/>
      <c r="AH43" s="241"/>
      <c r="AI43" s="24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41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40">
        <v>36</v>
      </c>
      <c r="B44" s="249">
        <f>IF('DAFTAR SISWA'!B43="","",'DAFTAR SISWA'!B43)</f>
        <v>757</v>
      </c>
      <c r="C44" s="249" t="str">
        <f>IF('DAFTAR SISWA'!C43="","",'DAFTAR SISWA'!C43)</f>
        <v>VITA ARUM AMEILIA</v>
      </c>
      <c r="D44" s="250" t="s">
        <v>35</v>
      </c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41" t="e">
        <f t="shared" si="2"/>
        <v>#DIV/0!</v>
      </c>
      <c r="AE44" s="241">
        <f t="shared" si="3"/>
        <v>0</v>
      </c>
      <c r="AF44" s="241">
        <f t="shared" si="4"/>
        <v>2</v>
      </c>
      <c r="AG44" s="241"/>
      <c r="AH44" s="241"/>
      <c r="AI44" s="24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41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40">
        <v>37</v>
      </c>
      <c r="B45" s="249">
        <f>IF('DAFTAR SISWA'!B44="","",'DAFTAR SISWA'!B44)</f>
        <v>758</v>
      </c>
      <c r="C45" s="249" t="str">
        <f>IF('DAFTAR SISWA'!C44="","",'DAFTAR SISWA'!C44)</f>
        <v>VITRI HANDAYANI</v>
      </c>
      <c r="D45" s="250" t="s">
        <v>35</v>
      </c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41" t="e">
        <f t="shared" si="2"/>
        <v>#DIV/0!</v>
      </c>
      <c r="AE45" s="241">
        <f t="shared" si="3"/>
        <v>0</v>
      </c>
      <c r="AF45" s="241">
        <f t="shared" si="4"/>
        <v>2</v>
      </c>
      <c r="AG45" s="241"/>
      <c r="AH45" s="241"/>
      <c r="AI45" s="24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41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40">
        <v>38</v>
      </c>
      <c r="B46" s="249" t="str">
        <f>IF('DAFTAR SISWA'!B45="","",'DAFTAR SISWA'!B45)</f>
        <v/>
      </c>
      <c r="C46" s="249" t="str">
        <f>IF('DAFTAR SISWA'!C45="","",'DAFTAR SISWA'!C45)</f>
        <v/>
      </c>
      <c r="D46" s="250" t="s">
        <v>35</v>
      </c>
      <c r="E46" s="256"/>
      <c r="F46" s="251"/>
      <c r="G46" s="256"/>
      <c r="H46" s="251"/>
      <c r="I46" s="256"/>
      <c r="J46" s="256"/>
      <c r="K46" s="256"/>
      <c r="L46" s="251"/>
      <c r="M46" s="256"/>
      <c r="N46" s="256"/>
      <c r="O46" s="256"/>
      <c r="P46" s="256"/>
      <c r="Q46" s="256"/>
      <c r="R46" s="256"/>
      <c r="S46" s="256"/>
      <c r="T46" s="251"/>
      <c r="U46" s="257"/>
      <c r="V46" s="251"/>
      <c r="W46" s="251"/>
      <c r="X46" s="251"/>
      <c r="Y46" s="251"/>
      <c r="Z46" s="251"/>
      <c r="AA46" s="251"/>
      <c r="AB46" s="251"/>
      <c r="AC46" s="256"/>
      <c r="AD46" s="241" t="e">
        <f t="shared" si="2"/>
        <v>#DIV/0!</v>
      </c>
      <c r="AE46" s="241">
        <f t="shared" si="3"/>
        <v>0</v>
      </c>
      <c r="AF46" s="241">
        <f t="shared" si="4"/>
        <v>2</v>
      </c>
      <c r="AG46" s="241"/>
      <c r="AH46" s="241"/>
      <c r="AI46" s="24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41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40">
        <v>39</v>
      </c>
      <c r="B47" s="249" t="str">
        <f>IF('DAFTAR SISWA'!B46="","",'DAFTAR SISWA'!B46)</f>
        <v/>
      </c>
      <c r="C47" s="249" t="str">
        <f>IF('DAFTAR SISWA'!C46="","",'DAFTAR SISWA'!C46)</f>
        <v/>
      </c>
      <c r="D47" s="250" t="s">
        <v>35</v>
      </c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41" t="e">
        <f t="shared" si="2"/>
        <v>#DIV/0!</v>
      </c>
      <c r="AE47" s="241">
        <f t="shared" si="3"/>
        <v>0</v>
      </c>
      <c r="AF47" s="241">
        <f t="shared" si="4"/>
        <v>2</v>
      </c>
      <c r="AG47" s="241"/>
      <c r="AH47" s="241"/>
      <c r="AI47" s="24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41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40">
        <v>40</v>
      </c>
      <c r="B48" s="249" t="str">
        <f>IF('DAFTAR SISWA'!B47="","",'DAFTAR SISWA'!B47)</f>
        <v/>
      </c>
      <c r="C48" s="249" t="str">
        <f>IF('DAFTAR SISWA'!C47="","",'DAFTAR SISWA'!C47)</f>
        <v/>
      </c>
      <c r="D48" s="250" t="s">
        <v>35</v>
      </c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41"/>
      <c r="AE48" s="241"/>
      <c r="AF48" s="241"/>
      <c r="AG48" s="241"/>
      <c r="AH48" s="241"/>
      <c r="AI48" s="24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41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40">
        <v>41</v>
      </c>
      <c r="B49" s="249" t="str">
        <f>IF('DAFTAR SISWA'!B48="","",'DAFTAR SISWA'!B48)</f>
        <v/>
      </c>
      <c r="C49" s="249" t="str">
        <f>IF('DAFTAR SISWA'!C48="","",'DAFTAR SISWA'!C48)</f>
        <v/>
      </c>
      <c r="D49" s="250" t="s">
        <v>35</v>
      </c>
      <c r="E49" s="258"/>
      <c r="F49" s="258"/>
      <c r="G49" s="258"/>
      <c r="H49" s="258"/>
      <c r="I49" s="258"/>
      <c r="J49" s="258"/>
      <c r="K49" s="252"/>
      <c r="L49" s="258"/>
      <c r="M49" s="252"/>
      <c r="N49" s="252"/>
      <c r="O49" s="252"/>
      <c r="P49" s="252"/>
      <c r="Q49" s="252"/>
      <c r="R49" s="258"/>
      <c r="S49" s="258"/>
      <c r="T49" s="252"/>
      <c r="U49" s="258"/>
      <c r="V49" s="252"/>
      <c r="W49" s="252"/>
      <c r="X49" s="252"/>
      <c r="Y49" s="252"/>
      <c r="Z49" s="252"/>
      <c r="AA49" s="252"/>
      <c r="AB49" s="252"/>
      <c r="AC49" s="258"/>
      <c r="AD49" s="241"/>
      <c r="AE49" s="241"/>
      <c r="AF49" s="241"/>
      <c r="AG49" s="241"/>
      <c r="AH49" s="241"/>
      <c r="AI49" s="24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41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40">
        <v>42</v>
      </c>
      <c r="B50" s="249" t="str">
        <f>IF('DAFTAR SISWA'!B49="","",'DAFTAR SISWA'!B49)</f>
        <v/>
      </c>
      <c r="C50" s="249" t="str">
        <f>IF('DAFTAR SISWA'!C49="","",'DAFTAR SISWA'!C49)</f>
        <v/>
      </c>
      <c r="D50" s="250" t="s">
        <v>35</v>
      </c>
      <c r="E50" s="258"/>
      <c r="F50" s="258"/>
      <c r="G50" s="258"/>
      <c r="H50" s="258"/>
      <c r="I50" s="258"/>
      <c r="J50" s="258"/>
      <c r="K50" s="252"/>
      <c r="L50" s="258"/>
      <c r="M50" s="252"/>
      <c r="N50" s="252"/>
      <c r="O50" s="252"/>
      <c r="P50" s="252"/>
      <c r="Q50" s="252"/>
      <c r="R50" s="258"/>
      <c r="S50" s="258"/>
      <c r="T50" s="252"/>
      <c r="U50" s="258"/>
      <c r="V50" s="252"/>
      <c r="W50" s="252"/>
      <c r="X50" s="252"/>
      <c r="Y50" s="252"/>
      <c r="Z50" s="252"/>
      <c r="AA50" s="252"/>
      <c r="AB50" s="252"/>
      <c r="AC50" s="258"/>
      <c r="AD50" s="241"/>
      <c r="AE50" s="241"/>
      <c r="AF50" s="241"/>
      <c r="AG50" s="241"/>
      <c r="AH50" s="241"/>
      <c r="AI50" s="24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41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5.75" customHeight="1">
      <c r="A51" s="240">
        <v>43</v>
      </c>
      <c r="B51" s="249" t="str">
        <f>IF('DAFTAR SISWA'!B50="","",'DAFTAR SISWA'!B50)</f>
        <v/>
      </c>
      <c r="C51" s="249" t="str">
        <f>IF('DAFTAR SISWA'!C50="","",'DAFTAR SISWA'!C50)</f>
        <v/>
      </c>
      <c r="D51" s="250" t="s">
        <v>35</v>
      </c>
      <c r="E51" s="258"/>
      <c r="F51" s="258"/>
      <c r="G51" s="258"/>
      <c r="H51" s="258"/>
      <c r="I51" s="258"/>
      <c r="J51" s="258"/>
      <c r="K51" s="252"/>
      <c r="L51" s="258"/>
      <c r="M51" s="252"/>
      <c r="N51" s="252"/>
      <c r="O51" s="252"/>
      <c r="P51" s="252"/>
      <c r="Q51" s="252"/>
      <c r="R51" s="258"/>
      <c r="S51" s="258"/>
      <c r="T51" s="252"/>
      <c r="U51" s="258"/>
      <c r="V51" s="252"/>
      <c r="W51" s="252"/>
      <c r="X51" s="252"/>
      <c r="Y51" s="252"/>
      <c r="Z51" s="252"/>
      <c r="AA51" s="252"/>
      <c r="AB51" s="252"/>
      <c r="AC51" s="258"/>
      <c r="AD51" s="241"/>
      <c r="AE51" s="241"/>
      <c r="AF51" s="241"/>
      <c r="AG51" s="241"/>
      <c r="AH51" s="241"/>
      <c r="AI51" s="24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41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>
      <c r="C52" s="11"/>
    </row>
    <row r="53" spans="1:56">
      <c r="B53" s="13" t="s">
        <v>37</v>
      </c>
      <c r="C53" s="14">
        <f>COUNTIF(D9:D51,"L")</f>
        <v>39</v>
      </c>
    </row>
    <row r="54" spans="1:56">
      <c r="B54" s="13" t="s">
        <v>38</v>
      </c>
      <c r="C54" s="14">
        <f>COUNTIF(D9:D51,"P")</f>
        <v>4</v>
      </c>
    </row>
    <row r="55" spans="1:56">
      <c r="B55" s="12" t="s">
        <v>39</v>
      </c>
      <c r="C55" s="11">
        <f>SUM(C53:C54)</f>
        <v>43</v>
      </c>
    </row>
    <row r="57" spans="1:56">
      <c r="S57" s="20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</sheetData>
  <mergeCells count="16"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  <mergeCell ref="A1:AF1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C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topLeftCell="A8" zoomScale="90" zoomScaleNormal="90" zoomScaleSheetLayoutView="115" workbookViewId="0">
      <selection activeCell="M8" sqref="M8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2.140625" style="141" customWidth="1"/>
    <col min="8" max="8" width="10.7109375" style="141" customWidth="1"/>
    <col min="9" max="9" width="4.7109375" style="141" hidden="1" customWidth="1"/>
    <col min="10" max="10" width="38.710937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19" t="s">
        <v>0</v>
      </c>
      <c r="I1" s="319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20" t="s">
        <v>62</v>
      </c>
      <c r="B2" s="320"/>
      <c r="C2" s="320"/>
      <c r="D2" s="320"/>
      <c r="E2" s="320"/>
      <c r="F2" s="320"/>
      <c r="G2" s="320"/>
      <c r="H2" s="320"/>
      <c r="I2" s="320"/>
      <c r="J2" s="320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INI'!$A$9:$AC$51,3)</f>
        <v>AAN MIFTAHUDIN</v>
      </c>
      <c r="D3" s="200"/>
      <c r="E3" s="76"/>
      <c r="G3" s="74" t="s">
        <v>1</v>
      </c>
      <c r="I3" s="77"/>
      <c r="J3" s="106" t="str">
        <f>nama_mapel!$J$3</f>
        <v xml:space="preserve"> XII / 5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INI'!$A$9:$AC$51,2)&lt;100,"00","0")&amp;VLOOKUP($J$1,'ENTRI NILAI PILIH TAB INI'!$A$9:$AC$51,2)</f>
        <v>0721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Rekayasa Perangkat Lunak</v>
      </c>
      <c r="K5" s="145"/>
      <c r="L5" s="134"/>
      <c r="M5" s="134" t="str">
        <f>nama_mapel!$J$5</f>
        <v>Rekayasa Perangkat Lunak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21" t="s">
        <v>5</v>
      </c>
      <c r="B7" s="323" t="s">
        <v>6</v>
      </c>
      <c r="C7" s="324"/>
      <c r="D7" s="327" t="s">
        <v>30</v>
      </c>
      <c r="E7" s="329" t="s">
        <v>7</v>
      </c>
      <c r="F7" s="330"/>
      <c r="G7" s="330"/>
      <c r="H7" s="330"/>
      <c r="I7" s="330"/>
      <c r="J7" s="331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22"/>
      <c r="B8" s="325"/>
      <c r="C8" s="326"/>
      <c r="D8" s="328"/>
      <c r="E8" s="79" t="s">
        <v>8</v>
      </c>
      <c r="F8" s="80" t="s">
        <v>9</v>
      </c>
      <c r="G8" s="80" t="s">
        <v>10</v>
      </c>
      <c r="H8" s="332" t="s">
        <v>31</v>
      </c>
      <c r="I8" s="333"/>
      <c r="J8" s="334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16"/>
      <c r="I9" s="317"/>
      <c r="J9" s="318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291" t="str">
        <f>nama_mapel!C4</f>
        <v>Pendidikan Agama</v>
      </c>
      <c r="C10" s="306"/>
      <c r="D10" s="203">
        <f>nama_mapel!D4</f>
        <v>76</v>
      </c>
      <c r="E10" s="215">
        <f>IF(VLOOKUP($J$1,'ENTRI NILAI PILIH TAB INI'!$A$9:$AC$51,M10)=0,"",ROUND(VLOOKUP($J$1,'ENTRI NILAI PILIH TAB INI'!$A$9:$AC$51,M10),0))</f>
        <v>78</v>
      </c>
      <c r="F10" s="216" t="str">
        <f>IF((E10=0),"",CONCATENATE(VLOOKUP(ABS(LEFT(E10,1)),$O$11:$Q$21,3)," ",IF((ABS(RIGHT(E10,1))=0),"",VLOOKUP(ABS(RIGHT(E10,1)),$O$11:$Q$21,2))))</f>
        <v>Tujuh puluh delapan</v>
      </c>
      <c r="G10" s="217" t="str">
        <f>IF(E10="","",VLOOKUP(E10,$S$16:$T$19,2))</f>
        <v>Baik</v>
      </c>
      <c r="H10" s="291" t="str">
        <f>CONCATENATE("Pemahaman materi ",B10,IF(D10&lt;E10," tercapai "," belum tercapai ")," dengan predikat"," ",G10)</f>
        <v>Pemahaman materi Pendidikan Agama tercapai  dengan predikat Baik</v>
      </c>
      <c r="I10" s="292"/>
      <c r="J10" s="293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291" t="str">
        <f>nama_mapel!C5</f>
        <v xml:space="preserve">Pendidikan Kewarganegaraan </v>
      </c>
      <c r="C11" s="306"/>
      <c r="D11" s="203">
        <f>nama_mapel!D5</f>
        <v>75</v>
      </c>
      <c r="E11" s="215">
        <f>IF(VLOOKUP($J$1,'ENTRI NILAI PILIH TAB INI'!$A$9:$AC$51,M11)=0,"",ROUND(VLOOKUP($J$1,'ENTRI NILAI PILIH TAB INI'!$A$9:$AC$51,M11),0))</f>
        <v>89</v>
      </c>
      <c r="F11" s="216" t="str">
        <f t="shared" ref="F11:F39" si="0">IF((E11=0),"",CONCATENATE(VLOOKUP(ABS(LEFT(E11,1)),$O$11:$Q$21,3)," ",IF((ABS(RIGHT(E11,1))=0),"",VLOOKUP(ABS(RIGHT(E11,1)),$O$11:$Q$21,2))))</f>
        <v>Delapan puluh sembilan</v>
      </c>
      <c r="G11" s="217" t="str">
        <f>IF(E11="","",VLOOKUP(E11,$S$16:$T$19,2))</f>
        <v>Baik</v>
      </c>
      <c r="H11" s="291" t="str">
        <f>CONCATENATE("Pemahaman materi ",B11,IF(D11&lt;E11," tercapai "," belum tercapai ")," dengan predikat"," ",G11)</f>
        <v>Pemahaman materi Pendidikan Kewarganegaraan  tercapai  dengan predikat Baik</v>
      </c>
      <c r="I11" s="292"/>
      <c r="J11" s="293"/>
      <c r="K11" s="150"/>
      <c r="L11" s="136">
        <f>IF(E11="","",MOD(E11,1))</f>
        <v>0</v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291" t="str">
        <f>nama_mapel!C6</f>
        <v>Bahasa  Indonesia</v>
      </c>
      <c r="C12" s="306"/>
      <c r="D12" s="203">
        <f>nama_mapel!D6</f>
        <v>75</v>
      </c>
      <c r="E12" s="215">
        <f>IF(VLOOKUP($J$1,'ENTRI NILAI PILIH TAB INI'!$A$9:$AC$51,M12)=0,"",ROUND(VLOOKUP($J$1,'ENTRI NILAI PILIH TAB INI'!$A$9:$AC$51,M12),0))</f>
        <v>78</v>
      </c>
      <c r="F12" s="216" t="str">
        <f t="shared" si="0"/>
        <v>Tujuh puluh delapan</v>
      </c>
      <c r="G12" s="217" t="str">
        <f>IF(E12="","",VLOOKUP(E12,$S$16:$T$19,2))</f>
        <v>Baik</v>
      </c>
      <c r="H12" s="291" t="str">
        <f>CONCATENATE("Pemahaman materi ",B12,IF(D12&lt;E12," tercapai "," belum tercapai ")," dengan predikat"," ",G12)</f>
        <v>Pemahaman materi Bahasa  Indonesia tercapai  dengan predikat Baik</v>
      </c>
      <c r="I12" s="292"/>
      <c r="J12" s="293"/>
      <c r="K12" s="150"/>
      <c r="L12" s="136">
        <f t="shared" ref="L12:L40" si="1">IF(E12="","",MOD(E12,1))</f>
        <v>0</v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291" t="str">
        <f>nama_mapel!C7</f>
        <v>Pendidikan Jasmani dan Olahraga</v>
      </c>
      <c r="C13" s="306"/>
      <c r="D13" s="203">
        <f>nama_mapel!D7</f>
        <v>75</v>
      </c>
      <c r="E13" s="215">
        <f>IF(VLOOKUP($J$1,'ENTRI NILAI PILIH TAB INI'!$A$9:$AC$51,M13)=0,"",ROUND(VLOOKUP($J$1,'ENTRI NILAI PILIH TAB INI'!$A$9:$AC$51,M13),0))</f>
        <v>89</v>
      </c>
      <c r="F13" s="216" t="str">
        <f t="shared" si="0"/>
        <v>Delapan puluh sembilan</v>
      </c>
      <c r="G13" s="217" t="str">
        <f>IF(E13="","",VLOOKUP(E13,$S$16:$T$19,2))</f>
        <v>Baik</v>
      </c>
      <c r="H13" s="291" t="str">
        <f>CONCATENATE("Pemahaman materi ",B13,IF(D13&lt;E13," tercapai "," belum tercapai ")," dengan predikat"," ",G13)</f>
        <v>Pemahaman materi Pendidikan Jasmani dan Olahraga tercapai  dengan predikat Baik</v>
      </c>
      <c r="I13" s="292"/>
      <c r="J13" s="293"/>
      <c r="K13" s="150"/>
      <c r="L13" s="136">
        <f t="shared" si="1"/>
        <v>0</v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291" t="str">
        <f>nama_mapel!C8</f>
        <v>Seni Budaya</v>
      </c>
      <c r="C14" s="306"/>
      <c r="D14" s="203">
        <f>nama_mapel!D8</f>
        <v>75</v>
      </c>
      <c r="E14" s="215">
        <f>IF(VLOOKUP($J$1,'ENTRI NILAI PILIH TAB INI'!$A$9:$AC$51,M14)=0,"",ROUND(VLOOKUP($J$1,'ENTRI NILAI PILIH TAB INI'!$A$9:$AC$51,M14),0))</f>
        <v>89</v>
      </c>
      <c r="F14" s="216" t="str">
        <f t="shared" si="0"/>
        <v>Delapan puluh sembilan</v>
      </c>
      <c r="G14" s="217" t="str">
        <f>IF(E14="","",VLOOKUP(E14,$S$16:$T$19,2))</f>
        <v>Baik</v>
      </c>
      <c r="H14" s="291" t="str">
        <f>CONCATENATE("Pemahaman materi ",B14,IF(D14&lt;E14," tercapai "," belum tercapai ")," dengan predikat"," ",G14)</f>
        <v>Pemahaman materi Seni Budaya tercapai  dengan predikat Baik</v>
      </c>
      <c r="I14" s="292"/>
      <c r="J14" s="293"/>
      <c r="K14" s="150"/>
      <c r="L14" s="136">
        <f t="shared" si="1"/>
        <v>0</v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297"/>
      <c r="I15" s="298"/>
      <c r="J15" s="299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291" t="str">
        <f>nama_mapel!C10</f>
        <v>Bahasa Inggris</v>
      </c>
      <c r="C16" s="306"/>
      <c r="D16" s="170">
        <f>nama_mapel!D10</f>
        <v>76</v>
      </c>
      <c r="E16" s="215">
        <f>IF(VLOOKUP($J$1,'ENTRI NILAI PILIH TAB INI'!$A$9:$AC$51,M16)=0,"",ROUND(VLOOKUP($J$1,'ENTRI NILAI PILIH TAB INI'!$A$9:$AC$51,M16),0))</f>
        <v>89</v>
      </c>
      <c r="F16" s="216" t="str">
        <f t="shared" si="0"/>
        <v>Delapan puluh sembilan</v>
      </c>
      <c r="G16" s="217" t="str">
        <f>IF(E16="","",VLOOKUP(E16,$S$16:$T$19,2))</f>
        <v>Baik</v>
      </c>
      <c r="H16" s="291" t="str">
        <f>CONCATENATE("Pemahaman materi ",B16,IF(D16&lt;E16," tercapai "," belum tercapai ")," dengan predikat"," ",G16)</f>
        <v>Pemahaman materi Bahasa Inggris tercapai  dengan predikat Baik</v>
      </c>
      <c r="I16" s="292"/>
      <c r="J16" s="293"/>
      <c r="K16" s="150"/>
      <c r="L16" s="136">
        <f t="shared" si="1"/>
        <v>0</v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291" t="str">
        <f>nama_mapel!C11</f>
        <v>Matematika</v>
      </c>
      <c r="C17" s="306"/>
      <c r="D17" s="170">
        <f>nama_mapel!D11</f>
        <v>75</v>
      </c>
      <c r="E17" s="215">
        <f>IF(VLOOKUP($J$1,'ENTRI NILAI PILIH TAB INI'!$A$9:$AC$51,M17)=0,"",ROUND(VLOOKUP($J$1,'ENTRI NILAI PILIH TAB INI'!$A$9:$AC$51,M17),0))</f>
        <v>90</v>
      </c>
      <c r="F17" s="216" t="str">
        <f t="shared" si="0"/>
        <v xml:space="preserve">Sembilan puluh </v>
      </c>
      <c r="G17" s="217" t="str">
        <f t="shared" ref="G17:G22" si="2">IF(E17="","",VLOOKUP(E17,$S$16:$T$19,2))</f>
        <v>Amat Baik</v>
      </c>
      <c r="H17" s="291" t="str">
        <f t="shared" ref="H17:H24" si="3">CONCATENATE("Pemahaman materi ",B17,IF(D17&lt;E17," tercapai "," belum tercapai ")," dengan predikat"," ",G17)</f>
        <v>Pemahaman materi Matematika tercapai  dengan predikat Amat Baik</v>
      </c>
      <c r="I17" s="292"/>
      <c r="J17" s="293"/>
      <c r="K17" s="150"/>
      <c r="L17" s="136">
        <f t="shared" si="1"/>
        <v>0</v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291" t="str">
        <f>nama_mapel!C12</f>
        <v>Fisika</v>
      </c>
      <c r="C18" s="306"/>
      <c r="D18" s="170">
        <f>nama_mapel!D12</f>
        <v>75</v>
      </c>
      <c r="E18" s="215">
        <f>IF(VLOOKUP($J$1,'ENTRI NILAI PILIH TAB INI'!$A$9:$AC$51,M18)=0,"",ROUND(VLOOKUP($J$1,'ENTRI NILAI PILIH TAB INI'!$A$9:$AC$51,M18),0))</f>
        <v>76</v>
      </c>
      <c r="F18" s="216" t="str">
        <f t="shared" si="0"/>
        <v>Tujuh puluh enam</v>
      </c>
      <c r="G18" s="217" t="str">
        <f t="shared" si="2"/>
        <v>Baik</v>
      </c>
      <c r="H18" s="291" t="str">
        <f t="shared" si="3"/>
        <v>Pemahaman materi Fisika tercapai  dengan predikat Baik</v>
      </c>
      <c r="I18" s="292"/>
      <c r="J18" s="293"/>
      <c r="K18" s="150"/>
      <c r="L18" s="136">
        <f t="shared" si="1"/>
        <v>0</v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291" t="str">
        <f>nama_mapel!C13</f>
        <v>Kimia</v>
      </c>
      <c r="C19" s="306"/>
      <c r="D19" s="170">
        <f>nama_mapel!D13</f>
        <v>75</v>
      </c>
      <c r="E19" s="215">
        <f>IF(VLOOKUP($J$1,'ENTRI NILAI PILIH TAB INI'!$A$9:$AC$51,M19)=0,"",ROUND(VLOOKUP($J$1,'ENTRI NILAI PILIH TAB INI'!$A$9:$AC$51,M19),0))</f>
        <v>76</v>
      </c>
      <c r="F19" s="216" t="str">
        <f t="shared" si="0"/>
        <v>Tujuh puluh enam</v>
      </c>
      <c r="G19" s="217" t="str">
        <f t="shared" si="2"/>
        <v>Baik</v>
      </c>
      <c r="H19" s="291" t="str">
        <f t="shared" si="3"/>
        <v>Pemahaman materi Kimia tercapai  dengan predikat Baik</v>
      </c>
      <c r="I19" s="292"/>
      <c r="J19" s="293"/>
      <c r="K19" s="150"/>
      <c r="L19" s="136">
        <f t="shared" si="1"/>
        <v>0</v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291" t="str">
        <f>nama_mapel!C14</f>
        <v>Ketrampilan Komputer dan Pengelolaan Informasi</v>
      </c>
      <c r="C20" s="306"/>
      <c r="D20" s="170">
        <f>nama_mapel!D14</f>
        <v>75</v>
      </c>
      <c r="E20" s="215">
        <f>IF(VLOOKUP($J$1,'ENTRI NILAI PILIH TAB INI'!$A$9:$AC$51,M20)=0,"",ROUND(VLOOKUP($J$1,'ENTRI NILAI PILIH TAB INI'!$A$9:$AC$51,M20),0))</f>
        <v>78</v>
      </c>
      <c r="F20" s="216" t="str">
        <f t="shared" si="0"/>
        <v>Tujuh puluh delapan</v>
      </c>
      <c r="G20" s="217" t="str">
        <f t="shared" si="2"/>
        <v>Baik</v>
      </c>
      <c r="H20" s="291" t="str">
        <f>CONCATENATE("Pemahaman materi ",B20,IF(D20&lt;E20," tercapai "," belum tercapai ")," dengan predikat"," ",G20)</f>
        <v>Pemahaman materi Ketrampilan Komputer dan Pengelolaan Informasi tercapai  dengan predikat Baik</v>
      </c>
      <c r="I20" s="292"/>
      <c r="J20" s="293"/>
      <c r="K20" s="150"/>
      <c r="L20" s="136">
        <f t="shared" si="1"/>
        <v>0</v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291" t="str">
        <f>nama_mapel!C15</f>
        <v>Kewirausahaan</v>
      </c>
      <c r="C21" s="306"/>
      <c r="D21" s="170">
        <f>nama_mapel!D15</f>
        <v>75</v>
      </c>
      <c r="E21" s="215">
        <f>IF(VLOOKUP($J$1,'ENTRI NILAI PILIH TAB INI'!$A$9:$AC$51,M21)=0,"",ROUND(VLOOKUP($J$1,'ENTRI NILAI PILIH TAB INI'!$A$9:$AC$51,M21),0))</f>
        <v>78</v>
      </c>
      <c r="F21" s="216" t="str">
        <f t="shared" si="0"/>
        <v>Tujuh puluh delapan</v>
      </c>
      <c r="G21" s="217" t="str">
        <f t="shared" si="2"/>
        <v>Baik</v>
      </c>
      <c r="H21" s="291" t="str">
        <f>CONCATENATE("Pemahaman materi ",B21,IF(D21&lt;E21," tercapai "," belum tercapai ")," dengan predikat"," ",G21)</f>
        <v>Pemahaman materi Kewirausahaan tercapai  dengan predikat Baik</v>
      </c>
      <c r="I21" s="292"/>
      <c r="J21" s="293"/>
      <c r="K21" s="150"/>
      <c r="L21" s="136">
        <f t="shared" si="1"/>
        <v>0</v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291">
        <f>nama_mapel!C16</f>
        <v>0</v>
      </c>
      <c r="C22" s="306"/>
      <c r="D22" s="170">
        <f>nama_mapel!D16</f>
        <v>0</v>
      </c>
      <c r="E22" s="215" t="str">
        <f>IF(VLOOKUP($J$1,'ENTRI NILAI PILIH TAB INI'!$A$9:$AC$51,M22)=0,"",ROUND(VLOOKUP($J$1,'ENTRI NILAI PILIH TAB INI'!$A$9:$AC$51,M22),0))</f>
        <v/>
      </c>
      <c r="F22" s="216" t="e">
        <f t="shared" si="0"/>
        <v>#VALUE!</v>
      </c>
      <c r="G22" s="217" t="str">
        <f t="shared" si="2"/>
        <v/>
      </c>
      <c r="H22" s="291" t="str">
        <f t="shared" si="3"/>
        <v xml:space="preserve">Pemahaman materi 0 tercapai  dengan predikat </v>
      </c>
      <c r="I22" s="292"/>
      <c r="J22" s="293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291">
        <f>nama_mapel!C17</f>
        <v>0</v>
      </c>
      <c r="C23" s="306"/>
      <c r="D23" s="170">
        <f>nama_mapel!D17</f>
        <v>0</v>
      </c>
      <c r="E23" s="215" t="str">
        <f>IF(VLOOKUP($J$1,'ENTRI NILAI PILIH TAB INI'!$A$9:$AC$51,M23)=0,"",ROUND(VLOOKUP($J$1,'ENTRI NILAI PILIH TAB INI'!$A$9:$AC$51,M23),0))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291" t="str">
        <f t="shared" si="3"/>
        <v xml:space="preserve">Pemahaman materi 0 tercapai  dengan predikat </v>
      </c>
      <c r="I23" s="292"/>
      <c r="J23" s="293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291">
        <f>nama_mapel!C18</f>
        <v>0</v>
      </c>
      <c r="C24" s="306"/>
      <c r="D24" s="170">
        <f>nama_mapel!D18</f>
        <v>0</v>
      </c>
      <c r="E24" s="215" t="str">
        <f>IF(VLOOKUP($J$1,'ENTRI NILAI PILIH TAB INI'!$A$9:$AC$51,M24)=0,"",ROUND(VLOOKUP($J$1,'ENTRI NILAI PILIH TAB INI'!$A$9:$AC$51,M24),0))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291" t="str">
        <f t="shared" si="3"/>
        <v xml:space="preserve">Pemahaman materi 0 tercapai  dengan predikat </v>
      </c>
      <c r="I24" s="292"/>
      <c r="J24" s="293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291"/>
      <c r="C25" s="306"/>
      <c r="D25" s="170"/>
      <c r="E25" s="215"/>
      <c r="F25" s="216"/>
      <c r="G25" s="217"/>
      <c r="H25" s="291"/>
      <c r="I25" s="292"/>
      <c r="J25" s="293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297"/>
      <c r="I26" s="298"/>
      <c r="J26" s="299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.75" customHeight="1">
      <c r="A27" s="171">
        <v>1</v>
      </c>
      <c r="B27" s="291" t="str">
        <f>nama_mapel!C21</f>
        <v>Memb. Paket Software aplikasi berbasis desktop</v>
      </c>
      <c r="C27" s="306"/>
      <c r="D27" s="170">
        <f>nama_mapel!D21</f>
        <v>76</v>
      </c>
      <c r="E27" s="215">
        <f>IF(VLOOKUP($J$1,'ENTRI NILAI PILIH TAB INI'!$A$9:$AC$51,M27)=0,"",ROUND(VLOOKUP($J$1,'ENTRI NILAI PILIH TAB INI'!$A$9:$AC$51,M27),0))</f>
        <v>56</v>
      </c>
      <c r="F27" s="216" t="str">
        <f t="shared" si="0"/>
        <v>Lima puluh enam</v>
      </c>
      <c r="G27" s="217" t="str">
        <f>IF(E27&lt;D27,"Belum Kompeten","Kompeten")</f>
        <v>Belum Kompeten</v>
      </c>
      <c r="H27" s="294" t="str">
        <f t="shared" ref="H27:H32" si="4">IF(E27="","",IF(E27&gt;=D27+5,"Kompeten Dalam  ","Cukup Kompeten dalam ")&amp;B27)</f>
        <v>Cukup Kompeten dalam Memb. Paket Software aplikasi berbasis desktop</v>
      </c>
      <c r="I27" s="295"/>
      <c r="J27" s="296"/>
      <c r="K27" s="150"/>
      <c r="L27" s="136">
        <f t="shared" si="1"/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.75" customHeight="1">
      <c r="A28" s="171">
        <v>2</v>
      </c>
      <c r="B28" s="291" t="str">
        <f>nama_mapel!C22</f>
        <v>Meranc. Apl teks dan Desktop berbasis objek</v>
      </c>
      <c r="C28" s="306"/>
      <c r="D28" s="170">
        <f>nama_mapel!D22</f>
        <v>76</v>
      </c>
      <c r="E28" s="215">
        <f>IF(VLOOKUP($J$1,'ENTRI NILAI PILIH TAB INI'!$A$9:$AC$51,M28)=0,"",ROUND(VLOOKUP($J$1,'ENTRI NILAI PILIH TAB INI'!$A$9:$AC$51,M28),0))</f>
        <v>78</v>
      </c>
      <c r="F28" s="216" t="str">
        <f t="shared" si="0"/>
        <v>Tujuh puluh delapan</v>
      </c>
      <c r="G28" s="217" t="str">
        <f t="shared" ref="G28:G36" si="5">IF(E28&lt;D28,"Belum Kompeten","Kompeten")</f>
        <v>Kompeten</v>
      </c>
      <c r="H28" s="294" t="str">
        <f t="shared" si="4"/>
        <v>Cukup Kompeten dalam Meranc. Apl teks dan Desktop berbasis objek</v>
      </c>
      <c r="I28" s="295"/>
      <c r="J28" s="296"/>
      <c r="K28" s="150"/>
      <c r="L28" s="136">
        <f t="shared" si="1"/>
        <v>0</v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.75" customHeight="1">
      <c r="A29" s="169">
        <v>3</v>
      </c>
      <c r="B29" s="291" t="str">
        <f>nama_mapel!C23</f>
        <v>Mengg. Bhs Pemrograman Berorientasi Objek</v>
      </c>
      <c r="C29" s="306"/>
      <c r="D29" s="170">
        <f>nama_mapel!D23</f>
        <v>76</v>
      </c>
      <c r="E29" s="215">
        <f>IF(VLOOKUP($J$1,'ENTRI NILAI PILIH TAB INI'!$A$9:$AC$51,M29)=0,"",ROUND(VLOOKUP($J$1,'ENTRI NILAI PILIH TAB INI'!$A$9:$AC$51,M29),0))</f>
        <v>78</v>
      </c>
      <c r="F29" s="216" t="str">
        <f t="shared" si="0"/>
        <v>Tujuh puluh delapan</v>
      </c>
      <c r="G29" s="217" t="str">
        <f t="shared" si="5"/>
        <v>Kompeten</v>
      </c>
      <c r="H29" s="294" t="str">
        <f t="shared" si="4"/>
        <v>Cukup Kompeten dalam Mengg. Bhs Pemrograman Berorientasi Objek</v>
      </c>
      <c r="I29" s="295"/>
      <c r="J29" s="296"/>
      <c r="K29" s="150"/>
      <c r="L29" s="136">
        <f t="shared" si="1"/>
        <v>0</v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.75" customHeight="1">
      <c r="A30" s="174">
        <v>4</v>
      </c>
      <c r="B30" s="291" t="str">
        <f>nama_mapel!C24</f>
        <v>Meranc. Program Apl Web Berbasis Objek</v>
      </c>
      <c r="C30" s="306"/>
      <c r="D30" s="170">
        <f>nama_mapel!D24</f>
        <v>76</v>
      </c>
      <c r="E30" s="215">
        <f>IF(VLOOKUP($J$1,'ENTRI NILAI PILIH TAB INI'!$A$9:$AC$51,M30)=0,"",ROUND(VLOOKUP($J$1,'ENTRI NILAI PILIH TAB INI'!$A$9:$AC$51,M30),0))</f>
        <v>67</v>
      </c>
      <c r="F30" s="216" t="str">
        <f t="shared" si="0"/>
        <v>Enam puluh tujuh</v>
      </c>
      <c r="G30" s="217" t="str">
        <f t="shared" si="5"/>
        <v>Belum Kompeten</v>
      </c>
      <c r="H30" s="294" t="str">
        <f t="shared" si="4"/>
        <v>Cukup Kompeten dalam Meranc. Program Apl Web Berbasis Objek</v>
      </c>
      <c r="I30" s="295"/>
      <c r="J30" s="296"/>
      <c r="K30" s="150"/>
      <c r="L30" s="136">
        <f t="shared" si="1"/>
        <v>0</v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33.75" customHeight="1">
      <c r="A31" s="169">
        <v>5</v>
      </c>
      <c r="B31" s="291" t="str">
        <f>nama_mapel!C25</f>
        <v>Perawatan Jaringan (Mulok)</v>
      </c>
      <c r="C31" s="306"/>
      <c r="D31" s="170">
        <f>nama_mapel!D25</f>
        <v>76</v>
      </c>
      <c r="E31" s="215">
        <f>IF(VLOOKUP($J$1,'ENTRI NILAI PILIH TAB INI'!$A$9:$AC$51,M31)=0,"",ROUND(VLOOKUP($J$1,'ENTRI NILAI PILIH TAB INI'!$A$9:$AC$51,M31),0))</f>
        <v>78</v>
      </c>
      <c r="F31" s="216" t="str">
        <f t="shared" si="0"/>
        <v>Tujuh puluh delapan</v>
      </c>
      <c r="G31" s="217" t="str">
        <f t="shared" si="5"/>
        <v>Kompeten</v>
      </c>
      <c r="H31" s="294" t="str">
        <f t="shared" si="4"/>
        <v>Cukup Kompeten dalam Perawatan Jaringan (Mulok)</v>
      </c>
      <c r="I31" s="295"/>
      <c r="J31" s="296"/>
      <c r="K31" s="150"/>
      <c r="L31" s="136">
        <f t="shared" si="1"/>
        <v>0</v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33.75" customHeight="1">
      <c r="A32" s="174">
        <v>6</v>
      </c>
      <c r="B32" s="291" t="str">
        <f>nama_mapel!C26</f>
        <v>Desain Grafis (Mulok)</v>
      </c>
      <c r="C32" s="306"/>
      <c r="D32" s="170">
        <f>nama_mapel!D26</f>
        <v>76</v>
      </c>
      <c r="E32" s="215">
        <f>IF(VLOOKUP($J$1,'ENTRI NILAI PILIH TAB INI'!$A$9:$AC$51,M32)=0,"",ROUND(VLOOKUP($J$1,'ENTRI NILAI PILIH TAB INI'!$A$9:$AC$51,M32),0))</f>
        <v>78</v>
      </c>
      <c r="F32" s="216" t="str">
        <f>IF((E32=0),"",CONCATENATE(VLOOKUP(ABS(LEFT(E32,1)),$O$11:$Q$21,3)," ",IF((ABS(RIGHT(E32,1))=0),"",VLOOKUP(ABS(RIGHT(E32,1)),$O$11:$Q$21,2))))</f>
        <v>Tujuh puluh delapan</v>
      </c>
      <c r="G32" s="217" t="str">
        <f t="shared" si="5"/>
        <v>Kompeten</v>
      </c>
      <c r="H32" s="294" t="str">
        <f t="shared" si="4"/>
        <v>Cukup Kompeten dalam Desain Grafis (Mulok)</v>
      </c>
      <c r="I32" s="295"/>
      <c r="J32" s="296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33.75" hidden="1" customHeight="1">
      <c r="A33" s="174">
        <v>7</v>
      </c>
      <c r="B33" s="291">
        <f>nama_mapel!C27</f>
        <v>0</v>
      </c>
      <c r="C33" s="306"/>
      <c r="D33" s="170">
        <f>nama_mapel!D27</f>
        <v>0</v>
      </c>
      <c r="E33" s="215">
        <f>IF(VLOOKUP($J$1,'ENTRI NILAI PILIH TAB INI'!$A$9:$AC$51,M33)=0,"",ROUND(VLOOKUP($J$1,'ENTRI NILAI PILIH TAB INI'!$A$9:$AC$51,M33),0))</f>
        <v>78</v>
      </c>
      <c r="F33" s="216" t="str">
        <f>IF((E33=0),"",CONCATENATE(VLOOKUP(ABS(LEFT(E33,1)),$O$11:$Q$21,3)," ",IF((ABS(RIGHT(E33,1))=0),"",VLOOKUP(ABS(RIGHT(E33,1)),$O$11:$Q$21,2))))</f>
        <v>Tujuh puluh delapan</v>
      </c>
      <c r="G33" s="217" t="str">
        <f t="shared" si="5"/>
        <v>Kompeten</v>
      </c>
      <c r="H33" s="294" t="str">
        <f t="shared" ref="H33" si="6">IF(E33="","",IF(E33&gt;=D33+5,"Kompeten Dalam  ","Cukup Kompeten dalam ")&amp;B33)</f>
        <v>Kompeten Dalam  0</v>
      </c>
      <c r="I33" s="295"/>
      <c r="J33" s="296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Meranc. Apl teks dan Desktop berbasis objek</v>
      </c>
      <c r="C34" s="173"/>
      <c r="D34" s="170">
        <f>nama_mapel!D28</f>
        <v>0</v>
      </c>
      <c r="E34" s="215" t="str">
        <f>IF(VLOOKUP($J$1,'ENTRI NILAI PILIH TAB INI'!$A$9:$AC$51,M34)=0,"",ROUND(VLOOKUP($J$1,'ENTRI NILAI PILIH TAB INI'!$A$9:$AC$51,M34),0))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53" t="str">
        <f>IF(E34="","",IF(E34&gt;=D34+5,"Baik Dalam  ","Cukup dalam ")&amp;B34)</f>
        <v/>
      </c>
      <c r="I34" s="354"/>
      <c r="J34" s="355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Meranc. Apl teks dan Desktop berbasis objek</v>
      </c>
      <c r="C35" s="173"/>
      <c r="D35" s="170">
        <f>nama_mapel!D29</f>
        <v>0</v>
      </c>
      <c r="E35" s="215" t="str">
        <f>IF(VLOOKUP($J$1,'ENTRI NILAI PILIH TAB INI'!$A$9:$AC$51,M35)=0,"",ROUND(VLOOKUP($J$1,'ENTRI NILAI PILIH TAB INI'!$A$9:$AC$51,M35),0))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53" t="str">
        <f>IF(E35="","",IF(E35&gt;=D35+5,"Baik Dalam  ","Cukup dalam ")&amp;B35)</f>
        <v/>
      </c>
      <c r="I35" s="354"/>
      <c r="J35" s="355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Meranc. Apl teks dan Desktop berbasis objek</v>
      </c>
      <c r="C36" s="173"/>
      <c r="D36" s="170">
        <f>nama_mapel!D30</f>
        <v>0</v>
      </c>
      <c r="E36" s="215" t="str">
        <f>IF(VLOOKUP($J$1,'ENTRI NILAI PILIH TAB INI'!$A$9:$AC$51,M36)=0,"",ROUND(VLOOKUP($J$1,'ENTRI NILAI PILIH TAB INI'!$A$9:$AC$51,M36),0))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53" t="str">
        <f>IF(E36="","",IF(E36&gt;=D36+5,"Baik Dalam  ","Cukup dalam ")&amp;B36)</f>
        <v/>
      </c>
      <c r="I36" s="354"/>
      <c r="J36" s="355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09"/>
      <c r="C37" s="310"/>
      <c r="D37" s="223"/>
      <c r="E37" s="224"/>
      <c r="F37" s="225" t="str">
        <f t="shared" si="0"/>
        <v/>
      </c>
      <c r="G37" s="226"/>
      <c r="H37" s="303"/>
      <c r="I37" s="304"/>
      <c r="J37" s="305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297"/>
      <c r="I38" s="298"/>
      <c r="J38" s="299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INI'!$A$9:$AU$51,M39)=0,"",ROUND(VLOOKUP($J$1,'ENTRI NILAI PILIH TAB INI'!$A$9:$AU$51,M39),0))</f>
        <v>78</v>
      </c>
      <c r="F39" s="216" t="str">
        <f t="shared" si="0"/>
        <v>Tujuh puluh delapan</v>
      </c>
      <c r="G39" s="217" t="str">
        <f>IF(E39="","",VLOOKUP(E39,$S$16:$T$19,2))</f>
        <v>Baik</v>
      </c>
      <c r="H39" s="291" t="str">
        <f>CONCATENATE("Pemahaman materi ",B39,IF(D39&lt;E39," tercapai "," belum tercapai ")," dengan predikat"," ",G39)</f>
        <v>Pemahaman materi Bahasa Jawa tercapai  dengan predikat Baik</v>
      </c>
      <c r="I39" s="292"/>
      <c r="J39" s="293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130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218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165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Toetik Irawati, S.Pd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19760425200501 2 004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59" t="s">
        <v>103</v>
      </c>
      <c r="B50" s="359"/>
      <c r="C50" s="359"/>
      <c r="D50" s="359"/>
      <c r="E50" s="359"/>
      <c r="F50" s="359"/>
      <c r="G50" s="359"/>
      <c r="H50" s="359"/>
      <c r="I50" s="359"/>
      <c r="J50" s="359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INI'!$A$9:$AC$51,3)</f>
        <v>AAN MIFTAHUDIN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5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INI'!$A$9:$AC$51,2)&lt;100,"00","0")&amp;VLOOKUP($J$1,'ENTRI NILAI PILIH TAB INI'!$A$9:$AC$51,2)</f>
        <v>0721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Rekayasa Perangkat Lunak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131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36.75" thickBot="1">
      <c r="B57" s="109" t="s">
        <v>5</v>
      </c>
      <c r="C57" s="308" t="s">
        <v>104</v>
      </c>
      <c r="D57" s="308"/>
      <c r="E57" s="308"/>
      <c r="F57" s="156" t="s">
        <v>105</v>
      </c>
      <c r="G57" s="109" t="s">
        <v>111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356"/>
      <c r="D58" s="356"/>
      <c r="E58" s="356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357"/>
      <c r="D59" s="357"/>
      <c r="E59" s="357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132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19.5" customHeight="1">
      <c r="B63" s="358" t="s">
        <v>107</v>
      </c>
      <c r="C63" s="358"/>
      <c r="D63" s="358"/>
      <c r="E63" s="358"/>
      <c r="F63" s="358"/>
      <c r="G63" s="358"/>
      <c r="H63" s="358"/>
      <c r="I63" s="227"/>
      <c r="J63" s="228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8" customHeight="1">
      <c r="B64" s="307" t="s">
        <v>209</v>
      </c>
      <c r="C64" s="307"/>
      <c r="D64" s="307"/>
      <c r="E64" s="307"/>
      <c r="F64" s="312" t="str">
        <f>VLOOKUP($J$1,'ENTRI NILAI PILIH TAB INI'!$A$9:$AU$51,36)</f>
        <v>Pramuka</v>
      </c>
      <c r="G64" s="313"/>
      <c r="H64" s="314"/>
      <c r="I64" s="237"/>
      <c r="J64" s="267" t="str">
        <f>VLOOKUP($J$1,'ENTRI NILAI PILIH TAB INI'!$A$9:$AU$51,37)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8" customHeight="1">
      <c r="B65" s="307"/>
      <c r="C65" s="307"/>
      <c r="D65" s="307"/>
      <c r="E65" s="307"/>
      <c r="F65" s="312" t="str">
        <f>VLOOKUP($J$1,'ENTRI NILAI PILIH TAB INI'!$A$9:$AU$51,38)</f>
        <v>PMR</v>
      </c>
      <c r="G65" s="313"/>
      <c r="H65" s="314"/>
      <c r="I65" s="237"/>
      <c r="J65" s="267" t="str">
        <f>VLOOKUP($J$1,'ENTRI NILAI PILIH TAB INI'!$A$9:$AU$51,39)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8" customHeight="1">
      <c r="B66" s="307" t="s">
        <v>108</v>
      </c>
      <c r="C66" s="307"/>
      <c r="D66" s="307"/>
      <c r="E66" s="307"/>
      <c r="F66" s="315" t="s">
        <v>144</v>
      </c>
      <c r="G66" s="315"/>
      <c r="H66" s="315"/>
      <c r="I66" s="237"/>
      <c r="J66" s="267" t="str">
        <f>VLOOKUP($J$1,'ENTRI NILAI PILIH TAB INI'!$A$9:$AU$51,40)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8" customHeight="1">
      <c r="B67" s="307"/>
      <c r="C67" s="307"/>
      <c r="D67" s="307"/>
      <c r="E67" s="307"/>
      <c r="F67" s="300" t="s">
        <v>145</v>
      </c>
      <c r="G67" s="301"/>
      <c r="H67" s="302"/>
      <c r="I67" s="237"/>
      <c r="J67" s="267" t="str">
        <f>VLOOKUP($J$1,'ENTRI NILAI PILIH TAB INI'!$A$9:$AU$51,41)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8" customHeight="1">
      <c r="B68" s="307"/>
      <c r="C68" s="307"/>
      <c r="D68" s="307"/>
      <c r="E68" s="307"/>
      <c r="F68" s="315" t="s">
        <v>146</v>
      </c>
      <c r="G68" s="315"/>
      <c r="H68" s="315"/>
      <c r="I68" s="237"/>
      <c r="J68" s="267" t="str">
        <f>VLOOKUP($J$1,'ENTRI NILAI PILIH TAB INI'!$A$9:$AU$51,42)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133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11" t="s">
        <v>109</v>
      </c>
      <c r="C71" s="311"/>
      <c r="D71" s="311"/>
      <c r="E71" s="311"/>
      <c r="F71" s="311"/>
      <c r="G71" s="307" t="s">
        <v>155</v>
      </c>
      <c r="H71" s="307"/>
      <c r="I71" s="238"/>
      <c r="J71" s="239">
        <f>VLOOKUP($J$1,'ENTRI NILAI PILIH TAB INI'!$A$9:$AU$51,43)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11"/>
      <c r="C72" s="311"/>
      <c r="D72" s="311"/>
      <c r="E72" s="311"/>
      <c r="F72" s="311"/>
      <c r="G72" s="307" t="s">
        <v>156</v>
      </c>
      <c r="H72" s="307"/>
      <c r="I72" s="238"/>
      <c r="J72" s="239">
        <f>VLOOKUP($J$1,'ENTRI NILAI PILIH TAB INI'!$A$9:$AU$51,44)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11"/>
      <c r="C73" s="311"/>
      <c r="D73" s="311"/>
      <c r="E73" s="311"/>
      <c r="F73" s="311"/>
      <c r="G73" s="307" t="s">
        <v>210</v>
      </c>
      <c r="H73" s="307"/>
      <c r="I73" s="238"/>
      <c r="J73" s="239">
        <f>VLOOKUP($J$1,'ENTRI NILAI PILIH TAB INI'!$A$9:$AU$51,45)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134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335" t="str">
        <f>VLOOKUP($J$1,'ENTRI NILAI PILIH TAB INI'!$A$9:$AU$51,46)</f>
        <v>Lebih giat lagi dalam belajar</v>
      </c>
      <c r="C76" s="336"/>
      <c r="D76" s="336"/>
      <c r="E76" s="336"/>
      <c r="F76" s="336"/>
      <c r="G76" s="336"/>
      <c r="H76" s="336"/>
      <c r="I76" s="336"/>
      <c r="J76" s="337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338"/>
      <c r="C77" s="339"/>
      <c r="D77" s="339"/>
      <c r="E77" s="339"/>
      <c r="F77" s="339"/>
      <c r="G77" s="339"/>
      <c r="H77" s="339"/>
      <c r="I77" s="339"/>
      <c r="J77" s="340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341"/>
      <c r="C78" s="342"/>
      <c r="D78" s="342"/>
      <c r="E78" s="342"/>
      <c r="F78" s="342"/>
      <c r="G78" s="342"/>
      <c r="H78" s="342"/>
      <c r="I78" s="342"/>
      <c r="J78" s="343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135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344"/>
      <c r="C80" s="345"/>
      <c r="D80" s="345"/>
      <c r="E80" s="345"/>
      <c r="F80" s="345"/>
      <c r="G80" s="345"/>
      <c r="H80" s="345"/>
      <c r="I80" s="345"/>
      <c r="J80" s="346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47"/>
      <c r="C81" s="348"/>
      <c r="D81" s="348"/>
      <c r="E81" s="348"/>
      <c r="F81" s="348"/>
      <c r="G81" s="348"/>
      <c r="H81" s="348"/>
      <c r="I81" s="348"/>
      <c r="J81" s="349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47"/>
      <c r="C82" s="348"/>
      <c r="D82" s="348"/>
      <c r="E82" s="348"/>
      <c r="F82" s="348"/>
      <c r="G82" s="348"/>
      <c r="H82" s="348"/>
      <c r="I82" s="348"/>
      <c r="J82" s="349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50"/>
      <c r="C83" s="351"/>
      <c r="D83" s="351"/>
      <c r="E83" s="351"/>
      <c r="F83" s="351"/>
      <c r="G83" s="351"/>
      <c r="H83" s="351"/>
      <c r="I83" s="351"/>
      <c r="J83" s="352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2.75">
      <c r="D85" s="3"/>
      <c r="E85" s="2"/>
      <c r="F85" s="3"/>
      <c r="H85" s="360" t="s">
        <v>211</v>
      </c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2.75">
      <c r="C86"/>
      <c r="D86" s="69"/>
      <c r="E86"/>
      <c r="F86" s="69"/>
      <c r="H86" s="360" t="s">
        <v>212</v>
      </c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B87" s="112" t="s">
        <v>130</v>
      </c>
      <c r="D87" s="3"/>
      <c r="E87" s="105"/>
      <c r="F87" s="3"/>
      <c r="H87" s="360" t="s">
        <v>213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B88" s="102" t="str">
        <f>J42</f>
        <v>Tanggal         : 7 Mei 2016</v>
      </c>
      <c r="D88" s="3"/>
      <c r="E88"/>
      <c r="F88" s="3"/>
      <c r="H88" s="360" t="s">
        <v>214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D90" s="210"/>
      <c r="E90" s="102"/>
      <c r="F90" s="210"/>
      <c r="J90" s="102"/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 t="s">
        <v>110</v>
      </c>
      <c r="D91" s="210"/>
      <c r="E91" s="102"/>
      <c r="F91" s="210"/>
      <c r="H91" s="361" t="s">
        <v>215</v>
      </c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H92" s="361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H93" s="361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112"/>
      <c r="D94" s="211"/>
      <c r="E94" s="102"/>
      <c r="F94" s="210"/>
      <c r="H94" s="361"/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B95" s="362" t="str">
        <f>J48</f>
        <v>Toetik Irawati, S.Pd</v>
      </c>
      <c r="D95" s="210"/>
      <c r="E95" s="102"/>
      <c r="F95" s="210"/>
      <c r="H95" s="363" t="s">
        <v>216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B96" s="364" t="str">
        <f>J49</f>
        <v>NIP 19760425200501 2 004</v>
      </c>
      <c r="C96" s="6"/>
      <c r="D96" s="210"/>
      <c r="E96" s="102"/>
      <c r="F96" s="210"/>
      <c r="G96" s="6"/>
      <c r="H96" s="365" t="s">
        <v>217</v>
      </c>
      <c r="I96" s="6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9">
    <mergeCell ref="B76:J78"/>
    <mergeCell ref="B80:J83"/>
    <mergeCell ref="H33:J33"/>
    <mergeCell ref="H34:J34"/>
    <mergeCell ref="H35:J35"/>
    <mergeCell ref="H36:J36"/>
    <mergeCell ref="C58:E58"/>
    <mergeCell ref="C59:E59"/>
    <mergeCell ref="B63:H63"/>
    <mergeCell ref="H38:J38"/>
    <mergeCell ref="H39:J39"/>
    <mergeCell ref="A50:J50"/>
    <mergeCell ref="G73:H73"/>
    <mergeCell ref="F68:H68"/>
    <mergeCell ref="B64:E65"/>
    <mergeCell ref="B66:E68"/>
    <mergeCell ref="H16:J16"/>
    <mergeCell ref="H10:J10"/>
    <mergeCell ref="H11:J11"/>
    <mergeCell ref="H15:J15"/>
    <mergeCell ref="H17:J17"/>
    <mergeCell ref="B27:C27"/>
    <mergeCell ref="B18:C18"/>
    <mergeCell ref="B23:C23"/>
    <mergeCell ref="B24:C24"/>
    <mergeCell ref="B25:C25"/>
    <mergeCell ref="B22:C22"/>
    <mergeCell ref="H1:I1"/>
    <mergeCell ref="B13:C13"/>
    <mergeCell ref="B14:C14"/>
    <mergeCell ref="A2:J2"/>
    <mergeCell ref="A7:A8"/>
    <mergeCell ref="B7:C8"/>
    <mergeCell ref="D7:D8"/>
    <mergeCell ref="E7:J7"/>
    <mergeCell ref="H8:J8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B28:C28"/>
    <mergeCell ref="B29:C29"/>
    <mergeCell ref="B30:C30"/>
    <mergeCell ref="G71:H71"/>
    <mergeCell ref="G72:H72"/>
    <mergeCell ref="C57:E57"/>
    <mergeCell ref="H30:J30"/>
    <mergeCell ref="B37:C37"/>
    <mergeCell ref="B31:C31"/>
    <mergeCell ref="B32:C32"/>
    <mergeCell ref="B33:C33"/>
    <mergeCell ref="H32:J32"/>
    <mergeCell ref="B71:F73"/>
    <mergeCell ref="F64:H64"/>
    <mergeCell ref="F65:H65"/>
    <mergeCell ref="F66:H66"/>
    <mergeCell ref="F67:H67"/>
    <mergeCell ref="H31:J31"/>
    <mergeCell ref="H37:J37"/>
    <mergeCell ref="H28:J28"/>
    <mergeCell ref="H29:J29"/>
    <mergeCell ref="H22:J22"/>
    <mergeCell ref="H27:J27"/>
    <mergeCell ref="H23:J23"/>
    <mergeCell ref="H24:J24"/>
    <mergeCell ref="H25:J25"/>
    <mergeCell ref="H26:J26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G6:H6 I52:I55 D52:F55 C55 G55:H55 G52:G54 G3:G5 J6 C3:C4 I3:I6 D3:F6 C6 C52:C53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&#10;silahkan pilih cancel" sqref="G37:G38 G26 G15">
      <formula1>1000</formula1>
    </dataValidation>
    <dataValidation type="textLength" operator="greaterThanOrEqual" allowBlank="1" errorTitle="Perhatian" error="Data otomatis, jangan dirubah&#10;silahkan pilih cancel" sqref="F37:F38 F26 F15 E10:E39">
      <formula1>1000</formula1>
    </dataValidation>
    <dataValidation allowBlank="1" sqref="F27:G36 F39:G39 F16:G25 H27:H33 H10:J26 F10:G14 H34:J40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smkn</cp:lastModifiedBy>
  <cp:lastPrinted>2015-12-11T02:10:36Z</cp:lastPrinted>
  <dcterms:created xsi:type="dcterms:W3CDTF">2010-10-20T00:45:33Z</dcterms:created>
  <dcterms:modified xsi:type="dcterms:W3CDTF">2016-04-28T01:53:53Z</dcterms:modified>
</cp:coreProperties>
</file>