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INI'!$A$3:$AF$42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F37" s="1"/>
  <c r="AD39"/>
  <c r="AE39"/>
  <c r="AD40"/>
  <c r="AE40"/>
  <c r="AF39" s="1"/>
  <c r="AD41"/>
  <c r="AE41"/>
  <c r="AD42"/>
  <c r="AE42"/>
  <c r="AF41" s="1"/>
  <c r="AE9"/>
  <c r="AD9"/>
  <c r="J95" i="4"/>
  <c r="J94"/>
  <c r="B76"/>
  <c r="J73"/>
  <c r="J72"/>
  <c r="J71"/>
  <c r="J68"/>
  <c r="J67"/>
  <c r="J66"/>
  <c r="J65"/>
  <c r="F65"/>
  <c r="J64"/>
  <c r="F64"/>
  <c r="J53"/>
  <c r="J52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H32" s="1"/>
  <c r="D32"/>
  <c r="B32"/>
  <c r="E31"/>
  <c r="L31" s="1"/>
  <c r="D31"/>
  <c r="B31"/>
  <c r="E30"/>
  <c r="H30" s="1"/>
  <c r="D30"/>
  <c r="B30"/>
  <c r="E29"/>
  <c r="L29" s="1"/>
  <c r="D29"/>
  <c r="B29"/>
  <c r="E28"/>
  <c r="H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J3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E4"/>
  <c r="AD3"/>
  <c r="C180" i="2"/>
  <c r="C179"/>
  <c r="J5" i="1"/>
  <c r="J54" i="4" s="1"/>
  <c r="J3" i="1"/>
  <c r="AF35" i="3" l="1"/>
  <c r="H27" i="4"/>
  <c r="F27"/>
  <c r="AF33" i="3"/>
  <c r="AF31"/>
  <c r="F16" i="4"/>
  <c r="AF29" i="3"/>
  <c r="AF27"/>
  <c r="AF25"/>
  <c r="AF23"/>
  <c r="AF21"/>
  <c r="AF19"/>
  <c r="AF17"/>
  <c r="AF15"/>
  <c r="AF13"/>
  <c r="F12" i="4"/>
  <c r="F20"/>
  <c r="F31"/>
  <c r="AF9" i="3"/>
  <c r="AF11"/>
  <c r="AF10"/>
  <c r="AF42"/>
  <c r="AF40"/>
  <c r="AF38"/>
  <c r="AF36"/>
  <c r="AF34"/>
  <c r="AF32"/>
  <c r="AF30"/>
  <c r="AF28"/>
  <c r="AF26"/>
  <c r="AF24"/>
  <c r="AF22"/>
  <c r="AF20"/>
  <c r="AF18"/>
  <c r="AF16"/>
  <c r="AF14"/>
  <c r="AF12"/>
  <c r="F14" i="4"/>
  <c r="F18"/>
  <c r="F22"/>
  <c r="H29"/>
  <c r="F29"/>
  <c r="H31"/>
  <c r="F3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<sst xmlns="http://schemas.openxmlformats.org/spreadsheetml/2006/main" count="460" uniqueCount="239">
  <si>
    <t xml:space="preserve">DATA SISWA </t>
  </si>
  <si>
    <t>LEGGER NILAI</t>
  </si>
  <si>
    <t>DAFTAR MATA PELAJARAN</t>
  </si>
  <si>
    <t>PROGRAM DIKLAT</t>
  </si>
  <si>
    <t>:</t>
  </si>
  <si>
    <t>Kelas/Semester</t>
  </si>
  <si>
    <t xml:space="preserve">: </t>
  </si>
  <si>
    <t xml:space="preserve">SEMESTER             </t>
  </si>
  <si>
    <t>Walikelas</t>
  </si>
  <si>
    <t xml:space="preserve">:  </t>
  </si>
  <si>
    <t>SMK NEGERI 1 BANGSRI</t>
  </si>
  <si>
    <t>A</t>
  </si>
  <si>
    <t>NO</t>
  </si>
  <si>
    <t>Normatif</t>
  </si>
  <si>
    <t>NIS</t>
  </si>
  <si>
    <t>N A M A</t>
  </si>
  <si>
    <t>KKM</t>
  </si>
  <si>
    <t xml:space="preserve">Kelas / Semester 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</si>
  <si>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</si>
  <si>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</si>
  <si>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</si>
  <si>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</si>
  <si>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</si>
  <si>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</si>
  <si>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</si>
  <si>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</si>
  <si>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X / 1</t>
  </si>
  <si>
    <t>Ket</t>
  </si>
  <si>
    <t>L</t>
  </si>
  <si>
    <t>Pendidikan Agama</t>
  </si>
  <si>
    <t>NORMATIF</t>
  </si>
  <si>
    <t xml:space="preserve">Tahun Ajaran         </t>
  </si>
  <si>
    <t>2016-2017</t>
  </si>
  <si>
    <t>ADAPTIF</t>
  </si>
  <si>
    <t>PRODUKTIF</t>
  </si>
  <si>
    <t>MULOK</t>
  </si>
  <si>
    <t xml:space="preserve">Pendidikan Kewarganegaraan </t>
  </si>
  <si>
    <t>Program</t>
  </si>
  <si>
    <t>Agama</t>
  </si>
  <si>
    <t>Rata-rata smt 1</t>
  </si>
  <si>
    <t>Teknik Sepeda Motor</t>
  </si>
  <si>
    <t>Bahasa  Indonesia</t>
  </si>
  <si>
    <t>Tanggal Raport</t>
  </si>
  <si>
    <t>Jumlah</t>
  </si>
  <si>
    <t>Peringkat</t>
  </si>
  <si>
    <t>0910</t>
  </si>
  <si>
    <t>PRAKERIN (PSG)</t>
  </si>
  <si>
    <t>Extra - School</t>
  </si>
  <si>
    <t>Rekayasa Perangkat Lunak</t>
  </si>
  <si>
    <t>Pendidikan Jasmani dan Olahraga</t>
  </si>
  <si>
    <t>Kepribadian</t>
  </si>
  <si>
    <t>ABSENSI</t>
  </si>
  <si>
    <t>Catatan untuk Ortu/Wali</t>
  </si>
  <si>
    <t>Devitta Nia Wulandari, S.Pd</t>
  </si>
  <si>
    <t>Pernyataan</t>
  </si>
  <si>
    <t>Administrasi Perkantoran</t>
  </si>
  <si>
    <t>Seni Budaya</t>
  </si>
  <si>
    <t>NIP</t>
  </si>
  <si>
    <t>-</t>
  </si>
  <si>
    <t>ANDRI SETIAWAN</t>
  </si>
  <si>
    <t>Pemasaran</t>
  </si>
  <si>
    <t>B</t>
  </si>
  <si>
    <t>Adaptif</t>
  </si>
  <si>
    <t>Bahasa Inggris</t>
  </si>
  <si>
    <t>Matematika</t>
  </si>
  <si>
    <t xml:space="preserve"> X / 1</t>
  </si>
  <si>
    <t>P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</si>
  <si>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</si>
  <si>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</si>
  <si>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</si>
  <si>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</si>
  <si>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</si>
  <si>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</si>
  <si>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 xml:space="preserve">Tempat Prakerin 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</si>
  <si>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</si>
  <si>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</si>
  <si>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</si>
  <si>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</si>
  <si>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</si>
  <si>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0911</t>
  </si>
  <si>
    <t>ARDI FIRMAN MAULANA</t>
  </si>
  <si>
    <t>Alamat</t>
  </si>
  <si>
    <t>lama pelaksanaan</t>
  </si>
  <si>
    <t>C</t>
  </si>
  <si>
    <t>Produktif</t>
  </si>
  <si>
    <t>Pemeliharaan Mesin Sepeda Motor</t>
  </si>
  <si>
    <t>Pemeliharaan Sasis Sepeda Motor</t>
  </si>
  <si>
    <t>Pemeliharaan dan Kelistrikan Sepeda Motor</t>
  </si>
  <si>
    <t>Predikat</t>
  </si>
  <si>
    <t>Kelakuan</t>
  </si>
  <si>
    <t>Kerajinan</t>
  </si>
  <si>
    <t>Kerapihan</t>
  </si>
  <si>
    <t>SAKIT</t>
  </si>
  <si>
    <t>IZIN</t>
  </si>
  <si>
    <t>TANPA KETERANGAN</t>
  </si>
  <si>
    <t>0912</t>
  </si>
  <si>
    <t>ARI ADI PRASTYO</t>
  </si>
  <si>
    <t>0913</t>
  </si>
  <si>
    <t>ARIF ROHMAN</t>
  </si>
  <si>
    <t>D</t>
  </si>
  <si>
    <t>Muatan Lokal  :</t>
  </si>
  <si>
    <t>0914</t>
  </si>
  <si>
    <t>ARIF SAIFUDIN</t>
  </si>
  <si>
    <t>Bahasa Jawa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</si>
  <si>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</si>
  <si>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</si>
  <si>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</si>
  <si>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</si>
  <si>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</si>
  <si>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</si>
  <si>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</si>
  <si>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</si>
  <si>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</si>
  <si>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</si>
  <si>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</si>
  <si>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</si>
  <si>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</si>
  <si>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</si>
  <si>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</si>
  <si>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</si>
  <si>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</si>
  <si>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</si>
  <si>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</si>
  <si>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</si>
  <si>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 xml:space="preserve"> </t>
  </si>
  <si>
    <t>0924</t>
  </si>
  <si>
    <t>KEVIN CAHYONO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</si>
  <si>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</si>
  <si>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</si>
  <si>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</si>
  <si>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</si>
  <si>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</si>
  <si>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</si>
  <si>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</si>
  <si>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</si>
  <si>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</si>
  <si>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</si>
  <si>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</si>
  <si>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</si>
  <si>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</si>
  <si>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</si>
  <si>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</si>
  <si>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</si>
  <si>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</si>
  <si>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</si>
  <si>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</si>
  <si>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</si>
  <si>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</si>
  <si>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</si>
  <si>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</si>
  <si>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</si>
  <si>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</si>
  <si>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</si>
  <si>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</si>
  <si>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</si>
  <si>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</si>
  <si>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</si>
  <si>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</si>
  <si>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</si>
  <si>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</si>
  <si>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</si>
  <si>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</si>
  <si>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</si>
  <si>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Baik</t>
  </si>
  <si>
    <t>Minta tolong kepada orang tua/wali murid untuk lebih memotivasi anak supaya lebih giat belajar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</si>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</sst>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49">
    <font>
      <sz val="10"/>
      <color rgb="FF000000"/>
      <name val="Arial"/>
    </font>
    <font>
      <sz val="10"/>
      <name val="Arial"/>
    </font>
    <font>
      <b/>
      <sz val="12"/>
      <name val="Arial"/>
    </font>
    <font>
      <b/>
      <sz val="12"/>
      <color rgb="FFFF0000"/>
      <name val="Arial Narrow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FFFFFF"/>
      <name val="Arial"/>
    </font>
    <font>
      <b/>
      <sz val="20"/>
      <name val="Arial"/>
    </font>
    <font>
      <b/>
      <sz val="12"/>
      <color rgb="FFFFFFFF"/>
      <name val="Arial"/>
    </font>
    <font>
      <b/>
      <sz val="9"/>
      <name val="Arial"/>
    </font>
    <font>
      <b/>
      <sz val="12"/>
      <name val="Arial Narrow"/>
    </font>
    <font>
      <b/>
      <i/>
      <sz val="10"/>
      <name val="Arial Narrow"/>
    </font>
    <font>
      <sz val="9"/>
      <name val="Arial"/>
    </font>
    <font>
      <u/>
      <sz val="11"/>
      <name val="Arial"/>
    </font>
    <font>
      <sz val="11"/>
      <name val="Arial Narrow"/>
    </font>
    <font>
      <b/>
      <sz val="11"/>
      <name val="Arial Narrow"/>
    </font>
    <font>
      <sz val="11"/>
      <color rgb="FF000000"/>
      <name val="Calibri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Tahoma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FF0000"/>
      <name val="Tahoma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sz val="12"/>
      <name val="Arial"/>
    </font>
    <font>
      <b/>
      <u/>
      <sz val="10"/>
      <name val="Quintessential"/>
    </font>
    <font>
      <sz val="1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3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0" fillId="2" borderId="0" xfId="0" applyFont="1" applyFill="1" applyBorder="1"/>
    <xf numFmtId="0" fontId="7" fillId="2" borderId="0" xfId="0" applyFont="1" applyFill="1" applyBorder="1"/>
    <xf numFmtId="164" fontId="5" fillId="0" borderId="0" xfId="0" applyNumberFormat="1" applyFont="1"/>
    <xf numFmtId="0" fontId="0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 vertical="center" wrapText="1"/>
    </xf>
    <xf numFmtId="0" fontId="15" fillId="5" borderId="8" xfId="0" applyFont="1" applyFill="1" applyBorder="1" applyAlignment="1">
      <alignment vertical="center" wrapText="1"/>
    </xf>
    <xf numFmtId="0" fontId="16" fillId="5" borderId="8" xfId="0" applyFont="1" applyFill="1" applyBorder="1" applyAlignment="1">
      <alignment vertical="center" wrapText="1"/>
    </xf>
    <xf numFmtId="164" fontId="10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65" fontId="19" fillId="3" borderId="8" xfId="0" applyNumberFormat="1" applyFont="1" applyFill="1" applyBorder="1" applyAlignment="1">
      <alignment horizontal="left" vertical="center"/>
    </xf>
    <xf numFmtId="0" fontId="1" fillId="5" borderId="8" xfId="0" applyFont="1" applyFill="1" applyBorder="1"/>
    <xf numFmtId="0" fontId="0" fillId="0" borderId="8" xfId="0" applyFont="1" applyBorder="1" applyAlignment="1">
      <alignment horizontal="center" shrinkToFit="1"/>
    </xf>
    <xf numFmtId="0" fontId="1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shrinkToFit="1"/>
    </xf>
    <xf numFmtId="0" fontId="20" fillId="4" borderId="4" xfId="0" applyFont="1" applyFill="1" applyBorder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166" fontId="1" fillId="0" borderId="15" xfId="0" applyNumberFormat="1" applyFont="1" applyBorder="1" applyAlignment="1">
      <alignment horizontal="center" vertical="center"/>
    </xf>
    <xf numFmtId="0" fontId="15" fillId="5" borderId="7" xfId="0" applyFont="1" applyFill="1" applyBorder="1" applyAlignment="1">
      <alignment vertical="center" wrapText="1"/>
    </xf>
    <xf numFmtId="0" fontId="22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23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66" fontId="1" fillId="0" borderId="15" xfId="0" applyNumberFormat="1" applyFont="1" applyBorder="1" applyAlignment="1">
      <alignment horizontal="left"/>
    </xf>
    <xf numFmtId="0" fontId="20" fillId="5" borderId="6" xfId="0" applyFont="1" applyFill="1" applyBorder="1" applyAlignment="1">
      <alignment vertical="center" wrapText="1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/>
    <xf numFmtId="0" fontId="15" fillId="5" borderId="16" xfId="0" applyFont="1" applyFill="1" applyBorder="1" applyAlignment="1">
      <alignment vertical="center" wrapText="1"/>
    </xf>
    <xf numFmtId="0" fontId="13" fillId="0" borderId="18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6" fillId="4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166" fontId="1" fillId="0" borderId="8" xfId="0" applyNumberFormat="1" applyFont="1" applyBorder="1" applyAlignment="1">
      <alignment horizontal="left" vertical="center"/>
    </xf>
    <xf numFmtId="0" fontId="1" fillId="0" borderId="5" xfId="0" applyFont="1" applyBorder="1"/>
    <xf numFmtId="166" fontId="1" fillId="0" borderId="8" xfId="0" applyNumberFormat="1" applyFont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166" fontId="1" fillId="0" borderId="8" xfId="0" applyNumberFormat="1" applyFont="1" applyBorder="1" applyAlignment="1">
      <alignment horizontal="left"/>
    </xf>
    <xf numFmtId="0" fontId="19" fillId="0" borderId="8" xfId="0" applyFont="1" applyBorder="1" applyAlignment="1">
      <alignment horizontal="center" vertical="center"/>
    </xf>
    <xf numFmtId="0" fontId="1" fillId="0" borderId="19" xfId="0" applyFont="1" applyBorder="1"/>
    <xf numFmtId="0" fontId="19" fillId="0" borderId="8" xfId="0" applyFont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 vertical="center" wrapText="1"/>
    </xf>
    <xf numFmtId="166" fontId="1" fillId="5" borderId="8" xfId="0" applyNumberFormat="1" applyFont="1" applyFill="1" applyBorder="1" applyAlignment="1">
      <alignment horizontal="left" vertical="center"/>
    </xf>
    <xf numFmtId="166" fontId="1" fillId="5" borderId="8" xfId="0" applyNumberFormat="1" applyFont="1" applyFill="1" applyBorder="1" applyAlignment="1">
      <alignment horizontal="left"/>
    </xf>
    <xf numFmtId="0" fontId="19" fillId="6" borderId="7" xfId="0" applyFont="1" applyFill="1" applyBorder="1" applyAlignment="1">
      <alignment horizontal="center" vertical="center" wrapText="1"/>
    </xf>
    <xf numFmtId="167" fontId="21" fillId="0" borderId="8" xfId="0" applyNumberFormat="1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1" fillId="0" borderId="8" xfId="0" applyFont="1" applyBorder="1" applyAlignmen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2" fillId="0" borderId="8" xfId="0" applyFont="1" applyBorder="1" applyAlignment="1">
      <alignment horizontal="center"/>
    </xf>
    <xf numFmtId="167" fontId="22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8" xfId="0" applyFont="1" applyBorder="1" applyAlignment="1"/>
    <xf numFmtId="0" fontId="13" fillId="0" borderId="20" xfId="0" applyFont="1" applyBorder="1" applyAlignment="1">
      <alignment horizontal="center" vertical="center"/>
    </xf>
    <xf numFmtId="166" fontId="21" fillId="0" borderId="16" xfId="0" applyNumberFormat="1" applyFont="1" applyBorder="1" applyAlignment="1">
      <alignment vertical="center"/>
    </xf>
    <xf numFmtId="0" fontId="21" fillId="0" borderId="8" xfId="0" applyFont="1" applyBorder="1" applyAlignment="1">
      <alignment horizontal="center" vertical="center"/>
    </xf>
    <xf numFmtId="0" fontId="1" fillId="0" borderId="6" xfId="0" applyFont="1" applyBorder="1"/>
    <xf numFmtId="166" fontId="21" fillId="0" borderId="8" xfId="0" applyNumberFormat="1" applyFont="1" applyBorder="1" applyAlignment="1">
      <alignment vertical="center"/>
    </xf>
    <xf numFmtId="167" fontId="21" fillId="0" borderId="8" xfId="0" applyNumberFormat="1" applyFont="1" applyBorder="1" applyAlignment="1">
      <alignment horizontal="center" vertical="center"/>
    </xf>
    <xf numFmtId="166" fontId="19" fillId="0" borderId="8" xfId="0" applyNumberFormat="1" applyFont="1" applyBorder="1" applyAlignment="1">
      <alignment horizontal="left"/>
    </xf>
    <xf numFmtId="166" fontId="19" fillId="0" borderId="8" xfId="0" applyNumberFormat="1" applyFont="1" applyBorder="1" applyAlignment="1">
      <alignment horizontal="left" vertical="center"/>
    </xf>
    <xf numFmtId="166" fontId="1" fillId="0" borderId="8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21" fillId="0" borderId="24" xfId="0" applyNumberFormat="1" applyFont="1" applyBorder="1" applyAlignment="1">
      <alignment horizontal="center" vertical="center"/>
    </xf>
    <xf numFmtId="166" fontId="21" fillId="0" borderId="24" xfId="0" applyNumberFormat="1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166" fontId="1" fillId="0" borderId="24" xfId="0" applyNumberFormat="1" applyFont="1" applyBorder="1" applyAlignment="1">
      <alignment horizontal="left" vertical="center"/>
    </xf>
    <xf numFmtId="166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6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3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19" fillId="0" borderId="8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19" fillId="0" borderId="8" xfId="0" applyFont="1" applyBorder="1"/>
    <xf numFmtId="0" fontId="19" fillId="0" borderId="8" xfId="0" applyFont="1" applyBorder="1" applyAlignment="1"/>
    <xf numFmtId="0" fontId="19" fillId="0" borderId="8" xfId="0" applyFont="1" applyBorder="1" applyAlignment="1"/>
    <xf numFmtId="0" fontId="19" fillId="0" borderId="6" xfId="0" applyFont="1" applyBorder="1"/>
    <xf numFmtId="0" fontId="26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0" fontId="1" fillId="6" borderId="16" xfId="0" applyFont="1" applyFill="1" applyBorder="1"/>
    <xf numFmtId="0" fontId="1" fillId="6" borderId="8" xfId="0" applyFont="1" applyFill="1" applyBorder="1"/>
    <xf numFmtId="0" fontId="27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 vertical="center"/>
    </xf>
    <xf numFmtId="169" fontId="10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left" vertical="center"/>
    </xf>
    <xf numFmtId="0" fontId="10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0" fillId="4" borderId="8" xfId="0" applyNumberFormat="1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1" fillId="4" borderId="35" xfId="0" applyFont="1" applyFill="1" applyBorder="1" applyAlignment="1">
      <alignment horizontal="left" vertical="center"/>
    </xf>
    <xf numFmtId="0" fontId="12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/>
    </xf>
    <xf numFmtId="1" fontId="20" fillId="4" borderId="37" xfId="0" applyNumberFormat="1" applyFont="1" applyFill="1" applyBorder="1" applyAlignment="1">
      <alignment vertical="center"/>
    </xf>
    <xf numFmtId="0" fontId="20" fillId="4" borderId="37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0" borderId="40" xfId="0" applyFont="1" applyBorder="1" applyAlignment="1">
      <alignment horizontal="center" vertical="center"/>
    </xf>
    <xf numFmtId="0" fontId="26" fillId="0" borderId="41" xfId="0" applyFont="1" applyBorder="1" applyAlignment="1">
      <alignment horizontal="left" vertical="center" wrapText="1"/>
    </xf>
    <xf numFmtId="0" fontId="26" fillId="0" borderId="43" xfId="0" applyFont="1" applyBorder="1" applyAlignment="1">
      <alignment horizontal="center" vertical="center"/>
    </xf>
    <xf numFmtId="1" fontId="26" fillId="0" borderId="44" xfId="0" applyNumberFormat="1" applyFont="1" applyBorder="1" applyAlignment="1">
      <alignment horizontal="center" vertical="center"/>
    </xf>
    <xf numFmtId="1" fontId="26" fillId="7" borderId="0" xfId="0" applyNumberFormat="1" applyFont="1" applyFill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31" fillId="2" borderId="0" xfId="0" applyFont="1" applyFill="1" applyBorder="1" applyAlignment="1">
      <alignment vertical="center"/>
    </xf>
    <xf numFmtId="0" fontId="20" fillId="4" borderId="36" xfId="0" applyFont="1" applyFill="1" applyBorder="1" applyAlignment="1">
      <alignment horizontal="left" vertical="center"/>
    </xf>
    <xf numFmtId="0" fontId="20" fillId="4" borderId="37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12" fillId="4" borderId="37" xfId="0" applyFont="1" applyFill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left" vertical="center" wrapText="1"/>
    </xf>
    <xf numFmtId="0" fontId="20" fillId="0" borderId="48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1" fontId="20" fillId="0" borderId="51" xfId="0" applyNumberFormat="1" applyFont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26" fillId="0" borderId="42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left" vertical="center" wrapText="1"/>
    </xf>
    <xf numFmtId="0" fontId="33" fillId="0" borderId="53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left" vertical="center" wrapText="1"/>
    </xf>
    <xf numFmtId="1" fontId="34" fillId="0" borderId="53" xfId="0" applyNumberFormat="1" applyFont="1" applyBorder="1" applyAlignment="1">
      <alignment horizontal="center" vertical="center"/>
    </xf>
    <xf numFmtId="1" fontId="34" fillId="0" borderId="54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vertical="center"/>
    </xf>
    <xf numFmtId="0" fontId="20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10" fillId="0" borderId="0" xfId="0" applyNumberFormat="1" applyFont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8" fillId="7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0" fillId="0" borderId="5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8" xfId="0" applyFont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0" borderId="8" xfId="0" applyFont="1" applyBorder="1"/>
    <xf numFmtId="0" fontId="44" fillId="7" borderId="0" xfId="0" applyFont="1" applyFill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45" fillId="8" borderId="62" xfId="0" applyFont="1" applyFill="1" applyBorder="1" applyAlignment="1">
      <alignment horizontal="center"/>
    </xf>
    <xf numFmtId="0" fontId="46" fillId="8" borderId="62" xfId="0" applyFont="1" applyFill="1" applyBorder="1" applyAlignment="1"/>
    <xf numFmtId="0" fontId="46" fillId="9" borderId="62" xfId="0" applyFont="1" applyFill="1" applyBorder="1" applyAlignment="1"/>
    <xf numFmtId="0" fontId="46" fillId="8" borderId="62" xfId="0" applyFont="1" applyFill="1" applyBorder="1" applyAlignment="1">
      <alignment horizontal="right"/>
    </xf>
    <xf numFmtId="0" fontId="46" fillId="10" borderId="62" xfId="0" applyFont="1" applyFill="1" applyBorder="1" applyAlignment="1"/>
    <xf numFmtId="0" fontId="46" fillId="8" borderId="62" xfId="0" applyFont="1" applyFill="1" applyBorder="1" applyAlignment="1">
      <alignment horizontal="center"/>
    </xf>
    <xf numFmtId="172" fontId="1" fillId="0" borderId="6" xfId="0" applyNumberFormat="1" applyFont="1" applyBorder="1" applyAlignment="1">
      <alignment horizontal="left"/>
    </xf>
    <xf numFmtId="0" fontId="47" fillId="0" borderId="43" xfId="0" applyFont="1" applyBorder="1" applyAlignment="1">
      <alignment horizontal="center" vertical="center"/>
    </xf>
    <xf numFmtId="0" fontId="48" fillId="4" borderId="37" xfId="0" applyFont="1" applyFill="1" applyBorder="1" applyAlignment="1">
      <alignment horizontal="center" vertical="center" wrapText="1"/>
    </xf>
    <xf numFmtId="0" fontId="47" fillId="0" borderId="44" xfId="0" applyFont="1" applyBorder="1" applyAlignment="1">
      <alignment horizontal="center" vertical="center" wrapText="1"/>
    </xf>
    <xf numFmtId="0" fontId="48" fillId="0" borderId="51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 shrinkToFit="1"/>
    </xf>
    <xf numFmtId="0" fontId="20" fillId="0" borderId="51" xfId="0" applyFont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center"/>
    </xf>
    <xf numFmtId="0" fontId="4" fillId="0" borderId="6" xfId="0" applyFont="1" applyBorder="1"/>
    <xf numFmtId="0" fontId="3" fillId="3" borderId="0" xfId="0" applyFont="1" applyFill="1" applyBorder="1" applyAlignment="1">
      <alignment horizontal="center"/>
    </xf>
    <xf numFmtId="0" fontId="4" fillId="0" borderId="0" xfId="0" applyFont="1" applyBorder="1"/>
    <xf numFmtId="0" fontId="10" fillId="4" borderId="5" xfId="0" applyFont="1" applyFill="1" applyBorder="1" applyAlignment="1">
      <alignment horizontal="left" vertical="center"/>
    </xf>
    <xf numFmtId="0" fontId="18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/>
    <xf numFmtId="0" fontId="6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4" fillId="0" borderId="11" xfId="0" applyFont="1" applyBorder="1"/>
    <xf numFmtId="0" fontId="5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0" borderId="9" xfId="0" applyFont="1" applyBorder="1"/>
    <xf numFmtId="0" fontId="17" fillId="6" borderId="5" xfId="0" applyFont="1" applyFill="1" applyBorder="1" applyAlignment="1">
      <alignment horizontal="center"/>
    </xf>
    <xf numFmtId="0" fontId="4" fillId="0" borderId="10" xfId="0" applyFont="1" applyBorder="1"/>
    <xf numFmtId="0" fontId="17" fillId="0" borderId="7" xfId="0" applyFont="1" applyBorder="1" applyAlignment="1">
      <alignment horizontal="center" vertical="center"/>
    </xf>
    <xf numFmtId="0" fontId="4" fillId="0" borderId="16" xfId="0" applyFont="1" applyBorder="1"/>
    <xf numFmtId="0" fontId="17" fillId="6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4" fillId="0" borderId="38" xfId="0" applyFont="1" applyBorder="1"/>
    <xf numFmtId="0" fontId="4" fillId="0" borderId="39" xfId="0" applyFont="1" applyBorder="1"/>
    <xf numFmtId="0" fontId="1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4" fillId="0" borderId="57" xfId="0" applyFont="1" applyBorder="1"/>
    <xf numFmtId="0" fontId="4" fillId="0" borderId="58" xfId="0" applyFont="1" applyBorder="1"/>
    <xf numFmtId="0" fontId="10" fillId="0" borderId="32" xfId="0" applyFont="1" applyBorder="1" applyAlignment="1">
      <alignment horizontal="center" vertical="center" wrapText="1"/>
    </xf>
    <xf numFmtId="0" fontId="4" fillId="0" borderId="22" xfId="0" applyFont="1" applyBorder="1"/>
    <xf numFmtId="0" fontId="4" fillId="0" borderId="21" xfId="0" applyFont="1" applyBorder="1"/>
    <xf numFmtId="0" fontId="26" fillId="0" borderId="41" xfId="0" applyFont="1" applyBorder="1" applyAlignment="1">
      <alignment horizontal="left" vertical="center" wrapText="1"/>
    </xf>
    <xf numFmtId="0" fontId="4" fillId="0" borderId="42" xfId="0" applyFont="1" applyBorder="1"/>
    <xf numFmtId="0" fontId="4" fillId="0" borderId="45" xfId="0" applyFont="1" applyBorder="1"/>
    <xf numFmtId="0" fontId="4" fillId="0" borderId="46" xfId="0" applyFont="1" applyBorder="1"/>
    <xf numFmtId="1" fontId="26" fillId="0" borderId="41" xfId="0" applyNumberFormat="1" applyFont="1" applyBorder="1" applyAlignment="1">
      <alignment horizontal="left" vertical="center" wrapText="1"/>
    </xf>
    <xf numFmtId="1" fontId="26" fillId="0" borderId="41" xfId="0" applyNumberFormat="1" applyFont="1" applyBorder="1" applyAlignment="1">
      <alignment horizontal="left" vertical="center" shrinkToFit="1"/>
    </xf>
    <xf numFmtId="0" fontId="22" fillId="0" borderId="2" xfId="0" applyFont="1" applyBorder="1" applyAlignment="1">
      <alignment horizontal="center" vertical="center"/>
    </xf>
    <xf numFmtId="0" fontId="4" fillId="0" borderId="59" xfId="0" applyFont="1" applyBorder="1"/>
    <xf numFmtId="0" fontId="4" fillId="0" borderId="4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32" xfId="0" applyFont="1" applyBorder="1"/>
    <xf numFmtId="0" fontId="13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left" vertical="center" wrapText="1"/>
    </xf>
    <xf numFmtId="0" fontId="30" fillId="4" borderId="35" xfId="0" applyFont="1" applyFill="1" applyBorder="1" applyAlignment="1">
      <alignment horizontal="center" vertical="center"/>
    </xf>
    <xf numFmtId="0" fontId="20" fillId="4" borderId="35" xfId="0" applyFont="1" applyFill="1" applyBorder="1" applyAlignment="1">
      <alignment horizontal="center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4" borderId="5" xfId="0" applyFont="1" applyFill="1" applyBorder="1" applyAlignment="1">
      <alignment horizontal="center" vertical="center"/>
    </xf>
    <xf numFmtId="0" fontId="4" fillId="0" borderId="33" xfId="0" applyFont="1" applyBorder="1"/>
    <xf numFmtId="0" fontId="2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0" xfId="0" applyFont="1" applyBorder="1"/>
    <xf numFmtId="0" fontId="20" fillId="4" borderId="26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20" fillId="4" borderId="1" xfId="0" applyFont="1" applyFill="1" applyBorder="1" applyAlignment="1">
      <alignment horizontal="center" vertical="center"/>
    </xf>
    <xf numFmtId="0" fontId="4" fillId="0" borderId="31" xfId="0" applyFont="1" applyBorder="1"/>
    <xf numFmtId="0" fontId="41" fillId="0" borderId="5" xfId="0" applyFont="1" applyBorder="1" applyAlignment="1">
      <alignment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0" fontId="20" fillId="0" borderId="49" xfId="0" applyFont="1" applyBorder="1" applyAlignment="1">
      <alignment horizontal="left" vertical="center" wrapText="1"/>
    </xf>
    <xf numFmtId="0" fontId="4" fillId="0" borderId="50" xfId="0" applyFont="1" applyBorder="1"/>
    <xf numFmtId="0" fontId="37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2" t="s">
        <v>2</v>
      </c>
      <c r="C1" s="253"/>
      <c r="D1" s="253"/>
      <c r="E1" s="1"/>
      <c r="F1" s="1"/>
      <c r="G1" s="1"/>
      <c r="H1" s="1"/>
      <c r="I1" s="1"/>
      <c r="J1" s="6"/>
      <c r="K1" s="6"/>
      <c r="L1" s="6"/>
      <c r="M1" s="6"/>
      <c r="N1" s="6"/>
      <c r="O1" s="7"/>
      <c r="P1" s="1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6"/>
      <c r="K2" s="6"/>
      <c r="L2" s="6"/>
      <c r="M2" s="6"/>
      <c r="N2" s="6"/>
      <c r="O2" s="7"/>
      <c r="P2" s="1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14" t="s">
        <v>11</v>
      </c>
      <c r="B3" s="15" t="s">
        <v>13</v>
      </c>
      <c r="C3" s="16"/>
      <c r="D3" s="16" t="s">
        <v>16</v>
      </c>
      <c r="E3" s="1"/>
      <c r="F3" s="254" t="s">
        <v>17</v>
      </c>
      <c r="G3" s="251"/>
      <c r="H3" s="18" t="s">
        <v>26</v>
      </c>
      <c r="I3" s="1"/>
      <c r="J3" s="6" t="str">
        <f>VLOOKUP(K3,$L$11:$M$16,2)</f>
        <v xml:space="preserve"> XII / 5</v>
      </c>
      <c r="K3" s="6">
        <v>5</v>
      </c>
      <c r="L3" s="6"/>
      <c r="M3" s="6"/>
      <c r="N3" s="6"/>
      <c r="O3" s="7"/>
      <c r="P3" s="1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6.5" customHeight="1">
      <c r="A4" s="14"/>
      <c r="B4" s="19">
        <v>1</v>
      </c>
      <c r="C4" s="21" t="s">
        <v>29</v>
      </c>
      <c r="D4" s="22">
        <v>76</v>
      </c>
      <c r="E4" s="1"/>
      <c r="F4" s="254" t="s">
        <v>31</v>
      </c>
      <c r="G4" s="251"/>
      <c r="H4" s="23" t="s">
        <v>32</v>
      </c>
      <c r="I4" s="1"/>
      <c r="J4" s="6"/>
      <c r="K4" s="6"/>
      <c r="L4" s="6"/>
      <c r="M4" s="6"/>
      <c r="N4" s="6"/>
      <c r="O4" s="7"/>
      <c r="P4" s="1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4"/>
      <c r="B5" s="19">
        <v>2</v>
      </c>
      <c r="C5" s="21" t="s">
        <v>36</v>
      </c>
      <c r="D5" s="22">
        <v>75</v>
      </c>
      <c r="E5" s="1"/>
      <c r="F5" s="254" t="s">
        <v>37</v>
      </c>
      <c r="G5" s="251"/>
      <c r="H5" s="18"/>
      <c r="I5" s="1"/>
      <c r="J5" s="6" t="str">
        <f>VLOOKUP(K5,$L$5:$M$8,2)</f>
        <v>Teknik Sepeda Motor</v>
      </c>
      <c r="K5" s="6">
        <v>1</v>
      </c>
      <c r="L5" s="6">
        <v>1</v>
      </c>
      <c r="M5" s="6" t="s">
        <v>40</v>
      </c>
      <c r="N5" s="6"/>
      <c r="O5" s="7"/>
      <c r="P5" s="1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6.5" customHeight="1">
      <c r="A6" s="14"/>
      <c r="B6" s="19">
        <v>3</v>
      </c>
      <c r="C6" s="21" t="s">
        <v>41</v>
      </c>
      <c r="D6" s="22">
        <v>75</v>
      </c>
      <c r="E6" s="1"/>
      <c r="F6" s="255" t="s">
        <v>42</v>
      </c>
      <c r="G6" s="251"/>
      <c r="H6" s="27">
        <v>41629</v>
      </c>
      <c r="I6" s="1"/>
      <c r="J6" s="6"/>
      <c r="K6" s="6"/>
      <c r="L6" s="6">
        <v>2</v>
      </c>
      <c r="M6" s="6" t="s">
        <v>48</v>
      </c>
      <c r="N6" s="6"/>
      <c r="O6" s="7"/>
      <c r="P6" s="1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>
      <c r="A7" s="14"/>
      <c r="B7" s="19">
        <v>4</v>
      </c>
      <c r="C7" s="21" t="s">
        <v>49</v>
      </c>
      <c r="D7" s="22">
        <v>75</v>
      </c>
      <c r="E7" s="1"/>
      <c r="F7" s="250" t="s">
        <v>8</v>
      </c>
      <c r="G7" s="251"/>
      <c r="H7" s="28" t="s">
        <v>53</v>
      </c>
      <c r="I7" s="1"/>
      <c r="J7" s="6"/>
      <c r="K7" s="6"/>
      <c r="L7" s="6">
        <v>3</v>
      </c>
      <c r="M7" s="6" t="s">
        <v>55</v>
      </c>
      <c r="N7" s="6"/>
      <c r="O7" s="7"/>
      <c r="P7" s="1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14"/>
      <c r="B8" s="19">
        <v>5</v>
      </c>
      <c r="C8" s="21" t="s">
        <v>56</v>
      </c>
      <c r="D8" s="22">
        <v>75</v>
      </c>
      <c r="E8" s="1"/>
      <c r="F8" s="250" t="s">
        <v>57</v>
      </c>
      <c r="G8" s="251"/>
      <c r="H8" s="30" t="s">
        <v>58</v>
      </c>
      <c r="I8" s="1"/>
      <c r="J8" s="6"/>
      <c r="K8" s="6"/>
      <c r="L8" s="6">
        <v>4</v>
      </c>
      <c r="M8" s="6" t="s">
        <v>60</v>
      </c>
      <c r="N8" s="6"/>
      <c r="O8" s="7"/>
      <c r="P8" s="1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14" t="s">
        <v>61</v>
      </c>
      <c r="B9" s="15" t="s">
        <v>62</v>
      </c>
      <c r="C9" s="32"/>
      <c r="D9" s="32"/>
      <c r="E9" s="1"/>
      <c r="F9" s="1"/>
      <c r="G9" s="1"/>
      <c r="H9" s="1"/>
      <c r="I9" s="1"/>
      <c r="J9" s="6"/>
      <c r="K9" s="6"/>
      <c r="L9" s="6"/>
      <c r="M9" s="6"/>
      <c r="N9" s="6"/>
      <c r="O9" s="7"/>
      <c r="P9" s="1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>
      <c r="A10" s="14"/>
      <c r="B10" s="19">
        <v>1</v>
      </c>
      <c r="C10" s="21" t="s">
        <v>63</v>
      </c>
      <c r="D10" s="35">
        <v>75</v>
      </c>
      <c r="E10" s="1"/>
      <c r="F10" s="1"/>
      <c r="G10" s="1"/>
      <c r="H10" s="1"/>
      <c r="I10" s="1"/>
      <c r="J10" s="6"/>
      <c r="K10" s="6"/>
      <c r="L10" s="6"/>
      <c r="M10" s="6"/>
      <c r="N10" s="6"/>
      <c r="O10" s="7"/>
      <c r="P10" s="1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>
      <c r="A11" s="14"/>
      <c r="B11" s="19">
        <v>2</v>
      </c>
      <c r="C11" s="21" t="s">
        <v>64</v>
      </c>
      <c r="D11" s="35">
        <v>75</v>
      </c>
      <c r="E11" s="1"/>
      <c r="F11" s="1"/>
      <c r="G11" s="1"/>
      <c r="H11" s="1"/>
      <c r="I11" s="1"/>
      <c r="J11" s="6"/>
      <c r="K11" s="6"/>
      <c r="L11" s="6">
        <v>1</v>
      </c>
      <c r="M11" s="6" t="s">
        <v>65</v>
      </c>
      <c r="N11" s="6"/>
      <c r="O11" s="7"/>
      <c r="P11" s="1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>
      <c r="A12" s="14"/>
      <c r="B12" s="19">
        <v>3</v>
      </c>
      <c r="C12" s="21" t="s">
        <v>67</v>
      </c>
      <c r="D12" s="35">
        <v>75</v>
      </c>
      <c r="E12" s="1"/>
      <c r="F12" s="1"/>
      <c r="G12" s="1"/>
      <c r="H12" s="1"/>
      <c r="I12" s="1"/>
      <c r="J12" s="6"/>
      <c r="K12" s="6"/>
      <c r="L12" s="6">
        <v>2</v>
      </c>
      <c r="M12" s="6" t="s">
        <v>68</v>
      </c>
      <c r="N12" s="6"/>
      <c r="O12" s="7"/>
      <c r="P12" s="1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>
      <c r="A13" s="14"/>
      <c r="B13" s="19">
        <v>4</v>
      </c>
      <c r="C13" s="37" t="s">
        <v>69</v>
      </c>
      <c r="D13" s="35">
        <v>75</v>
      </c>
      <c r="E13" s="1"/>
      <c r="F13" s="1"/>
      <c r="G13" s="1"/>
      <c r="H13" s="1"/>
      <c r="I13" s="1"/>
      <c r="J13" s="6"/>
      <c r="K13" s="6"/>
      <c r="L13" s="6">
        <v>3</v>
      </c>
      <c r="M13" s="6" t="s">
        <v>70</v>
      </c>
      <c r="N13" s="6"/>
      <c r="O13" s="7"/>
      <c r="P13" s="1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>
      <c r="A14" s="14"/>
      <c r="B14" s="19">
        <v>5</v>
      </c>
      <c r="C14" s="39" t="s">
        <v>71</v>
      </c>
      <c r="D14" s="43">
        <v>75</v>
      </c>
      <c r="E14" s="1"/>
      <c r="F14" s="1"/>
      <c r="G14" s="1"/>
      <c r="H14" s="1"/>
      <c r="I14" s="1"/>
      <c r="J14" s="6"/>
      <c r="K14" s="6"/>
      <c r="L14" s="6">
        <v>4</v>
      </c>
      <c r="M14" s="6" t="s">
        <v>72</v>
      </c>
      <c r="N14" s="6"/>
      <c r="O14" s="7"/>
      <c r="P14" s="1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>
      <c r="A15" s="14"/>
      <c r="B15" s="19">
        <v>6</v>
      </c>
      <c r="C15" s="39" t="s">
        <v>74</v>
      </c>
      <c r="D15" s="43">
        <v>75</v>
      </c>
      <c r="E15" s="1"/>
      <c r="F15" s="1"/>
      <c r="G15" s="1"/>
      <c r="H15" s="1"/>
      <c r="I15" s="1"/>
      <c r="J15" s="6"/>
      <c r="K15" s="6"/>
      <c r="L15" s="6">
        <v>5</v>
      </c>
      <c r="M15" s="6" t="s">
        <v>75</v>
      </c>
      <c r="N15" s="6"/>
      <c r="O15" s="7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>
      <c r="A16" s="14"/>
      <c r="B16" s="19">
        <v>7</v>
      </c>
      <c r="C16" s="46" t="s">
        <v>76</v>
      </c>
      <c r="D16" s="35">
        <v>75</v>
      </c>
      <c r="E16" s="1"/>
      <c r="F16" s="1"/>
      <c r="G16" s="1"/>
      <c r="H16" s="1"/>
      <c r="I16" s="1"/>
      <c r="J16" s="6"/>
      <c r="K16" s="6"/>
      <c r="L16" s="6">
        <v>6</v>
      </c>
      <c r="M16" s="6" t="s">
        <v>77</v>
      </c>
      <c r="N16" s="6"/>
      <c r="O16" s="7"/>
      <c r="P16" s="1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>
      <c r="A17" s="14"/>
      <c r="B17" s="19">
        <v>8</v>
      </c>
      <c r="C17" s="21" t="s">
        <v>78</v>
      </c>
      <c r="D17" s="35">
        <v>75</v>
      </c>
      <c r="E17" s="1"/>
      <c r="F17" s="1"/>
      <c r="G17" s="1"/>
      <c r="H17" s="1"/>
      <c r="I17" s="1"/>
      <c r="J17" s="6"/>
      <c r="K17" s="6"/>
      <c r="L17" s="6"/>
      <c r="M17" s="6"/>
      <c r="N17" s="6"/>
      <c r="O17" s="7"/>
      <c r="P17" s="1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>
      <c r="A18" s="14"/>
      <c r="B18" s="19"/>
      <c r="C18" s="22"/>
      <c r="D18" s="35"/>
      <c r="E18" s="1"/>
      <c r="F18" s="1"/>
      <c r="G18" s="1"/>
      <c r="H18" s="1"/>
      <c r="I18" s="1"/>
      <c r="J18" s="6"/>
      <c r="K18" s="6"/>
      <c r="L18" s="6"/>
      <c r="M18" s="6"/>
      <c r="N18" s="6"/>
      <c r="O18" s="7"/>
      <c r="P18" s="1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>
      <c r="A19" s="14"/>
      <c r="B19" s="50"/>
      <c r="C19" s="51"/>
      <c r="D19" s="52"/>
      <c r="E19" s="1"/>
      <c r="F19" s="1"/>
      <c r="G19" s="1"/>
      <c r="H19" s="1"/>
      <c r="I19" s="1"/>
      <c r="J19" s="6"/>
      <c r="K19" s="6"/>
      <c r="L19" s="6"/>
      <c r="M19" s="6"/>
      <c r="N19" s="6"/>
      <c r="O19" s="7"/>
      <c r="P19" s="1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14" t="s">
        <v>83</v>
      </c>
      <c r="B20" s="15" t="s">
        <v>84</v>
      </c>
      <c r="C20" s="32"/>
      <c r="D20" s="32"/>
      <c r="E20" s="1"/>
      <c r="F20" s="1"/>
      <c r="G20" s="1"/>
      <c r="H20" s="1"/>
      <c r="I20" s="1"/>
      <c r="J20" s="6"/>
      <c r="K20" s="6"/>
      <c r="L20" s="6"/>
      <c r="M20" s="6"/>
      <c r="N20" s="6"/>
      <c r="O20" s="7"/>
      <c r="P20" s="1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14"/>
      <c r="B21" s="19">
        <v>1</v>
      </c>
      <c r="C21" s="54" t="s">
        <v>85</v>
      </c>
      <c r="D21" s="35">
        <v>80</v>
      </c>
      <c r="E21" s="1"/>
      <c r="F21" s="1"/>
      <c r="G21" s="1"/>
      <c r="H21" s="1"/>
      <c r="I21" s="1"/>
      <c r="J21" s="6"/>
      <c r="K21" s="6"/>
      <c r="L21" s="6"/>
      <c r="M21" s="6"/>
      <c r="N21" s="6"/>
      <c r="O21" s="7"/>
      <c r="P21" s="1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14"/>
      <c r="B22" s="19">
        <v>2</v>
      </c>
      <c r="C22" s="54" t="s">
        <v>86</v>
      </c>
      <c r="D22" s="35">
        <v>80</v>
      </c>
      <c r="E22" s="1"/>
      <c r="F22" s="1"/>
      <c r="G22" s="1"/>
      <c r="H22" s="1"/>
      <c r="I22" s="1"/>
      <c r="J22" s="6"/>
      <c r="K22" s="6"/>
      <c r="L22" s="6"/>
      <c r="M22" s="6"/>
      <c r="N22" s="6"/>
      <c r="O22" s="7"/>
      <c r="P22" s="1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14"/>
      <c r="B23" s="19">
        <v>3</v>
      </c>
      <c r="C23" s="54" t="s">
        <v>87</v>
      </c>
      <c r="D23" s="35">
        <v>80</v>
      </c>
      <c r="E23" s="1"/>
      <c r="F23" s="1"/>
      <c r="G23" s="1"/>
      <c r="H23" s="1"/>
      <c r="I23" s="1"/>
      <c r="J23" s="6"/>
      <c r="K23" s="6"/>
      <c r="L23" s="6"/>
      <c r="M23" s="6"/>
      <c r="N23" s="6"/>
      <c r="O23" s="7"/>
      <c r="P23" s="1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14"/>
      <c r="B24" s="19"/>
      <c r="C24" s="54"/>
      <c r="D24" s="35"/>
      <c r="E24" s="1"/>
      <c r="F24" s="1"/>
      <c r="G24" s="1"/>
      <c r="H24" s="1"/>
      <c r="I24" s="1"/>
      <c r="J24" s="6"/>
      <c r="K24" s="6"/>
      <c r="L24" s="6"/>
      <c r="M24" s="6"/>
      <c r="N24" s="6"/>
      <c r="O24" s="7"/>
      <c r="P24" s="1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14"/>
      <c r="B25" s="19"/>
      <c r="C25" s="54"/>
      <c r="D25" s="35"/>
      <c r="E25" s="1"/>
      <c r="F25" s="1"/>
      <c r="G25" s="1"/>
      <c r="H25" s="1"/>
      <c r="I25" s="1"/>
      <c r="J25" s="6"/>
      <c r="K25" s="6"/>
      <c r="L25" s="6"/>
      <c r="M25" s="6"/>
      <c r="N25" s="6"/>
      <c r="O25" s="7"/>
      <c r="P25" s="1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14"/>
      <c r="B26" s="19"/>
      <c r="C26" s="54"/>
      <c r="D26" s="35"/>
      <c r="E26" s="1"/>
      <c r="F26" s="1"/>
      <c r="G26" s="1"/>
      <c r="H26" s="1"/>
      <c r="I26" s="1"/>
      <c r="J26" s="6"/>
      <c r="K26" s="6"/>
      <c r="L26" s="6"/>
      <c r="M26" s="6"/>
      <c r="N26" s="6"/>
      <c r="O26" s="7"/>
      <c r="P26" s="1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14"/>
      <c r="B27" s="19"/>
      <c r="C27" s="54"/>
      <c r="D27" s="35"/>
      <c r="E27" s="1"/>
      <c r="F27" s="1"/>
      <c r="G27" s="1"/>
      <c r="H27" s="1"/>
      <c r="I27" s="1"/>
      <c r="J27" s="6"/>
      <c r="K27" s="6"/>
      <c r="L27" s="6"/>
      <c r="M27" s="6"/>
      <c r="N27" s="6"/>
      <c r="O27" s="7"/>
      <c r="P27" s="1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14"/>
      <c r="B28" s="19"/>
      <c r="C28" s="35"/>
      <c r="D28" s="35"/>
      <c r="E28" s="1"/>
      <c r="F28" s="1"/>
      <c r="G28" s="1"/>
      <c r="H28" s="1"/>
      <c r="I28" s="1"/>
      <c r="J28" s="6"/>
      <c r="K28" s="6"/>
      <c r="L28" s="6"/>
      <c r="M28" s="6"/>
      <c r="N28" s="6"/>
      <c r="O28" s="7"/>
      <c r="P28" s="1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14"/>
      <c r="B29" s="19"/>
      <c r="C29" s="35"/>
      <c r="D29" s="35"/>
      <c r="E29" s="1"/>
      <c r="F29" s="1"/>
      <c r="G29" s="1"/>
      <c r="H29" s="1"/>
      <c r="I29" s="1"/>
      <c r="J29" s="6"/>
      <c r="K29" s="6"/>
      <c r="L29" s="6"/>
      <c r="M29" s="6"/>
      <c r="N29" s="6"/>
      <c r="O29" s="7"/>
      <c r="P29" s="1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14"/>
      <c r="B30" s="19"/>
      <c r="C30" s="35"/>
      <c r="D30" s="35"/>
      <c r="E30" s="1"/>
      <c r="F30" s="1"/>
      <c r="G30" s="1"/>
      <c r="H30" s="1"/>
      <c r="I30" s="1"/>
      <c r="J30" s="6"/>
      <c r="K30" s="6"/>
      <c r="L30" s="6"/>
      <c r="M30" s="6"/>
      <c r="N30" s="6"/>
      <c r="O30" s="7"/>
      <c r="P30" s="1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14"/>
      <c r="B31" s="50"/>
      <c r="C31" s="52"/>
      <c r="D31" s="52"/>
      <c r="E31" s="1"/>
      <c r="F31" s="1"/>
      <c r="G31" s="1"/>
      <c r="H31" s="1"/>
      <c r="I31" s="1"/>
      <c r="J31" s="6"/>
      <c r="K31" s="6"/>
      <c r="L31" s="6"/>
      <c r="M31" s="6"/>
      <c r="N31" s="6"/>
      <c r="O31" s="7"/>
      <c r="P31" s="1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14" t="s">
        <v>99</v>
      </c>
      <c r="B32" s="15" t="s">
        <v>100</v>
      </c>
      <c r="C32" s="32"/>
      <c r="D32" s="32"/>
      <c r="E32" s="1"/>
      <c r="F32" s="1"/>
      <c r="G32" s="1"/>
      <c r="H32" s="1"/>
      <c r="I32" s="1"/>
      <c r="J32" s="6"/>
      <c r="K32" s="6"/>
      <c r="L32" s="6"/>
      <c r="M32" s="6"/>
      <c r="N32" s="6"/>
      <c r="O32" s="7"/>
      <c r="P32" s="1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1"/>
      <c r="B33" s="19">
        <v>1</v>
      </c>
      <c r="C33" s="61" t="s">
        <v>103</v>
      </c>
      <c r="D33" s="61">
        <v>75</v>
      </c>
      <c r="E33" s="1"/>
      <c r="F33" s="1"/>
      <c r="G33" s="1"/>
      <c r="H33" s="1"/>
      <c r="I33" s="1"/>
      <c r="J33" s="6"/>
      <c r="K33" s="6"/>
      <c r="L33" s="6"/>
      <c r="M33" s="6"/>
      <c r="N33" s="6"/>
      <c r="O33" s="7"/>
      <c r="P33" s="1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6"/>
      <c r="K34" s="6"/>
      <c r="L34" s="6"/>
      <c r="M34" s="6"/>
      <c r="N34" s="6"/>
      <c r="O34" s="7"/>
      <c r="P34" s="1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8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26.25" customHeight="1">
      <c r="A2" s="260" t="s">
        <v>10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8" customHeight="1">
      <c r="A3" s="258"/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8" customHeight="1">
      <c r="A4" s="1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6.5" customHeight="1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>
      <c r="A6" s="264" t="s">
        <v>12</v>
      </c>
      <c r="B6" s="261" t="s">
        <v>14</v>
      </c>
      <c r="C6" s="256" t="s">
        <v>15</v>
      </c>
      <c r="D6" s="263" t="s">
        <v>18</v>
      </c>
      <c r="E6" s="256" t="s">
        <v>19</v>
      </c>
      <c r="F6" s="17"/>
      <c r="G6" s="256" t="s">
        <v>20</v>
      </c>
      <c r="H6" s="256" t="s">
        <v>21</v>
      </c>
      <c r="I6" s="256" t="s">
        <v>22</v>
      </c>
      <c r="J6" s="256" t="s">
        <v>23</v>
      </c>
      <c r="K6" s="256" t="s">
        <v>24</v>
      </c>
      <c r="L6" s="256" t="s">
        <v>25</v>
      </c>
      <c r="M6" s="256" t="s">
        <v>27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7.75" customHeight="1">
      <c r="A7" s="265"/>
      <c r="B7" s="262"/>
      <c r="C7" s="257"/>
      <c r="D7" s="257"/>
      <c r="E7" s="257"/>
      <c r="F7" s="25" t="s">
        <v>38</v>
      </c>
      <c r="G7" s="257"/>
      <c r="H7" s="257"/>
      <c r="I7" s="257"/>
      <c r="J7" s="257"/>
      <c r="K7" s="257"/>
      <c r="L7" s="257"/>
      <c r="M7" s="257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6.5" customHeight="1">
      <c r="A8" s="26">
        <v>1</v>
      </c>
      <c r="B8" s="29" t="s">
        <v>45</v>
      </c>
      <c r="C8" s="31" t="s">
        <v>59</v>
      </c>
      <c r="D8" s="33"/>
      <c r="E8" s="34"/>
      <c r="F8" s="36"/>
      <c r="G8" s="34"/>
      <c r="H8" s="34"/>
      <c r="I8" s="41"/>
      <c r="J8" s="42"/>
      <c r="K8" s="34"/>
      <c r="L8" s="44"/>
      <c r="M8" s="45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6.5" customHeight="1">
      <c r="A9" s="47">
        <v>2</v>
      </c>
      <c r="B9" s="29" t="s">
        <v>79</v>
      </c>
      <c r="C9" s="31" t="s">
        <v>80</v>
      </c>
      <c r="D9" s="49"/>
      <c r="E9" s="53"/>
      <c r="F9" s="55"/>
      <c r="G9" s="53"/>
      <c r="H9" s="53"/>
      <c r="I9" s="24"/>
      <c r="J9" s="57"/>
      <c r="K9" s="53"/>
      <c r="L9" s="30"/>
      <c r="M9" s="5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6.5" customHeight="1">
      <c r="A10" s="47">
        <v>3</v>
      </c>
      <c r="B10" s="29" t="s">
        <v>95</v>
      </c>
      <c r="C10" s="31" t="s">
        <v>96</v>
      </c>
      <c r="D10" s="49"/>
      <c r="E10" s="53"/>
      <c r="F10" s="55"/>
      <c r="G10" s="53"/>
      <c r="H10" s="53"/>
      <c r="I10" s="24"/>
      <c r="J10" s="57"/>
      <c r="K10" s="53"/>
      <c r="L10" s="30"/>
      <c r="M10" s="5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.5" customHeight="1">
      <c r="A11" s="47">
        <v>4</v>
      </c>
      <c r="B11" s="29" t="s">
        <v>97</v>
      </c>
      <c r="C11" s="31" t="s">
        <v>98</v>
      </c>
      <c r="D11" s="49"/>
      <c r="E11" s="53"/>
      <c r="F11" s="55"/>
      <c r="G11" s="53"/>
      <c r="H11" s="53"/>
      <c r="I11" s="24"/>
      <c r="J11" s="57"/>
      <c r="K11" s="53"/>
      <c r="L11" s="30"/>
      <c r="M11" s="5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.5" customHeight="1">
      <c r="A12" s="47">
        <v>5</v>
      </c>
      <c r="B12" s="29" t="s">
        <v>101</v>
      </c>
      <c r="C12" s="31" t="s">
        <v>102</v>
      </c>
      <c r="D12" s="49"/>
      <c r="E12" s="53"/>
      <c r="F12" s="55"/>
      <c r="G12" s="53"/>
      <c r="H12" s="53"/>
      <c r="I12" s="24"/>
      <c r="J12" s="57"/>
      <c r="K12" s="53"/>
      <c r="L12" s="30"/>
      <c r="M12" s="5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6.5" customHeight="1">
      <c r="A13" s="47">
        <v>6</v>
      </c>
      <c r="B13" s="29" t="s">
        <v>104</v>
      </c>
      <c r="C13" s="31" t="s">
        <v>105</v>
      </c>
      <c r="D13" s="49"/>
      <c r="E13" s="53"/>
      <c r="F13" s="55"/>
      <c r="G13" s="53"/>
      <c r="H13" s="53"/>
      <c r="I13" s="24"/>
      <c r="J13" s="57"/>
      <c r="K13" s="53"/>
      <c r="L13" s="30"/>
      <c r="M13" s="5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6.5" customHeight="1">
      <c r="A14" s="47">
        <v>7</v>
      </c>
      <c r="B14" s="29" t="s">
        <v>106</v>
      </c>
      <c r="C14" s="31" t="s">
        <v>107</v>
      </c>
      <c r="D14" s="49"/>
      <c r="E14" s="63"/>
      <c r="F14" s="55"/>
      <c r="G14" s="63"/>
      <c r="H14" s="63"/>
      <c r="I14" s="19"/>
      <c r="J14" s="64"/>
      <c r="K14" s="63"/>
      <c r="L14" s="30"/>
      <c r="M14" s="5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6.5" customHeight="1">
      <c r="A15" s="47">
        <v>8</v>
      </c>
      <c r="B15" s="29" t="s">
        <v>108</v>
      </c>
      <c r="C15" s="31" t="s">
        <v>109</v>
      </c>
      <c r="D15" s="49"/>
      <c r="E15" s="53"/>
      <c r="F15" s="55"/>
      <c r="G15" s="53"/>
      <c r="H15" s="53"/>
      <c r="I15" s="19"/>
      <c r="J15" s="57"/>
      <c r="K15" s="53"/>
      <c r="L15" s="30"/>
      <c r="M15" s="5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6.5" customHeight="1">
      <c r="A16" s="47">
        <v>9</v>
      </c>
      <c r="B16" s="29" t="s">
        <v>110</v>
      </c>
      <c r="C16" s="31" t="s">
        <v>111</v>
      </c>
      <c r="D16" s="49"/>
      <c r="E16" s="53"/>
      <c r="F16" s="55"/>
      <c r="G16" s="53"/>
      <c r="H16" s="53"/>
      <c r="I16" s="19"/>
      <c r="J16" s="57"/>
      <c r="K16" s="53"/>
      <c r="L16" s="30"/>
      <c r="M16" s="5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6.5" customHeight="1">
      <c r="A17" s="47">
        <v>10</v>
      </c>
      <c r="B17" s="29" t="s">
        <v>112</v>
      </c>
      <c r="C17" s="31" t="s">
        <v>113</v>
      </c>
      <c r="D17" s="49"/>
      <c r="E17" s="53"/>
      <c r="F17" s="55"/>
      <c r="G17" s="53"/>
      <c r="H17" s="53"/>
      <c r="I17" s="19"/>
      <c r="J17" s="57"/>
      <c r="K17" s="53"/>
      <c r="L17" s="30"/>
      <c r="M17" s="5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6.5" customHeight="1">
      <c r="A18" s="47">
        <v>11</v>
      </c>
      <c r="B18" s="29" t="s">
        <v>114</v>
      </c>
      <c r="C18" s="31" t="s">
        <v>115</v>
      </c>
      <c r="D18" s="49"/>
      <c r="E18" s="53"/>
      <c r="F18" s="55"/>
      <c r="G18" s="53"/>
      <c r="H18" s="53"/>
      <c r="I18" s="24"/>
      <c r="J18" s="57"/>
      <c r="K18" s="53"/>
      <c r="L18" s="30"/>
      <c r="M18" s="5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.5" customHeight="1">
      <c r="A19" s="47">
        <v>12</v>
      </c>
      <c r="B19" s="29" t="s">
        <v>116</v>
      </c>
      <c r="C19" s="31" t="s">
        <v>117</v>
      </c>
      <c r="D19" s="49"/>
      <c r="E19" s="53"/>
      <c r="F19" s="55"/>
      <c r="G19" s="53"/>
      <c r="H19" s="53"/>
      <c r="I19" s="24"/>
      <c r="J19" s="57"/>
      <c r="K19" s="53"/>
      <c r="L19" s="30"/>
      <c r="M19" s="5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6.5" customHeight="1">
      <c r="A20" s="47">
        <v>13</v>
      </c>
      <c r="B20" s="29" t="s">
        <v>118</v>
      </c>
      <c r="C20" s="31" t="s">
        <v>119</v>
      </c>
      <c r="D20" s="49"/>
      <c r="E20" s="53"/>
      <c r="F20" s="55"/>
      <c r="G20" s="53"/>
      <c r="H20" s="53"/>
      <c r="I20" s="24"/>
      <c r="J20" s="57"/>
      <c r="K20" s="53"/>
      <c r="L20" s="30"/>
      <c r="M20" s="5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6.5" customHeight="1">
      <c r="A21" s="47">
        <v>14</v>
      </c>
      <c r="B21" s="29" t="s">
        <v>120</v>
      </c>
      <c r="C21" s="31" t="s">
        <v>121</v>
      </c>
      <c r="D21" s="49"/>
      <c r="E21" s="53"/>
      <c r="F21" s="55"/>
      <c r="G21" s="53"/>
      <c r="H21" s="53"/>
      <c r="I21" s="24"/>
      <c r="J21" s="57"/>
      <c r="K21" s="53"/>
      <c r="L21" s="30"/>
      <c r="M21" s="5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6.5" customHeight="1">
      <c r="A22" s="47">
        <v>15</v>
      </c>
      <c r="B22" s="29" t="s">
        <v>122</v>
      </c>
      <c r="C22" s="31" t="s">
        <v>123</v>
      </c>
      <c r="D22" s="49"/>
      <c r="E22" s="53"/>
      <c r="F22" s="55"/>
      <c r="G22" s="53"/>
      <c r="H22" s="53"/>
      <c r="I22" s="24"/>
      <c r="J22" s="57"/>
      <c r="K22" s="53"/>
      <c r="L22" s="30"/>
      <c r="M22" s="59"/>
      <c r="N22" s="9"/>
      <c r="O22" s="9"/>
      <c r="P22" s="2" t="s">
        <v>124</v>
      </c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6.5" customHeight="1">
      <c r="A23" s="47">
        <v>16</v>
      </c>
      <c r="B23" s="29" t="s">
        <v>125</v>
      </c>
      <c r="C23" s="31" t="s">
        <v>126</v>
      </c>
      <c r="D23" s="49"/>
      <c r="E23" s="53"/>
      <c r="F23" s="55"/>
      <c r="G23" s="53"/>
      <c r="H23" s="53"/>
      <c r="I23" s="24"/>
      <c r="J23" s="57"/>
      <c r="K23" s="53"/>
      <c r="L23" s="30"/>
      <c r="M23" s="5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6.5" customHeight="1">
      <c r="A24" s="47">
        <v>17</v>
      </c>
      <c r="B24" s="29" t="s">
        <v>127</v>
      </c>
      <c r="C24" s="31" t="s">
        <v>128</v>
      </c>
      <c r="D24" s="49"/>
      <c r="E24" s="53"/>
      <c r="F24" s="55"/>
      <c r="G24" s="53"/>
      <c r="H24" s="53"/>
      <c r="I24" s="24"/>
      <c r="J24" s="57"/>
      <c r="K24" s="53"/>
      <c r="L24" s="30"/>
      <c r="M24" s="5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6.5" customHeight="1">
      <c r="A25" s="47">
        <v>18</v>
      </c>
      <c r="B25" s="29" t="s">
        <v>129</v>
      </c>
      <c r="C25" s="31" t="s">
        <v>130</v>
      </c>
      <c r="D25" s="49"/>
      <c r="E25" s="53"/>
      <c r="F25" s="55"/>
      <c r="G25" s="53"/>
      <c r="H25" s="53"/>
      <c r="I25" s="24"/>
      <c r="J25" s="57"/>
      <c r="K25" s="53"/>
      <c r="L25" s="30"/>
      <c r="M25" s="5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6.5" customHeight="1">
      <c r="A26" s="47">
        <v>19</v>
      </c>
      <c r="B26" s="29" t="s">
        <v>131</v>
      </c>
      <c r="C26" s="31" t="s">
        <v>132</v>
      </c>
      <c r="D26" s="49"/>
      <c r="E26" s="53"/>
      <c r="F26" s="55"/>
      <c r="G26" s="53"/>
      <c r="H26" s="53"/>
      <c r="I26" s="24"/>
      <c r="J26" s="57"/>
      <c r="K26" s="53"/>
      <c r="L26" s="30"/>
      <c r="M26" s="5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6.5" customHeight="1">
      <c r="A27" s="47">
        <v>20</v>
      </c>
      <c r="B27" s="29" t="s">
        <v>133</v>
      </c>
      <c r="C27" s="31" t="s">
        <v>134</v>
      </c>
      <c r="D27" s="49"/>
      <c r="E27" s="53"/>
      <c r="F27" s="55"/>
      <c r="G27" s="53"/>
      <c r="H27" s="53"/>
      <c r="I27" s="24"/>
      <c r="J27" s="57"/>
      <c r="K27" s="53"/>
      <c r="L27" s="30"/>
      <c r="M27" s="5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6.5" customHeight="1">
      <c r="A28" s="47">
        <v>21</v>
      </c>
      <c r="B28" s="29" t="s">
        <v>135</v>
      </c>
      <c r="C28" s="31" t="s">
        <v>136</v>
      </c>
      <c r="D28" s="49"/>
      <c r="E28" s="53"/>
      <c r="F28" s="55"/>
      <c r="G28" s="53"/>
      <c r="H28" s="53"/>
      <c r="I28" s="24"/>
      <c r="J28" s="57"/>
      <c r="K28" s="53"/>
      <c r="L28" s="30"/>
      <c r="M28" s="5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6.5" customHeight="1">
      <c r="A29" s="47">
        <v>22</v>
      </c>
      <c r="B29" s="29" t="s">
        <v>137</v>
      </c>
      <c r="C29" s="31" t="s">
        <v>138</v>
      </c>
      <c r="D29" s="49"/>
      <c r="E29" s="53"/>
      <c r="F29" s="55"/>
      <c r="G29" s="53"/>
      <c r="H29" s="53"/>
      <c r="I29" s="24"/>
      <c r="J29" s="57"/>
      <c r="K29" s="53"/>
      <c r="L29" s="30"/>
      <c r="M29" s="5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6.5" customHeight="1">
      <c r="A30" s="47">
        <v>23</v>
      </c>
      <c r="B30" s="29" t="s">
        <v>139</v>
      </c>
      <c r="C30" s="31" t="s">
        <v>140</v>
      </c>
      <c r="D30" s="49"/>
      <c r="E30" s="53"/>
      <c r="F30" s="55"/>
      <c r="G30" s="53"/>
      <c r="H30" s="53"/>
      <c r="I30" s="24"/>
      <c r="J30" s="57"/>
      <c r="K30" s="53"/>
      <c r="L30" s="30"/>
      <c r="M30" s="5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6.5" customHeight="1">
      <c r="A31" s="47">
        <v>24</v>
      </c>
      <c r="B31" s="29" t="s">
        <v>141</v>
      </c>
      <c r="C31" s="31" t="s">
        <v>142</v>
      </c>
      <c r="D31" s="49"/>
      <c r="E31" s="53"/>
      <c r="F31" s="55"/>
      <c r="G31" s="53"/>
      <c r="H31" s="53"/>
      <c r="I31" s="24"/>
      <c r="J31" s="57"/>
      <c r="K31" s="53"/>
      <c r="L31" s="30"/>
      <c r="M31" s="5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>
      <c r="A32" s="47">
        <v>25</v>
      </c>
      <c r="B32" s="29" t="s">
        <v>143</v>
      </c>
      <c r="C32" s="31" t="s">
        <v>144</v>
      </c>
      <c r="D32" s="49"/>
      <c r="E32" s="53"/>
      <c r="F32" s="55"/>
      <c r="G32" s="53"/>
      <c r="H32" s="53"/>
      <c r="I32" s="24"/>
      <c r="J32" s="57"/>
      <c r="K32" s="53"/>
      <c r="L32" s="30"/>
      <c r="M32" s="5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6.5" customHeight="1">
      <c r="A33" s="47">
        <v>26</v>
      </c>
      <c r="B33" s="29" t="s">
        <v>145</v>
      </c>
      <c r="C33" s="31" t="s">
        <v>146</v>
      </c>
      <c r="D33" s="49"/>
      <c r="E33" s="53"/>
      <c r="F33" s="55"/>
      <c r="G33" s="53"/>
      <c r="H33" s="53"/>
      <c r="I33" s="24"/>
      <c r="J33" s="57"/>
      <c r="K33" s="53"/>
      <c r="L33" s="30"/>
      <c r="M33" s="5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6.5" customHeight="1">
      <c r="A34" s="47">
        <v>27</v>
      </c>
      <c r="B34" s="29" t="s">
        <v>147</v>
      </c>
      <c r="C34" s="31" t="s">
        <v>148</v>
      </c>
      <c r="D34" s="49"/>
      <c r="E34" s="53"/>
      <c r="F34" s="55"/>
      <c r="G34" s="53"/>
      <c r="H34" s="53"/>
      <c r="I34" s="24"/>
      <c r="J34" s="57"/>
      <c r="K34" s="53"/>
      <c r="L34" s="30"/>
      <c r="M34" s="5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6.5" customHeight="1">
      <c r="A35" s="47">
        <v>28</v>
      </c>
      <c r="B35" s="29" t="s">
        <v>149</v>
      </c>
      <c r="C35" s="31" t="s">
        <v>150</v>
      </c>
      <c r="D35" s="49"/>
      <c r="E35" s="53"/>
      <c r="F35" s="55"/>
      <c r="G35" s="53"/>
      <c r="H35" s="53"/>
      <c r="I35" s="19"/>
      <c r="J35" s="57"/>
      <c r="K35" s="53"/>
      <c r="L35" s="30"/>
      <c r="M35" s="5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6.5" customHeight="1">
      <c r="A36" s="47">
        <v>29</v>
      </c>
      <c r="B36" s="29" t="s">
        <v>151</v>
      </c>
      <c r="C36" s="31" t="s">
        <v>152</v>
      </c>
      <c r="D36" s="49"/>
      <c r="E36" s="53"/>
      <c r="F36" s="55"/>
      <c r="G36" s="53"/>
      <c r="H36" s="53"/>
      <c r="I36" s="24"/>
      <c r="J36" s="57"/>
      <c r="K36" s="53"/>
      <c r="L36" s="30"/>
      <c r="M36" s="5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6.5" customHeight="1">
      <c r="A37" s="47">
        <v>30</v>
      </c>
      <c r="B37" s="29" t="s">
        <v>153</v>
      </c>
      <c r="C37" s="31" t="s">
        <v>154</v>
      </c>
      <c r="D37" s="49"/>
      <c r="E37" s="53"/>
      <c r="F37" s="55"/>
      <c r="G37" s="53"/>
      <c r="H37" s="53"/>
      <c r="I37" s="24"/>
      <c r="J37" s="57"/>
      <c r="K37" s="53"/>
      <c r="L37" s="30"/>
      <c r="M37" s="5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6.5" customHeight="1">
      <c r="A38" s="47">
        <v>31</v>
      </c>
      <c r="B38" s="29" t="s">
        <v>155</v>
      </c>
      <c r="C38" s="31" t="s">
        <v>156</v>
      </c>
      <c r="D38" s="49"/>
      <c r="E38" s="53"/>
      <c r="F38" s="55"/>
      <c r="G38" s="53"/>
      <c r="H38" s="53"/>
      <c r="I38" s="19"/>
      <c r="J38" s="57"/>
      <c r="K38" s="53"/>
      <c r="L38" s="30"/>
      <c r="M38" s="5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6.5" customHeight="1">
      <c r="A39" s="47">
        <v>32</v>
      </c>
      <c r="B39" s="29" t="s">
        <v>157</v>
      </c>
      <c r="C39" s="31" t="s">
        <v>158</v>
      </c>
      <c r="D39" s="49"/>
      <c r="E39" s="53"/>
      <c r="F39" s="55"/>
      <c r="G39" s="53"/>
      <c r="H39" s="53"/>
      <c r="I39" s="24"/>
      <c r="J39" s="57"/>
      <c r="K39" s="53"/>
      <c r="L39" s="30"/>
      <c r="M39" s="5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6.5" customHeight="1">
      <c r="A40" s="47">
        <v>33</v>
      </c>
      <c r="B40" s="29" t="s">
        <v>159</v>
      </c>
      <c r="C40" s="31" t="s">
        <v>160</v>
      </c>
      <c r="D40" s="49"/>
      <c r="E40" s="53"/>
      <c r="F40" s="55"/>
      <c r="G40" s="53"/>
      <c r="H40" s="53"/>
      <c r="I40" s="24"/>
      <c r="J40" s="57"/>
      <c r="K40" s="53"/>
      <c r="L40" s="30"/>
      <c r="M40" s="5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6.5" customHeight="1">
      <c r="A41" s="47">
        <v>34</v>
      </c>
      <c r="B41" s="29" t="s">
        <v>161</v>
      </c>
      <c r="C41" s="31" t="s">
        <v>162</v>
      </c>
      <c r="D41" s="49"/>
      <c r="E41" s="53"/>
      <c r="F41" s="55"/>
      <c r="G41" s="53"/>
      <c r="H41" s="53"/>
      <c r="I41" s="24"/>
      <c r="J41" s="57"/>
      <c r="K41" s="53"/>
      <c r="L41" s="30"/>
      <c r="M41" s="5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6.5" customHeight="1">
      <c r="A42" s="47">
        <v>35</v>
      </c>
      <c r="B42" s="69"/>
      <c r="C42" s="70"/>
      <c r="D42" s="49"/>
      <c r="E42" s="53"/>
      <c r="F42" s="55"/>
      <c r="G42" s="53"/>
      <c r="H42" s="53"/>
      <c r="I42" s="24"/>
      <c r="J42" s="57"/>
      <c r="K42" s="53"/>
      <c r="L42" s="30"/>
      <c r="M42" s="5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6.5" customHeight="1">
      <c r="A43" s="47">
        <v>36</v>
      </c>
      <c r="B43" s="69"/>
      <c r="C43" s="70"/>
      <c r="D43" s="49"/>
      <c r="E43" s="53"/>
      <c r="F43" s="55"/>
      <c r="G43" s="53"/>
      <c r="H43" s="53"/>
      <c r="I43" s="24"/>
      <c r="J43" s="57"/>
      <c r="K43" s="53"/>
      <c r="L43" s="30"/>
      <c r="M43" s="5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6.5" customHeight="1">
      <c r="A44" s="47">
        <v>37</v>
      </c>
      <c r="B44" s="69"/>
      <c r="C44" s="70"/>
      <c r="D44" s="49"/>
      <c r="E44" s="53"/>
      <c r="F44" s="55"/>
      <c r="G44" s="53"/>
      <c r="H44" s="53"/>
      <c r="I44" s="24"/>
      <c r="J44" s="57"/>
      <c r="K44" s="53"/>
      <c r="L44" s="30"/>
      <c r="M44" s="5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6.5" customHeight="1">
      <c r="A45" s="47">
        <v>38</v>
      </c>
      <c r="B45" s="72"/>
      <c r="C45" s="73"/>
      <c r="D45" s="49"/>
      <c r="E45" s="53"/>
      <c r="F45" s="55"/>
      <c r="G45" s="53"/>
      <c r="H45" s="53"/>
      <c r="I45" s="24"/>
      <c r="J45" s="57"/>
      <c r="K45" s="53"/>
      <c r="L45" s="30"/>
      <c r="M45" s="5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6.5" customHeight="1">
      <c r="A46" s="47">
        <v>39</v>
      </c>
      <c r="B46" s="72"/>
      <c r="C46" s="73"/>
      <c r="D46" s="49"/>
      <c r="E46" s="53"/>
      <c r="F46" s="55"/>
      <c r="G46" s="53"/>
      <c r="H46" s="53"/>
      <c r="I46" s="24"/>
      <c r="J46" s="57"/>
      <c r="K46" s="53"/>
      <c r="L46" s="30"/>
      <c r="M46" s="5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6.5" customHeight="1">
      <c r="A47" s="75">
        <v>40</v>
      </c>
      <c r="B47" s="72"/>
      <c r="C47" s="76"/>
      <c r="D47" s="77"/>
      <c r="E47" s="53"/>
      <c r="F47" s="55"/>
      <c r="G47" s="53"/>
      <c r="H47" s="53"/>
      <c r="I47" s="24"/>
      <c r="J47" s="57"/>
      <c r="K47" s="53"/>
      <c r="L47" s="30"/>
      <c r="M47" s="5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6.5" customHeight="1">
      <c r="A48" s="75">
        <v>41</v>
      </c>
      <c r="B48" s="72"/>
      <c r="C48" s="79"/>
      <c r="D48" s="77"/>
      <c r="E48" s="53"/>
      <c r="F48" s="55"/>
      <c r="G48" s="53"/>
      <c r="H48" s="53"/>
      <c r="I48" s="19"/>
      <c r="J48" s="57"/>
      <c r="K48" s="53"/>
      <c r="L48" s="30"/>
      <c r="M48" s="5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6.5" customHeight="1">
      <c r="A49" s="75">
        <v>42</v>
      </c>
      <c r="B49" s="72"/>
      <c r="C49" s="79"/>
      <c r="D49" s="77"/>
      <c r="E49" s="53"/>
      <c r="F49" s="55"/>
      <c r="G49" s="53"/>
      <c r="H49" s="53"/>
      <c r="I49" s="24"/>
      <c r="J49" s="57"/>
      <c r="K49" s="53"/>
      <c r="L49" s="30"/>
      <c r="M49" s="5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6.5" customHeight="1">
      <c r="A50" s="75">
        <v>43</v>
      </c>
      <c r="B50" s="72"/>
      <c r="C50" s="79"/>
      <c r="D50" s="77"/>
      <c r="E50" s="53"/>
      <c r="F50" s="55"/>
      <c r="G50" s="53"/>
      <c r="H50" s="53"/>
      <c r="I50" s="24"/>
      <c r="J50" s="57"/>
      <c r="K50" s="53"/>
      <c r="L50" s="30"/>
      <c r="M50" s="5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6.5" customHeight="1">
      <c r="A51" s="75">
        <v>44</v>
      </c>
      <c r="B51" s="72"/>
      <c r="C51" s="79"/>
      <c r="D51" s="77"/>
      <c r="E51" s="53"/>
      <c r="F51" s="55"/>
      <c r="G51" s="53"/>
      <c r="H51" s="53"/>
      <c r="I51" s="24"/>
      <c r="J51" s="57"/>
      <c r="K51" s="53"/>
      <c r="L51" s="30"/>
      <c r="M51" s="5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6.5" customHeight="1">
      <c r="A52" s="75">
        <v>45</v>
      </c>
      <c r="B52" s="72"/>
      <c r="C52" s="79"/>
      <c r="D52" s="77"/>
      <c r="E52" s="53"/>
      <c r="F52" s="55"/>
      <c r="G52" s="53"/>
      <c r="H52" s="53"/>
      <c r="I52" s="24"/>
      <c r="J52" s="57"/>
      <c r="K52" s="53"/>
      <c r="L52" s="30"/>
      <c r="M52" s="5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5" customHeight="1">
      <c r="A53" s="75">
        <v>46</v>
      </c>
      <c r="B53" s="72"/>
      <c r="C53" s="79"/>
      <c r="D53" s="77"/>
      <c r="E53" s="53"/>
      <c r="F53" s="55"/>
      <c r="G53" s="53"/>
      <c r="H53" s="53"/>
      <c r="I53" s="24"/>
      <c r="J53" s="57"/>
      <c r="K53" s="53"/>
      <c r="L53" s="30"/>
      <c r="M53" s="5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6.5" customHeight="1">
      <c r="A54" s="75">
        <v>47</v>
      </c>
      <c r="B54" s="72"/>
      <c r="C54" s="79"/>
      <c r="D54" s="77"/>
      <c r="E54" s="53"/>
      <c r="F54" s="55"/>
      <c r="G54" s="53"/>
      <c r="H54" s="53"/>
      <c r="I54" s="24"/>
      <c r="J54" s="57"/>
      <c r="K54" s="53"/>
      <c r="L54" s="30"/>
      <c r="M54" s="5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6.5" customHeight="1">
      <c r="A55" s="75">
        <v>48</v>
      </c>
      <c r="B55" s="72"/>
      <c r="C55" s="79"/>
      <c r="D55" s="77"/>
      <c r="E55" s="53"/>
      <c r="F55" s="55"/>
      <c r="G55" s="53"/>
      <c r="H55" s="53"/>
      <c r="I55" s="24"/>
      <c r="J55" s="57"/>
      <c r="K55" s="53"/>
      <c r="L55" s="30"/>
      <c r="M55" s="5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6.5" customHeight="1">
      <c r="A56" s="75">
        <v>49</v>
      </c>
      <c r="B56" s="72"/>
      <c r="C56" s="79"/>
      <c r="D56" s="77"/>
      <c r="E56" s="53"/>
      <c r="F56" s="55"/>
      <c r="G56" s="53"/>
      <c r="H56" s="53"/>
      <c r="I56" s="24"/>
      <c r="J56" s="57"/>
      <c r="K56" s="53"/>
      <c r="L56" s="30"/>
      <c r="M56" s="5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6.5" customHeight="1">
      <c r="A57" s="75">
        <v>50</v>
      </c>
      <c r="B57" s="72"/>
      <c r="C57" s="79"/>
      <c r="D57" s="77"/>
      <c r="E57" s="53"/>
      <c r="F57" s="55"/>
      <c r="G57" s="53"/>
      <c r="H57" s="53"/>
      <c r="I57" s="24"/>
      <c r="J57" s="57"/>
      <c r="K57" s="53"/>
      <c r="L57" s="30"/>
      <c r="M57" s="5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6.5" customHeight="1">
      <c r="A58" s="75">
        <v>51</v>
      </c>
      <c r="B58" s="72"/>
      <c r="C58" s="79"/>
      <c r="D58" s="77"/>
      <c r="E58" s="53"/>
      <c r="F58" s="55"/>
      <c r="G58" s="53"/>
      <c r="H58" s="53"/>
      <c r="I58" s="24"/>
      <c r="J58" s="57"/>
      <c r="K58" s="53"/>
      <c r="L58" s="30"/>
      <c r="M58" s="5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6.5" customHeight="1">
      <c r="A59" s="75">
        <v>52</v>
      </c>
      <c r="B59" s="80"/>
      <c r="C59" s="79"/>
      <c r="D59" s="77"/>
      <c r="E59" s="53"/>
      <c r="F59" s="55"/>
      <c r="G59" s="53"/>
      <c r="H59" s="53"/>
      <c r="I59" s="24"/>
      <c r="J59" s="57"/>
      <c r="K59" s="53"/>
      <c r="L59" s="30"/>
      <c r="M59" s="5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6.5" customHeight="1">
      <c r="A60" s="75">
        <v>53</v>
      </c>
      <c r="B60" s="80"/>
      <c r="C60" s="79"/>
      <c r="D60" s="77"/>
      <c r="E60" s="53"/>
      <c r="F60" s="55"/>
      <c r="G60" s="53"/>
      <c r="H60" s="53"/>
      <c r="I60" s="24"/>
      <c r="J60" s="57"/>
      <c r="K60" s="53"/>
      <c r="L60" s="30"/>
      <c r="M60" s="5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6.5" customHeight="1">
      <c r="A61" s="75">
        <v>54</v>
      </c>
      <c r="B61" s="80"/>
      <c r="C61" s="79"/>
      <c r="D61" s="77"/>
      <c r="E61" s="53"/>
      <c r="F61" s="55"/>
      <c r="G61" s="53"/>
      <c r="H61" s="53"/>
      <c r="I61" s="24"/>
      <c r="J61" s="57"/>
      <c r="K61" s="53"/>
      <c r="L61" s="30"/>
      <c r="M61" s="5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6.5" customHeight="1">
      <c r="A62" s="75">
        <v>55</v>
      </c>
      <c r="B62" s="80"/>
      <c r="C62" s="79"/>
      <c r="D62" s="77"/>
      <c r="E62" s="53"/>
      <c r="F62" s="55"/>
      <c r="G62" s="53"/>
      <c r="H62" s="53"/>
      <c r="I62" s="24"/>
      <c r="J62" s="57"/>
      <c r="K62" s="53"/>
      <c r="L62" s="30"/>
      <c r="M62" s="5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6.5" customHeight="1">
      <c r="A63" s="75">
        <v>56</v>
      </c>
      <c r="B63" s="80"/>
      <c r="C63" s="79"/>
      <c r="D63" s="77"/>
      <c r="E63" s="53"/>
      <c r="F63" s="55"/>
      <c r="G63" s="53"/>
      <c r="H63" s="53"/>
      <c r="I63" s="24"/>
      <c r="J63" s="57"/>
      <c r="K63" s="53"/>
      <c r="L63" s="30"/>
      <c r="M63" s="5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6.5" customHeight="1">
      <c r="A64" s="75">
        <v>57</v>
      </c>
      <c r="B64" s="80"/>
      <c r="C64" s="79"/>
      <c r="D64" s="77"/>
      <c r="E64" s="53"/>
      <c r="F64" s="55"/>
      <c r="G64" s="53"/>
      <c r="H64" s="53"/>
      <c r="I64" s="24"/>
      <c r="J64" s="57"/>
      <c r="K64" s="53"/>
      <c r="L64" s="30"/>
      <c r="M64" s="5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6.5" customHeight="1">
      <c r="A65" s="75">
        <v>58</v>
      </c>
      <c r="B65" s="80"/>
      <c r="C65" s="79"/>
      <c r="D65" s="77"/>
      <c r="E65" s="53"/>
      <c r="F65" s="55"/>
      <c r="G65" s="53"/>
      <c r="H65" s="53"/>
      <c r="I65" s="24"/>
      <c r="J65" s="57"/>
      <c r="K65" s="53"/>
      <c r="L65" s="30"/>
      <c r="M65" s="5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6.5" customHeight="1">
      <c r="A66" s="75">
        <v>59</v>
      </c>
      <c r="B66" s="80"/>
      <c r="C66" s="79"/>
      <c r="D66" s="77"/>
      <c r="E66" s="53"/>
      <c r="F66" s="55"/>
      <c r="G66" s="53"/>
      <c r="H66" s="53"/>
      <c r="I66" s="24"/>
      <c r="J66" s="57"/>
      <c r="K66" s="53"/>
      <c r="L66" s="30"/>
      <c r="M66" s="5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6.5" customHeight="1">
      <c r="A67" s="75">
        <v>60</v>
      </c>
      <c r="B67" s="80"/>
      <c r="C67" s="79"/>
      <c r="D67" s="77"/>
      <c r="E67" s="53"/>
      <c r="F67" s="55"/>
      <c r="G67" s="53"/>
      <c r="H67" s="53"/>
      <c r="I67" s="24"/>
      <c r="J67" s="57"/>
      <c r="K67" s="53"/>
      <c r="L67" s="30"/>
      <c r="M67" s="5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6.5" customHeight="1">
      <c r="A68" s="75">
        <v>61</v>
      </c>
      <c r="B68" s="80"/>
      <c r="C68" s="79"/>
      <c r="D68" s="77"/>
      <c r="E68" s="53"/>
      <c r="F68" s="55"/>
      <c r="G68" s="53"/>
      <c r="H68" s="53"/>
      <c r="I68" s="24"/>
      <c r="J68" s="57"/>
      <c r="K68" s="53"/>
      <c r="L68" s="30"/>
      <c r="M68" s="5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6.5" customHeight="1">
      <c r="A69" s="75">
        <v>62</v>
      </c>
      <c r="B69" s="80"/>
      <c r="C69" s="79"/>
      <c r="D69" s="77"/>
      <c r="E69" s="53"/>
      <c r="F69" s="55"/>
      <c r="G69" s="53"/>
      <c r="H69" s="53"/>
      <c r="I69" s="24"/>
      <c r="J69" s="57"/>
      <c r="K69" s="53"/>
      <c r="L69" s="30"/>
      <c r="M69" s="5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6.5" customHeight="1">
      <c r="A70" s="75">
        <v>63</v>
      </c>
      <c r="B70" s="80"/>
      <c r="C70" s="79"/>
      <c r="D70" s="77"/>
      <c r="E70" s="53"/>
      <c r="F70" s="55"/>
      <c r="G70" s="53"/>
      <c r="H70" s="53"/>
      <c r="I70" s="24"/>
      <c r="J70" s="57"/>
      <c r="K70" s="53"/>
      <c r="L70" s="30"/>
      <c r="M70" s="5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6.5" customHeight="1">
      <c r="A71" s="75">
        <v>64</v>
      </c>
      <c r="B71" s="80"/>
      <c r="C71" s="79"/>
      <c r="D71" s="77"/>
      <c r="E71" s="53"/>
      <c r="F71" s="55"/>
      <c r="G71" s="53"/>
      <c r="H71" s="53"/>
      <c r="I71" s="24"/>
      <c r="J71" s="57"/>
      <c r="K71" s="53"/>
      <c r="L71" s="30"/>
      <c r="M71" s="5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6.5" customHeight="1">
      <c r="A72" s="75">
        <v>65</v>
      </c>
      <c r="B72" s="80"/>
      <c r="C72" s="79"/>
      <c r="D72" s="77"/>
      <c r="E72" s="53"/>
      <c r="F72" s="55"/>
      <c r="G72" s="53"/>
      <c r="H72" s="53"/>
      <c r="I72" s="24"/>
      <c r="J72" s="57"/>
      <c r="K72" s="53"/>
      <c r="L72" s="30"/>
      <c r="M72" s="5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6.5" customHeight="1">
      <c r="A73" s="75">
        <v>66</v>
      </c>
      <c r="B73" s="80"/>
      <c r="C73" s="79"/>
      <c r="D73" s="77"/>
      <c r="E73" s="53"/>
      <c r="F73" s="55"/>
      <c r="G73" s="53"/>
      <c r="H73" s="53"/>
      <c r="I73" s="24"/>
      <c r="J73" s="57"/>
      <c r="K73" s="53"/>
      <c r="L73" s="30"/>
      <c r="M73" s="5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6.5" customHeight="1">
      <c r="A74" s="75">
        <v>67</v>
      </c>
      <c r="B74" s="80"/>
      <c r="C74" s="79"/>
      <c r="D74" s="77"/>
      <c r="E74" s="53"/>
      <c r="F74" s="55"/>
      <c r="G74" s="53"/>
      <c r="H74" s="53"/>
      <c r="I74" s="19"/>
      <c r="J74" s="57"/>
      <c r="K74" s="53"/>
      <c r="L74" s="30"/>
      <c r="M74" s="5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6.5" customHeight="1">
      <c r="A75" s="75">
        <v>68</v>
      </c>
      <c r="B75" s="80"/>
      <c r="C75" s="79"/>
      <c r="D75" s="77"/>
      <c r="E75" s="53"/>
      <c r="F75" s="55"/>
      <c r="G75" s="53"/>
      <c r="H75" s="53"/>
      <c r="I75" s="24"/>
      <c r="J75" s="57"/>
      <c r="K75" s="53"/>
      <c r="L75" s="30"/>
      <c r="M75" s="5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6.5" customHeight="1">
      <c r="A76" s="75">
        <v>69</v>
      </c>
      <c r="B76" s="80"/>
      <c r="C76" s="79"/>
      <c r="D76" s="77"/>
      <c r="E76" s="53"/>
      <c r="F76" s="55"/>
      <c r="G76" s="53"/>
      <c r="H76" s="53"/>
      <c r="I76" s="24"/>
      <c r="J76" s="57"/>
      <c r="K76" s="53"/>
      <c r="L76" s="30"/>
      <c r="M76" s="5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6.5" customHeight="1">
      <c r="A77" s="75">
        <v>70</v>
      </c>
      <c r="B77" s="80"/>
      <c r="C77" s="79"/>
      <c r="D77" s="77"/>
      <c r="E77" s="53"/>
      <c r="F77" s="55"/>
      <c r="G77" s="53"/>
      <c r="H77" s="53"/>
      <c r="I77" s="24"/>
      <c r="J77" s="57"/>
      <c r="K77" s="53"/>
      <c r="L77" s="30"/>
      <c r="M77" s="5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6.5" customHeight="1">
      <c r="A78" s="75">
        <v>71</v>
      </c>
      <c r="B78" s="80"/>
      <c r="C78" s="79"/>
      <c r="D78" s="77"/>
      <c r="E78" s="53"/>
      <c r="F78" s="55"/>
      <c r="G78" s="53"/>
      <c r="H78" s="53"/>
      <c r="I78" s="19"/>
      <c r="J78" s="57"/>
      <c r="K78" s="53"/>
      <c r="L78" s="30"/>
      <c r="M78" s="5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6.5" customHeight="1">
      <c r="A79" s="75">
        <v>72</v>
      </c>
      <c r="B79" s="80"/>
      <c r="C79" s="79"/>
      <c r="D79" s="77"/>
      <c r="E79" s="53"/>
      <c r="F79" s="55"/>
      <c r="G79" s="53"/>
      <c r="H79" s="53"/>
      <c r="I79" s="24"/>
      <c r="J79" s="57"/>
      <c r="K79" s="53"/>
      <c r="L79" s="30"/>
      <c r="M79" s="5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6.5" customHeight="1">
      <c r="A80" s="75">
        <v>73</v>
      </c>
      <c r="B80" s="80"/>
      <c r="C80" s="79"/>
      <c r="D80" s="77"/>
      <c r="E80" s="53"/>
      <c r="F80" s="55"/>
      <c r="G80" s="53"/>
      <c r="H80" s="53"/>
      <c r="I80" s="24"/>
      <c r="J80" s="57"/>
      <c r="K80" s="53"/>
      <c r="L80" s="30"/>
      <c r="M80" s="5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6.5" customHeight="1">
      <c r="A81" s="75">
        <v>74</v>
      </c>
      <c r="B81" s="80"/>
      <c r="C81" s="79"/>
      <c r="D81" s="77"/>
      <c r="E81" s="53"/>
      <c r="F81" s="55"/>
      <c r="G81" s="53"/>
      <c r="H81" s="53"/>
      <c r="I81" s="24"/>
      <c r="J81" s="57"/>
      <c r="K81" s="53"/>
      <c r="L81" s="30"/>
      <c r="M81" s="5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6.5" customHeight="1">
      <c r="A82" s="75">
        <v>75</v>
      </c>
      <c r="B82" s="80"/>
      <c r="C82" s="79"/>
      <c r="D82" s="77"/>
      <c r="E82" s="53"/>
      <c r="F82" s="55"/>
      <c r="G82" s="53"/>
      <c r="H82" s="53"/>
      <c r="I82" s="24"/>
      <c r="J82" s="57"/>
      <c r="K82" s="53"/>
      <c r="L82" s="30"/>
      <c r="M82" s="5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6.5" customHeight="1">
      <c r="A83" s="75">
        <v>76</v>
      </c>
      <c r="B83" s="80"/>
      <c r="C83" s="79"/>
      <c r="D83" s="77"/>
      <c r="E83" s="53"/>
      <c r="F83" s="55"/>
      <c r="G83" s="53"/>
      <c r="H83" s="53"/>
      <c r="I83" s="24"/>
      <c r="J83" s="57"/>
      <c r="K83" s="53"/>
      <c r="L83" s="30"/>
      <c r="M83" s="5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6.5" customHeight="1">
      <c r="A84" s="75">
        <v>77</v>
      </c>
      <c r="B84" s="80"/>
      <c r="C84" s="79"/>
      <c r="D84" s="77"/>
      <c r="E84" s="53"/>
      <c r="F84" s="55"/>
      <c r="G84" s="53"/>
      <c r="H84" s="53"/>
      <c r="I84" s="24"/>
      <c r="J84" s="57"/>
      <c r="K84" s="53"/>
      <c r="L84" s="30"/>
      <c r="M84" s="5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6.5" customHeight="1">
      <c r="A85" s="75">
        <v>78</v>
      </c>
      <c r="B85" s="80"/>
      <c r="C85" s="79"/>
      <c r="D85" s="77"/>
      <c r="E85" s="53"/>
      <c r="F85" s="55"/>
      <c r="G85" s="53"/>
      <c r="H85" s="53"/>
      <c r="I85" s="24"/>
      <c r="J85" s="57"/>
      <c r="K85" s="53"/>
      <c r="L85" s="30"/>
      <c r="M85" s="5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6.5" customHeight="1">
      <c r="A86" s="75">
        <v>79</v>
      </c>
      <c r="B86" s="80"/>
      <c r="C86" s="79"/>
      <c r="D86" s="77"/>
      <c r="E86" s="53"/>
      <c r="F86" s="55"/>
      <c r="G86" s="53"/>
      <c r="H86" s="53"/>
      <c r="I86" s="24"/>
      <c r="J86" s="57"/>
      <c r="K86" s="53"/>
      <c r="L86" s="30"/>
      <c r="M86" s="5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6.5" customHeight="1">
      <c r="A87" s="75">
        <v>80</v>
      </c>
      <c r="B87" s="80"/>
      <c r="C87" s="79"/>
      <c r="D87" s="77"/>
      <c r="E87" s="53"/>
      <c r="F87" s="55"/>
      <c r="G87" s="53"/>
      <c r="H87" s="53"/>
      <c r="I87" s="24"/>
      <c r="J87" s="57"/>
      <c r="K87" s="53"/>
      <c r="L87" s="30"/>
      <c r="M87" s="5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6.5" customHeight="1">
      <c r="A88" s="75">
        <v>81</v>
      </c>
      <c r="B88" s="80"/>
      <c r="C88" s="79"/>
      <c r="D88" s="77"/>
      <c r="E88" s="53"/>
      <c r="F88" s="55"/>
      <c r="G88" s="53"/>
      <c r="H88" s="53"/>
      <c r="I88" s="24"/>
      <c r="J88" s="57"/>
      <c r="K88" s="53"/>
      <c r="L88" s="30"/>
      <c r="M88" s="5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6.5" customHeight="1">
      <c r="A89" s="75">
        <v>82</v>
      </c>
      <c r="B89" s="80"/>
      <c r="C89" s="79"/>
      <c r="D89" s="77"/>
      <c r="E89" s="53"/>
      <c r="F89" s="55"/>
      <c r="G89" s="53"/>
      <c r="H89" s="53"/>
      <c r="I89" s="19"/>
      <c r="J89" s="57"/>
      <c r="K89" s="53"/>
      <c r="L89" s="30"/>
      <c r="M89" s="5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6.5" customHeight="1">
      <c r="A90" s="75">
        <v>83</v>
      </c>
      <c r="B90" s="80"/>
      <c r="C90" s="79"/>
      <c r="D90" s="77"/>
      <c r="E90" s="53"/>
      <c r="F90" s="55"/>
      <c r="G90" s="53"/>
      <c r="H90" s="53"/>
      <c r="I90" s="24"/>
      <c r="J90" s="57"/>
      <c r="K90" s="53"/>
      <c r="L90" s="30"/>
      <c r="M90" s="5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6.5" customHeight="1">
      <c r="A91" s="75">
        <v>84</v>
      </c>
      <c r="B91" s="80"/>
      <c r="C91" s="79"/>
      <c r="D91" s="77"/>
      <c r="E91" s="53"/>
      <c r="F91" s="55"/>
      <c r="G91" s="53"/>
      <c r="H91" s="53"/>
      <c r="I91" s="24"/>
      <c r="J91" s="57"/>
      <c r="K91" s="53"/>
      <c r="L91" s="30"/>
      <c r="M91" s="5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6.5" customHeight="1">
      <c r="A92" s="75">
        <v>85</v>
      </c>
      <c r="B92" s="80"/>
      <c r="C92" s="79"/>
      <c r="D92" s="77"/>
      <c r="E92" s="53"/>
      <c r="F92" s="55"/>
      <c r="G92" s="53"/>
      <c r="H92" s="53"/>
      <c r="I92" s="19"/>
      <c r="J92" s="57"/>
      <c r="K92" s="53"/>
      <c r="L92" s="30"/>
      <c r="M92" s="5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6.5" customHeight="1">
      <c r="A93" s="75">
        <v>86</v>
      </c>
      <c r="B93" s="80"/>
      <c r="C93" s="79"/>
      <c r="D93" s="77"/>
      <c r="E93" s="53"/>
      <c r="F93" s="55"/>
      <c r="G93" s="53"/>
      <c r="H93" s="53"/>
      <c r="I93" s="24"/>
      <c r="J93" s="57"/>
      <c r="K93" s="53"/>
      <c r="L93" s="30"/>
      <c r="M93" s="5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6.5" customHeight="1">
      <c r="A94" s="75">
        <v>87</v>
      </c>
      <c r="B94" s="80"/>
      <c r="C94" s="79"/>
      <c r="D94" s="77"/>
      <c r="E94" s="53"/>
      <c r="F94" s="55"/>
      <c r="G94" s="53"/>
      <c r="H94" s="53"/>
      <c r="I94" s="24"/>
      <c r="J94" s="57"/>
      <c r="K94" s="53"/>
      <c r="L94" s="30"/>
      <c r="M94" s="5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6.5" customHeight="1">
      <c r="A95" s="75">
        <v>88</v>
      </c>
      <c r="B95" s="80"/>
      <c r="C95" s="79"/>
      <c r="D95" s="77"/>
      <c r="E95" s="53"/>
      <c r="F95" s="55"/>
      <c r="G95" s="53"/>
      <c r="H95" s="53"/>
      <c r="I95" s="24"/>
      <c r="J95" s="57"/>
      <c r="K95" s="53"/>
      <c r="L95" s="30"/>
      <c r="M95" s="5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6.5" customHeight="1">
      <c r="A96" s="75">
        <v>89</v>
      </c>
      <c r="B96" s="80"/>
      <c r="C96" s="79"/>
      <c r="D96" s="77"/>
      <c r="E96" s="53"/>
      <c r="F96" s="55"/>
      <c r="G96" s="53"/>
      <c r="H96" s="53"/>
      <c r="I96" s="24"/>
      <c r="J96" s="57"/>
      <c r="K96" s="53"/>
      <c r="L96" s="30"/>
      <c r="M96" s="5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6.5" customHeight="1">
      <c r="A97" s="75">
        <v>90</v>
      </c>
      <c r="B97" s="80"/>
      <c r="C97" s="79"/>
      <c r="D97" s="77"/>
      <c r="E97" s="53"/>
      <c r="F97" s="55"/>
      <c r="G97" s="53"/>
      <c r="H97" s="53"/>
      <c r="I97" s="24"/>
      <c r="J97" s="57"/>
      <c r="K97" s="53"/>
      <c r="L97" s="30"/>
      <c r="M97" s="5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6.5" customHeight="1">
      <c r="A98" s="75">
        <v>91</v>
      </c>
      <c r="B98" s="80"/>
      <c r="C98" s="79"/>
      <c r="D98" s="77"/>
      <c r="E98" s="53"/>
      <c r="F98" s="55"/>
      <c r="G98" s="53"/>
      <c r="H98" s="53"/>
      <c r="I98" s="24"/>
      <c r="J98" s="57"/>
      <c r="K98" s="53"/>
      <c r="L98" s="30"/>
      <c r="M98" s="5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6.5" customHeight="1">
      <c r="A99" s="75">
        <v>92</v>
      </c>
      <c r="B99" s="80"/>
      <c r="C99" s="79"/>
      <c r="D99" s="77"/>
      <c r="E99" s="53"/>
      <c r="F99" s="55"/>
      <c r="G99" s="53"/>
      <c r="H99" s="53"/>
      <c r="I99" s="24"/>
      <c r="J99" s="57"/>
      <c r="K99" s="53"/>
      <c r="L99" s="30"/>
      <c r="M99" s="5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6.5" customHeight="1">
      <c r="A100" s="75">
        <v>93</v>
      </c>
      <c r="B100" s="80"/>
      <c r="C100" s="79"/>
      <c r="D100" s="77"/>
      <c r="E100" s="53"/>
      <c r="F100" s="55"/>
      <c r="G100" s="53"/>
      <c r="H100" s="53"/>
      <c r="I100" s="19"/>
      <c r="J100" s="57"/>
      <c r="K100" s="53"/>
      <c r="L100" s="30"/>
      <c r="M100" s="5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6.5" customHeight="1">
      <c r="A101" s="75">
        <v>94</v>
      </c>
      <c r="B101" s="80"/>
      <c r="C101" s="79"/>
      <c r="D101" s="77"/>
      <c r="E101" s="53"/>
      <c r="F101" s="55"/>
      <c r="G101" s="53"/>
      <c r="H101" s="53"/>
      <c r="I101" s="24"/>
      <c r="J101" s="57"/>
      <c r="K101" s="53"/>
      <c r="L101" s="30"/>
      <c r="M101" s="5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6.5" customHeight="1">
      <c r="A102" s="75">
        <v>95</v>
      </c>
      <c r="B102" s="80"/>
      <c r="C102" s="79"/>
      <c r="D102" s="77"/>
      <c r="E102" s="53"/>
      <c r="F102" s="55"/>
      <c r="G102" s="53"/>
      <c r="H102" s="53"/>
      <c r="I102" s="24"/>
      <c r="J102" s="57"/>
      <c r="K102" s="53"/>
      <c r="L102" s="30"/>
      <c r="M102" s="5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6.5" customHeight="1">
      <c r="A103" s="75">
        <v>96</v>
      </c>
      <c r="B103" s="80"/>
      <c r="C103" s="79"/>
      <c r="D103" s="77"/>
      <c r="E103" s="53"/>
      <c r="F103" s="55"/>
      <c r="G103" s="53"/>
      <c r="H103" s="53"/>
      <c r="I103" s="24"/>
      <c r="J103" s="57"/>
      <c r="K103" s="53"/>
      <c r="L103" s="30"/>
      <c r="M103" s="5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6.5" customHeight="1">
      <c r="A104" s="75">
        <v>97</v>
      </c>
      <c r="B104" s="80"/>
      <c r="C104" s="79"/>
      <c r="D104" s="77"/>
      <c r="E104" s="53"/>
      <c r="F104" s="55"/>
      <c r="G104" s="53"/>
      <c r="H104" s="53"/>
      <c r="I104" s="24"/>
      <c r="J104" s="57"/>
      <c r="K104" s="53"/>
      <c r="L104" s="30"/>
      <c r="M104" s="5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6.5" customHeight="1">
      <c r="A105" s="75">
        <v>98</v>
      </c>
      <c r="B105" s="80"/>
      <c r="C105" s="79"/>
      <c r="D105" s="77"/>
      <c r="E105" s="53"/>
      <c r="F105" s="55"/>
      <c r="G105" s="53"/>
      <c r="H105" s="53"/>
      <c r="I105" s="24"/>
      <c r="J105" s="57"/>
      <c r="K105" s="53"/>
      <c r="L105" s="30"/>
      <c r="M105" s="5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6.5" customHeight="1">
      <c r="A106" s="75">
        <v>99</v>
      </c>
      <c r="B106" s="80"/>
      <c r="C106" s="79"/>
      <c r="D106" s="77"/>
      <c r="E106" s="53"/>
      <c r="F106" s="55"/>
      <c r="G106" s="53"/>
      <c r="H106" s="53"/>
      <c r="I106" s="24"/>
      <c r="J106" s="57"/>
      <c r="K106" s="53"/>
      <c r="L106" s="30"/>
      <c r="M106" s="5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6.5" customHeight="1">
      <c r="A107" s="75">
        <v>100</v>
      </c>
      <c r="B107" s="80"/>
      <c r="C107" s="79"/>
      <c r="D107" s="77"/>
      <c r="E107" s="53"/>
      <c r="F107" s="55"/>
      <c r="G107" s="53"/>
      <c r="H107" s="53"/>
      <c r="I107" s="24"/>
      <c r="J107" s="57"/>
      <c r="K107" s="53"/>
      <c r="L107" s="30"/>
      <c r="M107" s="5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6.5" customHeight="1">
      <c r="A108" s="75">
        <v>101</v>
      </c>
      <c r="B108" s="80"/>
      <c r="C108" s="79"/>
      <c r="D108" s="77"/>
      <c r="E108" s="53"/>
      <c r="F108" s="55"/>
      <c r="G108" s="53"/>
      <c r="H108" s="53"/>
      <c r="I108" s="24"/>
      <c r="J108" s="57"/>
      <c r="K108" s="53"/>
      <c r="L108" s="30"/>
      <c r="M108" s="5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6.5" customHeight="1">
      <c r="A109" s="75">
        <v>102</v>
      </c>
      <c r="B109" s="80"/>
      <c r="C109" s="79"/>
      <c r="D109" s="77"/>
      <c r="E109" s="53"/>
      <c r="F109" s="55"/>
      <c r="G109" s="53"/>
      <c r="H109" s="53"/>
      <c r="I109" s="19"/>
      <c r="J109" s="57"/>
      <c r="K109" s="53"/>
      <c r="L109" s="30"/>
      <c r="M109" s="5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6.5" customHeight="1">
      <c r="A110" s="75">
        <v>103</v>
      </c>
      <c r="B110" s="80"/>
      <c r="C110" s="79"/>
      <c r="D110" s="77"/>
      <c r="E110" s="53"/>
      <c r="F110" s="55"/>
      <c r="G110" s="53"/>
      <c r="H110" s="53"/>
      <c r="I110" s="24"/>
      <c r="J110" s="57"/>
      <c r="K110" s="53"/>
      <c r="L110" s="30"/>
      <c r="M110" s="5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6.5" customHeight="1">
      <c r="A111" s="75">
        <v>104</v>
      </c>
      <c r="B111" s="80"/>
      <c r="C111" s="79"/>
      <c r="D111" s="77"/>
      <c r="E111" s="53"/>
      <c r="F111" s="55"/>
      <c r="G111" s="53"/>
      <c r="H111" s="53"/>
      <c r="I111" s="24"/>
      <c r="J111" s="57"/>
      <c r="K111" s="53"/>
      <c r="L111" s="30"/>
      <c r="M111" s="5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6.5" customHeight="1">
      <c r="A112" s="75">
        <v>105</v>
      </c>
      <c r="B112" s="80"/>
      <c r="C112" s="79"/>
      <c r="D112" s="77"/>
      <c r="E112" s="53"/>
      <c r="F112" s="55"/>
      <c r="G112" s="53"/>
      <c r="H112" s="53"/>
      <c r="I112" s="24"/>
      <c r="J112" s="57"/>
      <c r="K112" s="53"/>
      <c r="L112" s="73"/>
      <c r="M112" s="5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6.5" customHeight="1">
      <c r="A113" s="75">
        <v>106</v>
      </c>
      <c r="B113" s="80"/>
      <c r="C113" s="79"/>
      <c r="D113" s="77"/>
      <c r="E113" s="53"/>
      <c r="F113" s="55"/>
      <c r="G113" s="53"/>
      <c r="H113" s="53"/>
      <c r="I113" s="24"/>
      <c r="J113" s="57"/>
      <c r="K113" s="53"/>
      <c r="L113" s="30"/>
      <c r="M113" s="5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6.5" customHeight="1">
      <c r="A114" s="75">
        <v>107</v>
      </c>
      <c r="B114" s="80"/>
      <c r="C114" s="79"/>
      <c r="D114" s="77"/>
      <c r="E114" s="53"/>
      <c r="F114" s="55"/>
      <c r="G114" s="53"/>
      <c r="H114" s="53"/>
      <c r="I114" s="19"/>
      <c r="J114" s="57"/>
      <c r="K114" s="53"/>
      <c r="L114" s="30"/>
      <c r="M114" s="5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6.5" customHeight="1">
      <c r="A115" s="75">
        <v>108</v>
      </c>
      <c r="B115" s="80"/>
      <c r="C115" s="79"/>
      <c r="D115" s="77"/>
      <c r="E115" s="53"/>
      <c r="F115" s="55"/>
      <c r="G115" s="53"/>
      <c r="H115" s="53"/>
      <c r="I115" s="19"/>
      <c r="J115" s="57"/>
      <c r="K115" s="53"/>
      <c r="L115" s="30"/>
      <c r="M115" s="5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6.5" customHeight="1">
      <c r="A116" s="75">
        <v>109</v>
      </c>
      <c r="B116" s="80"/>
      <c r="C116" s="79"/>
      <c r="D116" s="77"/>
      <c r="E116" s="53"/>
      <c r="F116" s="55"/>
      <c r="G116" s="53"/>
      <c r="H116" s="53"/>
      <c r="I116" s="19"/>
      <c r="J116" s="81"/>
      <c r="K116" s="53"/>
      <c r="L116" s="30"/>
      <c r="M116" s="5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6.5" customHeight="1">
      <c r="A117" s="75">
        <v>110</v>
      </c>
      <c r="B117" s="80"/>
      <c r="C117" s="79"/>
      <c r="D117" s="77"/>
      <c r="E117" s="53"/>
      <c r="F117" s="55"/>
      <c r="G117" s="53"/>
      <c r="H117" s="53"/>
      <c r="I117" s="19"/>
      <c r="J117" s="57"/>
      <c r="K117" s="53"/>
      <c r="L117" s="30"/>
      <c r="M117" s="5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6.5" customHeight="1">
      <c r="A118" s="75">
        <v>111</v>
      </c>
      <c r="B118" s="80"/>
      <c r="C118" s="79"/>
      <c r="D118" s="77"/>
      <c r="E118" s="53"/>
      <c r="F118" s="55"/>
      <c r="G118" s="53"/>
      <c r="H118" s="53"/>
      <c r="I118" s="24"/>
      <c r="J118" s="57"/>
      <c r="K118" s="53"/>
      <c r="L118" s="30"/>
      <c r="M118" s="5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6.5" customHeight="1">
      <c r="A119" s="75">
        <v>112</v>
      </c>
      <c r="B119" s="80"/>
      <c r="C119" s="79"/>
      <c r="D119" s="77"/>
      <c r="E119" s="53"/>
      <c r="F119" s="55"/>
      <c r="G119" s="53"/>
      <c r="H119" s="53"/>
      <c r="I119" s="24"/>
      <c r="J119" s="57"/>
      <c r="K119" s="53"/>
      <c r="L119" s="30"/>
      <c r="M119" s="5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6.5" customHeight="1">
      <c r="A120" s="75">
        <v>113</v>
      </c>
      <c r="B120" s="80"/>
      <c r="C120" s="79"/>
      <c r="D120" s="77"/>
      <c r="E120" s="82"/>
      <c r="F120" s="55"/>
      <c r="G120" s="53"/>
      <c r="H120" s="53"/>
      <c r="I120" s="24"/>
      <c r="J120" s="57"/>
      <c r="K120" s="53"/>
      <c r="L120" s="30"/>
      <c r="M120" s="5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6.5" customHeight="1">
      <c r="A121" s="75">
        <v>114</v>
      </c>
      <c r="B121" s="80"/>
      <c r="C121" s="79"/>
      <c r="D121" s="77"/>
      <c r="E121" s="53"/>
      <c r="F121" s="55"/>
      <c r="G121" s="53"/>
      <c r="H121" s="53"/>
      <c r="I121" s="24"/>
      <c r="J121" s="57"/>
      <c r="K121" s="53"/>
      <c r="L121" s="30"/>
      <c r="M121" s="5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6.5" customHeight="1">
      <c r="A122" s="75">
        <v>115</v>
      </c>
      <c r="B122" s="80"/>
      <c r="C122" s="79"/>
      <c r="D122" s="77"/>
      <c r="E122" s="53"/>
      <c r="F122" s="55"/>
      <c r="G122" s="53"/>
      <c r="H122" s="53"/>
      <c r="I122" s="19"/>
      <c r="J122" s="57"/>
      <c r="K122" s="53"/>
      <c r="L122" s="30"/>
      <c r="M122" s="5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6.5" customHeight="1">
      <c r="A123" s="75">
        <v>116</v>
      </c>
      <c r="B123" s="80"/>
      <c r="C123" s="79"/>
      <c r="D123" s="77"/>
      <c r="E123" s="53"/>
      <c r="F123" s="55"/>
      <c r="G123" s="53"/>
      <c r="H123" s="53"/>
      <c r="I123" s="24"/>
      <c r="J123" s="57"/>
      <c r="K123" s="53"/>
      <c r="L123" s="30"/>
      <c r="M123" s="5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6.5" customHeight="1">
      <c r="A124" s="75">
        <v>117</v>
      </c>
      <c r="B124" s="80"/>
      <c r="C124" s="79"/>
      <c r="D124" s="77"/>
      <c r="E124" s="53"/>
      <c r="F124" s="55"/>
      <c r="G124" s="53"/>
      <c r="H124" s="53"/>
      <c r="I124" s="19"/>
      <c r="J124" s="57"/>
      <c r="K124" s="53"/>
      <c r="L124" s="30"/>
      <c r="M124" s="5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6.5" customHeight="1">
      <c r="A125" s="75">
        <v>118</v>
      </c>
      <c r="B125" s="80"/>
      <c r="C125" s="79"/>
      <c r="D125" s="77"/>
      <c r="E125" s="53"/>
      <c r="F125" s="55"/>
      <c r="G125" s="53"/>
      <c r="H125" s="53"/>
      <c r="I125" s="24"/>
      <c r="J125" s="57"/>
      <c r="K125" s="53"/>
      <c r="L125" s="30"/>
      <c r="M125" s="5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6.5" customHeight="1">
      <c r="A126" s="75">
        <v>119</v>
      </c>
      <c r="B126" s="80"/>
      <c r="C126" s="79"/>
      <c r="D126" s="77"/>
      <c r="E126" s="53"/>
      <c r="F126" s="55"/>
      <c r="G126" s="53"/>
      <c r="H126" s="53"/>
      <c r="I126" s="24"/>
      <c r="J126" s="57"/>
      <c r="K126" s="53"/>
      <c r="L126" s="30"/>
      <c r="M126" s="5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6.5" customHeight="1">
      <c r="A127" s="75">
        <v>120</v>
      </c>
      <c r="B127" s="80"/>
      <c r="C127" s="79"/>
      <c r="D127" s="77"/>
      <c r="E127" s="53"/>
      <c r="F127" s="55"/>
      <c r="G127" s="53"/>
      <c r="H127" s="53"/>
      <c r="I127" s="24"/>
      <c r="J127" s="57"/>
      <c r="K127" s="53"/>
      <c r="L127" s="30"/>
      <c r="M127" s="5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6.5" customHeight="1">
      <c r="A128" s="75">
        <v>121</v>
      </c>
      <c r="B128" s="80"/>
      <c r="C128" s="79"/>
      <c r="D128" s="77"/>
      <c r="E128" s="53"/>
      <c r="F128" s="55"/>
      <c r="G128" s="53"/>
      <c r="H128" s="53"/>
      <c r="I128" s="24"/>
      <c r="J128" s="57"/>
      <c r="K128" s="53"/>
      <c r="L128" s="30"/>
      <c r="M128" s="5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6.5" customHeight="1">
      <c r="A129" s="75">
        <v>122</v>
      </c>
      <c r="B129" s="80"/>
      <c r="C129" s="79"/>
      <c r="D129" s="77"/>
      <c r="E129" s="53"/>
      <c r="F129" s="55"/>
      <c r="G129" s="53"/>
      <c r="H129" s="53"/>
      <c r="I129" s="24"/>
      <c r="J129" s="57"/>
      <c r="K129" s="53"/>
      <c r="L129" s="30"/>
      <c r="M129" s="5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6.5" customHeight="1">
      <c r="A130" s="75">
        <v>123</v>
      </c>
      <c r="B130" s="80"/>
      <c r="C130" s="79"/>
      <c r="D130" s="77"/>
      <c r="E130" s="53"/>
      <c r="F130" s="55"/>
      <c r="G130" s="53"/>
      <c r="H130" s="53"/>
      <c r="I130" s="24"/>
      <c r="J130" s="57"/>
      <c r="K130" s="53"/>
      <c r="L130" s="30"/>
      <c r="M130" s="5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6.5" customHeight="1">
      <c r="A131" s="75">
        <v>124</v>
      </c>
      <c r="B131" s="80"/>
      <c r="C131" s="79"/>
      <c r="D131" s="77"/>
      <c r="E131" s="53"/>
      <c r="F131" s="55"/>
      <c r="G131" s="53"/>
      <c r="H131" s="53"/>
      <c r="I131" s="24"/>
      <c r="J131" s="57"/>
      <c r="K131" s="53"/>
      <c r="L131" s="30"/>
      <c r="M131" s="5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6.5" customHeight="1">
      <c r="A132" s="75">
        <v>125</v>
      </c>
      <c r="B132" s="80"/>
      <c r="C132" s="79"/>
      <c r="D132" s="77"/>
      <c r="E132" s="53"/>
      <c r="F132" s="55"/>
      <c r="G132" s="53"/>
      <c r="H132" s="53"/>
      <c r="I132" s="24"/>
      <c r="J132" s="57"/>
      <c r="K132" s="53"/>
      <c r="L132" s="30"/>
      <c r="M132" s="5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6.5" customHeight="1">
      <c r="A133" s="75">
        <v>126</v>
      </c>
      <c r="B133" s="80"/>
      <c r="C133" s="79"/>
      <c r="D133" s="77"/>
      <c r="E133" s="53"/>
      <c r="F133" s="55"/>
      <c r="G133" s="53"/>
      <c r="H133" s="53"/>
      <c r="I133" s="24"/>
      <c r="J133" s="57"/>
      <c r="K133" s="53"/>
      <c r="L133" s="30"/>
      <c r="M133" s="5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6.5" customHeight="1">
      <c r="A134" s="75">
        <v>127</v>
      </c>
      <c r="B134" s="80"/>
      <c r="C134" s="79"/>
      <c r="D134" s="77"/>
      <c r="E134" s="53"/>
      <c r="F134" s="55"/>
      <c r="G134" s="53"/>
      <c r="H134" s="53"/>
      <c r="I134" s="19"/>
      <c r="J134" s="57"/>
      <c r="K134" s="53"/>
      <c r="L134" s="30"/>
      <c r="M134" s="5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6.5" customHeight="1">
      <c r="A135" s="75">
        <v>128</v>
      </c>
      <c r="B135" s="80"/>
      <c r="C135" s="79"/>
      <c r="D135" s="77"/>
      <c r="E135" s="53"/>
      <c r="F135" s="55"/>
      <c r="G135" s="53"/>
      <c r="H135" s="53"/>
      <c r="I135" s="24"/>
      <c r="J135" s="57"/>
      <c r="K135" s="53"/>
      <c r="L135" s="30"/>
      <c r="M135" s="5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6.5" customHeight="1">
      <c r="A136" s="75">
        <v>129</v>
      </c>
      <c r="B136" s="80"/>
      <c r="C136" s="79"/>
      <c r="D136" s="77"/>
      <c r="E136" s="53"/>
      <c r="F136" s="55"/>
      <c r="G136" s="53"/>
      <c r="H136" s="53"/>
      <c r="I136" s="24"/>
      <c r="J136" s="57"/>
      <c r="K136" s="53"/>
      <c r="L136" s="30"/>
      <c r="M136" s="5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6.5" customHeight="1">
      <c r="A137" s="75">
        <v>130</v>
      </c>
      <c r="B137" s="80"/>
      <c r="C137" s="79"/>
      <c r="D137" s="77"/>
      <c r="E137" s="53"/>
      <c r="F137" s="55"/>
      <c r="G137" s="53"/>
      <c r="H137" s="53"/>
      <c r="I137" s="24"/>
      <c r="J137" s="57"/>
      <c r="K137" s="53"/>
      <c r="L137" s="30"/>
      <c r="M137" s="5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6.5" customHeight="1">
      <c r="A138" s="75">
        <v>131</v>
      </c>
      <c r="B138" s="80"/>
      <c r="C138" s="79"/>
      <c r="D138" s="77"/>
      <c r="E138" s="53"/>
      <c r="F138" s="55"/>
      <c r="G138" s="53"/>
      <c r="H138" s="53"/>
      <c r="I138" s="24"/>
      <c r="J138" s="57"/>
      <c r="K138" s="53"/>
      <c r="L138" s="30"/>
      <c r="M138" s="5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6.5" customHeight="1">
      <c r="A139" s="75">
        <v>132</v>
      </c>
      <c r="B139" s="80"/>
      <c r="C139" s="79"/>
      <c r="D139" s="77"/>
      <c r="E139" s="53"/>
      <c r="F139" s="55"/>
      <c r="G139" s="53"/>
      <c r="H139" s="53"/>
      <c r="I139" s="24"/>
      <c r="J139" s="57"/>
      <c r="K139" s="53"/>
      <c r="L139" s="30"/>
      <c r="M139" s="5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6.5" customHeight="1">
      <c r="A140" s="75">
        <v>133</v>
      </c>
      <c r="B140" s="80"/>
      <c r="C140" s="79"/>
      <c r="D140" s="77"/>
      <c r="E140" s="53"/>
      <c r="F140" s="55"/>
      <c r="G140" s="53"/>
      <c r="H140" s="53"/>
      <c r="I140" s="24"/>
      <c r="J140" s="57"/>
      <c r="K140" s="57"/>
      <c r="L140" s="73"/>
      <c r="M140" s="5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6.5" customHeight="1">
      <c r="A141" s="75">
        <v>134</v>
      </c>
      <c r="B141" s="80"/>
      <c r="C141" s="79"/>
      <c r="D141" s="77"/>
      <c r="E141" s="53"/>
      <c r="F141" s="55"/>
      <c r="G141" s="53"/>
      <c r="H141" s="53"/>
      <c r="I141" s="24"/>
      <c r="J141" s="57"/>
      <c r="K141" s="57"/>
      <c r="L141" s="30"/>
      <c r="M141" s="5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6.5" customHeight="1">
      <c r="A142" s="75">
        <v>135</v>
      </c>
      <c r="B142" s="80"/>
      <c r="C142" s="79"/>
      <c r="D142" s="77"/>
      <c r="E142" s="53"/>
      <c r="F142" s="55"/>
      <c r="G142" s="53"/>
      <c r="H142" s="53"/>
      <c r="I142" s="24"/>
      <c r="J142" s="57"/>
      <c r="K142" s="53"/>
      <c r="L142" s="30"/>
      <c r="M142" s="5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6.5" customHeight="1">
      <c r="A143" s="75">
        <v>136</v>
      </c>
      <c r="B143" s="80"/>
      <c r="C143" s="79"/>
      <c r="D143" s="77"/>
      <c r="E143" s="53"/>
      <c r="F143" s="55"/>
      <c r="G143" s="53"/>
      <c r="H143" s="53"/>
      <c r="I143" s="24"/>
      <c r="J143" s="57"/>
      <c r="K143" s="53"/>
      <c r="L143" s="30"/>
      <c r="M143" s="5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6.5" customHeight="1">
      <c r="A144" s="75">
        <v>137</v>
      </c>
      <c r="B144" s="80"/>
      <c r="C144" s="79"/>
      <c r="D144" s="77"/>
      <c r="E144" s="53"/>
      <c r="F144" s="55"/>
      <c r="G144" s="53"/>
      <c r="H144" s="53"/>
      <c r="I144" s="24"/>
      <c r="J144" s="57"/>
      <c r="K144" s="53"/>
      <c r="L144" s="30"/>
      <c r="M144" s="5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6.5" customHeight="1">
      <c r="A145" s="75">
        <v>138</v>
      </c>
      <c r="B145" s="80"/>
      <c r="C145" s="79"/>
      <c r="D145" s="77"/>
      <c r="E145" s="53"/>
      <c r="F145" s="55"/>
      <c r="G145" s="53"/>
      <c r="H145" s="53"/>
      <c r="I145" s="24"/>
      <c r="J145" s="57"/>
      <c r="K145" s="53"/>
      <c r="L145" s="30"/>
      <c r="M145" s="5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6.5" customHeight="1">
      <c r="A146" s="75">
        <v>139</v>
      </c>
      <c r="B146" s="80"/>
      <c r="C146" s="79"/>
      <c r="D146" s="77"/>
      <c r="E146" s="53"/>
      <c r="F146" s="55"/>
      <c r="G146" s="53"/>
      <c r="H146" s="53"/>
      <c r="I146" s="24"/>
      <c r="J146" s="57"/>
      <c r="K146" s="53"/>
      <c r="L146" s="30"/>
      <c r="M146" s="5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6.5" customHeight="1">
      <c r="A147" s="75">
        <v>140</v>
      </c>
      <c r="B147" s="80"/>
      <c r="C147" s="79"/>
      <c r="D147" s="77"/>
      <c r="E147" s="53"/>
      <c r="F147" s="55"/>
      <c r="G147" s="53"/>
      <c r="H147" s="53"/>
      <c r="I147" s="24"/>
      <c r="J147" s="57"/>
      <c r="K147" s="53"/>
      <c r="L147" s="30"/>
      <c r="M147" s="5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6.5" customHeight="1">
      <c r="A148" s="75">
        <v>141</v>
      </c>
      <c r="B148" s="80"/>
      <c r="C148" s="79"/>
      <c r="D148" s="77"/>
      <c r="E148" s="53"/>
      <c r="F148" s="55"/>
      <c r="G148" s="53"/>
      <c r="H148" s="53"/>
      <c r="I148" s="24"/>
      <c r="J148" s="57"/>
      <c r="K148" s="53"/>
      <c r="L148" s="30"/>
      <c r="M148" s="5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6.5" customHeight="1">
      <c r="A149" s="75">
        <v>142</v>
      </c>
      <c r="B149" s="80"/>
      <c r="C149" s="79"/>
      <c r="D149" s="77"/>
      <c r="E149" s="53"/>
      <c r="F149" s="55"/>
      <c r="G149" s="53"/>
      <c r="H149" s="53"/>
      <c r="I149" s="24"/>
      <c r="J149" s="57"/>
      <c r="K149" s="53"/>
      <c r="L149" s="30"/>
      <c r="M149" s="5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6.5" customHeight="1">
      <c r="A150" s="75">
        <v>143</v>
      </c>
      <c r="B150" s="80"/>
      <c r="C150" s="79"/>
      <c r="D150" s="77"/>
      <c r="E150" s="53"/>
      <c r="F150" s="55"/>
      <c r="G150" s="53"/>
      <c r="H150" s="53"/>
      <c r="I150" s="24"/>
      <c r="J150" s="57"/>
      <c r="K150" s="53"/>
      <c r="L150" s="30"/>
      <c r="M150" s="5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6.5" customHeight="1">
      <c r="A151" s="75">
        <v>144</v>
      </c>
      <c r="B151" s="80"/>
      <c r="C151" s="79"/>
      <c r="D151" s="77"/>
      <c r="E151" s="53"/>
      <c r="F151" s="55"/>
      <c r="G151" s="53"/>
      <c r="H151" s="53"/>
      <c r="I151" s="24"/>
      <c r="J151" s="57"/>
      <c r="K151" s="53"/>
      <c r="L151" s="30"/>
      <c r="M151" s="5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6.5" customHeight="1">
      <c r="A152" s="75">
        <v>145</v>
      </c>
      <c r="B152" s="80"/>
      <c r="C152" s="79"/>
      <c r="D152" s="77"/>
      <c r="E152" s="53"/>
      <c r="F152" s="55"/>
      <c r="G152" s="53"/>
      <c r="H152" s="53"/>
      <c r="I152" s="24"/>
      <c r="J152" s="57"/>
      <c r="K152" s="53"/>
      <c r="L152" s="30"/>
      <c r="M152" s="5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6.5" customHeight="1">
      <c r="A153" s="75">
        <v>146</v>
      </c>
      <c r="B153" s="80"/>
      <c r="C153" s="79"/>
      <c r="D153" s="77"/>
      <c r="E153" s="53"/>
      <c r="F153" s="55"/>
      <c r="G153" s="53"/>
      <c r="H153" s="53"/>
      <c r="I153" s="24"/>
      <c r="J153" s="57"/>
      <c r="K153" s="53"/>
      <c r="L153" s="30"/>
      <c r="M153" s="5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6.5" customHeight="1">
      <c r="A154" s="75">
        <v>147</v>
      </c>
      <c r="B154" s="80"/>
      <c r="C154" s="79"/>
      <c r="D154" s="77"/>
      <c r="E154" s="53"/>
      <c r="F154" s="55"/>
      <c r="G154" s="53"/>
      <c r="H154" s="53"/>
      <c r="I154" s="24"/>
      <c r="J154" s="57"/>
      <c r="K154" s="53"/>
      <c r="L154" s="30"/>
      <c r="M154" s="5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6.5" customHeight="1">
      <c r="A155" s="75">
        <v>148</v>
      </c>
      <c r="B155" s="80"/>
      <c r="C155" s="79"/>
      <c r="D155" s="77"/>
      <c r="E155" s="53"/>
      <c r="F155" s="55"/>
      <c r="G155" s="53"/>
      <c r="H155" s="53"/>
      <c r="I155" s="19"/>
      <c r="J155" s="57"/>
      <c r="K155" s="53"/>
      <c r="L155" s="30"/>
      <c r="M155" s="5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6.5" customHeight="1">
      <c r="A156" s="75">
        <v>149</v>
      </c>
      <c r="B156" s="80"/>
      <c r="C156" s="79"/>
      <c r="D156" s="77"/>
      <c r="E156" s="53"/>
      <c r="F156" s="55"/>
      <c r="G156" s="53"/>
      <c r="H156" s="53"/>
      <c r="I156" s="24"/>
      <c r="J156" s="57"/>
      <c r="K156" s="53"/>
      <c r="L156" s="30"/>
      <c r="M156" s="5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6.5" customHeight="1">
      <c r="A157" s="75">
        <v>150</v>
      </c>
      <c r="B157" s="80"/>
      <c r="C157" s="79"/>
      <c r="D157" s="77"/>
      <c r="E157" s="53"/>
      <c r="F157" s="55"/>
      <c r="G157" s="53"/>
      <c r="H157" s="53"/>
      <c r="I157" s="24"/>
      <c r="J157" s="57"/>
      <c r="K157" s="53"/>
      <c r="L157" s="30"/>
      <c r="M157" s="5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6.5" customHeight="1">
      <c r="A158" s="75">
        <v>151</v>
      </c>
      <c r="B158" s="80"/>
      <c r="C158" s="79"/>
      <c r="D158" s="77"/>
      <c r="E158" s="83"/>
      <c r="F158" s="55"/>
      <c r="G158" s="83"/>
      <c r="H158" s="83"/>
      <c r="I158" s="39"/>
      <c r="J158" s="83"/>
      <c r="K158" s="83"/>
      <c r="L158" s="30"/>
      <c r="M158" s="5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6.5" customHeight="1">
      <c r="A159" s="75">
        <v>152</v>
      </c>
      <c r="B159" s="80"/>
      <c r="C159" s="79"/>
      <c r="D159" s="77"/>
      <c r="E159" s="53"/>
      <c r="F159" s="55"/>
      <c r="G159" s="53"/>
      <c r="H159" s="53"/>
      <c r="I159" s="24"/>
      <c r="J159" s="57"/>
      <c r="K159" s="53"/>
      <c r="L159" s="30"/>
      <c r="M159" s="5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6.5" customHeight="1">
      <c r="A160" s="75">
        <v>153</v>
      </c>
      <c r="B160" s="80"/>
      <c r="C160" s="79"/>
      <c r="D160" s="77"/>
      <c r="E160" s="53"/>
      <c r="F160" s="55"/>
      <c r="G160" s="53"/>
      <c r="H160" s="53"/>
      <c r="I160" s="24"/>
      <c r="J160" s="57"/>
      <c r="K160" s="53"/>
      <c r="L160" s="30"/>
      <c r="M160" s="5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6.5" customHeight="1">
      <c r="A161" s="75">
        <v>154</v>
      </c>
      <c r="B161" s="80"/>
      <c r="C161" s="79"/>
      <c r="D161" s="77"/>
      <c r="E161" s="53"/>
      <c r="F161" s="55"/>
      <c r="G161" s="53"/>
      <c r="H161" s="53"/>
      <c r="I161" s="24"/>
      <c r="J161" s="57"/>
      <c r="K161" s="53"/>
      <c r="L161" s="30"/>
      <c r="M161" s="5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6.5" customHeight="1">
      <c r="A162" s="75">
        <v>155</v>
      </c>
      <c r="B162" s="80"/>
      <c r="C162" s="79"/>
      <c r="D162" s="77"/>
      <c r="E162" s="53"/>
      <c r="F162" s="55"/>
      <c r="G162" s="53"/>
      <c r="H162" s="53"/>
      <c r="I162" s="24"/>
      <c r="J162" s="57"/>
      <c r="K162" s="53"/>
      <c r="L162" s="30"/>
      <c r="M162" s="5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6.5" customHeight="1">
      <c r="A163" s="75">
        <v>156</v>
      </c>
      <c r="B163" s="80"/>
      <c r="C163" s="79"/>
      <c r="D163" s="77"/>
      <c r="E163" s="53"/>
      <c r="F163" s="55"/>
      <c r="G163" s="53"/>
      <c r="H163" s="53"/>
      <c r="I163" s="24"/>
      <c r="J163" s="57"/>
      <c r="K163" s="53"/>
      <c r="L163" s="30"/>
      <c r="M163" s="5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6.5" customHeight="1">
      <c r="A164" s="75">
        <v>157</v>
      </c>
      <c r="B164" s="80"/>
      <c r="C164" s="79"/>
      <c r="D164" s="77"/>
      <c r="E164" s="53"/>
      <c r="F164" s="55"/>
      <c r="G164" s="53"/>
      <c r="H164" s="53"/>
      <c r="I164" s="24"/>
      <c r="J164" s="57"/>
      <c r="K164" s="53"/>
      <c r="L164" s="30"/>
      <c r="M164" s="5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6.5" customHeight="1">
      <c r="A165" s="75">
        <v>158</v>
      </c>
      <c r="B165" s="80"/>
      <c r="C165" s="79"/>
      <c r="D165" s="77"/>
      <c r="E165" s="53"/>
      <c r="F165" s="55"/>
      <c r="G165" s="53"/>
      <c r="H165" s="53"/>
      <c r="I165" s="19"/>
      <c r="J165" s="57"/>
      <c r="K165" s="53"/>
      <c r="L165" s="30"/>
      <c r="M165" s="5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6.5" customHeight="1">
      <c r="A166" s="75">
        <v>159</v>
      </c>
      <c r="B166" s="80"/>
      <c r="C166" s="79"/>
      <c r="D166" s="77"/>
      <c r="E166" s="53"/>
      <c r="F166" s="55"/>
      <c r="G166" s="53"/>
      <c r="H166" s="53"/>
      <c r="I166" s="24"/>
      <c r="J166" s="57"/>
      <c r="K166" s="53"/>
      <c r="L166" s="30"/>
      <c r="M166" s="5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6.5" customHeight="1">
      <c r="A167" s="75">
        <v>160</v>
      </c>
      <c r="B167" s="80"/>
      <c r="C167" s="79"/>
      <c r="D167" s="77"/>
      <c r="E167" s="53"/>
      <c r="F167" s="55"/>
      <c r="G167" s="53"/>
      <c r="H167" s="53"/>
      <c r="I167" s="24"/>
      <c r="J167" s="57"/>
      <c r="K167" s="53"/>
      <c r="L167" s="30"/>
      <c r="M167" s="5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6.5" customHeight="1">
      <c r="A168" s="75">
        <v>161</v>
      </c>
      <c r="B168" s="80"/>
      <c r="C168" s="79"/>
      <c r="D168" s="77"/>
      <c r="E168" s="53"/>
      <c r="F168" s="55"/>
      <c r="G168" s="53"/>
      <c r="H168" s="53"/>
      <c r="I168" s="24"/>
      <c r="J168" s="57"/>
      <c r="K168" s="53"/>
      <c r="L168" s="30"/>
      <c r="M168" s="5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6.5" customHeight="1">
      <c r="A169" s="75">
        <v>162</v>
      </c>
      <c r="B169" s="80"/>
      <c r="C169" s="79"/>
      <c r="D169" s="77"/>
      <c r="E169" s="53"/>
      <c r="F169" s="55"/>
      <c r="G169" s="53"/>
      <c r="H169" s="53"/>
      <c r="I169" s="24"/>
      <c r="J169" s="57"/>
      <c r="K169" s="53"/>
      <c r="L169" s="30"/>
      <c r="M169" s="5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6.5" customHeight="1">
      <c r="A170" s="75">
        <v>163</v>
      </c>
      <c r="B170" s="80"/>
      <c r="C170" s="79"/>
      <c r="D170" s="77"/>
      <c r="E170" s="53"/>
      <c r="F170" s="55"/>
      <c r="G170" s="53"/>
      <c r="H170" s="53"/>
      <c r="I170" s="24"/>
      <c r="J170" s="57"/>
      <c r="K170" s="53"/>
      <c r="L170" s="30"/>
      <c r="M170" s="5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6.5" customHeight="1">
      <c r="A171" s="75">
        <v>164</v>
      </c>
      <c r="B171" s="80"/>
      <c r="C171" s="79"/>
      <c r="D171" s="77"/>
      <c r="E171" s="53"/>
      <c r="F171" s="55"/>
      <c r="G171" s="53"/>
      <c r="H171" s="53"/>
      <c r="I171" s="24"/>
      <c r="J171" s="57"/>
      <c r="K171" s="53"/>
      <c r="L171" s="30"/>
      <c r="M171" s="5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6.5" customHeight="1">
      <c r="A172" s="75">
        <v>165</v>
      </c>
      <c r="B172" s="80"/>
      <c r="C172" s="79"/>
      <c r="D172" s="77"/>
      <c r="E172" s="53"/>
      <c r="F172" s="55"/>
      <c r="G172" s="53"/>
      <c r="H172" s="53"/>
      <c r="I172" s="24"/>
      <c r="J172" s="57"/>
      <c r="K172" s="53"/>
      <c r="L172" s="30"/>
      <c r="M172" s="5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6.5" customHeight="1">
      <c r="A173" s="75">
        <v>166</v>
      </c>
      <c r="B173" s="80"/>
      <c r="C173" s="79"/>
      <c r="D173" s="77"/>
      <c r="E173" s="53"/>
      <c r="F173" s="55"/>
      <c r="G173" s="53"/>
      <c r="H173" s="53"/>
      <c r="I173" s="24"/>
      <c r="J173" s="57"/>
      <c r="K173" s="53"/>
      <c r="L173" s="30"/>
      <c r="M173" s="5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6.5" customHeight="1">
      <c r="A174" s="75">
        <v>167</v>
      </c>
      <c r="B174" s="80"/>
      <c r="C174" s="79"/>
      <c r="D174" s="77"/>
      <c r="E174" s="53"/>
      <c r="F174" s="55"/>
      <c r="G174" s="53"/>
      <c r="H174" s="53"/>
      <c r="I174" s="24"/>
      <c r="J174" s="57"/>
      <c r="K174" s="53"/>
      <c r="L174" s="30"/>
      <c r="M174" s="5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6.5" customHeight="1">
      <c r="A175" s="75">
        <v>168</v>
      </c>
      <c r="B175" s="80"/>
      <c r="C175" s="79"/>
      <c r="D175" s="77"/>
      <c r="E175" s="53"/>
      <c r="F175" s="55"/>
      <c r="G175" s="53"/>
      <c r="H175" s="53"/>
      <c r="I175" s="24"/>
      <c r="J175" s="57"/>
      <c r="K175" s="53"/>
      <c r="L175" s="30"/>
      <c r="M175" s="5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6.5" customHeight="1">
      <c r="A176" s="84">
        <v>169</v>
      </c>
      <c r="B176" s="85"/>
      <c r="C176" s="86"/>
      <c r="D176" s="87"/>
      <c r="E176" s="88"/>
      <c r="F176" s="89"/>
      <c r="G176" s="88"/>
      <c r="H176" s="88"/>
      <c r="I176" s="90"/>
      <c r="J176" s="91"/>
      <c r="K176" s="88"/>
      <c r="L176" s="92"/>
      <c r="M176" s="93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6.5" customHeight="1">
      <c r="A177" s="94"/>
      <c r="B177" s="95"/>
      <c r="C177" s="96"/>
      <c r="D177" s="97"/>
      <c r="E177" s="2"/>
      <c r="F177" s="2"/>
      <c r="G177" s="2"/>
      <c r="H177" s="2"/>
      <c r="I177" s="2"/>
      <c r="J177" s="2"/>
      <c r="K177" s="2"/>
      <c r="L177" s="2"/>
      <c r="M177" s="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3"/>
      <c r="B178" s="2"/>
      <c r="C178" s="4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3"/>
      <c r="B179" s="98" t="s">
        <v>165</v>
      </c>
      <c r="C179" s="70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3"/>
      <c r="B180" s="98" t="s">
        <v>166</v>
      </c>
      <c r="C180" s="70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3"/>
      <c r="B181" s="3" t="s">
        <v>167</v>
      </c>
      <c r="C181" s="4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8" activePane="bottomLeft" state="frozen"/>
      <selection pane="bottomLeft" activeCell="K15" sqref="K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21" width="3.7109375" customWidth="1"/>
    <col min="22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75" t="s">
        <v>1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4" t="s">
        <v>3</v>
      </c>
      <c r="B3" s="2"/>
      <c r="C3" s="2"/>
      <c r="D3" s="5" t="s">
        <v>4</v>
      </c>
      <c r="E3" s="5" t="str">
        <f>nama_mapel!J5</f>
        <v>Teknik Sepeda Motor</v>
      </c>
      <c r="F3" s="2"/>
      <c r="G3" s="2"/>
      <c r="H3" s="2"/>
      <c r="I3" s="2"/>
      <c r="J3" s="2"/>
      <c r="K3" s="2"/>
      <c r="L3" s="2"/>
      <c r="M3" s="5"/>
      <c r="N3" s="5"/>
      <c r="O3" s="5"/>
      <c r="P3" s="5"/>
      <c r="Q3" s="5"/>
      <c r="R3" s="2"/>
      <c r="S3" s="5" t="s">
        <v>5</v>
      </c>
      <c r="T3" s="2"/>
      <c r="U3" s="5"/>
      <c r="V3" s="5"/>
      <c r="W3" s="2"/>
      <c r="Z3" s="5"/>
      <c r="AA3" s="5"/>
      <c r="AB3" s="5"/>
      <c r="AC3" s="4" t="s">
        <v>6</v>
      </c>
      <c r="AD3" s="5" t="str">
        <f>nama_mapel!J3</f>
        <v xml:space="preserve"> XII / 5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4" t="s">
        <v>7</v>
      </c>
      <c r="B4" s="2"/>
      <c r="C4" s="2"/>
      <c r="D4" s="5" t="s">
        <v>4</v>
      </c>
      <c r="E4" s="8" t="str">
        <f>nama_mapel!H4</f>
        <v>2016-2017</v>
      </c>
      <c r="F4" s="2"/>
      <c r="G4" s="2"/>
      <c r="H4" s="2"/>
      <c r="I4" s="2"/>
      <c r="J4" s="2"/>
      <c r="K4" s="2"/>
      <c r="L4" s="2"/>
      <c r="M4" s="5"/>
      <c r="N4" s="5"/>
      <c r="O4" s="5"/>
      <c r="P4" s="5"/>
      <c r="Q4" s="5"/>
      <c r="R4" s="2"/>
      <c r="S4" s="5" t="s">
        <v>8</v>
      </c>
      <c r="T4" s="5"/>
      <c r="U4" s="5"/>
      <c r="V4" s="5"/>
      <c r="W4" s="2"/>
      <c r="Z4" s="5"/>
      <c r="AA4" s="5"/>
      <c r="AB4" s="5"/>
      <c r="AC4" s="4" t="s">
        <v>9</v>
      </c>
      <c r="AD4" s="5" t="str">
        <f>nama_mapel!H7</f>
        <v>Devitta Nia Wulandari, S.Pd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0"/>
      <c r="B5" s="12"/>
      <c r="C5" s="12"/>
      <c r="D5" s="12"/>
      <c r="E5" s="12">
        <v>1</v>
      </c>
      <c r="F5" s="12">
        <v>2</v>
      </c>
      <c r="G5" s="12">
        <v>3</v>
      </c>
      <c r="H5" s="12">
        <v>4</v>
      </c>
      <c r="I5" s="12">
        <v>5</v>
      </c>
      <c r="J5" s="12">
        <v>6</v>
      </c>
      <c r="K5" s="12">
        <v>7</v>
      </c>
      <c r="L5" s="12">
        <v>8</v>
      </c>
      <c r="M5" s="12">
        <v>9</v>
      </c>
      <c r="N5" s="12">
        <v>10</v>
      </c>
      <c r="O5" s="12">
        <v>11</v>
      </c>
      <c r="P5" s="12">
        <v>12</v>
      </c>
      <c r="Q5" s="12">
        <v>13</v>
      </c>
      <c r="R5" s="12">
        <v>14</v>
      </c>
      <c r="S5" s="12">
        <v>15</v>
      </c>
      <c r="T5" s="12">
        <v>16</v>
      </c>
      <c r="U5" s="12">
        <v>17</v>
      </c>
      <c r="V5" s="12">
        <v>18</v>
      </c>
      <c r="W5" s="12">
        <v>19</v>
      </c>
      <c r="X5" s="12">
        <v>20</v>
      </c>
      <c r="Y5" s="12">
        <v>21</v>
      </c>
      <c r="Z5" s="12">
        <v>22</v>
      </c>
      <c r="AA5" s="12">
        <v>23</v>
      </c>
      <c r="AB5" s="12">
        <v>24</v>
      </c>
      <c r="AC5" s="12">
        <v>25</v>
      </c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</row>
    <row r="6" spans="1:47" ht="13.5" customHeight="1">
      <c r="A6" s="273" t="s">
        <v>12</v>
      </c>
      <c r="B6" s="273" t="s">
        <v>14</v>
      </c>
      <c r="C6" s="274" t="s">
        <v>15</v>
      </c>
      <c r="D6" s="20" t="s">
        <v>28</v>
      </c>
      <c r="E6" s="271" t="s">
        <v>30</v>
      </c>
      <c r="F6" s="267"/>
      <c r="G6" s="267"/>
      <c r="H6" s="267"/>
      <c r="I6" s="251"/>
      <c r="J6" s="271" t="s">
        <v>33</v>
      </c>
      <c r="K6" s="267"/>
      <c r="L6" s="267"/>
      <c r="M6" s="267"/>
      <c r="N6" s="267"/>
      <c r="O6" s="267"/>
      <c r="P6" s="267"/>
      <c r="Q6" s="267"/>
      <c r="R6" s="251"/>
      <c r="S6" s="271" t="s">
        <v>34</v>
      </c>
      <c r="T6" s="267"/>
      <c r="U6" s="267"/>
      <c r="V6" s="267"/>
      <c r="W6" s="267"/>
      <c r="X6" s="267"/>
      <c r="Y6" s="267"/>
      <c r="Z6" s="267"/>
      <c r="AA6" s="267"/>
      <c r="AB6" s="251"/>
      <c r="AC6" s="24" t="s">
        <v>35</v>
      </c>
      <c r="AD6" s="276" t="s">
        <v>39</v>
      </c>
      <c r="AE6" s="276" t="s">
        <v>43</v>
      </c>
      <c r="AF6" s="276" t="s">
        <v>44</v>
      </c>
      <c r="AG6" s="272" t="s">
        <v>46</v>
      </c>
      <c r="AH6" s="267"/>
      <c r="AI6" s="251"/>
      <c r="AJ6" s="266" t="s">
        <v>47</v>
      </c>
      <c r="AK6" s="267"/>
      <c r="AL6" s="267"/>
      <c r="AM6" s="251"/>
      <c r="AN6" s="266" t="s">
        <v>50</v>
      </c>
      <c r="AO6" s="267"/>
      <c r="AP6" s="251"/>
      <c r="AQ6" s="266" t="s">
        <v>51</v>
      </c>
      <c r="AR6" s="267"/>
      <c r="AS6" s="251"/>
      <c r="AT6" s="270" t="s">
        <v>52</v>
      </c>
      <c r="AU6" s="268" t="s">
        <v>54</v>
      </c>
    </row>
    <row r="7" spans="1:47" ht="86.25" customHeight="1">
      <c r="A7" s="269"/>
      <c r="B7" s="269"/>
      <c r="C7" s="269"/>
      <c r="D7" s="38" t="s">
        <v>66</v>
      </c>
      <c r="E7" s="40" t="str">
        <f>nama_mapel!C4</f>
        <v>Pendidikan Agama</v>
      </c>
      <c r="F7" s="40" t="str">
        <f>nama_mapel!C5</f>
        <v xml:space="preserve">Pendidikan Kewarganegaraan </v>
      </c>
      <c r="G7" s="40" t="str">
        <f>nama_mapel!C6</f>
        <v>Bahasa  Indonesia</v>
      </c>
      <c r="H7" s="40" t="str">
        <f>nama_mapel!C7</f>
        <v>Pendidikan Jasmani dan Olahraga</v>
      </c>
      <c r="I7" s="40" t="str">
        <f>nama_mapel!C8</f>
        <v>Seni Budaya</v>
      </c>
      <c r="J7" s="40" t="str">
        <f>nama_mapel!C10</f>
        <v>Bahasa Inggris</v>
      </c>
      <c r="K7" s="40" t="str">
        <f>nama_mapel!C11</f>
        <v>Matematika</v>
      </c>
      <c r="L7" s="40" t="str">
        <f>nama_mapel!C12</f>
        <v>Ilmu Pengetahuan Alam (IPA)</v>
      </c>
      <c r="M7" s="40" t="str">
        <f>nama_mapel!C13</f>
        <v>Ilmu Pengetahuan Sosial (IPS)</v>
      </c>
      <c r="N7" s="40" t="str">
        <f>nama_mapel!C14</f>
        <v>Fisika</v>
      </c>
      <c r="O7" s="40" t="str">
        <f>nama_mapel!C15</f>
        <v>Kimia</v>
      </c>
      <c r="P7" s="40" t="str">
        <f>nama_mapel!C16</f>
        <v>Ketrampilan Komputer dan Pengelolaan Informasi</v>
      </c>
      <c r="Q7" s="40" t="str">
        <f>nama_mapel!C17</f>
        <v>Kewirausahaan</v>
      </c>
      <c r="R7" s="40">
        <f>nama_mapel!C18</f>
        <v>0</v>
      </c>
      <c r="S7" s="40" t="str">
        <f>nama_mapel!C21</f>
        <v>Pemeliharaan Mesin Sepeda Motor</v>
      </c>
      <c r="T7" s="40" t="str">
        <f>nama_mapel!C22</f>
        <v>Pemeliharaan Sasis Sepeda Motor</v>
      </c>
      <c r="U7" s="40" t="str">
        <f>nama_mapel!C23</f>
        <v>Pemeliharaan dan Kelistrikan Sepeda Motor</v>
      </c>
      <c r="V7" s="40">
        <f>nama_mapel!C24</f>
        <v>0</v>
      </c>
      <c r="W7" s="40">
        <f>nama_mapel!C25</f>
        <v>0</v>
      </c>
      <c r="X7" s="40">
        <f>nama_mapel!C26</f>
        <v>0</v>
      </c>
      <c r="Y7" s="40">
        <f>nama_mapel!C27</f>
        <v>0</v>
      </c>
      <c r="Z7" s="40">
        <f>nama_mapel!C28</f>
        <v>0</v>
      </c>
      <c r="AA7" s="40">
        <f>nama_mapel!C29</f>
        <v>0</v>
      </c>
      <c r="AB7" s="40">
        <f>nama_mapel!C30</f>
        <v>0</v>
      </c>
      <c r="AC7" s="40" t="str">
        <f>nama_mapel!C33</f>
        <v>Bahasa Jawa</v>
      </c>
      <c r="AD7" s="269"/>
      <c r="AE7" s="269"/>
      <c r="AF7" s="269"/>
      <c r="AG7" s="48" t="s">
        <v>73</v>
      </c>
      <c r="AH7" s="48" t="s">
        <v>81</v>
      </c>
      <c r="AI7" s="48" t="s">
        <v>82</v>
      </c>
      <c r="AJ7" s="56">
        <v>1</v>
      </c>
      <c r="AK7" s="56" t="s">
        <v>88</v>
      </c>
      <c r="AL7" s="56">
        <v>3</v>
      </c>
      <c r="AM7" s="56" t="s">
        <v>88</v>
      </c>
      <c r="AN7" s="56" t="s">
        <v>89</v>
      </c>
      <c r="AO7" s="56" t="s">
        <v>90</v>
      </c>
      <c r="AP7" s="56" t="s">
        <v>91</v>
      </c>
      <c r="AQ7" s="56" t="s">
        <v>92</v>
      </c>
      <c r="AR7" s="56" t="s">
        <v>93</v>
      </c>
      <c r="AS7" s="56" t="s">
        <v>94</v>
      </c>
      <c r="AT7" s="269"/>
      <c r="AU7" s="269"/>
    </row>
    <row r="8" spans="1:47" ht="15.75" customHeight="1">
      <c r="A8" s="58">
        <v>1</v>
      </c>
      <c r="B8" s="60">
        <f t="shared" ref="B8:AU8" si="0">A8+1</f>
        <v>2</v>
      </c>
      <c r="C8" s="60">
        <f t="shared" si="0"/>
        <v>3</v>
      </c>
      <c r="D8" s="60">
        <f t="shared" si="0"/>
        <v>4</v>
      </c>
      <c r="E8" s="62">
        <f t="shared" si="0"/>
        <v>5</v>
      </c>
      <c r="F8" s="62">
        <f t="shared" si="0"/>
        <v>6</v>
      </c>
      <c r="G8" s="62">
        <f t="shared" si="0"/>
        <v>7</v>
      </c>
      <c r="H8" s="62">
        <f t="shared" si="0"/>
        <v>8</v>
      </c>
      <c r="I8" s="62">
        <f t="shared" si="0"/>
        <v>9</v>
      </c>
      <c r="J8" s="62">
        <f t="shared" si="0"/>
        <v>10</v>
      </c>
      <c r="K8" s="62">
        <f t="shared" si="0"/>
        <v>11</v>
      </c>
      <c r="L8" s="62">
        <f t="shared" si="0"/>
        <v>12</v>
      </c>
      <c r="M8" s="62">
        <f t="shared" si="0"/>
        <v>13</v>
      </c>
      <c r="N8" s="62">
        <f t="shared" si="0"/>
        <v>14</v>
      </c>
      <c r="O8" s="62">
        <f t="shared" si="0"/>
        <v>15</v>
      </c>
      <c r="P8" s="62">
        <f t="shared" si="0"/>
        <v>16</v>
      </c>
      <c r="Q8" s="62">
        <f t="shared" si="0"/>
        <v>17</v>
      </c>
      <c r="R8" s="62">
        <f t="shared" si="0"/>
        <v>18</v>
      </c>
      <c r="S8" s="62">
        <f t="shared" si="0"/>
        <v>19</v>
      </c>
      <c r="T8" s="62">
        <f t="shared" si="0"/>
        <v>20</v>
      </c>
      <c r="U8" s="62">
        <f t="shared" si="0"/>
        <v>21</v>
      </c>
      <c r="V8" s="62">
        <f t="shared" si="0"/>
        <v>22</v>
      </c>
      <c r="W8" s="62">
        <f t="shared" si="0"/>
        <v>23</v>
      </c>
      <c r="X8" s="62">
        <f t="shared" si="0"/>
        <v>24</v>
      </c>
      <c r="Y8" s="62">
        <f t="shared" si="0"/>
        <v>25</v>
      </c>
      <c r="Z8" s="62">
        <f t="shared" si="0"/>
        <v>26</v>
      </c>
      <c r="AA8" s="62">
        <f t="shared" si="0"/>
        <v>27</v>
      </c>
      <c r="AB8" s="62">
        <f t="shared" si="0"/>
        <v>28</v>
      </c>
      <c r="AC8" s="62">
        <f t="shared" si="0"/>
        <v>29</v>
      </c>
      <c r="AD8" s="62">
        <f t="shared" si="0"/>
        <v>30</v>
      </c>
      <c r="AE8" s="62">
        <f t="shared" si="0"/>
        <v>31</v>
      </c>
      <c r="AF8" s="62">
        <f t="shared" si="0"/>
        <v>32</v>
      </c>
      <c r="AG8" s="62">
        <f t="shared" si="0"/>
        <v>33</v>
      </c>
      <c r="AH8" s="62">
        <f t="shared" si="0"/>
        <v>34</v>
      </c>
      <c r="AI8" s="62">
        <f t="shared" si="0"/>
        <v>35</v>
      </c>
      <c r="AJ8" s="65">
        <f t="shared" si="0"/>
        <v>36</v>
      </c>
      <c r="AK8" s="65">
        <f t="shared" si="0"/>
        <v>37</v>
      </c>
      <c r="AL8" s="65">
        <f t="shared" si="0"/>
        <v>38</v>
      </c>
      <c r="AM8" s="65">
        <f t="shared" si="0"/>
        <v>39</v>
      </c>
      <c r="AN8" s="65">
        <f t="shared" si="0"/>
        <v>40</v>
      </c>
      <c r="AO8" s="65">
        <f t="shared" si="0"/>
        <v>41</v>
      </c>
      <c r="AP8" s="65">
        <f t="shared" si="0"/>
        <v>42</v>
      </c>
      <c r="AQ8" s="65">
        <f t="shared" si="0"/>
        <v>43</v>
      </c>
      <c r="AR8" s="65">
        <f t="shared" si="0"/>
        <v>44</v>
      </c>
      <c r="AS8" s="65">
        <f t="shared" si="0"/>
        <v>45</v>
      </c>
      <c r="AT8" s="65">
        <f t="shared" si="0"/>
        <v>46</v>
      </c>
      <c r="AU8" s="60">
        <f t="shared" si="0"/>
        <v>47</v>
      </c>
    </row>
    <row r="9" spans="1:47" ht="15.75" customHeight="1">
      <c r="A9" s="24">
        <v>1</v>
      </c>
      <c r="B9" s="66" t="str">
        <f>IF('DAFTAR SISWA'!B8="","",'DAFTAR SISWA'!B8)</f>
        <v>0910</v>
      </c>
      <c r="C9" s="66" t="str">
        <f>IF('DAFTAR SISWA'!C8="","",'DAFTAR SISWA'!C8)</f>
        <v>ANDRI SETIAWAN</v>
      </c>
      <c r="D9" s="67" t="s">
        <v>28</v>
      </c>
      <c r="E9" s="237">
        <v>78</v>
      </c>
      <c r="F9" s="237">
        <v>76</v>
      </c>
      <c r="G9" s="237">
        <v>80</v>
      </c>
      <c r="H9" s="238">
        <v>78</v>
      </c>
      <c r="I9" s="238">
        <v>79</v>
      </c>
      <c r="J9" s="238">
        <v>76</v>
      </c>
      <c r="K9" s="237">
        <v>79</v>
      </c>
      <c r="L9" s="238">
        <v>78</v>
      </c>
      <c r="M9" s="239">
        <v>78</v>
      </c>
      <c r="N9" s="238">
        <v>84</v>
      </c>
      <c r="O9" s="237">
        <v>76</v>
      </c>
      <c r="P9" s="239">
        <v>84</v>
      </c>
      <c r="Q9" s="237">
        <v>80</v>
      </c>
      <c r="R9" s="237"/>
      <c r="S9" s="238">
        <v>86</v>
      </c>
      <c r="T9" s="237">
        <v>84</v>
      </c>
      <c r="U9" s="237">
        <v>82</v>
      </c>
      <c r="V9" s="237"/>
      <c r="W9" s="237"/>
      <c r="X9" s="237"/>
      <c r="Y9" s="237"/>
      <c r="Z9" s="237"/>
      <c r="AA9" s="237"/>
      <c r="AB9" s="237"/>
      <c r="AC9" s="240">
        <v>76</v>
      </c>
      <c r="AD9" s="243">
        <f>AVERAGE(E9:AC9)</f>
        <v>79.647058823529406</v>
      </c>
      <c r="AE9" s="73">
        <f>SUM(E9:AC9)</f>
        <v>1354</v>
      </c>
      <c r="AF9" s="73">
        <f>RANK(AE9,$AE$9:$AE$42)</f>
        <v>20</v>
      </c>
      <c r="AG9" s="39"/>
      <c r="AH9" s="39"/>
      <c r="AI9" s="39"/>
      <c r="AJ9" s="39"/>
      <c r="AK9" s="39"/>
      <c r="AL9" s="39"/>
      <c r="AM9" s="68"/>
      <c r="AN9" s="68" t="s">
        <v>163</v>
      </c>
      <c r="AO9" s="68" t="s">
        <v>163</v>
      </c>
      <c r="AP9" s="74" t="s">
        <v>163</v>
      </c>
      <c r="AQ9" s="68">
        <v>0</v>
      </c>
      <c r="AR9" s="68">
        <v>0</v>
      </c>
      <c r="AS9" s="68">
        <v>2</v>
      </c>
      <c r="AT9" s="68" t="s">
        <v>164</v>
      </c>
      <c r="AU9" s="78"/>
    </row>
    <row r="10" spans="1:47" ht="15.75" customHeight="1">
      <c r="A10" s="24">
        <v>2</v>
      </c>
      <c r="B10" s="66" t="str">
        <f>IF('DAFTAR SISWA'!B9="","",'DAFTAR SISWA'!B9)</f>
        <v>0911</v>
      </c>
      <c r="C10" s="66" t="str">
        <f>IF('DAFTAR SISWA'!C9="","",'DAFTAR SISWA'!C9)</f>
        <v>ARDI FIRMAN MAULANA</v>
      </c>
      <c r="D10" s="67" t="s">
        <v>28</v>
      </c>
      <c r="E10" s="237">
        <v>80</v>
      </c>
      <c r="F10" s="237">
        <v>80</v>
      </c>
      <c r="G10" s="237">
        <v>81</v>
      </c>
      <c r="H10" s="238">
        <v>78</v>
      </c>
      <c r="I10" s="238">
        <v>84</v>
      </c>
      <c r="J10" s="238">
        <v>76</v>
      </c>
      <c r="K10" s="237">
        <v>83</v>
      </c>
      <c r="L10" s="238">
        <v>78</v>
      </c>
      <c r="M10" s="239">
        <v>76</v>
      </c>
      <c r="N10" s="238">
        <v>84</v>
      </c>
      <c r="O10" s="237">
        <v>76</v>
      </c>
      <c r="P10" s="239">
        <v>89</v>
      </c>
      <c r="Q10" s="237">
        <v>80</v>
      </c>
      <c r="R10" s="237"/>
      <c r="S10" s="238">
        <v>86</v>
      </c>
      <c r="T10" s="237">
        <v>86</v>
      </c>
      <c r="U10" s="237">
        <v>84</v>
      </c>
      <c r="V10" s="237"/>
      <c r="W10" s="237"/>
      <c r="X10" s="237"/>
      <c r="Y10" s="237"/>
      <c r="Z10" s="237"/>
      <c r="AA10" s="237"/>
      <c r="AB10" s="237"/>
      <c r="AC10" s="240">
        <v>78</v>
      </c>
      <c r="AD10" s="243">
        <f t="shared" ref="AD10:AD42" si="1">AVERAGE(E10:AC10)</f>
        <v>81.117647058823536</v>
      </c>
      <c r="AE10" s="73">
        <f t="shared" ref="AE10:AE42" si="2">SUM(E10:AC10)</f>
        <v>1379</v>
      </c>
      <c r="AF10" s="73">
        <f t="shared" ref="AF10:AF42" si="3">RANK(AE10,$AE$9:$AE$42)</f>
        <v>5</v>
      </c>
      <c r="AG10" s="39"/>
      <c r="AH10" s="39"/>
      <c r="AI10" s="39"/>
      <c r="AJ10" s="39"/>
      <c r="AK10" s="39"/>
      <c r="AL10" s="39"/>
      <c r="AM10" s="68"/>
      <c r="AN10" s="68" t="s">
        <v>163</v>
      </c>
      <c r="AO10" s="68" t="s">
        <v>163</v>
      </c>
      <c r="AP10" s="74" t="s">
        <v>163</v>
      </c>
      <c r="AQ10" s="68">
        <v>0</v>
      </c>
      <c r="AR10" s="68">
        <v>0</v>
      </c>
      <c r="AS10" s="68">
        <v>0</v>
      </c>
      <c r="AT10" s="68" t="s">
        <v>164</v>
      </c>
      <c r="AU10" s="78"/>
    </row>
    <row r="11" spans="1:47" ht="15.75" customHeight="1">
      <c r="A11" s="24">
        <v>3</v>
      </c>
      <c r="B11" s="66" t="str">
        <f>IF('DAFTAR SISWA'!B10="","",'DAFTAR SISWA'!B10)</f>
        <v>0912</v>
      </c>
      <c r="C11" s="66" t="str">
        <f>IF('DAFTAR SISWA'!C10="","",'DAFTAR SISWA'!C10)</f>
        <v>ARI ADI PRASTYO</v>
      </c>
      <c r="D11" s="67" t="s">
        <v>28</v>
      </c>
      <c r="E11" s="237">
        <v>78</v>
      </c>
      <c r="F11" s="237">
        <v>75</v>
      </c>
      <c r="G11" s="237">
        <v>82</v>
      </c>
      <c r="H11" s="238">
        <v>77</v>
      </c>
      <c r="I11" s="238">
        <v>81</v>
      </c>
      <c r="J11" s="238">
        <v>76</v>
      </c>
      <c r="K11" s="237">
        <v>79</v>
      </c>
      <c r="L11" s="238">
        <v>76</v>
      </c>
      <c r="M11" s="239">
        <v>76</v>
      </c>
      <c r="N11" s="238">
        <v>77</v>
      </c>
      <c r="O11" s="237">
        <v>76</v>
      </c>
      <c r="P11" s="239">
        <v>84</v>
      </c>
      <c r="Q11" s="237">
        <v>80</v>
      </c>
      <c r="R11" s="237"/>
      <c r="S11" s="238">
        <v>80</v>
      </c>
      <c r="T11" s="237">
        <v>80</v>
      </c>
      <c r="U11" s="237">
        <v>81</v>
      </c>
      <c r="V11" s="237"/>
      <c r="W11" s="237"/>
      <c r="X11" s="237"/>
      <c r="Y11" s="237"/>
      <c r="Z11" s="237"/>
      <c r="AA11" s="237"/>
      <c r="AB11" s="237"/>
      <c r="AC11" s="240">
        <v>76</v>
      </c>
      <c r="AD11" s="243">
        <f t="shared" si="1"/>
        <v>78.470588235294116</v>
      </c>
      <c r="AE11" s="73">
        <f t="shared" si="2"/>
        <v>1334</v>
      </c>
      <c r="AF11" s="73">
        <f t="shared" si="3"/>
        <v>30</v>
      </c>
      <c r="AG11" s="39"/>
      <c r="AH11" s="39"/>
      <c r="AI11" s="39"/>
      <c r="AJ11" s="39"/>
      <c r="AK11" s="39"/>
      <c r="AL11" s="39"/>
      <c r="AM11" s="68"/>
      <c r="AN11" s="68" t="s">
        <v>163</v>
      </c>
      <c r="AO11" s="68" t="s">
        <v>163</v>
      </c>
      <c r="AP11" s="74" t="s">
        <v>163</v>
      </c>
      <c r="AQ11" s="68">
        <v>0</v>
      </c>
      <c r="AR11" s="68">
        <v>2</v>
      </c>
      <c r="AS11" s="68">
        <v>3</v>
      </c>
      <c r="AT11" s="68" t="s">
        <v>164</v>
      </c>
      <c r="AU11" s="78"/>
    </row>
    <row r="12" spans="1:47" ht="15.75" customHeight="1">
      <c r="A12" s="24">
        <v>4</v>
      </c>
      <c r="B12" s="66" t="str">
        <f>IF('DAFTAR SISWA'!B11="","",'DAFTAR SISWA'!B11)</f>
        <v>0913</v>
      </c>
      <c r="C12" s="66" t="str">
        <f>IF('DAFTAR SISWA'!C11="","",'DAFTAR SISWA'!C11)</f>
        <v>ARIF ROHMAN</v>
      </c>
      <c r="D12" s="67" t="s">
        <v>28</v>
      </c>
      <c r="E12" s="237">
        <v>78</v>
      </c>
      <c r="F12" s="237">
        <v>76</v>
      </c>
      <c r="G12" s="237">
        <v>82</v>
      </c>
      <c r="H12" s="241">
        <v>76</v>
      </c>
      <c r="I12" s="238">
        <v>79</v>
      </c>
      <c r="J12" s="238">
        <v>76</v>
      </c>
      <c r="K12" s="237">
        <v>75</v>
      </c>
      <c r="L12" s="238">
        <v>76</v>
      </c>
      <c r="M12" s="239">
        <v>76</v>
      </c>
      <c r="N12" s="238">
        <v>75</v>
      </c>
      <c r="O12" s="237">
        <v>76</v>
      </c>
      <c r="P12" s="239">
        <v>85</v>
      </c>
      <c r="Q12" s="237">
        <v>80</v>
      </c>
      <c r="R12" s="237"/>
      <c r="S12" s="238">
        <v>80</v>
      </c>
      <c r="T12" s="237">
        <v>80</v>
      </c>
      <c r="U12" s="237">
        <v>80</v>
      </c>
      <c r="V12" s="237"/>
      <c r="W12" s="237"/>
      <c r="X12" s="237"/>
      <c r="Y12" s="237"/>
      <c r="Z12" s="237"/>
      <c r="AA12" s="237"/>
      <c r="AB12" s="237"/>
      <c r="AC12" s="240">
        <v>76</v>
      </c>
      <c r="AD12" s="243">
        <f t="shared" si="1"/>
        <v>78</v>
      </c>
      <c r="AE12" s="73">
        <f t="shared" si="2"/>
        <v>1326</v>
      </c>
      <c r="AF12" s="73">
        <f t="shared" si="3"/>
        <v>32</v>
      </c>
      <c r="AG12" s="39"/>
      <c r="AH12" s="39"/>
      <c r="AI12" s="39"/>
      <c r="AJ12" s="39"/>
      <c r="AK12" s="39"/>
      <c r="AL12" s="39"/>
      <c r="AM12" s="68"/>
      <c r="AN12" s="68" t="s">
        <v>163</v>
      </c>
      <c r="AO12" s="68" t="s">
        <v>163</v>
      </c>
      <c r="AP12" s="74" t="s">
        <v>163</v>
      </c>
      <c r="AQ12" s="68">
        <v>0</v>
      </c>
      <c r="AR12" s="68">
        <v>1</v>
      </c>
      <c r="AS12" s="68">
        <v>39</v>
      </c>
      <c r="AT12" s="68" t="s">
        <v>164</v>
      </c>
      <c r="AU12" s="78"/>
    </row>
    <row r="13" spans="1:47" ht="15.75" customHeight="1">
      <c r="A13" s="24">
        <v>5</v>
      </c>
      <c r="B13" s="66" t="str">
        <f>IF('DAFTAR SISWA'!B12="","",'DAFTAR SISWA'!B12)</f>
        <v>0914</v>
      </c>
      <c r="C13" s="66" t="str">
        <f>IF('DAFTAR SISWA'!C12="","",'DAFTAR SISWA'!C12)</f>
        <v>ARIF SAIFUDIN</v>
      </c>
      <c r="D13" s="67" t="s">
        <v>28</v>
      </c>
      <c r="E13" s="237">
        <v>76</v>
      </c>
      <c r="F13" s="237">
        <v>75</v>
      </c>
      <c r="G13" s="237">
        <v>81</v>
      </c>
      <c r="H13" s="238">
        <v>80</v>
      </c>
      <c r="I13" s="238">
        <v>81</v>
      </c>
      <c r="J13" s="238">
        <v>76</v>
      </c>
      <c r="K13" s="237">
        <v>78</v>
      </c>
      <c r="L13" s="238">
        <v>76</v>
      </c>
      <c r="M13" s="239">
        <v>76</v>
      </c>
      <c r="N13" s="238">
        <v>75</v>
      </c>
      <c r="O13" s="237">
        <v>76</v>
      </c>
      <c r="P13" s="239">
        <v>86</v>
      </c>
      <c r="Q13" s="237">
        <v>80</v>
      </c>
      <c r="R13" s="237"/>
      <c r="S13" s="238">
        <v>86</v>
      </c>
      <c r="T13" s="237">
        <v>80</v>
      </c>
      <c r="U13" s="237">
        <v>80</v>
      </c>
      <c r="V13" s="237"/>
      <c r="W13" s="237"/>
      <c r="X13" s="237"/>
      <c r="Y13" s="237"/>
      <c r="Z13" s="237"/>
      <c r="AA13" s="237"/>
      <c r="AB13" s="237"/>
      <c r="AC13" s="240">
        <v>76</v>
      </c>
      <c r="AD13" s="243">
        <f t="shared" si="1"/>
        <v>78.705882352941174</v>
      </c>
      <c r="AE13" s="73">
        <f t="shared" si="2"/>
        <v>1338</v>
      </c>
      <c r="AF13" s="73">
        <f t="shared" si="3"/>
        <v>28</v>
      </c>
      <c r="AG13" s="39"/>
      <c r="AH13" s="39"/>
      <c r="AI13" s="39"/>
      <c r="AJ13" s="39"/>
      <c r="AK13" s="39"/>
      <c r="AL13" s="39"/>
      <c r="AM13" s="68"/>
      <c r="AN13" s="68" t="s">
        <v>163</v>
      </c>
      <c r="AO13" s="68" t="s">
        <v>163</v>
      </c>
      <c r="AP13" s="74" t="s">
        <v>163</v>
      </c>
      <c r="AQ13" s="68">
        <v>0</v>
      </c>
      <c r="AR13" s="68">
        <v>0</v>
      </c>
      <c r="AS13" s="68">
        <v>18</v>
      </c>
      <c r="AT13" s="68" t="s">
        <v>164</v>
      </c>
      <c r="AU13" s="78"/>
    </row>
    <row r="14" spans="1:47" ht="15.75" customHeight="1">
      <c r="A14" s="24">
        <v>6</v>
      </c>
      <c r="B14" s="66" t="str">
        <f>IF('DAFTAR SISWA'!B13="","",'DAFTAR SISWA'!B13)</f>
        <v>0915</v>
      </c>
      <c r="C14" s="66" t="str">
        <f>IF('DAFTAR SISWA'!C13="","",'DAFTAR SISWA'!C13)</f>
        <v>ASKABUL KAFI JOKO SUSILO</v>
      </c>
      <c r="D14" s="67" t="s">
        <v>28</v>
      </c>
      <c r="E14" s="242">
        <v>76</v>
      </c>
      <c r="F14" s="242">
        <v>78</v>
      </c>
      <c r="G14" s="242">
        <v>80</v>
      </c>
      <c r="H14" s="241">
        <v>76</v>
      </c>
      <c r="I14" s="238">
        <v>87</v>
      </c>
      <c r="J14" s="238">
        <v>76</v>
      </c>
      <c r="K14" s="242">
        <v>79</v>
      </c>
      <c r="L14" s="238">
        <v>76</v>
      </c>
      <c r="M14" s="239">
        <v>78</v>
      </c>
      <c r="N14" s="238">
        <v>78</v>
      </c>
      <c r="O14" s="242">
        <v>76</v>
      </c>
      <c r="P14" s="239">
        <v>85</v>
      </c>
      <c r="Q14" s="242">
        <v>83</v>
      </c>
      <c r="R14" s="242"/>
      <c r="S14" s="238">
        <v>88</v>
      </c>
      <c r="T14" s="242">
        <v>83</v>
      </c>
      <c r="U14" s="242">
        <v>84</v>
      </c>
      <c r="V14" s="242"/>
      <c r="W14" s="242"/>
      <c r="X14" s="242"/>
      <c r="Y14" s="242"/>
      <c r="Z14" s="242"/>
      <c r="AA14" s="242"/>
      <c r="AB14" s="242"/>
      <c r="AC14" s="240">
        <v>76</v>
      </c>
      <c r="AD14" s="243">
        <f t="shared" si="1"/>
        <v>79.941176470588232</v>
      </c>
      <c r="AE14" s="73">
        <f t="shared" si="2"/>
        <v>1359</v>
      </c>
      <c r="AF14" s="73">
        <f t="shared" si="3"/>
        <v>16</v>
      </c>
      <c r="AG14" s="39"/>
      <c r="AH14" s="39"/>
      <c r="AI14" s="39"/>
      <c r="AJ14" s="39"/>
      <c r="AK14" s="39"/>
      <c r="AL14" s="39"/>
      <c r="AM14" s="68"/>
      <c r="AN14" s="68" t="s">
        <v>163</v>
      </c>
      <c r="AO14" s="68" t="s">
        <v>163</v>
      </c>
      <c r="AP14" s="74" t="s">
        <v>163</v>
      </c>
      <c r="AQ14" s="68">
        <v>1</v>
      </c>
      <c r="AR14" s="68">
        <v>1</v>
      </c>
      <c r="AS14" s="68">
        <v>5</v>
      </c>
      <c r="AT14" s="68" t="s">
        <v>164</v>
      </c>
      <c r="AU14" s="78"/>
    </row>
    <row r="15" spans="1:47" ht="15.75" customHeight="1">
      <c r="A15" s="24">
        <v>7</v>
      </c>
      <c r="B15" s="66" t="str">
        <f>IF('DAFTAR SISWA'!B14="","",'DAFTAR SISWA'!B14)</f>
        <v>0916</v>
      </c>
      <c r="C15" s="66" t="str">
        <f>IF('DAFTAR SISWA'!C14="","",'DAFTAR SISWA'!C14)</f>
        <v>DIMAS CAHYO PUTRO</v>
      </c>
      <c r="D15" s="67" t="s">
        <v>28</v>
      </c>
      <c r="E15" s="242">
        <v>78</v>
      </c>
      <c r="F15" s="242">
        <v>78</v>
      </c>
      <c r="G15" s="242">
        <v>82</v>
      </c>
      <c r="H15" s="238">
        <v>78</v>
      </c>
      <c r="I15" s="238">
        <v>82</v>
      </c>
      <c r="J15" s="238">
        <v>76</v>
      </c>
      <c r="K15" s="242">
        <v>79</v>
      </c>
      <c r="L15" s="238">
        <v>76</v>
      </c>
      <c r="M15" s="239">
        <v>78</v>
      </c>
      <c r="N15" s="239">
        <v>79</v>
      </c>
      <c r="O15" s="242">
        <v>76</v>
      </c>
      <c r="P15" s="239">
        <v>81</v>
      </c>
      <c r="Q15" s="242">
        <v>80</v>
      </c>
      <c r="R15" s="242"/>
      <c r="S15" s="238">
        <v>82</v>
      </c>
      <c r="T15" s="242">
        <v>83</v>
      </c>
      <c r="U15" s="242">
        <v>80</v>
      </c>
      <c r="V15" s="242"/>
      <c r="W15" s="242"/>
      <c r="X15" s="242"/>
      <c r="Y15" s="242"/>
      <c r="Z15" s="242"/>
      <c r="AA15" s="242"/>
      <c r="AB15" s="242"/>
      <c r="AC15" s="240">
        <v>78</v>
      </c>
      <c r="AD15" s="243">
        <f t="shared" si="1"/>
        <v>79.17647058823529</v>
      </c>
      <c r="AE15" s="73">
        <f t="shared" si="2"/>
        <v>1346</v>
      </c>
      <c r="AF15" s="73">
        <f t="shared" si="3"/>
        <v>25</v>
      </c>
      <c r="AG15" s="39"/>
      <c r="AH15" s="39"/>
      <c r="AI15" s="39"/>
      <c r="AJ15" s="39"/>
      <c r="AK15" s="39"/>
      <c r="AL15" s="39"/>
      <c r="AM15" s="68"/>
      <c r="AN15" s="68" t="s">
        <v>163</v>
      </c>
      <c r="AO15" s="68" t="s">
        <v>163</v>
      </c>
      <c r="AP15" s="74" t="s">
        <v>163</v>
      </c>
      <c r="AQ15" s="68">
        <v>0</v>
      </c>
      <c r="AR15" s="68">
        <v>0</v>
      </c>
      <c r="AS15" s="68">
        <v>3</v>
      </c>
      <c r="AT15" s="68" t="s">
        <v>164</v>
      </c>
      <c r="AU15" s="78"/>
    </row>
    <row r="16" spans="1:47" ht="15.75" customHeight="1">
      <c r="A16" s="24">
        <v>8</v>
      </c>
      <c r="B16" s="66" t="str">
        <f>IF('DAFTAR SISWA'!B15="","",'DAFTAR SISWA'!B15)</f>
        <v>0917</v>
      </c>
      <c r="C16" s="66" t="str">
        <f>IF('DAFTAR SISWA'!C15="","",'DAFTAR SISWA'!C15)</f>
        <v>DONI CAHYO SETIAWAN</v>
      </c>
      <c r="D16" s="67" t="s">
        <v>28</v>
      </c>
      <c r="E16" s="237">
        <v>82</v>
      </c>
      <c r="F16" s="237">
        <v>80</v>
      </c>
      <c r="G16" s="237">
        <v>83</v>
      </c>
      <c r="H16" s="238">
        <v>79</v>
      </c>
      <c r="I16" s="238">
        <v>79</v>
      </c>
      <c r="J16" s="238">
        <v>76</v>
      </c>
      <c r="K16" s="237">
        <v>79</v>
      </c>
      <c r="L16" s="238">
        <v>77</v>
      </c>
      <c r="M16" s="239">
        <v>80</v>
      </c>
      <c r="N16" s="238">
        <v>86</v>
      </c>
      <c r="O16" s="237">
        <v>76</v>
      </c>
      <c r="P16" s="239">
        <v>86</v>
      </c>
      <c r="Q16" s="237">
        <v>82</v>
      </c>
      <c r="R16" s="237"/>
      <c r="S16" s="238">
        <v>86</v>
      </c>
      <c r="T16" s="237">
        <v>84</v>
      </c>
      <c r="U16" s="237">
        <v>82</v>
      </c>
      <c r="V16" s="237"/>
      <c r="W16" s="237"/>
      <c r="X16" s="237"/>
      <c r="Y16" s="237"/>
      <c r="Z16" s="237"/>
      <c r="AA16" s="237"/>
      <c r="AB16" s="237"/>
      <c r="AC16" s="240">
        <v>78</v>
      </c>
      <c r="AD16" s="243">
        <f t="shared" si="1"/>
        <v>80.882352941176464</v>
      </c>
      <c r="AE16" s="73">
        <f t="shared" si="2"/>
        <v>1375</v>
      </c>
      <c r="AF16" s="73">
        <f t="shared" si="3"/>
        <v>8</v>
      </c>
      <c r="AG16" s="39"/>
      <c r="AH16" s="39"/>
      <c r="AI16" s="39"/>
      <c r="AJ16" s="39"/>
      <c r="AK16" s="39"/>
      <c r="AL16" s="39"/>
      <c r="AM16" s="68"/>
      <c r="AN16" s="68" t="s">
        <v>163</v>
      </c>
      <c r="AO16" s="68" t="s">
        <v>163</v>
      </c>
      <c r="AP16" s="74" t="s">
        <v>163</v>
      </c>
      <c r="AQ16" s="68">
        <v>0</v>
      </c>
      <c r="AR16" s="68">
        <v>0</v>
      </c>
      <c r="AS16" s="68">
        <v>1</v>
      </c>
      <c r="AT16" s="68" t="s">
        <v>164</v>
      </c>
      <c r="AU16" s="78"/>
    </row>
    <row r="17" spans="1:47" ht="15.75" customHeight="1">
      <c r="A17" s="24">
        <v>9</v>
      </c>
      <c r="B17" s="66" t="str">
        <f>IF('DAFTAR SISWA'!B16="","",'DAFTAR SISWA'!B16)</f>
        <v>0918</v>
      </c>
      <c r="C17" s="66" t="str">
        <f>IF('DAFTAR SISWA'!C16="","",'DAFTAR SISWA'!C16)</f>
        <v>EGO PRADITYA</v>
      </c>
      <c r="D17" s="67" t="s">
        <v>28</v>
      </c>
      <c r="E17" s="237">
        <v>80</v>
      </c>
      <c r="F17" s="237">
        <v>80</v>
      </c>
      <c r="G17" s="237">
        <v>81</v>
      </c>
      <c r="H17" s="238">
        <v>78</v>
      </c>
      <c r="I17" s="238">
        <v>81</v>
      </c>
      <c r="J17" s="238">
        <v>76</v>
      </c>
      <c r="K17" s="237">
        <v>79</v>
      </c>
      <c r="L17" s="238">
        <v>78</v>
      </c>
      <c r="M17" s="239">
        <v>78</v>
      </c>
      <c r="N17" s="238">
        <v>79</v>
      </c>
      <c r="O17" s="237">
        <v>76</v>
      </c>
      <c r="P17" s="239">
        <v>85</v>
      </c>
      <c r="Q17" s="237">
        <v>81</v>
      </c>
      <c r="R17" s="237"/>
      <c r="S17" s="238">
        <v>86</v>
      </c>
      <c r="T17" s="237">
        <v>86</v>
      </c>
      <c r="U17" s="237">
        <v>84</v>
      </c>
      <c r="V17" s="237"/>
      <c r="W17" s="237"/>
      <c r="X17" s="237"/>
      <c r="Y17" s="237"/>
      <c r="Z17" s="237"/>
      <c r="AA17" s="237"/>
      <c r="AB17" s="237"/>
      <c r="AC17" s="240">
        <v>76</v>
      </c>
      <c r="AD17" s="243">
        <f t="shared" si="1"/>
        <v>80.235294117647058</v>
      </c>
      <c r="AE17" s="73">
        <f t="shared" si="2"/>
        <v>1364</v>
      </c>
      <c r="AF17" s="73">
        <f t="shared" si="3"/>
        <v>14</v>
      </c>
      <c r="AG17" s="39"/>
      <c r="AH17" s="39"/>
      <c r="AI17" s="39"/>
      <c r="AJ17" s="39"/>
      <c r="AK17" s="39"/>
      <c r="AL17" s="39"/>
      <c r="AM17" s="68"/>
      <c r="AN17" s="68" t="s">
        <v>163</v>
      </c>
      <c r="AO17" s="68" t="s">
        <v>163</v>
      </c>
      <c r="AP17" s="74" t="s">
        <v>163</v>
      </c>
      <c r="AQ17" s="68">
        <v>1</v>
      </c>
      <c r="AR17" s="68">
        <v>3</v>
      </c>
      <c r="AS17" s="68">
        <v>0</v>
      </c>
      <c r="AT17" s="68" t="s">
        <v>164</v>
      </c>
      <c r="AU17" s="78"/>
    </row>
    <row r="18" spans="1:47" ht="15.75" customHeight="1">
      <c r="A18" s="24">
        <v>10</v>
      </c>
      <c r="B18" s="66" t="str">
        <f>IF('DAFTAR SISWA'!B17="","",'DAFTAR SISWA'!B17)</f>
        <v>0919</v>
      </c>
      <c r="C18" s="66" t="str">
        <f>IF('DAFTAR SISWA'!C17="","",'DAFTAR SISWA'!C17)</f>
        <v>ETWIN HER ANDONO</v>
      </c>
      <c r="D18" s="67" t="s">
        <v>28</v>
      </c>
      <c r="E18" s="237">
        <v>82</v>
      </c>
      <c r="F18" s="237">
        <v>79</v>
      </c>
      <c r="G18" s="237">
        <v>85</v>
      </c>
      <c r="H18" s="238">
        <v>80</v>
      </c>
      <c r="I18" s="238">
        <v>87</v>
      </c>
      <c r="J18" s="238">
        <v>76</v>
      </c>
      <c r="K18" s="237">
        <v>86</v>
      </c>
      <c r="L18" s="238">
        <v>84</v>
      </c>
      <c r="M18" s="239">
        <v>80</v>
      </c>
      <c r="N18" s="238">
        <v>87</v>
      </c>
      <c r="O18" s="237">
        <v>83</v>
      </c>
      <c r="P18" s="239">
        <v>85</v>
      </c>
      <c r="Q18" s="237">
        <v>90</v>
      </c>
      <c r="R18" s="237"/>
      <c r="S18" s="238">
        <v>88</v>
      </c>
      <c r="T18" s="237">
        <v>86</v>
      </c>
      <c r="U18" s="237">
        <v>83</v>
      </c>
      <c r="V18" s="237"/>
      <c r="W18" s="237"/>
      <c r="X18" s="237"/>
      <c r="Y18" s="237"/>
      <c r="Z18" s="237"/>
      <c r="AA18" s="237"/>
      <c r="AB18" s="237"/>
      <c r="AC18" s="240">
        <v>80</v>
      </c>
      <c r="AD18" s="243">
        <f t="shared" si="1"/>
        <v>83.588235294117652</v>
      </c>
      <c r="AE18" s="73">
        <f t="shared" si="2"/>
        <v>1421</v>
      </c>
      <c r="AF18" s="73">
        <f t="shared" si="3"/>
        <v>3</v>
      </c>
      <c r="AG18" s="39"/>
      <c r="AH18" s="39"/>
      <c r="AI18" s="39"/>
      <c r="AJ18" s="39"/>
      <c r="AK18" s="39"/>
      <c r="AL18" s="39"/>
      <c r="AM18" s="68"/>
      <c r="AN18" s="68" t="s">
        <v>163</v>
      </c>
      <c r="AO18" s="68" t="s">
        <v>163</v>
      </c>
      <c r="AP18" s="74" t="s">
        <v>163</v>
      </c>
      <c r="AQ18" s="68">
        <v>0</v>
      </c>
      <c r="AR18" s="68">
        <v>0</v>
      </c>
      <c r="AS18" s="68">
        <v>0</v>
      </c>
      <c r="AT18" s="68" t="s">
        <v>164</v>
      </c>
      <c r="AU18" s="78"/>
    </row>
    <row r="19" spans="1:47" ht="15.75" customHeight="1">
      <c r="A19" s="24">
        <v>11</v>
      </c>
      <c r="B19" s="66" t="str">
        <f>IF('DAFTAR SISWA'!B18="","",'DAFTAR SISWA'!B18)</f>
        <v>0699</v>
      </c>
      <c r="C19" s="66" t="str">
        <f>IF('DAFTAR SISWA'!C18="","",'DAFTAR SISWA'!C18)</f>
        <v>FAHRUL AFRIZAL</v>
      </c>
      <c r="D19" s="67" t="s">
        <v>28</v>
      </c>
      <c r="E19" s="237">
        <v>80</v>
      </c>
      <c r="F19" s="237">
        <v>78</v>
      </c>
      <c r="G19" s="237">
        <v>80</v>
      </c>
      <c r="H19" s="238">
        <v>77</v>
      </c>
      <c r="I19" s="238">
        <v>79</v>
      </c>
      <c r="J19" s="238">
        <v>76</v>
      </c>
      <c r="K19" s="237">
        <v>79</v>
      </c>
      <c r="L19" s="238">
        <v>76</v>
      </c>
      <c r="M19" s="239">
        <v>84</v>
      </c>
      <c r="N19" s="238">
        <v>85</v>
      </c>
      <c r="O19" s="237">
        <v>76</v>
      </c>
      <c r="P19" s="239">
        <v>84</v>
      </c>
      <c r="Q19" s="237">
        <v>85</v>
      </c>
      <c r="R19" s="237"/>
      <c r="S19" s="238">
        <v>82</v>
      </c>
      <c r="T19" s="237">
        <v>80</v>
      </c>
      <c r="U19" s="237">
        <v>80</v>
      </c>
      <c r="V19" s="237"/>
      <c r="W19" s="237"/>
      <c r="X19" s="237"/>
      <c r="Y19" s="237"/>
      <c r="Z19" s="237"/>
      <c r="AA19" s="237"/>
      <c r="AB19" s="237"/>
      <c r="AC19" s="240">
        <v>76</v>
      </c>
      <c r="AD19" s="243">
        <f t="shared" si="1"/>
        <v>79.82352941176471</v>
      </c>
      <c r="AE19" s="73">
        <f t="shared" si="2"/>
        <v>1357</v>
      </c>
      <c r="AF19" s="73">
        <f t="shared" si="3"/>
        <v>18</v>
      </c>
      <c r="AG19" s="39"/>
      <c r="AH19" s="39"/>
      <c r="AI19" s="39"/>
      <c r="AJ19" s="39"/>
      <c r="AK19" s="39"/>
      <c r="AL19" s="39"/>
      <c r="AM19" s="68"/>
      <c r="AN19" s="68" t="s">
        <v>163</v>
      </c>
      <c r="AO19" s="68" t="s">
        <v>163</v>
      </c>
      <c r="AP19" s="74" t="s">
        <v>163</v>
      </c>
      <c r="AQ19" s="68">
        <v>0</v>
      </c>
      <c r="AR19" s="68">
        <v>0</v>
      </c>
      <c r="AS19" s="68">
        <v>12</v>
      </c>
      <c r="AT19" s="68" t="s">
        <v>164</v>
      </c>
      <c r="AU19" s="78"/>
    </row>
    <row r="20" spans="1:47" ht="15.75" customHeight="1">
      <c r="A20" s="24">
        <v>12</v>
      </c>
      <c r="B20" s="66" t="str">
        <f>IF('DAFTAR SISWA'!B19="","",'DAFTAR SISWA'!B19)</f>
        <v>0920</v>
      </c>
      <c r="C20" s="66" t="str">
        <f>IF('DAFTAR SISWA'!C19="","",'DAFTAR SISWA'!C19)</f>
        <v>FRANCISKO RIONALDO</v>
      </c>
      <c r="D20" s="67" t="s">
        <v>66</v>
      </c>
      <c r="E20" s="237">
        <v>80</v>
      </c>
      <c r="F20" s="237">
        <v>78</v>
      </c>
      <c r="G20" s="237">
        <v>80</v>
      </c>
      <c r="H20" s="238">
        <v>83</v>
      </c>
      <c r="I20" s="238">
        <v>80</v>
      </c>
      <c r="J20" s="238">
        <v>76</v>
      </c>
      <c r="K20" s="237">
        <v>80</v>
      </c>
      <c r="L20" s="238">
        <v>76</v>
      </c>
      <c r="M20" s="239">
        <v>78</v>
      </c>
      <c r="N20" s="238">
        <v>81</v>
      </c>
      <c r="O20" s="237">
        <v>76</v>
      </c>
      <c r="P20" s="239">
        <v>83</v>
      </c>
      <c r="Q20" s="237">
        <v>81</v>
      </c>
      <c r="R20" s="237"/>
      <c r="S20" s="238">
        <v>86</v>
      </c>
      <c r="T20" s="237">
        <v>82</v>
      </c>
      <c r="U20" s="237">
        <v>82</v>
      </c>
      <c r="V20" s="237"/>
      <c r="W20" s="237"/>
      <c r="X20" s="237"/>
      <c r="Y20" s="237"/>
      <c r="Z20" s="237"/>
      <c r="AA20" s="237"/>
      <c r="AB20" s="237"/>
      <c r="AC20" s="240">
        <v>78</v>
      </c>
      <c r="AD20" s="243">
        <f t="shared" si="1"/>
        <v>80</v>
      </c>
      <c r="AE20" s="73">
        <f t="shared" si="2"/>
        <v>1360</v>
      </c>
      <c r="AF20" s="73">
        <f t="shared" si="3"/>
        <v>15</v>
      </c>
      <c r="AG20" s="39"/>
      <c r="AH20" s="39"/>
      <c r="AI20" s="39"/>
      <c r="AJ20" s="39"/>
      <c r="AK20" s="39"/>
      <c r="AL20" s="39"/>
      <c r="AM20" s="68"/>
      <c r="AN20" s="68" t="s">
        <v>163</v>
      </c>
      <c r="AO20" s="68" t="s">
        <v>163</v>
      </c>
      <c r="AP20" s="74" t="s">
        <v>163</v>
      </c>
      <c r="AQ20" s="68">
        <v>0</v>
      </c>
      <c r="AR20" s="68">
        <v>3</v>
      </c>
      <c r="AS20" s="68">
        <v>18</v>
      </c>
      <c r="AT20" s="68" t="s">
        <v>164</v>
      </c>
      <c r="AU20" s="78"/>
    </row>
    <row r="21" spans="1:47" ht="15.75" customHeight="1">
      <c r="A21" s="24">
        <v>13</v>
      </c>
      <c r="B21" s="66" t="str">
        <f>IF('DAFTAR SISWA'!B20="","",'DAFTAR SISWA'!B20)</f>
        <v>0921</v>
      </c>
      <c r="C21" s="66" t="str">
        <f>IF('DAFTAR SISWA'!C20="","",'DAFTAR SISWA'!C20)</f>
        <v>GALIH ARDIANSYAH</v>
      </c>
      <c r="D21" s="67" t="s">
        <v>28</v>
      </c>
      <c r="E21" s="237">
        <v>78</v>
      </c>
      <c r="F21" s="237">
        <v>75</v>
      </c>
      <c r="G21" s="237">
        <v>83</v>
      </c>
      <c r="H21" s="238">
        <v>77</v>
      </c>
      <c r="I21" s="238">
        <v>79</v>
      </c>
      <c r="J21" s="238">
        <v>78</v>
      </c>
      <c r="K21" s="237">
        <v>79</v>
      </c>
      <c r="L21" s="238">
        <v>76</v>
      </c>
      <c r="M21" s="239">
        <v>78</v>
      </c>
      <c r="N21" s="238">
        <v>68</v>
      </c>
      <c r="O21" s="237">
        <v>76</v>
      </c>
      <c r="P21" s="239">
        <v>77</v>
      </c>
      <c r="Q21" s="237">
        <v>81</v>
      </c>
      <c r="R21" s="237"/>
      <c r="S21" s="238">
        <v>81</v>
      </c>
      <c r="T21" s="237">
        <v>82</v>
      </c>
      <c r="U21" s="237">
        <v>80</v>
      </c>
      <c r="V21" s="237"/>
      <c r="W21" s="237"/>
      <c r="X21" s="237"/>
      <c r="Y21" s="237"/>
      <c r="Z21" s="237"/>
      <c r="AA21" s="237"/>
      <c r="AB21" s="237"/>
      <c r="AC21" s="240">
        <v>78</v>
      </c>
      <c r="AD21" s="243">
        <f t="shared" si="1"/>
        <v>78</v>
      </c>
      <c r="AE21" s="73">
        <f t="shared" si="2"/>
        <v>1326</v>
      </c>
      <c r="AF21" s="73">
        <f t="shared" si="3"/>
        <v>32</v>
      </c>
      <c r="AG21" s="39"/>
      <c r="AH21" s="39"/>
      <c r="AI21" s="39"/>
      <c r="AJ21" s="39"/>
      <c r="AK21" s="39"/>
      <c r="AL21" s="39"/>
      <c r="AM21" s="68"/>
      <c r="AN21" s="68" t="s">
        <v>163</v>
      </c>
      <c r="AO21" s="68" t="s">
        <v>163</v>
      </c>
      <c r="AP21" s="74" t="s">
        <v>163</v>
      </c>
      <c r="AQ21" s="68">
        <v>1</v>
      </c>
      <c r="AR21" s="68">
        <v>3</v>
      </c>
      <c r="AS21" s="68">
        <v>5</v>
      </c>
      <c r="AT21" s="68" t="s">
        <v>164</v>
      </c>
      <c r="AU21" s="78"/>
    </row>
    <row r="22" spans="1:47" ht="15.75" customHeight="1">
      <c r="A22" s="24">
        <v>14</v>
      </c>
      <c r="B22" s="66" t="str">
        <f>IF('DAFTAR SISWA'!B21="","",'DAFTAR SISWA'!B21)</f>
        <v>0922</v>
      </c>
      <c r="C22" s="66" t="str">
        <f>IF('DAFTAR SISWA'!C21="","",'DAFTAR SISWA'!C21)</f>
        <v>ICHEN TRISNA LUTFI PRATAMA</v>
      </c>
      <c r="D22" s="67" t="s">
        <v>66</v>
      </c>
      <c r="E22" s="237">
        <v>80</v>
      </c>
      <c r="F22" s="237">
        <v>75</v>
      </c>
      <c r="G22" s="237">
        <v>80</v>
      </c>
      <c r="H22" s="238">
        <v>78</v>
      </c>
      <c r="I22" s="238">
        <v>79</v>
      </c>
      <c r="J22" s="238">
        <v>76</v>
      </c>
      <c r="K22" s="237">
        <v>78</v>
      </c>
      <c r="L22" s="238">
        <v>76</v>
      </c>
      <c r="M22" s="239">
        <v>76</v>
      </c>
      <c r="N22" s="238">
        <v>83</v>
      </c>
      <c r="O22" s="237">
        <v>76</v>
      </c>
      <c r="P22" s="239">
        <v>81</v>
      </c>
      <c r="Q22" s="237">
        <v>76</v>
      </c>
      <c r="R22" s="237"/>
      <c r="S22" s="238">
        <v>83</v>
      </c>
      <c r="T22" s="237">
        <v>82</v>
      </c>
      <c r="U22" s="237">
        <v>82</v>
      </c>
      <c r="V22" s="237"/>
      <c r="W22" s="237"/>
      <c r="X22" s="237"/>
      <c r="Y22" s="237"/>
      <c r="Z22" s="237"/>
      <c r="AA22" s="237"/>
      <c r="AB22" s="237"/>
      <c r="AC22" s="240">
        <v>78</v>
      </c>
      <c r="AD22" s="243">
        <f t="shared" si="1"/>
        <v>78.764705882352942</v>
      </c>
      <c r="AE22" s="73">
        <f t="shared" si="2"/>
        <v>1339</v>
      </c>
      <c r="AF22" s="73">
        <f t="shared" si="3"/>
        <v>26</v>
      </c>
      <c r="AG22" s="39"/>
      <c r="AH22" s="39"/>
      <c r="AI22" s="39"/>
      <c r="AJ22" s="39"/>
      <c r="AK22" s="39"/>
      <c r="AL22" s="39"/>
      <c r="AM22" s="68"/>
      <c r="AN22" s="68" t="s">
        <v>163</v>
      </c>
      <c r="AO22" s="68" t="s">
        <v>163</v>
      </c>
      <c r="AP22" s="74" t="s">
        <v>163</v>
      </c>
      <c r="AQ22" s="68">
        <v>0</v>
      </c>
      <c r="AR22" s="68">
        <v>3</v>
      </c>
      <c r="AS22" s="68">
        <v>6</v>
      </c>
      <c r="AT22" s="68" t="s">
        <v>164</v>
      </c>
      <c r="AU22" s="78"/>
    </row>
    <row r="23" spans="1:47" ht="15.75" customHeight="1">
      <c r="A23" s="24">
        <v>15</v>
      </c>
      <c r="B23" s="66" t="str">
        <f>IF('DAFTAR SISWA'!B22="","",'DAFTAR SISWA'!B22)</f>
        <v>0923</v>
      </c>
      <c r="C23" s="66" t="str">
        <f>IF('DAFTAR SISWA'!C22="","",'DAFTAR SISWA'!C22)</f>
        <v>IRFAN SUYADI</v>
      </c>
      <c r="D23" s="67" t="s">
        <v>28</v>
      </c>
      <c r="E23" s="237">
        <v>88</v>
      </c>
      <c r="F23" s="237">
        <v>81</v>
      </c>
      <c r="G23" s="237">
        <v>85</v>
      </c>
      <c r="H23" s="238">
        <v>80</v>
      </c>
      <c r="I23" s="238">
        <v>91</v>
      </c>
      <c r="J23" s="238">
        <v>85</v>
      </c>
      <c r="K23" s="237">
        <v>80</v>
      </c>
      <c r="L23" s="238">
        <v>84</v>
      </c>
      <c r="M23" s="239">
        <v>80</v>
      </c>
      <c r="N23" s="238">
        <v>87</v>
      </c>
      <c r="O23" s="237">
        <v>78</v>
      </c>
      <c r="P23" s="239">
        <v>84</v>
      </c>
      <c r="Q23" s="237">
        <v>90</v>
      </c>
      <c r="R23" s="237"/>
      <c r="S23" s="238">
        <v>89</v>
      </c>
      <c r="T23" s="237">
        <v>86</v>
      </c>
      <c r="U23" s="237">
        <v>84</v>
      </c>
      <c r="V23" s="237"/>
      <c r="W23" s="237"/>
      <c r="X23" s="237"/>
      <c r="Y23" s="237"/>
      <c r="Z23" s="237"/>
      <c r="AA23" s="237"/>
      <c r="AB23" s="237"/>
      <c r="AC23" s="240">
        <v>78</v>
      </c>
      <c r="AD23" s="243">
        <f t="shared" si="1"/>
        <v>84.117647058823536</v>
      </c>
      <c r="AE23" s="73">
        <f t="shared" si="2"/>
        <v>1430</v>
      </c>
      <c r="AF23" s="73">
        <f t="shared" si="3"/>
        <v>2</v>
      </c>
      <c r="AG23" s="39"/>
      <c r="AH23" s="39"/>
      <c r="AI23" s="39"/>
      <c r="AJ23" s="39"/>
      <c r="AK23" s="39"/>
      <c r="AL23" s="39"/>
      <c r="AM23" s="68"/>
      <c r="AN23" s="68" t="s">
        <v>163</v>
      </c>
      <c r="AO23" s="68" t="s">
        <v>163</v>
      </c>
      <c r="AP23" s="74" t="s">
        <v>163</v>
      </c>
      <c r="AQ23" s="68">
        <v>6</v>
      </c>
      <c r="AR23" s="68">
        <v>0</v>
      </c>
      <c r="AS23" s="68">
        <v>1</v>
      </c>
      <c r="AT23" s="68" t="s">
        <v>164</v>
      </c>
      <c r="AU23" s="78"/>
    </row>
    <row r="24" spans="1:47" ht="15.75" customHeight="1">
      <c r="A24" s="24">
        <v>16</v>
      </c>
      <c r="B24" s="66" t="str">
        <f>IF('DAFTAR SISWA'!B23="","",'DAFTAR SISWA'!B23)</f>
        <v>0924</v>
      </c>
      <c r="C24" s="66" t="str">
        <f>IF('DAFTAR SISWA'!C23="","",'DAFTAR SISWA'!C23)</f>
        <v>KEVIN CAHYONO</v>
      </c>
      <c r="D24" s="67" t="s">
        <v>66</v>
      </c>
      <c r="E24" s="237">
        <v>86</v>
      </c>
      <c r="F24" s="237">
        <v>80</v>
      </c>
      <c r="G24" s="237">
        <v>88</v>
      </c>
      <c r="H24" s="238">
        <v>81</v>
      </c>
      <c r="I24" s="238">
        <v>84</v>
      </c>
      <c r="J24" s="238">
        <v>85</v>
      </c>
      <c r="K24" s="237">
        <v>97</v>
      </c>
      <c r="L24" s="238">
        <v>86</v>
      </c>
      <c r="M24" s="239">
        <v>82</v>
      </c>
      <c r="N24" s="238">
        <v>92</v>
      </c>
      <c r="O24" s="237">
        <v>83</v>
      </c>
      <c r="P24" s="239">
        <v>91</v>
      </c>
      <c r="Q24" s="237">
        <v>80</v>
      </c>
      <c r="R24" s="237"/>
      <c r="S24" s="238">
        <v>90</v>
      </c>
      <c r="T24" s="237">
        <v>88</v>
      </c>
      <c r="U24" s="237">
        <v>88</v>
      </c>
      <c r="V24" s="237"/>
      <c r="W24" s="237"/>
      <c r="X24" s="237"/>
      <c r="Y24" s="237"/>
      <c r="Z24" s="237"/>
      <c r="AA24" s="237"/>
      <c r="AB24" s="237"/>
      <c r="AC24" s="240">
        <v>76</v>
      </c>
      <c r="AD24" s="243">
        <f t="shared" si="1"/>
        <v>85.705882352941174</v>
      </c>
      <c r="AE24" s="73">
        <f t="shared" si="2"/>
        <v>1457</v>
      </c>
      <c r="AF24" s="73">
        <f t="shared" si="3"/>
        <v>1</v>
      </c>
      <c r="AG24" s="39"/>
      <c r="AH24" s="39"/>
      <c r="AI24" s="39"/>
      <c r="AJ24" s="39"/>
      <c r="AK24" s="39"/>
      <c r="AL24" s="39"/>
      <c r="AM24" s="68"/>
      <c r="AN24" s="68" t="s">
        <v>163</v>
      </c>
      <c r="AO24" s="68" t="s">
        <v>163</v>
      </c>
      <c r="AP24" s="74" t="s">
        <v>163</v>
      </c>
      <c r="AQ24" s="68">
        <v>0</v>
      </c>
      <c r="AR24" s="68">
        <v>0</v>
      </c>
      <c r="AS24" s="68">
        <v>1</v>
      </c>
      <c r="AT24" s="68" t="s">
        <v>164</v>
      </c>
      <c r="AU24" s="78"/>
    </row>
    <row r="25" spans="1:47" ht="15.75" customHeight="1">
      <c r="A25" s="24">
        <v>17</v>
      </c>
      <c r="B25" s="66" t="str">
        <f>IF('DAFTAR SISWA'!B24="","",'DAFTAR SISWA'!B24)</f>
        <v>0927</v>
      </c>
      <c r="C25" s="66" t="str">
        <f>IF('DAFTAR SISWA'!C24="","",'DAFTAR SISWA'!C24)</f>
        <v>MUHAMMAD HANDI</v>
      </c>
      <c r="D25" s="67" t="s">
        <v>28</v>
      </c>
      <c r="E25" s="237">
        <v>80</v>
      </c>
      <c r="F25" s="237">
        <v>75</v>
      </c>
      <c r="G25" s="237">
        <v>83</v>
      </c>
      <c r="H25" s="238">
        <v>77</v>
      </c>
      <c r="I25" s="238">
        <v>86</v>
      </c>
      <c r="J25" s="238">
        <v>78</v>
      </c>
      <c r="K25" s="237">
        <v>78</v>
      </c>
      <c r="L25" s="238">
        <v>76</v>
      </c>
      <c r="M25" s="239">
        <v>76</v>
      </c>
      <c r="N25" s="238">
        <v>75</v>
      </c>
      <c r="O25" s="237">
        <v>76</v>
      </c>
      <c r="P25" s="239">
        <v>83</v>
      </c>
      <c r="Q25" s="237">
        <v>81</v>
      </c>
      <c r="R25" s="237"/>
      <c r="S25" s="238">
        <v>89</v>
      </c>
      <c r="T25" s="237">
        <v>84</v>
      </c>
      <c r="U25" s="237">
        <v>84</v>
      </c>
      <c r="V25" s="237"/>
      <c r="W25" s="237"/>
      <c r="X25" s="237"/>
      <c r="Y25" s="237"/>
      <c r="Z25" s="237"/>
      <c r="AA25" s="237"/>
      <c r="AB25" s="237"/>
      <c r="AC25" s="240">
        <v>78</v>
      </c>
      <c r="AD25" s="243">
        <f t="shared" si="1"/>
        <v>79.941176470588232</v>
      </c>
      <c r="AE25" s="73">
        <f t="shared" si="2"/>
        <v>1359</v>
      </c>
      <c r="AF25" s="73">
        <f t="shared" si="3"/>
        <v>16</v>
      </c>
      <c r="AG25" s="39"/>
      <c r="AH25" s="39"/>
      <c r="AI25" s="39"/>
      <c r="AJ25" s="39"/>
      <c r="AK25" s="39"/>
      <c r="AL25" s="39"/>
      <c r="AM25" s="68"/>
      <c r="AN25" s="68" t="s">
        <v>163</v>
      </c>
      <c r="AO25" s="68" t="s">
        <v>163</v>
      </c>
      <c r="AP25" s="74" t="s">
        <v>163</v>
      </c>
      <c r="AQ25" s="68">
        <v>0</v>
      </c>
      <c r="AR25" s="68">
        <v>0</v>
      </c>
      <c r="AS25" s="68">
        <v>19</v>
      </c>
      <c r="AT25" s="68" t="s">
        <v>164</v>
      </c>
      <c r="AU25" s="78"/>
    </row>
    <row r="26" spans="1:47" ht="15.75" customHeight="1">
      <c r="A26" s="24">
        <v>18</v>
      </c>
      <c r="B26" s="66" t="str">
        <f>IF('DAFTAR SISWA'!B25="","",'DAFTAR SISWA'!B25)</f>
        <v>0928</v>
      </c>
      <c r="C26" s="66" t="str">
        <f>IF('DAFTAR SISWA'!C25="","",'DAFTAR SISWA'!C25)</f>
        <v>MUHAMMAD HASAN FAIK</v>
      </c>
      <c r="D26" s="67" t="s">
        <v>28</v>
      </c>
      <c r="E26" s="237">
        <v>86</v>
      </c>
      <c r="F26" s="237">
        <v>75</v>
      </c>
      <c r="G26" s="237">
        <v>82</v>
      </c>
      <c r="H26" s="238">
        <v>80</v>
      </c>
      <c r="I26" s="238">
        <v>79</v>
      </c>
      <c r="J26" s="238">
        <v>82</v>
      </c>
      <c r="K26" s="237">
        <v>80</v>
      </c>
      <c r="L26" s="238">
        <v>78</v>
      </c>
      <c r="M26" s="239">
        <v>80</v>
      </c>
      <c r="N26" s="238">
        <v>77</v>
      </c>
      <c r="O26" s="237">
        <v>76</v>
      </c>
      <c r="P26" s="239">
        <v>84</v>
      </c>
      <c r="Q26" s="237">
        <v>90</v>
      </c>
      <c r="R26" s="237"/>
      <c r="S26" s="238">
        <v>86</v>
      </c>
      <c r="T26" s="237">
        <v>80</v>
      </c>
      <c r="U26" s="237">
        <v>82</v>
      </c>
      <c r="V26" s="237"/>
      <c r="W26" s="237"/>
      <c r="X26" s="237"/>
      <c r="Y26" s="237"/>
      <c r="Z26" s="237"/>
      <c r="AA26" s="237"/>
      <c r="AB26" s="237"/>
      <c r="AC26" s="240">
        <v>80</v>
      </c>
      <c r="AD26" s="243">
        <f t="shared" si="1"/>
        <v>81</v>
      </c>
      <c r="AE26" s="73">
        <f t="shared" si="2"/>
        <v>1377</v>
      </c>
      <c r="AF26" s="73">
        <f t="shared" si="3"/>
        <v>6</v>
      </c>
      <c r="AG26" s="39"/>
      <c r="AH26" s="39"/>
      <c r="AI26" s="39"/>
      <c r="AJ26" s="39"/>
      <c r="AK26" s="39"/>
      <c r="AL26" s="39"/>
      <c r="AM26" s="68"/>
      <c r="AN26" s="68" t="s">
        <v>163</v>
      </c>
      <c r="AO26" s="68" t="s">
        <v>163</v>
      </c>
      <c r="AP26" s="74" t="s">
        <v>163</v>
      </c>
      <c r="AQ26" s="68">
        <v>0</v>
      </c>
      <c r="AR26" s="68">
        <v>0</v>
      </c>
      <c r="AS26" s="68">
        <v>8</v>
      </c>
      <c r="AT26" s="68" t="s">
        <v>164</v>
      </c>
      <c r="AU26" s="78"/>
    </row>
    <row r="27" spans="1:47" ht="15.75" customHeight="1">
      <c r="A27" s="24">
        <v>19</v>
      </c>
      <c r="B27" s="66" t="str">
        <f>IF('DAFTAR SISWA'!B26="","",'DAFTAR SISWA'!B26)</f>
        <v>0929</v>
      </c>
      <c r="C27" s="66" t="str">
        <f>IF('DAFTAR SISWA'!C26="","",'DAFTAR SISWA'!C26)</f>
        <v>MUHAMMAD IQBAL NAWAWI</v>
      </c>
      <c r="D27" s="67" t="s">
        <v>28</v>
      </c>
      <c r="E27" s="237">
        <v>90</v>
      </c>
      <c r="F27" s="237">
        <v>75</v>
      </c>
      <c r="G27" s="237">
        <v>80</v>
      </c>
      <c r="H27" s="238">
        <v>78</v>
      </c>
      <c r="I27" s="238">
        <v>79</v>
      </c>
      <c r="J27" s="238">
        <v>76</v>
      </c>
      <c r="K27" s="237">
        <v>80</v>
      </c>
      <c r="L27" s="238">
        <v>76</v>
      </c>
      <c r="M27" s="239">
        <v>76</v>
      </c>
      <c r="N27" s="238">
        <v>77</v>
      </c>
      <c r="O27" s="237">
        <v>76</v>
      </c>
      <c r="P27" s="239">
        <v>85</v>
      </c>
      <c r="Q27" s="237">
        <v>83</v>
      </c>
      <c r="R27" s="237"/>
      <c r="S27" s="238">
        <v>83</v>
      </c>
      <c r="T27" s="237">
        <v>82</v>
      </c>
      <c r="U27" s="237">
        <v>80</v>
      </c>
      <c r="V27" s="237"/>
      <c r="W27" s="237"/>
      <c r="X27" s="237"/>
      <c r="Y27" s="237"/>
      <c r="Z27" s="237"/>
      <c r="AA27" s="237"/>
      <c r="AB27" s="237"/>
      <c r="AC27" s="240">
        <v>76</v>
      </c>
      <c r="AD27" s="243">
        <f t="shared" si="1"/>
        <v>79.529411764705884</v>
      </c>
      <c r="AE27" s="73">
        <f t="shared" si="2"/>
        <v>1352</v>
      </c>
      <c r="AF27" s="73">
        <f t="shared" si="3"/>
        <v>22</v>
      </c>
      <c r="AG27" s="39"/>
      <c r="AH27" s="39"/>
      <c r="AI27" s="39"/>
      <c r="AJ27" s="39"/>
      <c r="AK27" s="39"/>
      <c r="AL27" s="39"/>
      <c r="AM27" s="68"/>
      <c r="AN27" s="68" t="s">
        <v>163</v>
      </c>
      <c r="AO27" s="68" t="s">
        <v>163</v>
      </c>
      <c r="AP27" s="74" t="s">
        <v>163</v>
      </c>
      <c r="AQ27" s="68">
        <v>0</v>
      </c>
      <c r="AR27" s="68">
        <v>0</v>
      </c>
      <c r="AS27" s="68">
        <v>8</v>
      </c>
      <c r="AT27" s="68" t="s">
        <v>164</v>
      </c>
      <c r="AU27" s="78"/>
    </row>
    <row r="28" spans="1:47" ht="15.75" customHeight="1">
      <c r="A28" s="24">
        <v>20</v>
      </c>
      <c r="B28" s="66" t="str">
        <f>IF('DAFTAR SISWA'!B27="","",'DAFTAR SISWA'!B27)</f>
        <v>0930</v>
      </c>
      <c r="C28" s="66" t="str">
        <f>IF('DAFTAR SISWA'!C27="","",'DAFTAR SISWA'!C27)</f>
        <v>MUHAMMAD NUR MAULANA</v>
      </c>
      <c r="D28" s="67" t="s">
        <v>28</v>
      </c>
      <c r="E28" s="237">
        <v>80</v>
      </c>
      <c r="F28" s="237">
        <v>75</v>
      </c>
      <c r="G28" s="237">
        <v>82</v>
      </c>
      <c r="H28" s="238">
        <v>81</v>
      </c>
      <c r="I28" s="238">
        <v>79</v>
      </c>
      <c r="J28" s="238">
        <v>85</v>
      </c>
      <c r="K28" s="237">
        <v>79</v>
      </c>
      <c r="L28" s="238">
        <v>78</v>
      </c>
      <c r="M28" s="239">
        <v>78</v>
      </c>
      <c r="N28" s="238">
        <v>77</v>
      </c>
      <c r="O28" s="237">
        <v>78</v>
      </c>
      <c r="P28" s="239">
        <v>86</v>
      </c>
      <c r="Q28" s="237">
        <v>83</v>
      </c>
      <c r="R28" s="237"/>
      <c r="S28" s="238">
        <v>86</v>
      </c>
      <c r="T28" s="237">
        <v>83</v>
      </c>
      <c r="U28" s="237">
        <v>82</v>
      </c>
      <c r="V28" s="237"/>
      <c r="W28" s="237"/>
      <c r="X28" s="237"/>
      <c r="Y28" s="237"/>
      <c r="Z28" s="237"/>
      <c r="AA28" s="237"/>
      <c r="AB28" s="237"/>
      <c r="AC28" s="240">
        <v>78</v>
      </c>
      <c r="AD28" s="243">
        <f t="shared" si="1"/>
        <v>80.588235294117652</v>
      </c>
      <c r="AE28" s="73">
        <f t="shared" si="2"/>
        <v>1370</v>
      </c>
      <c r="AF28" s="73">
        <f t="shared" si="3"/>
        <v>9</v>
      </c>
      <c r="AG28" s="39"/>
      <c r="AH28" s="39"/>
      <c r="AI28" s="39"/>
      <c r="AJ28" s="39"/>
      <c r="AK28" s="39"/>
      <c r="AL28" s="39"/>
      <c r="AM28" s="68"/>
      <c r="AN28" s="68" t="s">
        <v>163</v>
      </c>
      <c r="AO28" s="68" t="s">
        <v>163</v>
      </c>
      <c r="AP28" s="74" t="s">
        <v>163</v>
      </c>
      <c r="AQ28" s="68">
        <v>0</v>
      </c>
      <c r="AR28" s="68">
        <v>1</v>
      </c>
      <c r="AS28" s="68">
        <v>1</v>
      </c>
      <c r="AT28" s="68" t="s">
        <v>164</v>
      </c>
      <c r="AU28" s="78"/>
    </row>
    <row r="29" spans="1:47" ht="15.75" customHeight="1">
      <c r="A29" s="24">
        <v>21</v>
      </c>
      <c r="B29" s="66" t="str">
        <f>IF('DAFTAR SISWA'!B28="","",'DAFTAR SISWA'!B28)</f>
        <v>0931</v>
      </c>
      <c r="C29" s="66" t="str">
        <f>IF('DAFTAR SISWA'!C28="","",'DAFTAR SISWA'!C28)</f>
        <v>MUHAMMAD RISQI HARDIANSYAH</v>
      </c>
      <c r="D29" s="67" t="s">
        <v>28</v>
      </c>
      <c r="E29" s="237">
        <v>80</v>
      </c>
      <c r="F29" s="237">
        <v>75</v>
      </c>
      <c r="G29" s="237">
        <v>80</v>
      </c>
      <c r="H29" s="241">
        <v>75</v>
      </c>
      <c r="I29" s="238">
        <v>78</v>
      </c>
      <c r="J29" s="238">
        <v>76</v>
      </c>
      <c r="K29" s="237">
        <v>77</v>
      </c>
      <c r="L29" s="238">
        <v>76</v>
      </c>
      <c r="M29" s="239">
        <v>76</v>
      </c>
      <c r="N29" s="238">
        <v>77</v>
      </c>
      <c r="O29" s="237">
        <v>76</v>
      </c>
      <c r="P29" s="239">
        <v>85</v>
      </c>
      <c r="Q29" s="237">
        <v>80</v>
      </c>
      <c r="R29" s="237"/>
      <c r="S29" s="238">
        <v>81</v>
      </c>
      <c r="T29" s="237">
        <v>80</v>
      </c>
      <c r="U29" s="237">
        <v>80</v>
      </c>
      <c r="V29" s="237"/>
      <c r="W29" s="237"/>
      <c r="X29" s="237"/>
      <c r="Y29" s="237"/>
      <c r="Z29" s="237"/>
      <c r="AA29" s="237"/>
      <c r="AB29" s="237"/>
      <c r="AC29" s="240">
        <v>76</v>
      </c>
      <c r="AD29" s="243">
        <f t="shared" si="1"/>
        <v>78.117647058823536</v>
      </c>
      <c r="AE29" s="73">
        <f t="shared" si="2"/>
        <v>1328</v>
      </c>
      <c r="AF29" s="73">
        <f t="shared" si="3"/>
        <v>31</v>
      </c>
      <c r="AG29" s="39"/>
      <c r="AH29" s="39"/>
      <c r="AI29" s="39"/>
      <c r="AJ29" s="39"/>
      <c r="AK29" s="39"/>
      <c r="AL29" s="39"/>
      <c r="AM29" s="68"/>
      <c r="AN29" s="68" t="s">
        <v>163</v>
      </c>
      <c r="AO29" s="68" t="s">
        <v>163</v>
      </c>
      <c r="AP29" s="74" t="s">
        <v>163</v>
      </c>
      <c r="AQ29" s="68">
        <v>0</v>
      </c>
      <c r="AR29" s="68">
        <v>1</v>
      </c>
      <c r="AS29" s="68">
        <v>16</v>
      </c>
      <c r="AT29" s="68" t="s">
        <v>164</v>
      </c>
      <c r="AU29" s="78"/>
    </row>
    <row r="30" spans="1:47" ht="15.75" customHeight="1">
      <c r="A30" s="99">
        <v>22</v>
      </c>
      <c r="B30" s="66" t="str">
        <f>IF('DAFTAR SISWA'!B29="","",'DAFTAR SISWA'!B29)</f>
        <v>0932</v>
      </c>
      <c r="C30" s="66" t="str">
        <f>IF('DAFTAR SISWA'!C29="","",'DAFTAR SISWA'!C29)</f>
        <v>MUHAMMAD RIZAL MAULANA</v>
      </c>
      <c r="D30" s="100" t="s">
        <v>28</v>
      </c>
      <c r="E30" s="237">
        <v>80</v>
      </c>
      <c r="F30" s="237">
        <v>75</v>
      </c>
      <c r="G30" s="237">
        <v>82</v>
      </c>
      <c r="H30" s="238">
        <v>78</v>
      </c>
      <c r="I30" s="238">
        <v>81</v>
      </c>
      <c r="J30" s="238">
        <v>83</v>
      </c>
      <c r="K30" s="237">
        <v>79</v>
      </c>
      <c r="L30" s="238">
        <v>77</v>
      </c>
      <c r="M30" s="239">
        <v>78</v>
      </c>
      <c r="N30" s="238">
        <v>80</v>
      </c>
      <c r="O30" s="237">
        <v>76</v>
      </c>
      <c r="P30" s="239">
        <v>85</v>
      </c>
      <c r="Q30" s="237">
        <v>88</v>
      </c>
      <c r="R30" s="237"/>
      <c r="S30" s="238">
        <v>83</v>
      </c>
      <c r="T30" s="237">
        <v>84</v>
      </c>
      <c r="U30" s="237">
        <v>82</v>
      </c>
      <c r="V30" s="237"/>
      <c r="W30" s="237"/>
      <c r="X30" s="237"/>
      <c r="Y30" s="237"/>
      <c r="Z30" s="237"/>
      <c r="AA30" s="237"/>
      <c r="AB30" s="237"/>
      <c r="AC30" s="240">
        <v>78</v>
      </c>
      <c r="AD30" s="243">
        <f t="shared" si="1"/>
        <v>80.529411764705884</v>
      </c>
      <c r="AE30" s="73">
        <f t="shared" si="2"/>
        <v>1369</v>
      </c>
      <c r="AF30" s="73">
        <f t="shared" si="3"/>
        <v>10</v>
      </c>
      <c r="AG30" s="101"/>
      <c r="AH30" s="101"/>
      <c r="AI30" s="101"/>
      <c r="AJ30" s="101"/>
      <c r="AK30" s="101"/>
      <c r="AL30" s="101"/>
      <c r="AM30" s="68"/>
      <c r="AN30" s="68" t="s">
        <v>163</v>
      </c>
      <c r="AO30" s="68" t="s">
        <v>163</v>
      </c>
      <c r="AP30" s="102" t="s">
        <v>163</v>
      </c>
      <c r="AQ30" s="103">
        <v>0</v>
      </c>
      <c r="AR30" s="103">
        <v>3</v>
      </c>
      <c r="AS30" s="103">
        <v>0</v>
      </c>
      <c r="AT30" s="68" t="s">
        <v>164</v>
      </c>
      <c r="AU30" s="104"/>
    </row>
    <row r="31" spans="1:47" ht="15.75" customHeight="1">
      <c r="A31" s="24">
        <v>23</v>
      </c>
      <c r="B31" s="66" t="str">
        <f>IF('DAFTAR SISWA'!B30="","",'DAFTAR SISWA'!B30)</f>
        <v>0933</v>
      </c>
      <c r="C31" s="66" t="str">
        <f>IF('DAFTAR SISWA'!C30="","",'DAFTAR SISWA'!C30)</f>
        <v>MUHAMMAD SAYYIDUL ANNAM</v>
      </c>
      <c r="D31" s="67" t="s">
        <v>28</v>
      </c>
      <c r="E31" s="237">
        <v>80</v>
      </c>
      <c r="F31" s="237">
        <v>75</v>
      </c>
      <c r="G31" s="237">
        <v>80</v>
      </c>
      <c r="H31" s="238">
        <v>77</v>
      </c>
      <c r="I31" s="238">
        <v>79</v>
      </c>
      <c r="J31" s="238">
        <v>82</v>
      </c>
      <c r="K31" s="237">
        <v>78</v>
      </c>
      <c r="L31" s="238">
        <v>76</v>
      </c>
      <c r="M31" s="239">
        <v>76</v>
      </c>
      <c r="N31" s="238">
        <v>75</v>
      </c>
      <c r="O31" s="237">
        <v>76</v>
      </c>
      <c r="P31" s="239">
        <v>88</v>
      </c>
      <c r="Q31" s="237">
        <v>77</v>
      </c>
      <c r="R31" s="237"/>
      <c r="S31" s="238">
        <v>83</v>
      </c>
      <c r="T31" s="237">
        <v>80</v>
      </c>
      <c r="U31" s="237">
        <v>80</v>
      </c>
      <c r="V31" s="237"/>
      <c r="W31" s="237"/>
      <c r="X31" s="237"/>
      <c r="Y31" s="237"/>
      <c r="Z31" s="237"/>
      <c r="AA31" s="237"/>
      <c r="AB31" s="237"/>
      <c r="AC31" s="240">
        <v>76</v>
      </c>
      <c r="AD31" s="243">
        <f t="shared" si="1"/>
        <v>78.705882352941174</v>
      </c>
      <c r="AE31" s="73">
        <f t="shared" si="2"/>
        <v>1338</v>
      </c>
      <c r="AF31" s="73">
        <f t="shared" si="3"/>
        <v>28</v>
      </c>
      <c r="AG31" s="39"/>
      <c r="AH31" s="39"/>
      <c r="AI31" s="39"/>
      <c r="AJ31" s="39"/>
      <c r="AK31" s="39"/>
      <c r="AL31" s="39"/>
      <c r="AM31" s="68"/>
      <c r="AN31" s="68" t="s">
        <v>163</v>
      </c>
      <c r="AO31" s="68" t="s">
        <v>163</v>
      </c>
      <c r="AP31" s="74" t="s">
        <v>163</v>
      </c>
      <c r="AQ31" s="68">
        <v>1</v>
      </c>
      <c r="AR31" s="68">
        <v>0</v>
      </c>
      <c r="AS31" s="68">
        <v>28</v>
      </c>
      <c r="AT31" s="68" t="s">
        <v>164</v>
      </c>
      <c r="AU31" s="78"/>
    </row>
    <row r="32" spans="1:47" ht="15.75" customHeight="1">
      <c r="A32" s="24">
        <v>24</v>
      </c>
      <c r="B32" s="66" t="str">
        <f>IF('DAFTAR SISWA'!B31="","",'DAFTAR SISWA'!B31)</f>
        <v>0934</v>
      </c>
      <c r="C32" s="66" t="str">
        <f>IF('DAFTAR SISWA'!C31="","",'DAFTAR SISWA'!C31)</f>
        <v>MUHAMMAD YOGA INDRA PRAMANA</v>
      </c>
      <c r="D32" s="67" t="s">
        <v>66</v>
      </c>
      <c r="E32" s="237">
        <v>85</v>
      </c>
      <c r="F32" s="237">
        <v>75</v>
      </c>
      <c r="G32" s="237">
        <v>83</v>
      </c>
      <c r="H32" s="241">
        <v>78</v>
      </c>
      <c r="I32" s="238">
        <v>79</v>
      </c>
      <c r="J32" s="238">
        <v>78</v>
      </c>
      <c r="K32" s="237">
        <v>79</v>
      </c>
      <c r="L32" s="238">
        <v>76</v>
      </c>
      <c r="M32" s="239">
        <v>78</v>
      </c>
      <c r="N32" s="238">
        <v>77</v>
      </c>
      <c r="O32" s="237">
        <v>76</v>
      </c>
      <c r="P32" s="239">
        <v>87</v>
      </c>
      <c r="Q32" s="237">
        <v>80</v>
      </c>
      <c r="R32" s="237"/>
      <c r="S32" s="238">
        <v>88</v>
      </c>
      <c r="T32" s="237">
        <v>84</v>
      </c>
      <c r="U32" s="237">
        <v>86</v>
      </c>
      <c r="V32" s="237"/>
      <c r="W32" s="237"/>
      <c r="X32" s="237"/>
      <c r="Y32" s="237"/>
      <c r="Z32" s="237"/>
      <c r="AA32" s="237"/>
      <c r="AB32" s="237"/>
      <c r="AC32" s="240">
        <v>78</v>
      </c>
      <c r="AD32" s="243">
        <f t="shared" si="1"/>
        <v>80.411764705882348</v>
      </c>
      <c r="AE32" s="73">
        <f t="shared" si="2"/>
        <v>1367</v>
      </c>
      <c r="AF32" s="73">
        <f t="shared" si="3"/>
        <v>12</v>
      </c>
      <c r="AG32" s="39"/>
      <c r="AH32" s="39"/>
      <c r="AI32" s="39"/>
      <c r="AJ32" s="39"/>
      <c r="AK32" s="39"/>
      <c r="AL32" s="39"/>
      <c r="AM32" s="68"/>
      <c r="AN32" s="68" t="s">
        <v>163</v>
      </c>
      <c r="AO32" s="68" t="s">
        <v>163</v>
      </c>
      <c r="AP32" s="74" t="s">
        <v>163</v>
      </c>
      <c r="AQ32" s="68">
        <v>0</v>
      </c>
      <c r="AR32" s="68">
        <v>3</v>
      </c>
      <c r="AS32" s="68">
        <v>1</v>
      </c>
      <c r="AT32" s="68" t="s">
        <v>164</v>
      </c>
      <c r="AU32" s="78"/>
    </row>
    <row r="33" spans="1:47" ht="15.75" customHeight="1">
      <c r="A33" s="24">
        <v>25</v>
      </c>
      <c r="B33" s="66" t="str">
        <f>IF('DAFTAR SISWA'!B32="","",'DAFTAR SISWA'!B32)</f>
        <v>0935</v>
      </c>
      <c r="C33" s="66" t="str">
        <f>IF('DAFTAR SISWA'!C32="","",'DAFTAR SISWA'!C32)</f>
        <v>OBET NEGO</v>
      </c>
      <c r="D33" s="67" t="s">
        <v>28</v>
      </c>
      <c r="E33" s="237">
        <v>80</v>
      </c>
      <c r="F33" s="237">
        <v>82</v>
      </c>
      <c r="G33" s="237">
        <v>82</v>
      </c>
      <c r="H33" s="238">
        <v>79</v>
      </c>
      <c r="I33" s="238">
        <v>79</v>
      </c>
      <c r="J33" s="238">
        <v>77</v>
      </c>
      <c r="K33" s="237">
        <v>83</v>
      </c>
      <c r="L33" s="238">
        <v>77</v>
      </c>
      <c r="M33" s="239">
        <v>78</v>
      </c>
      <c r="N33" s="238">
        <v>77</v>
      </c>
      <c r="O33" s="237">
        <v>76</v>
      </c>
      <c r="P33" s="239">
        <v>88</v>
      </c>
      <c r="Q33" s="237">
        <v>82</v>
      </c>
      <c r="R33" s="237"/>
      <c r="S33" s="238">
        <v>83</v>
      </c>
      <c r="T33" s="237">
        <v>84</v>
      </c>
      <c r="U33" s="237">
        <v>82</v>
      </c>
      <c r="V33" s="237"/>
      <c r="W33" s="237"/>
      <c r="X33" s="237"/>
      <c r="Y33" s="237"/>
      <c r="Z33" s="237"/>
      <c r="AA33" s="237"/>
      <c r="AB33" s="237"/>
      <c r="AC33" s="240">
        <v>76</v>
      </c>
      <c r="AD33" s="243">
        <f t="shared" si="1"/>
        <v>80.294117647058826</v>
      </c>
      <c r="AE33" s="73">
        <f t="shared" si="2"/>
        <v>1365</v>
      </c>
      <c r="AF33" s="73">
        <f t="shared" si="3"/>
        <v>13</v>
      </c>
      <c r="AG33" s="39"/>
      <c r="AH33" s="39"/>
      <c r="AI33" s="39"/>
      <c r="AJ33" s="39"/>
      <c r="AK33" s="39"/>
      <c r="AL33" s="39"/>
      <c r="AM33" s="68"/>
      <c r="AN33" s="68" t="s">
        <v>163</v>
      </c>
      <c r="AO33" s="68" t="s">
        <v>163</v>
      </c>
      <c r="AP33" s="74" t="s">
        <v>163</v>
      </c>
      <c r="AQ33" s="68">
        <v>1</v>
      </c>
      <c r="AR33" s="68">
        <v>0</v>
      </c>
      <c r="AS33" s="68">
        <v>6</v>
      </c>
      <c r="AT33" s="68" t="s">
        <v>164</v>
      </c>
      <c r="AU33" s="78"/>
    </row>
    <row r="34" spans="1:47" ht="15.75" customHeight="1">
      <c r="A34" s="24">
        <v>26</v>
      </c>
      <c r="B34" s="66" t="str">
        <f>IF('DAFTAR SISWA'!B33="","",'DAFTAR SISWA'!B33)</f>
        <v>0936</v>
      </c>
      <c r="C34" s="66" t="str">
        <f>IF('DAFTAR SISWA'!C33="","",'DAFTAR SISWA'!C33)</f>
        <v>REZA ADHI PRASETYA</v>
      </c>
      <c r="D34" s="67" t="s">
        <v>28</v>
      </c>
      <c r="E34" s="237">
        <v>80</v>
      </c>
      <c r="F34" s="237">
        <v>80</v>
      </c>
      <c r="G34" s="237">
        <v>81</v>
      </c>
      <c r="H34" s="241">
        <v>76</v>
      </c>
      <c r="I34" s="238">
        <v>79</v>
      </c>
      <c r="J34" s="238">
        <v>76</v>
      </c>
      <c r="K34" s="237">
        <v>77</v>
      </c>
      <c r="L34" s="238">
        <v>76</v>
      </c>
      <c r="M34" s="239">
        <v>78</v>
      </c>
      <c r="N34" s="238">
        <v>77</v>
      </c>
      <c r="O34" s="237">
        <v>76</v>
      </c>
      <c r="P34" s="239">
        <v>78</v>
      </c>
      <c r="Q34" s="237">
        <v>82</v>
      </c>
      <c r="R34" s="237"/>
      <c r="S34" s="238">
        <v>83</v>
      </c>
      <c r="T34" s="237">
        <v>82</v>
      </c>
      <c r="U34" s="237">
        <v>82</v>
      </c>
      <c r="V34" s="237"/>
      <c r="W34" s="237"/>
      <c r="X34" s="237"/>
      <c r="Y34" s="237"/>
      <c r="Z34" s="237"/>
      <c r="AA34" s="237"/>
      <c r="AB34" s="237"/>
      <c r="AC34" s="240">
        <v>76</v>
      </c>
      <c r="AD34" s="243">
        <f t="shared" si="1"/>
        <v>78.764705882352942</v>
      </c>
      <c r="AE34" s="73">
        <f t="shared" si="2"/>
        <v>1339</v>
      </c>
      <c r="AF34" s="73">
        <f t="shared" si="3"/>
        <v>26</v>
      </c>
      <c r="AG34" s="39"/>
      <c r="AH34" s="39"/>
      <c r="AI34" s="39"/>
      <c r="AJ34" s="39"/>
      <c r="AK34" s="39"/>
      <c r="AL34" s="39"/>
      <c r="AM34" s="68"/>
      <c r="AN34" s="68" t="s">
        <v>163</v>
      </c>
      <c r="AO34" s="68" t="s">
        <v>163</v>
      </c>
      <c r="AP34" s="74" t="s">
        <v>163</v>
      </c>
      <c r="AQ34" s="68">
        <v>8</v>
      </c>
      <c r="AR34" s="68">
        <v>0</v>
      </c>
      <c r="AS34" s="68">
        <v>13</v>
      </c>
      <c r="AT34" s="68" t="s">
        <v>164</v>
      </c>
      <c r="AU34" s="78"/>
    </row>
    <row r="35" spans="1:47" ht="15.75" customHeight="1">
      <c r="A35" s="24">
        <v>27</v>
      </c>
      <c r="B35" s="66" t="str">
        <f>IF('DAFTAR SISWA'!B34="","",'DAFTAR SISWA'!B34)</f>
        <v>0937</v>
      </c>
      <c r="C35" s="66" t="str">
        <f>IF('DAFTAR SISWA'!C34="","",'DAFTAR SISWA'!C34)</f>
        <v>RICKY INDRA WAHYUDI</v>
      </c>
      <c r="D35" s="67" t="s">
        <v>28</v>
      </c>
      <c r="E35" s="237">
        <v>86</v>
      </c>
      <c r="F35" s="237">
        <v>80</v>
      </c>
      <c r="G35" s="237">
        <v>81</v>
      </c>
      <c r="H35" s="241">
        <v>78</v>
      </c>
      <c r="I35" s="238">
        <v>82</v>
      </c>
      <c r="J35" s="238">
        <v>80</v>
      </c>
      <c r="K35" s="237">
        <v>79</v>
      </c>
      <c r="L35" s="238">
        <v>76</v>
      </c>
      <c r="M35" s="239">
        <v>78</v>
      </c>
      <c r="N35" s="238">
        <v>78</v>
      </c>
      <c r="O35" s="237">
        <v>76</v>
      </c>
      <c r="P35" s="239">
        <v>85</v>
      </c>
      <c r="Q35" s="237">
        <v>80</v>
      </c>
      <c r="R35" s="237"/>
      <c r="S35" s="238">
        <v>86</v>
      </c>
      <c r="T35" s="237">
        <v>84</v>
      </c>
      <c r="U35" s="237">
        <v>82</v>
      </c>
      <c r="V35" s="237"/>
      <c r="W35" s="237"/>
      <c r="X35" s="237"/>
      <c r="Y35" s="237"/>
      <c r="Z35" s="237"/>
      <c r="AA35" s="237"/>
      <c r="AB35" s="237"/>
      <c r="AC35" s="240">
        <v>78</v>
      </c>
      <c r="AD35" s="243">
        <f t="shared" si="1"/>
        <v>80.529411764705884</v>
      </c>
      <c r="AE35" s="73">
        <f t="shared" si="2"/>
        <v>1369</v>
      </c>
      <c r="AF35" s="73">
        <f t="shared" si="3"/>
        <v>10</v>
      </c>
      <c r="AG35" s="39"/>
      <c r="AH35" s="39"/>
      <c r="AI35" s="39"/>
      <c r="AJ35" s="39"/>
      <c r="AK35" s="39"/>
      <c r="AL35" s="39"/>
      <c r="AM35" s="68"/>
      <c r="AN35" s="68" t="s">
        <v>163</v>
      </c>
      <c r="AO35" s="68" t="s">
        <v>163</v>
      </c>
      <c r="AP35" s="74" t="s">
        <v>163</v>
      </c>
      <c r="AQ35" s="68">
        <v>0</v>
      </c>
      <c r="AR35" s="68">
        <v>0</v>
      </c>
      <c r="AS35" s="68">
        <v>0</v>
      </c>
      <c r="AT35" s="68" t="s">
        <v>164</v>
      </c>
      <c r="AU35" s="78"/>
    </row>
    <row r="36" spans="1:47" ht="15.75" customHeight="1">
      <c r="A36" s="24">
        <v>28</v>
      </c>
      <c r="B36" s="66" t="str">
        <f>IF('DAFTAR SISWA'!B35="","",'DAFTAR SISWA'!B35)</f>
        <v>0938</v>
      </c>
      <c r="C36" s="66" t="str">
        <f>IF('DAFTAR SISWA'!C35="","",'DAFTAR SISWA'!C35)</f>
        <v>ROBIB JOKO WALUYO</v>
      </c>
      <c r="D36" s="67" t="s">
        <v>28</v>
      </c>
      <c r="E36" s="237">
        <v>78</v>
      </c>
      <c r="F36" s="237">
        <v>81</v>
      </c>
      <c r="G36" s="237">
        <v>84</v>
      </c>
      <c r="H36" s="238">
        <v>82</v>
      </c>
      <c r="I36" s="238">
        <v>82</v>
      </c>
      <c r="J36" s="238">
        <v>83</v>
      </c>
      <c r="K36" s="237">
        <v>80</v>
      </c>
      <c r="L36" s="238">
        <v>80</v>
      </c>
      <c r="M36" s="239">
        <v>78</v>
      </c>
      <c r="N36" s="238">
        <v>77</v>
      </c>
      <c r="O36" s="237">
        <v>77</v>
      </c>
      <c r="P36" s="239">
        <v>88</v>
      </c>
      <c r="Q36" s="237">
        <v>80</v>
      </c>
      <c r="R36" s="237"/>
      <c r="S36" s="238">
        <v>86</v>
      </c>
      <c r="T36" s="237">
        <v>84</v>
      </c>
      <c r="U36" s="237">
        <v>82</v>
      </c>
      <c r="V36" s="237"/>
      <c r="W36" s="237"/>
      <c r="X36" s="237"/>
      <c r="Y36" s="237"/>
      <c r="Z36" s="237"/>
      <c r="AA36" s="237"/>
      <c r="AB36" s="237"/>
      <c r="AC36" s="240">
        <v>78</v>
      </c>
      <c r="AD36" s="243">
        <f t="shared" si="1"/>
        <v>81.17647058823529</v>
      </c>
      <c r="AE36" s="73">
        <f t="shared" si="2"/>
        <v>1380</v>
      </c>
      <c r="AF36" s="73">
        <f t="shared" si="3"/>
        <v>4</v>
      </c>
      <c r="AG36" s="39"/>
      <c r="AH36" s="39"/>
      <c r="AI36" s="39"/>
      <c r="AJ36" s="39"/>
      <c r="AK36" s="39"/>
      <c r="AL36" s="39"/>
      <c r="AM36" s="68"/>
      <c r="AN36" s="68" t="s">
        <v>163</v>
      </c>
      <c r="AO36" s="68" t="s">
        <v>163</v>
      </c>
      <c r="AP36" s="74" t="s">
        <v>163</v>
      </c>
      <c r="AQ36" s="68">
        <v>1</v>
      </c>
      <c r="AR36" s="68">
        <v>1</v>
      </c>
      <c r="AS36" s="68">
        <v>1</v>
      </c>
      <c r="AT36" s="68" t="s">
        <v>164</v>
      </c>
      <c r="AU36" s="78"/>
    </row>
    <row r="37" spans="1:47" ht="15.75" customHeight="1">
      <c r="A37" s="24">
        <v>29</v>
      </c>
      <c r="B37" s="66" t="str">
        <f>IF('DAFTAR SISWA'!B36="","",'DAFTAR SISWA'!B36)</f>
        <v>0939</v>
      </c>
      <c r="C37" s="66" t="str">
        <f>IF('DAFTAR SISWA'!C36="","",'DAFTAR SISWA'!C36)</f>
        <v>SAHRUL FERDIAN</v>
      </c>
      <c r="D37" s="67" t="s">
        <v>28</v>
      </c>
      <c r="E37" s="237">
        <v>80</v>
      </c>
      <c r="F37" s="237">
        <v>79</v>
      </c>
      <c r="G37" s="237">
        <v>82</v>
      </c>
      <c r="H37" s="241">
        <v>77</v>
      </c>
      <c r="I37" s="238">
        <v>79</v>
      </c>
      <c r="J37" s="238">
        <v>81</v>
      </c>
      <c r="K37" s="237">
        <v>80</v>
      </c>
      <c r="L37" s="238">
        <v>77</v>
      </c>
      <c r="M37" s="239">
        <v>76</v>
      </c>
      <c r="N37" s="238">
        <v>77</v>
      </c>
      <c r="O37" s="237">
        <v>76</v>
      </c>
      <c r="P37" s="239">
        <v>80</v>
      </c>
      <c r="Q37" s="237">
        <v>80</v>
      </c>
      <c r="R37" s="237"/>
      <c r="S37" s="238">
        <v>88</v>
      </c>
      <c r="T37" s="237">
        <v>84</v>
      </c>
      <c r="U37" s="237">
        <v>83</v>
      </c>
      <c r="V37" s="237"/>
      <c r="W37" s="237"/>
      <c r="X37" s="237"/>
      <c r="Y37" s="237"/>
      <c r="Z37" s="237"/>
      <c r="AA37" s="237"/>
      <c r="AB37" s="237"/>
      <c r="AC37" s="240">
        <v>76</v>
      </c>
      <c r="AD37" s="243">
        <f t="shared" si="1"/>
        <v>79.705882352941174</v>
      </c>
      <c r="AE37" s="73">
        <f t="shared" si="2"/>
        <v>1355</v>
      </c>
      <c r="AF37" s="73">
        <f t="shared" si="3"/>
        <v>19</v>
      </c>
      <c r="AG37" s="39"/>
      <c r="AH37" s="39"/>
      <c r="AI37" s="39"/>
      <c r="AJ37" s="39"/>
      <c r="AK37" s="39"/>
      <c r="AL37" s="39"/>
      <c r="AM37" s="68"/>
      <c r="AN37" s="68" t="s">
        <v>163</v>
      </c>
      <c r="AO37" s="68" t="s">
        <v>163</v>
      </c>
      <c r="AP37" s="74" t="s">
        <v>163</v>
      </c>
      <c r="AQ37" s="68">
        <v>1</v>
      </c>
      <c r="AR37" s="68">
        <v>0</v>
      </c>
      <c r="AS37" s="68">
        <v>6</v>
      </c>
      <c r="AT37" s="68" t="s">
        <v>164</v>
      </c>
      <c r="AU37" s="78"/>
    </row>
    <row r="38" spans="1:47" ht="15.75" customHeight="1">
      <c r="A38" s="24">
        <v>30</v>
      </c>
      <c r="B38" s="66" t="str">
        <f>IF('DAFTAR SISWA'!B37="","",'DAFTAR SISWA'!B37)</f>
        <v>0940</v>
      </c>
      <c r="C38" s="66" t="str">
        <f>IF('DAFTAR SISWA'!C37="","",'DAFTAR SISWA'!C37)</f>
        <v>SONI SULISTIYAWAN</v>
      </c>
      <c r="D38" s="67" t="s">
        <v>28</v>
      </c>
      <c r="E38" s="237">
        <v>80</v>
      </c>
      <c r="F38" s="237">
        <v>79</v>
      </c>
      <c r="G38" s="237">
        <v>81</v>
      </c>
      <c r="H38" s="238">
        <v>78</v>
      </c>
      <c r="I38" s="238">
        <v>79</v>
      </c>
      <c r="J38" s="238">
        <v>83</v>
      </c>
      <c r="K38" s="237">
        <v>80</v>
      </c>
      <c r="L38" s="238">
        <v>77</v>
      </c>
      <c r="M38" s="239">
        <v>76</v>
      </c>
      <c r="N38" s="238">
        <v>77</v>
      </c>
      <c r="O38" s="237">
        <v>77</v>
      </c>
      <c r="P38" s="239">
        <v>82</v>
      </c>
      <c r="Q38" s="237">
        <v>80</v>
      </c>
      <c r="R38" s="237"/>
      <c r="S38" s="238">
        <v>84</v>
      </c>
      <c r="T38" s="237">
        <v>82</v>
      </c>
      <c r="U38" s="237">
        <v>83</v>
      </c>
      <c r="V38" s="237"/>
      <c r="W38" s="237"/>
      <c r="X38" s="237"/>
      <c r="Y38" s="237"/>
      <c r="Z38" s="237"/>
      <c r="AA38" s="237"/>
      <c r="AB38" s="237"/>
      <c r="AC38" s="240">
        <v>76</v>
      </c>
      <c r="AD38" s="243">
        <f t="shared" si="1"/>
        <v>79.647058823529406</v>
      </c>
      <c r="AE38" s="73">
        <f t="shared" si="2"/>
        <v>1354</v>
      </c>
      <c r="AF38" s="73">
        <f t="shared" si="3"/>
        <v>20</v>
      </c>
      <c r="AG38" s="39"/>
      <c r="AH38" s="39"/>
      <c r="AI38" s="39"/>
      <c r="AJ38" s="39"/>
      <c r="AK38" s="39"/>
      <c r="AL38" s="39"/>
      <c r="AM38" s="68"/>
      <c r="AN38" s="68" t="s">
        <v>163</v>
      </c>
      <c r="AO38" s="68" t="s">
        <v>163</v>
      </c>
      <c r="AP38" s="74" t="s">
        <v>163</v>
      </c>
      <c r="AQ38" s="68">
        <v>0</v>
      </c>
      <c r="AR38" s="68">
        <v>0</v>
      </c>
      <c r="AS38" s="68">
        <v>1</v>
      </c>
      <c r="AT38" s="68" t="s">
        <v>164</v>
      </c>
      <c r="AU38" s="78"/>
    </row>
    <row r="39" spans="1:47" ht="15.75" customHeight="1">
      <c r="A39" s="24">
        <v>31</v>
      </c>
      <c r="B39" s="66" t="str">
        <f>IF('DAFTAR SISWA'!B38="","",'DAFTAR SISWA'!B38)</f>
        <v>0941</v>
      </c>
      <c r="C39" s="66" t="str">
        <f>IF('DAFTAR SISWA'!C38="","",'DAFTAR SISWA'!C38)</f>
        <v>SONY WIRATAMA</v>
      </c>
      <c r="D39" s="67" t="s">
        <v>28</v>
      </c>
      <c r="E39" s="237">
        <v>80</v>
      </c>
      <c r="F39" s="237">
        <v>80</v>
      </c>
      <c r="G39" s="237">
        <v>83</v>
      </c>
      <c r="H39" s="238">
        <v>78</v>
      </c>
      <c r="I39" s="238">
        <v>79</v>
      </c>
      <c r="J39" s="238">
        <v>87</v>
      </c>
      <c r="K39" s="237">
        <v>83</v>
      </c>
      <c r="L39" s="237">
        <v>80</v>
      </c>
      <c r="M39" s="239">
        <v>76</v>
      </c>
      <c r="N39" s="238">
        <v>79</v>
      </c>
      <c r="O39" s="237">
        <v>78</v>
      </c>
      <c r="P39" s="239">
        <v>85</v>
      </c>
      <c r="Q39" s="237">
        <v>81</v>
      </c>
      <c r="R39" s="237"/>
      <c r="S39" s="237">
        <v>86</v>
      </c>
      <c r="T39" s="237">
        <v>82</v>
      </c>
      <c r="U39" s="237">
        <v>84</v>
      </c>
      <c r="V39" s="237"/>
      <c r="W39" s="237"/>
      <c r="X39" s="237"/>
      <c r="Y39" s="237"/>
      <c r="Z39" s="237"/>
      <c r="AA39" s="237"/>
      <c r="AB39" s="237"/>
      <c r="AC39" s="240">
        <v>76</v>
      </c>
      <c r="AD39" s="243">
        <f t="shared" si="1"/>
        <v>81</v>
      </c>
      <c r="AE39" s="73">
        <f t="shared" si="2"/>
        <v>1377</v>
      </c>
      <c r="AF39" s="73">
        <f t="shared" si="3"/>
        <v>6</v>
      </c>
      <c r="AG39" s="39"/>
      <c r="AH39" s="39"/>
      <c r="AI39" s="39"/>
      <c r="AJ39" s="39"/>
      <c r="AK39" s="39"/>
      <c r="AL39" s="39"/>
      <c r="AM39" s="68"/>
      <c r="AN39" s="68" t="s">
        <v>163</v>
      </c>
      <c r="AO39" s="68" t="s">
        <v>163</v>
      </c>
      <c r="AP39" s="74" t="s">
        <v>163</v>
      </c>
      <c r="AQ39" s="68">
        <v>0</v>
      </c>
      <c r="AR39" s="68">
        <v>0</v>
      </c>
      <c r="AS39" s="68">
        <v>0</v>
      </c>
      <c r="AT39" s="68" t="s">
        <v>164</v>
      </c>
      <c r="AU39" s="78"/>
    </row>
    <row r="40" spans="1:47" ht="15.75" customHeight="1">
      <c r="A40" s="24">
        <v>32</v>
      </c>
      <c r="B40" s="66" t="str">
        <f>IF('DAFTAR SISWA'!B39="","",'DAFTAR SISWA'!B39)</f>
        <v>0942</v>
      </c>
      <c r="C40" s="66" t="str">
        <f>IF('DAFTAR SISWA'!C39="","",'DAFTAR SISWA'!C39)</f>
        <v>WAHYU HENDRIK SETIAWAN</v>
      </c>
      <c r="D40" s="67" t="s">
        <v>28</v>
      </c>
      <c r="E40" s="237">
        <v>80</v>
      </c>
      <c r="F40" s="237">
        <v>80</v>
      </c>
      <c r="G40" s="237">
        <v>80</v>
      </c>
      <c r="H40" s="238">
        <v>77</v>
      </c>
      <c r="I40" s="238">
        <v>78</v>
      </c>
      <c r="J40" s="238">
        <v>81</v>
      </c>
      <c r="K40" s="237">
        <v>79</v>
      </c>
      <c r="L40" s="237">
        <v>76</v>
      </c>
      <c r="M40" s="239">
        <v>76</v>
      </c>
      <c r="N40" s="238">
        <v>79</v>
      </c>
      <c r="O40" s="237">
        <v>76</v>
      </c>
      <c r="P40" s="239">
        <v>85</v>
      </c>
      <c r="Q40" s="237">
        <v>80</v>
      </c>
      <c r="R40" s="237"/>
      <c r="S40" s="237">
        <v>86</v>
      </c>
      <c r="T40" s="237">
        <v>83</v>
      </c>
      <c r="U40" s="237">
        <v>80</v>
      </c>
      <c r="V40" s="237"/>
      <c r="W40" s="237"/>
      <c r="X40" s="237"/>
      <c r="Y40" s="237"/>
      <c r="Z40" s="237"/>
      <c r="AA40" s="237"/>
      <c r="AB40" s="237"/>
      <c r="AC40" s="240">
        <v>76</v>
      </c>
      <c r="AD40" s="243">
        <f t="shared" si="1"/>
        <v>79.529411764705884</v>
      </c>
      <c r="AE40" s="73">
        <f t="shared" si="2"/>
        <v>1352</v>
      </c>
      <c r="AF40" s="73">
        <f t="shared" si="3"/>
        <v>22</v>
      </c>
      <c r="AG40" s="39"/>
      <c r="AH40" s="39"/>
      <c r="AI40" s="39"/>
      <c r="AJ40" s="39"/>
      <c r="AK40" s="39"/>
      <c r="AL40" s="39"/>
      <c r="AM40" s="68"/>
      <c r="AN40" s="68" t="s">
        <v>163</v>
      </c>
      <c r="AO40" s="68" t="s">
        <v>163</v>
      </c>
      <c r="AP40" s="74" t="s">
        <v>163</v>
      </c>
      <c r="AQ40" s="68">
        <v>0</v>
      </c>
      <c r="AR40" s="68">
        <v>0</v>
      </c>
      <c r="AS40" s="68">
        <v>8</v>
      </c>
      <c r="AT40" s="68" t="s">
        <v>164</v>
      </c>
      <c r="AU40" s="78"/>
    </row>
    <row r="41" spans="1:47" ht="15.75" customHeight="1">
      <c r="A41" s="24">
        <v>33</v>
      </c>
      <c r="B41" s="66" t="str">
        <f>IF('DAFTAR SISWA'!B40="","",'DAFTAR SISWA'!B40)</f>
        <v>0943</v>
      </c>
      <c r="C41" s="66" t="str">
        <f>IF('DAFTAR SISWA'!C40="","",'DAFTAR SISWA'!C40)</f>
        <v>WILLI ANDREANUS</v>
      </c>
      <c r="D41" s="67" t="s">
        <v>28</v>
      </c>
      <c r="E41" s="237">
        <v>80</v>
      </c>
      <c r="F41" s="237">
        <v>75</v>
      </c>
      <c r="G41" s="237">
        <v>78</v>
      </c>
      <c r="H41" s="238">
        <v>77</v>
      </c>
      <c r="I41" s="238">
        <v>78</v>
      </c>
      <c r="J41" s="238">
        <v>76</v>
      </c>
      <c r="K41" s="237">
        <v>77</v>
      </c>
      <c r="L41" s="237">
        <v>76</v>
      </c>
      <c r="M41" s="239">
        <v>76</v>
      </c>
      <c r="N41" s="238">
        <v>77</v>
      </c>
      <c r="O41" s="237">
        <v>76</v>
      </c>
      <c r="P41" s="239">
        <v>75</v>
      </c>
      <c r="Q41" s="237">
        <v>80</v>
      </c>
      <c r="R41" s="237"/>
      <c r="S41" s="237">
        <v>81</v>
      </c>
      <c r="T41" s="237">
        <v>80</v>
      </c>
      <c r="U41" s="237">
        <v>80</v>
      </c>
      <c r="V41" s="237"/>
      <c r="W41" s="237"/>
      <c r="X41" s="237"/>
      <c r="Y41" s="237"/>
      <c r="Z41" s="237"/>
      <c r="AA41" s="237"/>
      <c r="AB41" s="237"/>
      <c r="AC41" s="240">
        <v>76</v>
      </c>
      <c r="AD41" s="243">
        <f t="shared" si="1"/>
        <v>77.529411764705884</v>
      </c>
      <c r="AE41" s="73">
        <f t="shared" si="2"/>
        <v>1318</v>
      </c>
      <c r="AF41" s="73">
        <f t="shared" si="3"/>
        <v>34</v>
      </c>
      <c r="AG41" s="39"/>
      <c r="AH41" s="39"/>
      <c r="AI41" s="39"/>
      <c r="AJ41" s="39"/>
      <c r="AK41" s="39"/>
      <c r="AL41" s="39"/>
      <c r="AM41" s="68"/>
      <c r="AN41" s="68" t="s">
        <v>163</v>
      </c>
      <c r="AO41" s="68" t="s">
        <v>163</v>
      </c>
      <c r="AP41" s="74" t="s">
        <v>163</v>
      </c>
      <c r="AQ41" s="68">
        <v>0</v>
      </c>
      <c r="AR41" s="68">
        <v>4</v>
      </c>
      <c r="AS41" s="68">
        <v>20</v>
      </c>
      <c r="AT41" s="68" t="s">
        <v>164</v>
      </c>
      <c r="AU41" s="78"/>
    </row>
    <row r="42" spans="1:47" ht="15.75" customHeight="1">
      <c r="A42" s="24">
        <v>34</v>
      </c>
      <c r="B42" s="66" t="str">
        <f>IF('DAFTAR SISWA'!B41="","",'DAFTAR SISWA'!B41)</f>
        <v>0944</v>
      </c>
      <c r="C42" s="66" t="str">
        <f>IF('DAFTAR SISWA'!C41="","",'DAFTAR SISWA'!C41)</f>
        <v>YUNAN ALAMSYAH</v>
      </c>
      <c r="D42" s="67" t="s">
        <v>28</v>
      </c>
      <c r="E42" s="237">
        <v>82</v>
      </c>
      <c r="F42" s="237">
        <v>75</v>
      </c>
      <c r="G42" s="237">
        <v>80</v>
      </c>
      <c r="H42" s="238">
        <v>77</v>
      </c>
      <c r="I42" s="238">
        <v>78</v>
      </c>
      <c r="J42" s="238">
        <v>78</v>
      </c>
      <c r="K42" s="237">
        <v>77</v>
      </c>
      <c r="L42" s="237">
        <v>76</v>
      </c>
      <c r="M42" s="239">
        <v>78</v>
      </c>
      <c r="N42" s="238">
        <v>78</v>
      </c>
      <c r="O42" s="237">
        <v>76</v>
      </c>
      <c r="P42" s="239">
        <v>85</v>
      </c>
      <c r="Q42" s="237">
        <v>75</v>
      </c>
      <c r="R42" s="237"/>
      <c r="S42" s="237">
        <v>89</v>
      </c>
      <c r="T42" s="237">
        <v>83</v>
      </c>
      <c r="U42" s="237">
        <v>84</v>
      </c>
      <c r="V42" s="237"/>
      <c r="W42" s="237"/>
      <c r="X42" s="237"/>
      <c r="Y42" s="237"/>
      <c r="Z42" s="237"/>
      <c r="AA42" s="237"/>
      <c r="AB42" s="237"/>
      <c r="AC42" s="240">
        <v>78</v>
      </c>
      <c r="AD42" s="243">
        <f t="shared" si="1"/>
        <v>79.352941176470594</v>
      </c>
      <c r="AE42" s="73">
        <f t="shared" si="2"/>
        <v>1349</v>
      </c>
      <c r="AF42" s="73">
        <f t="shared" si="3"/>
        <v>24</v>
      </c>
      <c r="AG42" s="39"/>
      <c r="AH42" s="39"/>
      <c r="AI42" s="39"/>
      <c r="AJ42" s="39"/>
      <c r="AK42" s="39"/>
      <c r="AL42" s="39"/>
      <c r="AM42" s="68"/>
      <c r="AN42" s="68" t="s">
        <v>163</v>
      </c>
      <c r="AO42" s="68" t="s">
        <v>163</v>
      </c>
      <c r="AP42" s="74" t="s">
        <v>163</v>
      </c>
      <c r="AQ42" s="68">
        <v>4</v>
      </c>
      <c r="AR42" s="68">
        <v>0</v>
      </c>
      <c r="AS42" s="68">
        <v>8</v>
      </c>
      <c r="AT42" s="68" t="s">
        <v>164</v>
      </c>
      <c r="AU42" s="78"/>
    </row>
    <row r="43" spans="1:47" ht="15.75" customHeight="1">
      <c r="A43" s="24">
        <v>35</v>
      </c>
      <c r="B43" s="66" t="str">
        <f>IF('DAFTAR SISWA'!B42="","",'DAFTAR SISWA'!B42)</f>
        <v/>
      </c>
      <c r="C43" s="66" t="str">
        <f>IF('DAFTAR SISWA'!C42="","",'DAFTAR SISWA'!C42)</f>
        <v/>
      </c>
      <c r="D43" s="67" t="s">
        <v>28</v>
      </c>
      <c r="E43" s="235"/>
      <c r="F43" s="235"/>
      <c r="G43" s="235"/>
      <c r="H43" s="235"/>
      <c r="I43" s="235"/>
      <c r="J43" s="236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78"/>
    </row>
    <row r="44" spans="1:47" ht="15.75" customHeight="1">
      <c r="A44" s="24">
        <v>36</v>
      </c>
      <c r="B44" s="66" t="str">
        <f>IF('DAFTAR SISWA'!B43="","",'DAFTAR SISWA'!B43)</f>
        <v/>
      </c>
      <c r="C44" s="66" t="str">
        <f>IF('DAFTAR SISWA'!C43="","",'DAFTAR SISWA'!C43)</f>
        <v/>
      </c>
      <c r="D44" s="67" t="s">
        <v>28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78"/>
    </row>
    <row r="45" spans="1:47" ht="15.75" customHeight="1">
      <c r="A45" s="24">
        <v>37</v>
      </c>
      <c r="B45" s="66" t="str">
        <f>IF('DAFTAR SISWA'!B44="","",'DAFTAR SISWA'!B44)</f>
        <v/>
      </c>
      <c r="C45" s="66" t="str">
        <f>IF('DAFTAR SISWA'!C44="","",'DAFTAR SISWA'!C44)</f>
        <v/>
      </c>
      <c r="D45" s="67" t="s">
        <v>28</v>
      </c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78"/>
    </row>
    <row r="46" spans="1:47" ht="15.75" customHeight="1">
      <c r="A46" s="24">
        <v>38</v>
      </c>
      <c r="B46" s="66" t="str">
        <f>IF('DAFTAR SISWA'!B45="","",'DAFTAR SISWA'!B45)</f>
        <v/>
      </c>
      <c r="C46" s="66" t="str">
        <f>IF('DAFTAR SISWA'!C45="","",'DAFTAR SISWA'!C45)</f>
        <v/>
      </c>
      <c r="D46" s="67" t="s">
        <v>28</v>
      </c>
      <c r="E46" s="105"/>
      <c r="F46" s="71"/>
      <c r="G46" s="105"/>
      <c r="H46" s="71"/>
      <c r="I46" s="105"/>
      <c r="J46" s="105"/>
      <c r="K46" s="105"/>
      <c r="L46" s="71"/>
      <c r="M46" s="105"/>
      <c r="N46" s="105"/>
      <c r="O46" s="105"/>
      <c r="P46" s="105"/>
      <c r="Q46" s="105"/>
      <c r="R46" s="105"/>
      <c r="S46" s="105"/>
      <c r="T46" s="71"/>
      <c r="U46" s="106"/>
      <c r="V46" s="71"/>
      <c r="W46" s="71"/>
      <c r="X46" s="71"/>
      <c r="Y46" s="71"/>
      <c r="Z46" s="71"/>
      <c r="AA46" s="71"/>
      <c r="AB46" s="71"/>
      <c r="AC46" s="105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78"/>
    </row>
    <row r="47" spans="1:47" ht="15.75" customHeight="1">
      <c r="A47" s="24">
        <v>39</v>
      </c>
      <c r="B47" s="66" t="str">
        <f>IF('DAFTAR SISWA'!B46="","",'DAFTAR SISWA'!B46)</f>
        <v/>
      </c>
      <c r="C47" s="66" t="str">
        <f>IF('DAFTAR SISWA'!C46="","",'DAFTAR SISWA'!C46)</f>
        <v/>
      </c>
      <c r="D47" s="67" t="s">
        <v>28</v>
      </c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78"/>
    </row>
    <row r="48" spans="1:47" ht="15.75" customHeight="1">
      <c r="A48" s="24">
        <v>40</v>
      </c>
      <c r="B48" s="66" t="str">
        <f>IF('DAFTAR SISWA'!B47="","",'DAFTAR SISWA'!B47)</f>
        <v/>
      </c>
      <c r="C48" s="66" t="str">
        <f>IF('DAFTAR SISWA'!C47="","",'DAFTAR SISWA'!C47)</f>
        <v/>
      </c>
      <c r="D48" s="67" t="s">
        <v>28</v>
      </c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78"/>
    </row>
    <row r="49" spans="1:47" ht="15.75" customHeight="1">
      <c r="A49" s="24">
        <v>41</v>
      </c>
      <c r="B49" s="66" t="str">
        <f>IF('DAFTAR SISWA'!B48="","",'DAFTAR SISWA'!B48)</f>
        <v/>
      </c>
      <c r="C49" s="66" t="str">
        <f>IF('DAFTAR SISWA'!C48="","",'DAFTAR SISWA'!C48)</f>
        <v/>
      </c>
      <c r="D49" s="77" t="s">
        <v>28</v>
      </c>
      <c r="E49" s="107"/>
      <c r="F49" s="107"/>
      <c r="G49" s="107"/>
      <c r="H49" s="107"/>
      <c r="I49" s="107"/>
      <c r="J49" s="107"/>
      <c r="K49" s="108"/>
      <c r="L49" s="107"/>
      <c r="M49" s="108"/>
      <c r="N49" s="108"/>
      <c r="O49" s="108"/>
      <c r="P49" s="108"/>
      <c r="Q49" s="108"/>
      <c r="R49" s="107"/>
      <c r="S49" s="107"/>
      <c r="T49" s="108"/>
      <c r="U49" s="107"/>
      <c r="V49" s="108"/>
      <c r="W49" s="108"/>
      <c r="X49" s="108"/>
      <c r="Y49" s="108"/>
      <c r="Z49" s="108"/>
      <c r="AA49" s="108"/>
      <c r="AB49" s="108"/>
      <c r="AC49" s="107"/>
      <c r="AD49" s="107"/>
      <c r="AE49" s="107"/>
      <c r="AF49" s="107"/>
      <c r="AG49" s="107"/>
      <c r="AH49" s="107"/>
      <c r="AI49" s="107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39"/>
    </row>
    <row r="50" spans="1:47" ht="15.75" customHeight="1">
      <c r="A50" s="24">
        <v>42</v>
      </c>
      <c r="B50" s="66" t="str">
        <f>IF('DAFTAR SISWA'!B49="","",'DAFTAR SISWA'!B49)</f>
        <v/>
      </c>
      <c r="C50" s="66" t="str">
        <f>IF('DAFTAR SISWA'!C49="","",'DAFTAR SISWA'!C49)</f>
        <v/>
      </c>
      <c r="D50" s="77" t="s">
        <v>28</v>
      </c>
      <c r="E50" s="39"/>
      <c r="F50" s="39"/>
      <c r="G50" s="39"/>
      <c r="H50" s="39"/>
      <c r="I50" s="39"/>
      <c r="J50" s="39"/>
      <c r="K50" s="24"/>
      <c r="L50" s="39"/>
      <c r="M50" s="24"/>
      <c r="N50" s="24"/>
      <c r="O50" s="24"/>
      <c r="P50" s="24"/>
      <c r="Q50" s="24"/>
      <c r="R50" s="39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9"/>
      <c r="AD50" s="39"/>
      <c r="AE50" s="39"/>
      <c r="AF50" s="39"/>
      <c r="AG50" s="39"/>
      <c r="AH50" s="39"/>
      <c r="AI50" s="39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39"/>
    </row>
    <row r="51" spans="1:47" ht="15.75" customHeight="1">
      <c r="A51" s="24">
        <v>43</v>
      </c>
      <c r="B51" s="66" t="str">
        <f>IF('DAFTAR SISWA'!B50="","",'DAFTAR SISWA'!B50)</f>
        <v/>
      </c>
      <c r="C51" s="66" t="str">
        <f>IF('DAFTAR SISWA'!C50="","",'DAFTAR SISWA'!C50)</f>
        <v/>
      </c>
      <c r="D51" s="77" t="s">
        <v>28</v>
      </c>
      <c r="E51" s="39"/>
      <c r="F51" s="39"/>
      <c r="G51" s="39"/>
      <c r="H51" s="39"/>
      <c r="I51" s="39"/>
      <c r="J51" s="39"/>
      <c r="K51" s="24"/>
      <c r="L51" s="39"/>
      <c r="M51" s="24"/>
      <c r="N51" s="24"/>
      <c r="O51" s="24"/>
      <c r="P51" s="24"/>
      <c r="Q51" s="24"/>
      <c r="R51" s="39"/>
      <c r="S51" s="39"/>
      <c r="T51" s="24"/>
      <c r="U51" s="39"/>
      <c r="V51" s="24"/>
      <c r="W51" s="24"/>
      <c r="X51" s="24"/>
      <c r="Y51" s="24"/>
      <c r="Z51" s="24"/>
      <c r="AA51" s="24"/>
      <c r="AB51" s="24"/>
      <c r="AC51" s="39"/>
      <c r="AD51" s="39"/>
      <c r="AE51" s="39"/>
      <c r="AF51" s="39"/>
      <c r="AG51" s="39"/>
      <c r="AH51" s="39"/>
      <c r="AI51" s="39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39"/>
    </row>
    <row r="52" spans="1:47" ht="12.75" customHeight="1">
      <c r="A52" s="3"/>
      <c r="B52" s="2"/>
      <c r="C52" s="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3"/>
      <c r="B53" s="98" t="s">
        <v>165</v>
      </c>
      <c r="C53" s="70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3"/>
      <c r="B54" s="98" t="s">
        <v>166</v>
      </c>
      <c r="C54" s="70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3"/>
      <c r="B55" s="3" t="s">
        <v>167</v>
      </c>
      <c r="C55" s="4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  <row r="166" spans="1:47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</row>
    <row r="167" spans="1:47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</row>
    <row r="168" spans="1:47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</row>
    <row r="169" spans="1:47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</row>
    <row r="170" spans="1:47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</row>
    <row r="171" spans="1:47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</row>
    <row r="172" spans="1:47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</row>
    <row r="173" spans="1:47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</row>
    <row r="174" spans="1:47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</row>
    <row r="175" spans="1:47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</row>
    <row r="176" spans="1:47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</row>
    <row r="177" spans="1:47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</row>
    <row r="178" spans="1:47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</row>
    <row r="179" spans="1:47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</row>
    <row r="180" spans="1:47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</row>
    <row r="181" spans="1:47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</row>
    <row r="182" spans="1:47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</row>
    <row r="183" spans="1:47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</row>
    <row r="184" spans="1:47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</row>
    <row r="185" spans="1:47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</row>
    <row r="186" spans="1:47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</row>
    <row r="187" spans="1:47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</row>
    <row r="188" spans="1:47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</row>
    <row r="189" spans="1:47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</row>
    <row r="190" spans="1:47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</row>
    <row r="191" spans="1:47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</row>
    <row r="192" spans="1:47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</row>
    <row r="193" spans="1:47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</row>
    <row r="194" spans="1:47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</row>
    <row r="195" spans="1:47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</row>
    <row r="196" spans="1:47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</row>
    <row r="197" spans="1:47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</row>
    <row r="198" spans="1:47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</row>
    <row r="199" spans="1:47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</row>
    <row r="200" spans="1:47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</row>
    <row r="201" spans="1:47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</row>
    <row r="202" spans="1:47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</row>
    <row r="203" spans="1:47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</row>
    <row r="204" spans="1:47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</row>
    <row r="205" spans="1:47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</row>
    <row r="206" spans="1:47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</row>
    <row r="207" spans="1:47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</row>
    <row r="208" spans="1:47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</row>
    <row r="209" spans="1:47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</row>
    <row r="210" spans="1:47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</row>
    <row r="211" spans="1:47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</row>
    <row r="212" spans="1:47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</row>
    <row r="213" spans="1:47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</row>
    <row r="214" spans="1:47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</row>
    <row r="215" spans="1:47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</row>
    <row r="216" spans="1:47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</row>
    <row r="217" spans="1:47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</row>
    <row r="218" spans="1:47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</row>
    <row r="219" spans="1:47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</row>
    <row r="220" spans="1:47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</row>
    <row r="221" spans="1:47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</row>
    <row r="222" spans="1:47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</row>
    <row r="223" spans="1:47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</row>
    <row r="224" spans="1:47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</row>
    <row r="225" spans="1:47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</row>
    <row r="226" spans="1:47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</row>
    <row r="227" spans="1:47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</row>
    <row r="228" spans="1:47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</row>
    <row r="229" spans="1:47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</row>
    <row r="230" spans="1:47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</row>
    <row r="231" spans="1:47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</row>
    <row r="232" spans="1:47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</row>
    <row r="233" spans="1:47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</row>
    <row r="234" spans="1:47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</row>
    <row r="235" spans="1:47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</row>
    <row r="236" spans="1:47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</row>
    <row r="237" spans="1:47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</row>
    <row r="238" spans="1:47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</row>
    <row r="239" spans="1:47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</row>
    <row r="240" spans="1:47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</row>
    <row r="241" spans="1:47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</row>
    <row r="242" spans="1:47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</row>
    <row r="243" spans="1:47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</row>
    <row r="244" spans="1:47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</row>
    <row r="245" spans="1:47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</row>
    <row r="246" spans="1:47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</row>
    <row r="247" spans="1:47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</row>
    <row r="248" spans="1:47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</row>
    <row r="249" spans="1:47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</row>
    <row r="250" spans="1:47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</row>
    <row r="251" spans="1:47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</row>
    <row r="252" spans="1:47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</row>
    <row r="253" spans="1:47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</row>
    <row r="254" spans="1:47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</row>
    <row r="255" spans="1:47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 spans="1:47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 spans="1:47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 spans="1:47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 spans="1:47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 spans="1:47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 spans="1:47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 spans="1:47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 spans="1:47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 spans="1:47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 spans="1:47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 spans="1:47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 spans="1:47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 spans="1:47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 spans="1:47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 spans="1:47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 spans="1:47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 spans="1:47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 spans="1:47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 spans="1:47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 spans="1:47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 spans="1:47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 spans="1:47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 spans="1:47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 spans="1:47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 spans="1:47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 spans="1:47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 spans="1:47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 spans="1:47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 spans="1:47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 spans="1:47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 spans="1:47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 spans="1:47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 spans="1:47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 spans="1:47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 spans="1:47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 spans="1:47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 spans="1:47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 spans="1:47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 spans="1:47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 spans="1:47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 spans="1:47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 spans="1:47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 spans="1:47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 spans="1:47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 spans="1:47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 spans="1:47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 spans="1:47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 spans="1:47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 spans="1:47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 spans="1:47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 spans="1:47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 spans="1:47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 spans="1:47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 spans="1:47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 spans="1:47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 spans="1:47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 spans="1:47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 spans="1:47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 spans="1:47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 spans="1:47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 spans="1:47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 spans="1:47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 spans="1:47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 spans="1:47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 spans="1:47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 spans="1:47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 spans="1:47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 spans="1:47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 spans="1:47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 spans="1:47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 spans="1:47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 spans="1:47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 spans="1:47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 spans="1:47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 spans="1:47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 spans="1:47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 spans="1:47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 spans="1:47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 spans="1:47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 spans="1:47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 spans="1:47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 spans="1:47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 spans="1:47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 spans="1:47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 spans="1:47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 spans="1:47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 spans="1:47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 spans="1:47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 spans="1:47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 spans="1:47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 spans="1:47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 spans="1:47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 spans="1:47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 spans="1:47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 spans="1:47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 spans="1:47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  <row r="352" spans="1:47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</row>
    <row r="353" spans="1:47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</row>
    <row r="354" spans="1:47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</row>
    <row r="355" spans="1:47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</row>
    <row r="356" spans="1:47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</row>
    <row r="357" spans="1:47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</row>
    <row r="358" spans="1:47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</row>
    <row r="359" spans="1:47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</row>
    <row r="360" spans="1:47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</row>
    <row r="361" spans="1:47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</row>
    <row r="362" spans="1:47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</row>
    <row r="363" spans="1:47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</row>
    <row r="364" spans="1:47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</row>
    <row r="365" spans="1:47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</row>
    <row r="366" spans="1:47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</row>
    <row r="367" spans="1:47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</row>
    <row r="368" spans="1:47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</row>
    <row r="369" spans="1:47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</row>
    <row r="370" spans="1:47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</row>
    <row r="371" spans="1:47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</row>
    <row r="372" spans="1:47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</row>
    <row r="373" spans="1:47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</row>
    <row r="374" spans="1:47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</row>
    <row r="375" spans="1:47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</row>
    <row r="376" spans="1:47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</row>
    <row r="377" spans="1:47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</row>
    <row r="378" spans="1:47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</row>
    <row r="379" spans="1:47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</row>
    <row r="380" spans="1:47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</row>
    <row r="381" spans="1:47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</row>
    <row r="382" spans="1:47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</row>
    <row r="383" spans="1:47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</row>
    <row r="384" spans="1:47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</row>
    <row r="385" spans="1:47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</row>
    <row r="386" spans="1:47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</row>
    <row r="387" spans="1:47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</row>
    <row r="388" spans="1:47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</row>
    <row r="389" spans="1:47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</row>
    <row r="390" spans="1:47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</row>
    <row r="391" spans="1:47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</row>
    <row r="392" spans="1:47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</row>
    <row r="393" spans="1:47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</row>
    <row r="394" spans="1:47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</row>
    <row r="395" spans="1:47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</row>
    <row r="396" spans="1:47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</row>
    <row r="397" spans="1:47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</row>
    <row r="398" spans="1:47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</row>
    <row r="399" spans="1:47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</row>
    <row r="400" spans="1:47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</row>
    <row r="401" spans="1:47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</row>
    <row r="402" spans="1:47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</row>
    <row r="403" spans="1:47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</row>
    <row r="404" spans="1:47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</row>
    <row r="405" spans="1:47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</row>
    <row r="406" spans="1:47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</row>
    <row r="407" spans="1:47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</row>
    <row r="408" spans="1:47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</row>
    <row r="409" spans="1:47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</row>
    <row r="410" spans="1:47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</row>
    <row r="411" spans="1:47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</row>
    <row r="412" spans="1:47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</row>
    <row r="413" spans="1:47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</row>
    <row r="414" spans="1:47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</row>
    <row r="415" spans="1:47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</row>
    <row r="416" spans="1:47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</row>
    <row r="417" spans="1:47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</row>
    <row r="418" spans="1:47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</row>
    <row r="419" spans="1:47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</row>
    <row r="420" spans="1:47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</row>
    <row r="421" spans="1:47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</row>
    <row r="422" spans="1:47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</row>
    <row r="423" spans="1:47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</row>
    <row r="424" spans="1:47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</row>
    <row r="425" spans="1:47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</row>
    <row r="426" spans="1:47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</row>
    <row r="427" spans="1:47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</row>
    <row r="428" spans="1:47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</row>
    <row r="429" spans="1:47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</row>
    <row r="430" spans="1:47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</row>
    <row r="431" spans="1:47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</row>
    <row r="432" spans="1:47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</row>
    <row r="433" spans="1:47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</row>
    <row r="434" spans="1:47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</row>
    <row r="435" spans="1:47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</row>
    <row r="436" spans="1:47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</row>
    <row r="437" spans="1:47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</row>
    <row r="438" spans="1:47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</row>
    <row r="439" spans="1:47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</row>
    <row r="440" spans="1:47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</row>
    <row r="441" spans="1:47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</row>
    <row r="442" spans="1:47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</row>
    <row r="443" spans="1:47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</row>
    <row r="444" spans="1:47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</row>
    <row r="445" spans="1:47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</row>
    <row r="446" spans="1:47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</row>
    <row r="447" spans="1:47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</row>
    <row r="448" spans="1:47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</row>
    <row r="449" spans="1:47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</row>
    <row r="450" spans="1:47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</row>
    <row r="451" spans="1:47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</row>
    <row r="452" spans="1:47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</row>
    <row r="453" spans="1:47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 spans="1:47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</row>
    <row r="455" spans="1:47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</row>
    <row r="456" spans="1:47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</row>
    <row r="457" spans="1:47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</row>
    <row r="458" spans="1:47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</row>
    <row r="459" spans="1:47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</row>
    <row r="460" spans="1:47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</row>
    <row r="461" spans="1:47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</row>
    <row r="462" spans="1:47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</row>
    <row r="463" spans="1:47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</row>
    <row r="464" spans="1:47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</row>
    <row r="465" spans="1:47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</row>
    <row r="466" spans="1:47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</row>
    <row r="467" spans="1:47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</row>
    <row r="468" spans="1:47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</row>
    <row r="469" spans="1:47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</row>
    <row r="470" spans="1:47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</row>
    <row r="471" spans="1:47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</row>
    <row r="472" spans="1:47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</row>
    <row r="473" spans="1:47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</row>
    <row r="474" spans="1:47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</row>
    <row r="475" spans="1:47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</row>
    <row r="476" spans="1:47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</row>
    <row r="477" spans="1:47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</row>
    <row r="478" spans="1:47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</row>
    <row r="479" spans="1:47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</row>
    <row r="480" spans="1:47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</row>
    <row r="481" spans="1:47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</row>
    <row r="482" spans="1:47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</row>
    <row r="483" spans="1:47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</row>
    <row r="484" spans="1:47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</row>
    <row r="485" spans="1:47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</row>
    <row r="486" spans="1:47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</row>
    <row r="487" spans="1:47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</row>
    <row r="488" spans="1:47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</row>
    <row r="489" spans="1:47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</row>
    <row r="490" spans="1:47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</row>
    <row r="491" spans="1:47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</row>
    <row r="492" spans="1:47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</row>
    <row r="493" spans="1:47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</row>
    <row r="494" spans="1:47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</row>
    <row r="495" spans="1:47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</row>
    <row r="496" spans="1:47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 spans="1:47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</row>
    <row r="498" spans="1:47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 spans="1:47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</row>
    <row r="500" spans="1:47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</row>
    <row r="501" spans="1:47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</row>
    <row r="502" spans="1:47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</row>
    <row r="503" spans="1:47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</row>
    <row r="504" spans="1:47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</row>
    <row r="505" spans="1:47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</row>
    <row r="506" spans="1:47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</row>
    <row r="507" spans="1:47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</row>
    <row r="508" spans="1:47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</row>
    <row r="509" spans="1:47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</row>
    <row r="510" spans="1:47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</row>
    <row r="511" spans="1:47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</row>
    <row r="512" spans="1:47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</row>
    <row r="513" spans="1:47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</row>
    <row r="514" spans="1:47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</row>
    <row r="515" spans="1:47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</row>
    <row r="516" spans="1:47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</row>
    <row r="517" spans="1:47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</row>
    <row r="518" spans="1:47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</row>
    <row r="519" spans="1:47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</row>
    <row r="520" spans="1:47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</row>
    <row r="521" spans="1:47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</row>
    <row r="522" spans="1:47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</row>
    <row r="523" spans="1:47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</row>
    <row r="524" spans="1:47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</row>
    <row r="525" spans="1:47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</row>
    <row r="526" spans="1:47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</row>
    <row r="527" spans="1:47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</row>
    <row r="528" spans="1:47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</row>
    <row r="529" spans="1:47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</row>
    <row r="530" spans="1:47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</row>
    <row r="531" spans="1:47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</row>
    <row r="532" spans="1:47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</row>
    <row r="533" spans="1:47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</row>
    <row r="534" spans="1:47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</row>
    <row r="535" spans="1:47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</row>
    <row r="536" spans="1:47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</row>
    <row r="537" spans="1:47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</row>
    <row r="538" spans="1:47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</row>
    <row r="539" spans="1:47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</row>
    <row r="540" spans="1:47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</row>
    <row r="541" spans="1:47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</row>
    <row r="542" spans="1:47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</row>
    <row r="543" spans="1:47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</row>
    <row r="544" spans="1:47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</row>
    <row r="545" spans="1:47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</row>
    <row r="546" spans="1:47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</row>
    <row r="547" spans="1:47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</row>
    <row r="548" spans="1:47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</row>
    <row r="549" spans="1:47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</row>
    <row r="550" spans="1:47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</row>
    <row r="551" spans="1:47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</row>
    <row r="552" spans="1:47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</row>
    <row r="553" spans="1:47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</row>
    <row r="554" spans="1:47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</row>
    <row r="555" spans="1:47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</row>
    <row r="556" spans="1:47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</row>
    <row r="557" spans="1:47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</row>
    <row r="558" spans="1:47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</row>
    <row r="559" spans="1:47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</row>
    <row r="560" spans="1:47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</row>
    <row r="561" spans="1:47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</row>
    <row r="562" spans="1:47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</row>
    <row r="563" spans="1:47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</row>
    <row r="564" spans="1:47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</row>
    <row r="565" spans="1:47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</row>
    <row r="566" spans="1:47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</row>
    <row r="567" spans="1:47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</row>
    <row r="568" spans="1:47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</row>
    <row r="569" spans="1:47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</row>
    <row r="570" spans="1:47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</row>
    <row r="571" spans="1:47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</row>
    <row r="572" spans="1:47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</row>
    <row r="573" spans="1:47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</row>
    <row r="574" spans="1:47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</row>
    <row r="575" spans="1:47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</row>
    <row r="576" spans="1:47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</row>
    <row r="577" spans="1:47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</row>
    <row r="578" spans="1:47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</row>
    <row r="579" spans="1:47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</row>
    <row r="580" spans="1:47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</row>
    <row r="581" spans="1:47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</row>
    <row r="582" spans="1:47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</row>
    <row r="583" spans="1:47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</row>
    <row r="584" spans="1:47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</row>
    <row r="585" spans="1:47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</row>
    <row r="586" spans="1:47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</row>
    <row r="587" spans="1:47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</row>
    <row r="588" spans="1:47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</row>
    <row r="589" spans="1:47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</row>
    <row r="590" spans="1:47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</row>
    <row r="591" spans="1:47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</row>
    <row r="592" spans="1:47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</row>
    <row r="593" spans="1:47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</row>
    <row r="594" spans="1:47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</row>
    <row r="595" spans="1:47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</row>
    <row r="596" spans="1:47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</row>
    <row r="597" spans="1:47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</row>
    <row r="598" spans="1:47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</row>
    <row r="599" spans="1:47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</row>
    <row r="600" spans="1:47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</row>
    <row r="601" spans="1:47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</row>
    <row r="602" spans="1:47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</row>
    <row r="603" spans="1:47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</row>
    <row r="604" spans="1:47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</row>
    <row r="605" spans="1:47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</row>
    <row r="606" spans="1:47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</row>
    <row r="607" spans="1:47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</row>
    <row r="608" spans="1:47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</row>
    <row r="609" spans="1:47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</row>
    <row r="610" spans="1:47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</row>
    <row r="611" spans="1:47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</row>
    <row r="612" spans="1:47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</row>
    <row r="613" spans="1:47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</row>
    <row r="614" spans="1:47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</row>
    <row r="615" spans="1:47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</row>
    <row r="616" spans="1:47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</row>
    <row r="617" spans="1:47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</row>
    <row r="618" spans="1:47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</row>
    <row r="619" spans="1:47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</row>
    <row r="620" spans="1:47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</row>
    <row r="621" spans="1:47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</row>
    <row r="622" spans="1:47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</row>
    <row r="623" spans="1:47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</row>
    <row r="624" spans="1:47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</row>
    <row r="625" spans="1:47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</row>
    <row r="626" spans="1:47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</row>
    <row r="627" spans="1:47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</row>
    <row r="628" spans="1:47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</row>
    <row r="629" spans="1:47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</row>
    <row r="630" spans="1:47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</row>
    <row r="631" spans="1:47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</row>
    <row r="632" spans="1:47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</row>
    <row r="633" spans="1:47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</row>
    <row r="634" spans="1:47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</row>
    <row r="635" spans="1:47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</row>
    <row r="636" spans="1:47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</row>
    <row r="637" spans="1:47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</row>
    <row r="638" spans="1:47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</row>
    <row r="639" spans="1:47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</row>
    <row r="640" spans="1:47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</row>
    <row r="641" spans="1:47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</row>
    <row r="642" spans="1:47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</row>
    <row r="643" spans="1:47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</row>
    <row r="644" spans="1:47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</row>
    <row r="645" spans="1:47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</row>
    <row r="646" spans="1:47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</row>
    <row r="647" spans="1:47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</row>
    <row r="648" spans="1:47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</row>
    <row r="649" spans="1:47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</row>
    <row r="650" spans="1:47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</row>
    <row r="651" spans="1:47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</row>
    <row r="652" spans="1:47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</row>
    <row r="653" spans="1:47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</row>
    <row r="654" spans="1:47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</row>
    <row r="655" spans="1:47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</row>
    <row r="656" spans="1:47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</row>
    <row r="657" spans="1:47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</row>
    <row r="658" spans="1:47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</row>
    <row r="659" spans="1:47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</row>
    <row r="660" spans="1:47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</row>
    <row r="661" spans="1:47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</row>
    <row r="662" spans="1:47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</row>
    <row r="663" spans="1:47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</row>
    <row r="664" spans="1:47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</row>
    <row r="665" spans="1:47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</row>
    <row r="666" spans="1:47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</row>
    <row r="667" spans="1:47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</row>
    <row r="668" spans="1:47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</row>
    <row r="669" spans="1:47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</row>
    <row r="670" spans="1:47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</row>
    <row r="671" spans="1:47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</row>
    <row r="672" spans="1:47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</row>
    <row r="673" spans="1:47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</row>
    <row r="674" spans="1:47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</row>
    <row r="675" spans="1:47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</row>
    <row r="676" spans="1:47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</row>
    <row r="677" spans="1:47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</row>
    <row r="678" spans="1:47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</row>
    <row r="679" spans="1:47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</row>
    <row r="680" spans="1:47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</row>
    <row r="681" spans="1:47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</row>
    <row r="682" spans="1:47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</row>
    <row r="683" spans="1:47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</row>
    <row r="684" spans="1:47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</row>
    <row r="685" spans="1:47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</row>
    <row r="686" spans="1:47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</row>
    <row r="687" spans="1:47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</row>
    <row r="688" spans="1:47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</row>
    <row r="689" spans="1:47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</row>
    <row r="690" spans="1:47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</row>
    <row r="691" spans="1:47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</row>
    <row r="692" spans="1:47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</row>
    <row r="693" spans="1:47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</row>
    <row r="694" spans="1:47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</row>
    <row r="695" spans="1:47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</row>
    <row r="696" spans="1:47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</row>
    <row r="697" spans="1:47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</row>
    <row r="698" spans="1:47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</row>
    <row r="699" spans="1:47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</row>
    <row r="700" spans="1:47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</row>
    <row r="701" spans="1:47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</row>
    <row r="702" spans="1:47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</row>
    <row r="703" spans="1:47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</row>
    <row r="704" spans="1:47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</row>
    <row r="705" spans="1:47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</row>
    <row r="706" spans="1:47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</row>
    <row r="707" spans="1:47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</row>
    <row r="708" spans="1:47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</row>
    <row r="709" spans="1:47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</row>
    <row r="710" spans="1:47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</row>
    <row r="711" spans="1:47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</row>
    <row r="712" spans="1:47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</row>
    <row r="713" spans="1:47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</row>
    <row r="714" spans="1:47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</row>
    <row r="715" spans="1:47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</row>
    <row r="716" spans="1:47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</row>
    <row r="717" spans="1:47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</row>
    <row r="718" spans="1:47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</row>
    <row r="719" spans="1:47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</row>
    <row r="720" spans="1:47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</row>
    <row r="721" spans="1:47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</row>
    <row r="722" spans="1:47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</row>
    <row r="723" spans="1:47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</row>
    <row r="724" spans="1:47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</row>
    <row r="725" spans="1:47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</row>
    <row r="726" spans="1:47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</row>
    <row r="727" spans="1:47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</row>
    <row r="728" spans="1:47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</row>
    <row r="729" spans="1:47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</row>
    <row r="730" spans="1:47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</row>
    <row r="731" spans="1:47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</row>
    <row r="732" spans="1:47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</row>
    <row r="733" spans="1:47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</row>
    <row r="734" spans="1:47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</row>
    <row r="735" spans="1:47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</row>
    <row r="736" spans="1:47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</row>
    <row r="737" spans="1:47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</row>
    <row r="738" spans="1:47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</row>
    <row r="739" spans="1:47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</row>
    <row r="740" spans="1:47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</row>
    <row r="741" spans="1:47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</row>
    <row r="742" spans="1:47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</row>
    <row r="743" spans="1:47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</row>
    <row r="744" spans="1:47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</row>
    <row r="745" spans="1:47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</row>
    <row r="746" spans="1:47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</row>
    <row r="747" spans="1:47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</row>
    <row r="748" spans="1:47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</row>
    <row r="749" spans="1:47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</row>
    <row r="750" spans="1:47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</row>
    <row r="751" spans="1:47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</row>
    <row r="752" spans="1:47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</row>
    <row r="753" spans="1:47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</row>
    <row r="754" spans="1:47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</row>
    <row r="755" spans="1:47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</row>
    <row r="756" spans="1:47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</row>
    <row r="757" spans="1:47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</row>
    <row r="758" spans="1:47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</row>
    <row r="759" spans="1:47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</row>
    <row r="760" spans="1:47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</row>
    <row r="761" spans="1:47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</row>
    <row r="762" spans="1:47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</row>
    <row r="763" spans="1:47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</row>
    <row r="764" spans="1:47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</row>
    <row r="765" spans="1:47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</row>
    <row r="766" spans="1:47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</row>
    <row r="767" spans="1:47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</row>
    <row r="768" spans="1:47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</row>
    <row r="769" spans="1:47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</row>
    <row r="770" spans="1:47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</row>
    <row r="771" spans="1:47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</row>
    <row r="772" spans="1:47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</row>
    <row r="773" spans="1:47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</row>
    <row r="774" spans="1:47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</row>
    <row r="775" spans="1:47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</row>
    <row r="776" spans="1:47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</row>
    <row r="777" spans="1:47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</row>
    <row r="778" spans="1:47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</row>
    <row r="779" spans="1:47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</row>
    <row r="780" spans="1:47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</row>
    <row r="781" spans="1:47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</row>
    <row r="782" spans="1:47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</row>
    <row r="783" spans="1:47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</row>
    <row r="784" spans="1:47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</row>
    <row r="785" spans="1:47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</row>
    <row r="786" spans="1:47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</row>
    <row r="787" spans="1:47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</row>
    <row r="788" spans="1:47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</row>
    <row r="789" spans="1:47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</row>
    <row r="790" spans="1:47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</row>
    <row r="791" spans="1:47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</row>
    <row r="792" spans="1:47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</row>
    <row r="793" spans="1:47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</row>
    <row r="794" spans="1:47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</row>
    <row r="795" spans="1:47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</row>
    <row r="796" spans="1:47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</row>
    <row r="797" spans="1:47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</row>
    <row r="798" spans="1:47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</row>
    <row r="799" spans="1:47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</row>
    <row r="800" spans="1:47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</row>
    <row r="801" spans="1:47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</row>
    <row r="802" spans="1:47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</row>
    <row r="803" spans="1:47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</row>
    <row r="804" spans="1:47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</row>
    <row r="805" spans="1:47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</row>
    <row r="806" spans="1:47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</row>
    <row r="807" spans="1:47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</row>
    <row r="808" spans="1:47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</row>
    <row r="809" spans="1:47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</row>
    <row r="810" spans="1:47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</row>
    <row r="811" spans="1:47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</row>
    <row r="812" spans="1:47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</row>
    <row r="813" spans="1:47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</row>
    <row r="814" spans="1:47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</row>
    <row r="815" spans="1:47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</row>
    <row r="816" spans="1:47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</row>
    <row r="817" spans="1:47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</row>
    <row r="818" spans="1:47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</row>
    <row r="819" spans="1:47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</row>
    <row r="820" spans="1:47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</row>
    <row r="821" spans="1:47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</row>
    <row r="822" spans="1:47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</row>
    <row r="823" spans="1:47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</row>
    <row r="824" spans="1:47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</row>
    <row r="825" spans="1:47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</row>
    <row r="826" spans="1:47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</row>
    <row r="827" spans="1:47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</row>
    <row r="828" spans="1:47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</row>
    <row r="829" spans="1:47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</row>
    <row r="830" spans="1:47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</row>
    <row r="831" spans="1:47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</row>
    <row r="832" spans="1:47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</row>
    <row r="833" spans="1:47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</row>
    <row r="834" spans="1:47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</row>
    <row r="835" spans="1:47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</row>
    <row r="836" spans="1:47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</row>
    <row r="837" spans="1:47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</row>
    <row r="838" spans="1:47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</row>
    <row r="839" spans="1:47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</row>
    <row r="840" spans="1:47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</row>
    <row r="841" spans="1:47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</row>
    <row r="842" spans="1:47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</row>
    <row r="843" spans="1:47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</row>
    <row r="844" spans="1:47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</row>
    <row r="845" spans="1:47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</row>
    <row r="846" spans="1:47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</row>
    <row r="847" spans="1:47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</row>
    <row r="848" spans="1:47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</row>
    <row r="849" spans="1:47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</row>
    <row r="850" spans="1:47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</row>
    <row r="851" spans="1:47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</row>
    <row r="852" spans="1:47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</row>
    <row r="853" spans="1:47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</row>
    <row r="854" spans="1:47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</row>
    <row r="855" spans="1:47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</row>
    <row r="856" spans="1:47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</row>
    <row r="857" spans="1:47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</row>
    <row r="858" spans="1:47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</row>
    <row r="859" spans="1:47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</row>
    <row r="860" spans="1:47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</row>
    <row r="861" spans="1:47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</row>
    <row r="862" spans="1:47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</row>
    <row r="863" spans="1:47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</row>
    <row r="864" spans="1:47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</row>
    <row r="865" spans="1:47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</row>
    <row r="866" spans="1:47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</row>
    <row r="867" spans="1:47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</row>
    <row r="868" spans="1:47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</row>
    <row r="869" spans="1:47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</row>
    <row r="870" spans="1:47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</row>
    <row r="871" spans="1:47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</row>
    <row r="872" spans="1:47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</row>
    <row r="873" spans="1:47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</row>
    <row r="874" spans="1:47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</row>
    <row r="875" spans="1:47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</row>
    <row r="876" spans="1:47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</row>
    <row r="877" spans="1:47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</row>
    <row r="878" spans="1:47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</row>
    <row r="879" spans="1:47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</row>
    <row r="880" spans="1:47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</row>
    <row r="881" spans="1:47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</row>
    <row r="882" spans="1:47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</row>
    <row r="883" spans="1:47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</row>
    <row r="884" spans="1:47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</row>
    <row r="885" spans="1:47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</row>
    <row r="886" spans="1:47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</row>
    <row r="887" spans="1:47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</row>
    <row r="888" spans="1:47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</row>
    <row r="889" spans="1:47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</row>
    <row r="890" spans="1:47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</row>
    <row r="891" spans="1:47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</row>
    <row r="892" spans="1:47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</row>
    <row r="893" spans="1:47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</row>
    <row r="894" spans="1:47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</row>
    <row r="895" spans="1:47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</row>
    <row r="896" spans="1:47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</row>
    <row r="897" spans="1:47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</row>
    <row r="898" spans="1:47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</row>
    <row r="899" spans="1:47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</row>
    <row r="900" spans="1:47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</row>
    <row r="901" spans="1:47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</row>
    <row r="902" spans="1:47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</row>
    <row r="903" spans="1:47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</row>
    <row r="904" spans="1:47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</row>
    <row r="905" spans="1:47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</row>
    <row r="906" spans="1:47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</row>
    <row r="907" spans="1:47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</row>
    <row r="908" spans="1:47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</row>
    <row r="909" spans="1:47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</row>
    <row r="910" spans="1:47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</row>
    <row r="911" spans="1:47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</row>
    <row r="912" spans="1:47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</row>
    <row r="913" spans="1:47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</row>
    <row r="914" spans="1:47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</row>
    <row r="915" spans="1:47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</row>
    <row r="916" spans="1:47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</row>
    <row r="917" spans="1:47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</row>
    <row r="918" spans="1:47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</row>
    <row r="919" spans="1:47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</row>
    <row r="920" spans="1:47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</row>
    <row r="921" spans="1:47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</row>
    <row r="922" spans="1:47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</row>
    <row r="923" spans="1:47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</row>
    <row r="924" spans="1:47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</row>
    <row r="925" spans="1:47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</row>
    <row r="926" spans="1:47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</row>
    <row r="927" spans="1:47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</row>
    <row r="928" spans="1:47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</row>
    <row r="929" spans="1:47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</row>
    <row r="930" spans="1:47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</row>
    <row r="931" spans="1:47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</row>
    <row r="932" spans="1:47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</row>
    <row r="933" spans="1:47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</row>
    <row r="934" spans="1:47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</row>
    <row r="935" spans="1:47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</row>
    <row r="936" spans="1:47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</row>
    <row r="937" spans="1:47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</row>
    <row r="938" spans="1:47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</row>
    <row r="939" spans="1:47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</row>
    <row r="940" spans="1:47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</row>
    <row r="941" spans="1:47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</row>
    <row r="942" spans="1:47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</row>
    <row r="943" spans="1:47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</row>
    <row r="944" spans="1:47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</row>
    <row r="945" spans="1:47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</row>
    <row r="946" spans="1:47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</row>
    <row r="947" spans="1:47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</row>
    <row r="948" spans="1:47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</row>
    <row r="949" spans="1:47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</row>
    <row r="950" spans="1:47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</row>
    <row r="951" spans="1:47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</row>
    <row r="952" spans="1:47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</row>
    <row r="953" spans="1:47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</row>
    <row r="954" spans="1:47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</row>
    <row r="955" spans="1:47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</row>
    <row r="956" spans="1:47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</row>
    <row r="957" spans="1:47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</row>
    <row r="958" spans="1:47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</row>
    <row r="959" spans="1:47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</row>
    <row r="960" spans="1:47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</row>
    <row r="961" spans="1:47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</row>
    <row r="962" spans="1:47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</row>
    <row r="963" spans="1:47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</row>
    <row r="964" spans="1:47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</row>
    <row r="965" spans="1:47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</row>
    <row r="966" spans="1:47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</row>
    <row r="967" spans="1:47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</row>
    <row r="968" spans="1:47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</row>
    <row r="969" spans="1:47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</row>
    <row r="970" spans="1:47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</row>
    <row r="971" spans="1:47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</row>
    <row r="972" spans="1:47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</row>
    <row r="973" spans="1:47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</row>
    <row r="974" spans="1:47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</row>
    <row r="975" spans="1:47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</row>
    <row r="976" spans="1:47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</row>
    <row r="977" spans="1:47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</row>
    <row r="978" spans="1:47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</row>
    <row r="979" spans="1:47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</row>
    <row r="980" spans="1:47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</row>
    <row r="981" spans="1:47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</row>
    <row r="982" spans="1:47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</row>
    <row r="983" spans="1:47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</row>
    <row r="984" spans="1:47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</row>
    <row r="985" spans="1:47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</row>
    <row r="986" spans="1:47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</row>
    <row r="987" spans="1:47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</row>
    <row r="988" spans="1:47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</row>
    <row r="989" spans="1:47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</row>
    <row r="990" spans="1:47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</row>
    <row r="991" spans="1:47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</row>
    <row r="992" spans="1:47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</row>
    <row r="993" spans="1:47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</row>
    <row r="994" spans="1:47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</row>
    <row r="995" spans="1:47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</row>
    <row r="996" spans="1:47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</row>
    <row r="997" spans="1:47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</row>
    <row r="998" spans="1:47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</row>
    <row r="999" spans="1:47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</row>
    <row r="1000" spans="1:47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</row>
  </sheetData>
  <mergeCells count="16">
    <mergeCell ref="B6:B7"/>
    <mergeCell ref="C6:C7"/>
    <mergeCell ref="A6:A7"/>
    <mergeCell ref="A1:AF1"/>
    <mergeCell ref="J6:R6"/>
    <mergeCell ref="AD6:AD7"/>
    <mergeCell ref="AF6:AF7"/>
    <mergeCell ref="AE6:AE7"/>
    <mergeCell ref="S6:AB6"/>
    <mergeCell ref="AQ6:AS6"/>
    <mergeCell ref="AN6:AP6"/>
    <mergeCell ref="AU6:AU7"/>
    <mergeCell ref="AT6:AT7"/>
    <mergeCell ref="E6:I6"/>
    <mergeCell ref="AG6:AI6"/>
    <mergeCell ref="AJ6:AM6"/>
  </mergeCells>
  <conditionalFormatting sqref="E9:AC42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3" zoomScaleNormal="100" zoomScaleSheetLayoutView="100" workbookViewId="0">
      <selection activeCell="J98" sqref="J9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2"/>
      <c r="B1" s="112"/>
      <c r="C1" s="112"/>
      <c r="D1" s="113"/>
      <c r="E1" s="114"/>
      <c r="F1" s="113"/>
      <c r="G1" s="112"/>
      <c r="H1" s="308" t="s">
        <v>168</v>
      </c>
      <c r="I1" s="253"/>
      <c r="J1" s="115">
        <v>1</v>
      </c>
      <c r="K1" s="112"/>
      <c r="L1" s="116"/>
      <c r="M1" s="116"/>
      <c r="N1" s="116"/>
      <c r="O1" s="116"/>
      <c r="P1" s="116"/>
      <c r="Q1" s="116"/>
      <c r="R1" s="116"/>
      <c r="S1" s="116"/>
      <c r="T1" s="116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29.25" customHeight="1">
      <c r="A2" s="307" t="s">
        <v>169</v>
      </c>
      <c r="B2" s="259"/>
      <c r="C2" s="259"/>
      <c r="D2" s="259"/>
      <c r="E2" s="259"/>
      <c r="F2" s="259"/>
      <c r="G2" s="259"/>
      <c r="H2" s="259"/>
      <c r="I2" s="259"/>
      <c r="J2" s="259"/>
      <c r="K2" s="117"/>
      <c r="L2" s="118"/>
      <c r="M2" s="118"/>
      <c r="N2" s="118"/>
      <c r="O2" s="118"/>
      <c r="P2" s="118"/>
      <c r="Q2" s="118"/>
      <c r="R2" s="118"/>
      <c r="S2" s="118"/>
      <c r="T2" s="118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6.5" customHeight="1">
      <c r="A3" s="119" t="s">
        <v>170</v>
      </c>
      <c r="B3" s="120"/>
      <c r="C3" s="121" t="str">
        <f>VLOOKUP($J$1,'ENTRI NILAI PILIH TAB INI'!$A$9:$AC$51,3)</f>
        <v>ANDRI SETIAWAN</v>
      </c>
      <c r="D3" s="122"/>
      <c r="E3" s="123"/>
      <c r="F3" s="120"/>
      <c r="G3" s="119" t="s">
        <v>17</v>
      </c>
      <c r="H3" s="120"/>
      <c r="I3" s="120"/>
      <c r="J3" s="121" t="str">
        <f>nama_mapel!$J$3</f>
        <v xml:space="preserve"> XII / 5</v>
      </c>
      <c r="K3" s="124"/>
      <c r="L3" s="125"/>
      <c r="M3" s="125"/>
      <c r="N3" s="125"/>
      <c r="O3" s="125"/>
      <c r="P3" s="125"/>
      <c r="Q3" s="125"/>
      <c r="R3" s="125"/>
      <c r="S3" s="125"/>
      <c r="T3" s="125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6.5" customHeight="1">
      <c r="A4" s="119" t="s">
        <v>171</v>
      </c>
      <c r="B4" s="120"/>
      <c r="C4" s="121" t="str">
        <f>IF(VLOOKUP($J$1,'ENTRI NILAI PILIH TAB INI'!$A$9:$AC$51,2)&lt;100,"00","0")&amp;VLOOKUP($J$1,'ENTRI NILAI PILIH TAB INI'!$A$9:$AC$51,2)</f>
        <v>00910</v>
      </c>
      <c r="D4" s="126"/>
      <c r="E4" s="120"/>
      <c r="F4" s="120"/>
      <c r="G4" s="119" t="s">
        <v>31</v>
      </c>
      <c r="H4" s="120"/>
      <c r="I4" s="120"/>
      <c r="J4" s="121" t="str">
        <f>nama_mapel!$H$4</f>
        <v>2016-2017</v>
      </c>
      <c r="K4" s="124"/>
      <c r="L4" s="125"/>
      <c r="M4" s="127" t="str">
        <f>nama_mapel!$H$4</f>
        <v>2016-2017</v>
      </c>
      <c r="N4" s="125"/>
      <c r="O4" s="125"/>
      <c r="P4" s="125" t="s">
        <v>172</v>
      </c>
      <c r="Q4" s="125"/>
      <c r="R4" s="125"/>
      <c r="S4" s="125"/>
      <c r="T4" s="125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6.5" customHeight="1">
      <c r="A5" s="119" t="s">
        <v>173</v>
      </c>
      <c r="B5" s="120"/>
      <c r="C5" s="121" t="s">
        <v>174</v>
      </c>
      <c r="D5" s="126"/>
      <c r="E5" s="120"/>
      <c r="F5" s="120"/>
      <c r="G5" s="119" t="s">
        <v>37</v>
      </c>
      <c r="H5" s="120"/>
      <c r="I5" s="120"/>
      <c r="J5" s="121" t="str">
        <f>nama_mapel!$J$5</f>
        <v>Teknik Sepeda Motor</v>
      </c>
      <c r="K5" s="124"/>
      <c r="L5" s="125"/>
      <c r="M5" s="125" t="str">
        <f>nama_mapel!$J$5</f>
        <v>Teknik Sepeda Motor</v>
      </c>
      <c r="N5" s="125"/>
      <c r="O5" s="125"/>
      <c r="P5" s="125" t="s">
        <v>175</v>
      </c>
      <c r="Q5" s="125"/>
      <c r="R5" s="125"/>
      <c r="S5" s="125"/>
      <c r="T5" s="125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5.75" customHeight="1">
      <c r="A6" s="120"/>
      <c r="B6" s="119"/>
      <c r="C6" s="119"/>
      <c r="D6" s="120"/>
      <c r="E6" s="128"/>
      <c r="F6" s="120"/>
      <c r="G6" s="120"/>
      <c r="H6" s="119"/>
      <c r="I6" s="120"/>
      <c r="J6" s="120"/>
      <c r="K6" s="113"/>
      <c r="L6" s="129"/>
      <c r="M6" s="129"/>
      <c r="N6" s="129"/>
      <c r="O6" s="129"/>
      <c r="P6" s="129" t="s">
        <v>176</v>
      </c>
      <c r="Q6" s="129"/>
      <c r="R6" s="129"/>
      <c r="S6" s="129"/>
      <c r="T6" s="12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6.5" customHeight="1">
      <c r="A7" s="315" t="s">
        <v>177</v>
      </c>
      <c r="B7" s="313" t="s">
        <v>178</v>
      </c>
      <c r="C7" s="314"/>
      <c r="D7" s="309" t="s">
        <v>16</v>
      </c>
      <c r="E7" s="310" t="s">
        <v>179</v>
      </c>
      <c r="F7" s="311"/>
      <c r="G7" s="311"/>
      <c r="H7" s="311"/>
      <c r="I7" s="311"/>
      <c r="J7" s="312"/>
      <c r="K7" s="130"/>
      <c r="L7" s="131"/>
      <c r="M7" s="131"/>
      <c r="N7" s="131"/>
      <c r="O7" s="131"/>
      <c r="P7" s="131"/>
      <c r="Q7" s="131"/>
      <c r="R7" s="131"/>
      <c r="S7" s="131"/>
      <c r="T7" s="131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6.5" customHeight="1">
      <c r="A8" s="316"/>
      <c r="B8" s="299"/>
      <c r="C8" s="287"/>
      <c r="D8" s="269"/>
      <c r="E8" s="132" t="s">
        <v>180</v>
      </c>
      <c r="F8" s="133" t="s">
        <v>181</v>
      </c>
      <c r="G8" s="133" t="s">
        <v>88</v>
      </c>
      <c r="H8" s="305" t="s">
        <v>182</v>
      </c>
      <c r="I8" s="267"/>
      <c r="J8" s="306"/>
      <c r="K8" s="134"/>
      <c r="L8" s="131"/>
      <c r="M8" s="131"/>
      <c r="N8" s="131"/>
      <c r="O8" s="131"/>
      <c r="P8" s="131" t="s">
        <v>183</v>
      </c>
      <c r="Q8" s="131"/>
      <c r="R8" s="131"/>
      <c r="S8" s="131"/>
      <c r="T8" s="131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21" customHeight="1">
      <c r="A9" s="135" t="s">
        <v>11</v>
      </c>
      <c r="B9" s="136" t="s">
        <v>13</v>
      </c>
      <c r="C9" s="137"/>
      <c r="D9" s="138"/>
      <c r="E9" s="139"/>
      <c r="F9" s="138"/>
      <c r="G9" s="140"/>
      <c r="H9" s="302"/>
      <c r="I9" s="278"/>
      <c r="J9" s="279"/>
      <c r="K9" s="141"/>
      <c r="L9" s="131"/>
      <c r="M9" s="131"/>
      <c r="N9" s="131"/>
      <c r="O9" s="131"/>
      <c r="P9" s="131" t="s">
        <v>184</v>
      </c>
      <c r="Q9" s="131"/>
      <c r="R9" s="131"/>
      <c r="S9" s="131"/>
      <c r="T9" s="131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31.5" customHeight="1">
      <c r="A10" s="142">
        <v>1</v>
      </c>
      <c r="B10" s="288" t="str">
        <f>nama_mapel!C4</f>
        <v>Pendidikan Agama</v>
      </c>
      <c r="C10" s="289"/>
      <c r="D10" s="144">
        <f>nama_mapel!D4</f>
        <v>76</v>
      </c>
      <c r="E10" s="244">
        <f>IF(VLOOKUP($J$1,'ENTRI NILAI PILIH TAB INI'!$A$9:$AC$51,M10)=0,"",ROUND(VLOOKUP($J$1,'ENTRI NILAI PILIH TAB INI'!$A$9:$AC$51,M10),0))</f>
        <v>78</v>
      </c>
      <c r="F10" s="248" t="str">
        <f t="shared" ref="F10:F24" si="0">IF((E10=0),"",CONCATENATE(VLOOKUP(ABS(LEFT(E10,1)),$O$11:$Q$21,3)," ",IF((ABS(RIGHT(E10,1))=0),"",VLOOKUP(ABS(RIGHT(E10,1)),$O$11:$Q$21,2))))</f>
        <v>Tujuh puluh delapan</v>
      </c>
      <c r="G10" s="145" t="str">
        <f t="shared" ref="G10:G14" si="1">IF(E10="","",VLOOKUP(E10,$S$16:$T$19,2))</f>
        <v>Baik</v>
      </c>
      <c r="H10" s="288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0"/>
      <c r="J10" s="291"/>
      <c r="K10" s="146"/>
      <c r="L10" s="131"/>
      <c r="M10" s="131">
        <v>5</v>
      </c>
      <c r="N10" s="131"/>
      <c r="O10" s="131"/>
      <c r="P10" s="131" t="s">
        <v>185</v>
      </c>
      <c r="Q10" s="131"/>
      <c r="R10" s="131"/>
      <c r="S10" s="131"/>
      <c r="T10" s="131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31.5" customHeight="1">
      <c r="A11" s="147">
        <v>2</v>
      </c>
      <c r="B11" s="288" t="str">
        <f>nama_mapel!C5</f>
        <v xml:space="preserve">Pendidikan Kewarganegaraan </v>
      </c>
      <c r="C11" s="289"/>
      <c r="D11" s="144">
        <f>nama_mapel!D5</f>
        <v>75</v>
      </c>
      <c r="E11" s="244">
        <f>IF(VLOOKUP($J$1,'ENTRI NILAI PILIH TAB INI'!$A$9:$AC$51,M11)=0,"",ROUND(VLOOKUP($J$1,'ENTRI NILAI PILIH TAB INI'!$A$9:$AC$51,M11),0))</f>
        <v>76</v>
      </c>
      <c r="F11" s="248" t="str">
        <f t="shared" si="0"/>
        <v>Tujuh puluh enam</v>
      </c>
      <c r="G11" s="145" t="str">
        <f t="shared" si="1"/>
        <v>Baik</v>
      </c>
      <c r="H11" s="288" t="str">
        <f t="shared" si="2"/>
        <v>Pemahaman materi Pendidikan Kewarganegaraan  tercapai  dengan predikat Baik</v>
      </c>
      <c r="I11" s="290"/>
      <c r="J11" s="291"/>
      <c r="K11" s="146"/>
      <c r="L11" s="131">
        <f t="shared" ref="L11:L14" si="3">IF(E11="","",MOD(E11,1))</f>
        <v>0</v>
      </c>
      <c r="M11" s="131">
        <v>6</v>
      </c>
      <c r="N11" s="131"/>
      <c r="O11" s="6">
        <v>1</v>
      </c>
      <c r="P11" s="6" t="s">
        <v>186</v>
      </c>
      <c r="Q11" s="6" t="s">
        <v>187</v>
      </c>
      <c r="R11" s="131"/>
      <c r="S11" s="131"/>
      <c r="T11" s="131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31.5" customHeight="1">
      <c r="A12" s="147">
        <v>3</v>
      </c>
      <c r="B12" s="288" t="str">
        <f>nama_mapel!C6</f>
        <v>Bahasa  Indonesia</v>
      </c>
      <c r="C12" s="289"/>
      <c r="D12" s="144">
        <f>nama_mapel!D6</f>
        <v>75</v>
      </c>
      <c r="E12" s="244">
        <f>IF(VLOOKUP($J$1,'ENTRI NILAI PILIH TAB INI'!$A$9:$AC$51,M12)=0,"",ROUND(VLOOKUP($J$1,'ENTRI NILAI PILIH TAB INI'!$A$9:$AC$51,M12),0))</f>
        <v>80</v>
      </c>
      <c r="F12" s="248" t="str">
        <f t="shared" si="0"/>
        <v xml:space="preserve">Delapan puluh </v>
      </c>
      <c r="G12" s="145" t="str">
        <f t="shared" si="1"/>
        <v>Baik</v>
      </c>
      <c r="H12" s="288" t="str">
        <f t="shared" si="2"/>
        <v>Pemahaman materi Bahasa  Indonesia tercapai  dengan predikat Baik</v>
      </c>
      <c r="I12" s="290"/>
      <c r="J12" s="291"/>
      <c r="K12" s="146"/>
      <c r="L12" s="131">
        <f t="shared" si="3"/>
        <v>0</v>
      </c>
      <c r="M12" s="131">
        <v>7</v>
      </c>
      <c r="N12" s="131"/>
      <c r="O12" s="6">
        <v>2</v>
      </c>
      <c r="P12" s="6" t="s">
        <v>188</v>
      </c>
      <c r="Q12" s="6" t="s">
        <v>189</v>
      </c>
      <c r="R12" s="131"/>
      <c r="S12" s="131"/>
      <c r="T12" s="131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31.5" customHeight="1">
      <c r="A13" s="147">
        <v>4</v>
      </c>
      <c r="B13" s="288" t="str">
        <f>nama_mapel!C7</f>
        <v>Pendidikan Jasmani dan Olahraga</v>
      </c>
      <c r="C13" s="289"/>
      <c r="D13" s="144">
        <f>nama_mapel!D7</f>
        <v>75</v>
      </c>
      <c r="E13" s="244">
        <f>IF(VLOOKUP($J$1,'ENTRI NILAI PILIH TAB INI'!$A$9:$AC$51,M13)=0,"",ROUND(VLOOKUP($J$1,'ENTRI NILAI PILIH TAB INI'!$A$9:$AC$51,M13),0))</f>
        <v>78</v>
      </c>
      <c r="F13" s="248" t="str">
        <f t="shared" si="0"/>
        <v>Tujuh puluh delapan</v>
      </c>
      <c r="G13" s="145" t="str">
        <f t="shared" si="1"/>
        <v>Baik</v>
      </c>
      <c r="H13" s="288" t="str">
        <f t="shared" si="2"/>
        <v>Pemahaman materi Pendidikan Jasmani dan Olahraga tercapai  dengan predikat Baik</v>
      </c>
      <c r="I13" s="290"/>
      <c r="J13" s="291"/>
      <c r="K13" s="146"/>
      <c r="L13" s="131">
        <f t="shared" si="3"/>
        <v>0</v>
      </c>
      <c r="M13" s="131">
        <v>8</v>
      </c>
      <c r="N13" s="131"/>
      <c r="O13" s="6">
        <v>3</v>
      </c>
      <c r="P13" s="6" t="s">
        <v>190</v>
      </c>
      <c r="Q13" s="6" t="s">
        <v>191</v>
      </c>
      <c r="R13" s="131"/>
      <c r="S13" s="148"/>
      <c r="T13" s="131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31.5" customHeight="1">
      <c r="A14" s="147">
        <v>5</v>
      </c>
      <c r="B14" s="288" t="str">
        <f>nama_mapel!C8</f>
        <v>Seni Budaya</v>
      </c>
      <c r="C14" s="289"/>
      <c r="D14" s="144">
        <f>nama_mapel!D8</f>
        <v>75</v>
      </c>
      <c r="E14" s="244">
        <f>IF(VLOOKUP($J$1,'ENTRI NILAI PILIH TAB INI'!$A$9:$AC$51,M14)=0,"",ROUND(VLOOKUP($J$1,'ENTRI NILAI PILIH TAB INI'!$A$9:$AC$51,M14),0))</f>
        <v>79</v>
      </c>
      <c r="F14" s="248" t="str">
        <f t="shared" si="0"/>
        <v>Tujuh puluh sembilan</v>
      </c>
      <c r="G14" s="145" t="str">
        <f t="shared" si="1"/>
        <v>Baik</v>
      </c>
      <c r="H14" s="288" t="str">
        <f t="shared" si="2"/>
        <v>Pemahaman materi Seni Budaya tercapai  dengan predikat Baik</v>
      </c>
      <c r="I14" s="290"/>
      <c r="J14" s="291"/>
      <c r="K14" s="146"/>
      <c r="L14" s="131">
        <f t="shared" si="3"/>
        <v>0</v>
      </c>
      <c r="M14" s="131">
        <v>9</v>
      </c>
      <c r="N14" s="131"/>
      <c r="O14" s="6">
        <v>4</v>
      </c>
      <c r="P14" s="6" t="s">
        <v>192</v>
      </c>
      <c r="Q14" s="6" t="s">
        <v>193</v>
      </c>
      <c r="R14" s="131"/>
      <c r="S14" s="131"/>
      <c r="T14" s="131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22.5" customHeight="1">
      <c r="A15" s="135" t="s">
        <v>61</v>
      </c>
      <c r="B15" s="136" t="s">
        <v>62</v>
      </c>
      <c r="C15" s="149"/>
      <c r="D15" s="150"/>
      <c r="E15" s="245"/>
      <c r="F15" s="150" t="str">
        <f t="shared" si="0"/>
        <v/>
      </c>
      <c r="G15" s="150"/>
      <c r="H15" s="303"/>
      <c r="I15" s="278"/>
      <c r="J15" s="279"/>
      <c r="K15" s="146"/>
      <c r="L15" s="131"/>
      <c r="M15" s="131"/>
      <c r="N15" s="131"/>
      <c r="O15" s="131">
        <v>5</v>
      </c>
      <c r="P15" s="131" t="s">
        <v>194</v>
      </c>
      <c r="Q15" s="131" t="s">
        <v>195</v>
      </c>
      <c r="R15" s="131"/>
      <c r="S15" s="131">
        <v>0</v>
      </c>
      <c r="T15" s="131" t="s">
        <v>196</v>
      </c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30" customHeight="1">
      <c r="A16" s="147">
        <v>1</v>
      </c>
      <c r="B16" s="288" t="str">
        <f>nama_mapel!C10</f>
        <v>Bahasa Inggris</v>
      </c>
      <c r="C16" s="289"/>
      <c r="D16" s="151">
        <f>nama_mapel!D10</f>
        <v>75</v>
      </c>
      <c r="E16" s="246">
        <f>IF(VLOOKUP($J$1,'ENTRI NILAI PILIH TAB INI'!$A$9:$AC$51,M16)=0,"",ROUND(VLOOKUP($J$1,'ENTRI NILAI PILIH TAB INI'!$A$9:$AC$51,M16),0))</f>
        <v>76</v>
      </c>
      <c r="F16" s="248" t="str">
        <f t="shared" si="0"/>
        <v>Tujuh puluh enam</v>
      </c>
      <c r="G16" s="145" t="str">
        <f t="shared" ref="G16:G24" si="4">IF(E16="","",VLOOKUP(E16,$S$16:$T$19,2))</f>
        <v>Baik</v>
      </c>
      <c r="H16" s="288" t="str">
        <f t="shared" ref="H16:H24" si="5">CONCATENATE("Pemahaman materi ",B16,IF(D16&lt;E16," tercapai "," belum tercapai ")," dengan predikat"," ",G16)</f>
        <v>Pemahaman materi Bahasa Inggris tercapai  dengan predikat Baik</v>
      </c>
      <c r="I16" s="290"/>
      <c r="J16" s="291"/>
      <c r="K16" s="146"/>
      <c r="L16" s="131">
        <f t="shared" ref="L16:L22" si="6">IF(E16="","",MOD(E16,1))</f>
        <v>0</v>
      </c>
      <c r="M16" s="131">
        <v>10</v>
      </c>
      <c r="N16" s="131"/>
      <c r="O16" s="131">
        <v>6</v>
      </c>
      <c r="P16" s="131" t="s">
        <v>197</v>
      </c>
      <c r="Q16" s="131" t="s">
        <v>189</v>
      </c>
      <c r="R16" s="131"/>
      <c r="S16" s="131">
        <v>60</v>
      </c>
      <c r="T16" s="131" t="s">
        <v>198</v>
      </c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30" customHeight="1">
      <c r="A17" s="147">
        <v>2</v>
      </c>
      <c r="B17" s="288" t="str">
        <f>nama_mapel!C11</f>
        <v>Matematika</v>
      </c>
      <c r="C17" s="289"/>
      <c r="D17" s="151">
        <f>nama_mapel!D11</f>
        <v>75</v>
      </c>
      <c r="E17" s="246">
        <f>IF(VLOOKUP($J$1,'ENTRI NILAI PILIH TAB INI'!$A$9:$AC$51,M17)=0,"",ROUND(VLOOKUP($J$1,'ENTRI NILAI PILIH TAB INI'!$A$9:$AC$51,M17),0))</f>
        <v>79</v>
      </c>
      <c r="F17" s="248" t="str">
        <f t="shared" si="0"/>
        <v>Tujuh puluh sembilan</v>
      </c>
      <c r="G17" s="145" t="str">
        <f t="shared" si="4"/>
        <v>Baik</v>
      </c>
      <c r="H17" s="288" t="str">
        <f t="shared" si="5"/>
        <v>Pemahaman materi Matematika tercapai  dengan predikat Baik</v>
      </c>
      <c r="I17" s="290"/>
      <c r="J17" s="291"/>
      <c r="K17" s="146"/>
      <c r="L17" s="131">
        <f t="shared" si="6"/>
        <v>0</v>
      </c>
      <c r="M17" s="131">
        <v>11</v>
      </c>
      <c r="N17" s="131"/>
      <c r="O17" s="131">
        <v>7</v>
      </c>
      <c r="P17" s="131" t="s">
        <v>199</v>
      </c>
      <c r="Q17" s="131" t="s">
        <v>191</v>
      </c>
      <c r="R17" s="131"/>
      <c r="S17" s="131">
        <v>75</v>
      </c>
      <c r="T17" s="131" t="s">
        <v>163</v>
      </c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30" customHeight="1">
      <c r="A18" s="147">
        <v>3</v>
      </c>
      <c r="B18" s="288" t="str">
        <f>nama_mapel!C12</f>
        <v>Ilmu Pengetahuan Alam (IPA)</v>
      </c>
      <c r="C18" s="289"/>
      <c r="D18" s="151">
        <f>nama_mapel!D12</f>
        <v>75</v>
      </c>
      <c r="E18" s="246">
        <f>IF(VLOOKUP($J$1,'ENTRI NILAI PILIH TAB INI'!$A$9:$AC$51,M18)=0,"",ROUND(VLOOKUP($J$1,'ENTRI NILAI PILIH TAB INI'!$A$9:$AC$51,M18),0))</f>
        <v>78</v>
      </c>
      <c r="F18" s="248" t="str">
        <f t="shared" si="0"/>
        <v>Tujuh puluh delapan</v>
      </c>
      <c r="G18" s="145" t="str">
        <f t="shared" si="4"/>
        <v>Baik</v>
      </c>
      <c r="H18" s="288" t="str">
        <f t="shared" si="5"/>
        <v>Pemahaman materi Ilmu Pengetahuan Alam (IPA) tercapai  dengan predikat Baik</v>
      </c>
      <c r="I18" s="290"/>
      <c r="J18" s="291"/>
      <c r="K18" s="146"/>
      <c r="L18" s="131">
        <f t="shared" si="6"/>
        <v>0</v>
      </c>
      <c r="M18" s="131">
        <v>12</v>
      </c>
      <c r="N18" s="131"/>
      <c r="O18" s="131"/>
      <c r="P18" s="131"/>
      <c r="Q18" s="131"/>
      <c r="R18" s="131"/>
      <c r="S18" s="131">
        <v>90</v>
      </c>
      <c r="T18" s="131" t="s">
        <v>200</v>
      </c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30" customHeight="1">
      <c r="A19" s="147">
        <v>4</v>
      </c>
      <c r="B19" s="288" t="str">
        <f>nama_mapel!C13</f>
        <v>Ilmu Pengetahuan Sosial (IPS)</v>
      </c>
      <c r="C19" s="289"/>
      <c r="D19" s="151">
        <f>nama_mapel!D13</f>
        <v>75</v>
      </c>
      <c r="E19" s="246">
        <f>IF(VLOOKUP($J$1,'ENTRI NILAI PILIH TAB INI'!$A$9:$AC$51,M19)=0,"",ROUND(VLOOKUP($J$1,'ENTRI NILAI PILIH TAB INI'!$A$9:$AC$51,M19),0))</f>
        <v>78</v>
      </c>
      <c r="F19" s="248" t="str">
        <f t="shared" si="0"/>
        <v>Tujuh puluh delapan</v>
      </c>
      <c r="G19" s="145" t="str">
        <f t="shared" si="4"/>
        <v>Baik</v>
      </c>
      <c r="H19" s="288" t="str">
        <f t="shared" si="5"/>
        <v>Pemahaman materi Ilmu Pengetahuan Sosial (IPS) tercapai  dengan predikat Baik</v>
      </c>
      <c r="I19" s="290"/>
      <c r="J19" s="291"/>
      <c r="K19" s="146"/>
      <c r="L19" s="131">
        <f t="shared" si="6"/>
        <v>0</v>
      </c>
      <c r="M19" s="131">
        <v>13</v>
      </c>
      <c r="N19" s="131"/>
      <c r="O19" s="131"/>
      <c r="P19" s="131"/>
      <c r="Q19" s="131"/>
      <c r="R19" s="131"/>
      <c r="S19" s="131"/>
      <c r="T19" s="131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30" customHeight="1">
      <c r="A20" s="147">
        <v>5</v>
      </c>
      <c r="B20" s="288" t="str">
        <f>nama_mapel!C14</f>
        <v>Fisika</v>
      </c>
      <c r="C20" s="289"/>
      <c r="D20" s="151">
        <f>nama_mapel!D14</f>
        <v>75</v>
      </c>
      <c r="E20" s="246">
        <f>IF(VLOOKUP($J$1,'ENTRI NILAI PILIH TAB INI'!$A$9:$AC$51,M20)=0,"",ROUND(VLOOKUP($J$1,'ENTRI NILAI PILIH TAB INI'!$A$9:$AC$51,M20),0))</f>
        <v>84</v>
      </c>
      <c r="F20" s="248" t="str">
        <f t="shared" si="0"/>
        <v>Delapan puluh empat</v>
      </c>
      <c r="G20" s="145" t="str">
        <f t="shared" si="4"/>
        <v>Baik</v>
      </c>
      <c r="H20" s="288" t="str">
        <f t="shared" si="5"/>
        <v>Pemahaman materi Fisika tercapai  dengan predikat Baik</v>
      </c>
      <c r="I20" s="290"/>
      <c r="J20" s="291"/>
      <c r="K20" s="146"/>
      <c r="L20" s="131">
        <f t="shared" si="6"/>
        <v>0</v>
      </c>
      <c r="M20" s="131">
        <v>14</v>
      </c>
      <c r="N20" s="131"/>
      <c r="O20" s="131">
        <v>8</v>
      </c>
      <c r="P20" s="131" t="s">
        <v>201</v>
      </c>
      <c r="Q20" s="131" t="s">
        <v>193</v>
      </c>
      <c r="R20" s="131"/>
      <c r="S20" s="131"/>
      <c r="T20" s="131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30" customHeight="1">
      <c r="A21" s="147">
        <v>6</v>
      </c>
      <c r="B21" s="288" t="str">
        <f>nama_mapel!C15</f>
        <v>Kimia</v>
      </c>
      <c r="C21" s="289"/>
      <c r="D21" s="151">
        <f>nama_mapel!D15</f>
        <v>75</v>
      </c>
      <c r="E21" s="246">
        <f>IF(VLOOKUP($J$1,'ENTRI NILAI PILIH TAB INI'!$A$9:$AC$51,M21)=0,"",ROUND(VLOOKUP($J$1,'ENTRI NILAI PILIH TAB INI'!$A$9:$AC$51,M21),0))</f>
        <v>76</v>
      </c>
      <c r="F21" s="248" t="str">
        <f t="shared" si="0"/>
        <v>Tujuh puluh enam</v>
      </c>
      <c r="G21" s="145" t="str">
        <f t="shared" si="4"/>
        <v>Baik</v>
      </c>
      <c r="H21" s="288" t="str">
        <f t="shared" si="5"/>
        <v>Pemahaman materi Kimia tercapai  dengan predikat Baik</v>
      </c>
      <c r="I21" s="290"/>
      <c r="J21" s="291"/>
      <c r="K21" s="146"/>
      <c r="L21" s="131">
        <f t="shared" si="6"/>
        <v>0</v>
      </c>
      <c r="M21" s="131">
        <v>15</v>
      </c>
      <c r="N21" s="131"/>
      <c r="O21" s="131">
        <v>9</v>
      </c>
      <c r="P21" s="131" t="s">
        <v>202</v>
      </c>
      <c r="Q21" s="131" t="s">
        <v>203</v>
      </c>
      <c r="R21" s="131"/>
      <c r="S21" s="131"/>
      <c r="T21" s="131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30" customHeight="1">
      <c r="A22" s="147">
        <v>7</v>
      </c>
      <c r="B22" s="288" t="str">
        <f>nama_mapel!C16</f>
        <v>Ketrampilan Komputer dan Pengelolaan Informasi</v>
      </c>
      <c r="C22" s="289"/>
      <c r="D22" s="151">
        <f>nama_mapel!D16</f>
        <v>75</v>
      </c>
      <c r="E22" s="246">
        <f>IF(VLOOKUP($J$1,'ENTRI NILAI PILIH TAB INI'!$A$9:$AC$51,M22)=0,"",ROUND(VLOOKUP($J$1,'ENTRI NILAI PILIH TAB INI'!$A$9:$AC$51,M22),0))</f>
        <v>84</v>
      </c>
      <c r="F22" s="248" t="str">
        <f t="shared" si="0"/>
        <v>Delapan puluh empat</v>
      </c>
      <c r="G22" s="145" t="str">
        <f t="shared" si="4"/>
        <v>Baik</v>
      </c>
      <c r="H22" s="288" t="str">
        <f t="shared" si="5"/>
        <v>Pemahaman materi Ketrampilan Komputer dan Pengelolaan Informasi tercapai  dengan predikat Baik</v>
      </c>
      <c r="I22" s="290"/>
      <c r="J22" s="291"/>
      <c r="K22" s="146"/>
      <c r="L22" s="131">
        <f t="shared" si="6"/>
        <v>0</v>
      </c>
      <c r="M22" s="131">
        <v>16</v>
      </c>
      <c r="N22" s="131"/>
      <c r="O22" s="131"/>
      <c r="P22" s="131"/>
      <c r="Q22" s="131"/>
      <c r="R22" s="131"/>
      <c r="S22" s="131">
        <v>0</v>
      </c>
      <c r="T22" s="131" t="s">
        <v>204</v>
      </c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30" customHeight="1">
      <c r="A23" s="147">
        <v>8</v>
      </c>
      <c r="B23" s="288" t="str">
        <f>nama_mapel!C17</f>
        <v>Kewirausahaan</v>
      </c>
      <c r="C23" s="289"/>
      <c r="D23" s="151">
        <f>nama_mapel!D17</f>
        <v>75</v>
      </c>
      <c r="E23" s="246">
        <f>IF(VLOOKUP($J$1,'ENTRI NILAI PILIH TAB INI'!$A$9:$AC$51,M23)=0,"",ROUND(VLOOKUP($J$1,'ENTRI NILAI PILIH TAB INI'!$A$9:$AC$51,M23),0))</f>
        <v>80</v>
      </c>
      <c r="F23" s="248" t="str">
        <f t="shared" si="0"/>
        <v xml:space="preserve">Delapan puluh </v>
      </c>
      <c r="G23" s="145" t="str">
        <f t="shared" si="4"/>
        <v>Baik</v>
      </c>
      <c r="H23" s="288" t="str">
        <f t="shared" si="5"/>
        <v>Pemahaman materi Kewirausahaan tercapai  dengan predikat Baik</v>
      </c>
      <c r="I23" s="290"/>
      <c r="J23" s="291"/>
      <c r="K23" s="146"/>
      <c r="L23" s="131"/>
      <c r="M23" s="131">
        <v>17</v>
      </c>
      <c r="N23" s="131"/>
      <c r="O23" s="131"/>
      <c r="P23" s="131"/>
      <c r="Q23" s="131"/>
      <c r="R23" s="131"/>
      <c r="S23" s="131"/>
      <c r="T23" s="131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6.5" hidden="1" customHeight="1">
      <c r="A24" s="147">
        <v>9</v>
      </c>
      <c r="B24" s="288">
        <f>nama_mapel!C18</f>
        <v>0</v>
      </c>
      <c r="C24" s="289"/>
      <c r="D24" s="151">
        <f>nama_mapel!D18</f>
        <v>0</v>
      </c>
      <c r="E24" s="246" t="str">
        <f>IF(VLOOKUP($J$1,'ENTRI NILAI PILIH TAB INI'!$A$9:$AC$51,M24)=0,"",ROUND(VLOOKUP($J$1,'ENTRI NILAI PILIH TAB INI'!$A$9:$AC$51,M24),0))</f>
        <v/>
      </c>
      <c r="F24" s="248" t="e">
        <f t="shared" si="0"/>
        <v>#VALUE!</v>
      </c>
      <c r="G24" s="145" t="str">
        <f t="shared" si="4"/>
        <v/>
      </c>
      <c r="H24" s="288" t="str">
        <f t="shared" si="5"/>
        <v xml:space="preserve">Pemahaman materi 0 tercapai  dengan predikat </v>
      </c>
      <c r="I24" s="290"/>
      <c r="J24" s="291"/>
      <c r="K24" s="146"/>
      <c r="L24" s="131"/>
      <c r="M24" s="131">
        <v>18</v>
      </c>
      <c r="N24" s="131"/>
      <c r="O24" s="131"/>
      <c r="P24" s="131"/>
      <c r="Q24" s="131"/>
      <c r="R24" s="131"/>
      <c r="S24" s="131"/>
      <c r="T24" s="131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6.5" hidden="1" customHeight="1">
      <c r="A25" s="147"/>
      <c r="B25" s="288"/>
      <c r="C25" s="289"/>
      <c r="D25" s="151"/>
      <c r="E25" s="246"/>
      <c r="F25" s="248"/>
      <c r="G25" s="145"/>
      <c r="H25" s="288"/>
      <c r="I25" s="290"/>
      <c r="J25" s="291"/>
      <c r="K25" s="146"/>
      <c r="L25" s="131"/>
      <c r="M25" s="131"/>
      <c r="N25" s="131"/>
      <c r="O25" s="131"/>
      <c r="P25" s="131"/>
      <c r="Q25" s="131"/>
      <c r="R25" s="131"/>
      <c r="S25" s="131"/>
      <c r="T25" s="131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24" customHeight="1">
      <c r="A26" s="135" t="s">
        <v>83</v>
      </c>
      <c r="B26" s="136" t="s">
        <v>84</v>
      </c>
      <c r="C26" s="149"/>
      <c r="D26" s="152"/>
      <c r="E26" s="245"/>
      <c r="F26" s="152" t="str">
        <f t="shared" ref="F26:F39" si="7">IF((E26=0),"",CONCATENATE(VLOOKUP(ABS(LEFT(E26,1)),$O$11:$Q$21,3)," ",IF((ABS(RIGHT(E26,1))=0),"",VLOOKUP(ABS(RIGHT(E26,1)),$O$11:$Q$21,2))))</f>
        <v/>
      </c>
      <c r="G26" s="152"/>
      <c r="H26" s="277"/>
      <c r="I26" s="278"/>
      <c r="J26" s="279"/>
      <c r="K26" s="146"/>
      <c r="L26" s="131"/>
      <c r="M26" s="131"/>
      <c r="N26" s="131"/>
      <c r="O26" s="131"/>
      <c r="P26" s="131"/>
      <c r="Q26" s="131"/>
      <c r="R26" s="131"/>
      <c r="S26" s="131"/>
      <c r="T26" s="131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33.75" customHeight="1">
      <c r="A27" s="153">
        <v>1</v>
      </c>
      <c r="B27" s="288" t="str">
        <f>nama_mapel!C21</f>
        <v>Pemeliharaan Mesin Sepeda Motor</v>
      </c>
      <c r="C27" s="289"/>
      <c r="D27" s="151">
        <f>nama_mapel!D21</f>
        <v>80</v>
      </c>
      <c r="E27" s="246">
        <f>IF(VLOOKUP($J$1,'ENTRI NILAI PILIH TAB INI'!$A$9:$AC$51,M27)=0,"",ROUND(VLOOKUP($J$1,'ENTRI NILAI PILIH TAB INI'!$A$9:$AC$51,M27),0))</f>
        <v>86</v>
      </c>
      <c r="F27" s="248" t="str">
        <f t="shared" si="7"/>
        <v>Delapan puluh enam</v>
      </c>
      <c r="G27" s="145" t="str">
        <f t="shared" ref="G27:G36" si="8">IF(E27&lt;D27,"Belum Kompeten","Kompeten")</f>
        <v>Kompeten</v>
      </c>
      <c r="H27" s="292" t="str">
        <f t="shared" ref="H27:H33" si="9">IF(E27="","",IF(E27&gt;=D27+5,"Kompeten Dalam  ","Cukup Kompeten dalam ")&amp;B27)</f>
        <v>Kompeten Dalam  Pemeliharaan Mesin Sepeda Motor</v>
      </c>
      <c r="I27" s="290"/>
      <c r="J27" s="291"/>
      <c r="K27" s="146"/>
      <c r="L27" s="131">
        <f t="shared" ref="L27:L31" si="10">IF(E27="","",MOD(E27,1))</f>
        <v>0</v>
      </c>
      <c r="M27" s="131">
        <v>19</v>
      </c>
      <c r="N27" s="131"/>
      <c r="O27" s="131"/>
      <c r="P27" s="131"/>
      <c r="Q27" s="131"/>
      <c r="R27" s="131"/>
      <c r="S27" s="131"/>
      <c r="T27" s="131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33.75" customHeight="1">
      <c r="A28" s="153">
        <v>2</v>
      </c>
      <c r="B28" s="288" t="str">
        <f>nama_mapel!C22</f>
        <v>Pemeliharaan Sasis Sepeda Motor</v>
      </c>
      <c r="C28" s="289"/>
      <c r="D28" s="151">
        <f>nama_mapel!D22</f>
        <v>80</v>
      </c>
      <c r="E28" s="246">
        <f>IF(VLOOKUP($J$1,'ENTRI NILAI PILIH TAB INI'!$A$9:$AC$51,M28)=0,"",ROUND(VLOOKUP($J$1,'ENTRI NILAI PILIH TAB INI'!$A$9:$AC$51,M28),0))</f>
        <v>84</v>
      </c>
      <c r="F28" s="248" t="str">
        <f t="shared" si="7"/>
        <v>Delapan puluh empat</v>
      </c>
      <c r="G28" s="145" t="str">
        <f t="shared" si="8"/>
        <v>Kompeten</v>
      </c>
      <c r="H28" s="292" t="str">
        <f t="shared" si="9"/>
        <v>Cukup Kompeten dalam Pemeliharaan Sasis Sepeda Motor</v>
      </c>
      <c r="I28" s="290"/>
      <c r="J28" s="291"/>
      <c r="K28" s="146"/>
      <c r="L28" s="131">
        <f t="shared" si="10"/>
        <v>0</v>
      </c>
      <c r="M28" s="131">
        <v>20</v>
      </c>
      <c r="N28" s="131"/>
      <c r="O28" s="131"/>
      <c r="P28" s="131"/>
      <c r="Q28" s="131"/>
      <c r="R28" s="131"/>
      <c r="S28" s="131"/>
      <c r="T28" s="131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33.75" customHeight="1">
      <c r="A29" s="147">
        <v>3</v>
      </c>
      <c r="B29" s="288" t="str">
        <f>nama_mapel!C23</f>
        <v>Pemeliharaan dan Kelistrikan Sepeda Motor</v>
      </c>
      <c r="C29" s="289"/>
      <c r="D29" s="151">
        <f>nama_mapel!D23</f>
        <v>80</v>
      </c>
      <c r="E29" s="246">
        <f>IF(VLOOKUP($J$1,'ENTRI NILAI PILIH TAB INI'!$A$9:$AC$51,M29)=0,"",ROUND(VLOOKUP($J$1,'ENTRI NILAI PILIH TAB INI'!$A$9:$AC$51,M29),0))</f>
        <v>82</v>
      </c>
      <c r="F29" s="248" t="str">
        <f t="shared" si="7"/>
        <v>Delapan puluh dua</v>
      </c>
      <c r="G29" s="145" t="str">
        <f t="shared" si="8"/>
        <v>Kompeten</v>
      </c>
      <c r="H29" s="292" t="str">
        <f t="shared" si="9"/>
        <v>Cukup Kompeten dalam Pemeliharaan dan Kelistrikan Sepeda Motor</v>
      </c>
      <c r="I29" s="290"/>
      <c r="J29" s="291"/>
      <c r="K29" s="146"/>
      <c r="L29" s="131">
        <f t="shared" si="10"/>
        <v>0</v>
      </c>
      <c r="M29" s="131">
        <v>21</v>
      </c>
      <c r="N29" s="131"/>
      <c r="O29" s="131"/>
      <c r="P29" s="131"/>
      <c r="Q29" s="131"/>
      <c r="R29" s="131"/>
      <c r="S29" s="131"/>
      <c r="T29" s="131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33.75" hidden="1" customHeight="1">
      <c r="A30" s="154">
        <v>4</v>
      </c>
      <c r="B30" s="288">
        <f>nama_mapel!C24</f>
        <v>0</v>
      </c>
      <c r="C30" s="289"/>
      <c r="D30" s="151">
        <f>nama_mapel!D24</f>
        <v>0</v>
      </c>
      <c r="E30" s="246" t="str">
        <f>IF(VLOOKUP($J$1,'ENTRI NILAI PILIH TAB INI'!$A$9:$AC$51,M30)=0,"",ROUND(VLOOKUP($J$1,'ENTRI NILAI PILIH TAB INI'!$A$9:$AC$51,M30),0))</f>
        <v/>
      </c>
      <c r="F30" s="248" t="e">
        <f t="shared" si="7"/>
        <v>#VALUE!</v>
      </c>
      <c r="G30" s="145" t="str">
        <f t="shared" si="8"/>
        <v>Kompeten</v>
      </c>
      <c r="H30" s="292" t="str">
        <f t="shared" si="9"/>
        <v/>
      </c>
      <c r="I30" s="290"/>
      <c r="J30" s="291"/>
      <c r="K30" s="146"/>
      <c r="L30" s="131" t="str">
        <f t="shared" si="10"/>
        <v/>
      </c>
      <c r="M30" s="131">
        <v>22</v>
      </c>
      <c r="N30" s="131"/>
      <c r="O30" s="131"/>
      <c r="P30" s="131"/>
      <c r="Q30" s="131"/>
      <c r="R30" s="131"/>
      <c r="S30" s="131"/>
      <c r="T30" s="131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33.75" hidden="1" customHeight="1">
      <c r="A31" s="147">
        <v>5</v>
      </c>
      <c r="B31" s="288">
        <f>nama_mapel!C25</f>
        <v>0</v>
      </c>
      <c r="C31" s="289"/>
      <c r="D31" s="151">
        <f>nama_mapel!D25</f>
        <v>0</v>
      </c>
      <c r="E31" s="246" t="str">
        <f>IF(VLOOKUP($J$1,'ENTRI NILAI PILIH TAB INI'!$A$9:$AC$51,M31)=0,"",ROUND(VLOOKUP($J$1,'ENTRI NILAI PILIH TAB INI'!$A$9:$AC$51,M31),0))</f>
        <v/>
      </c>
      <c r="F31" s="248" t="e">
        <f t="shared" si="7"/>
        <v>#VALUE!</v>
      </c>
      <c r="G31" s="145" t="str">
        <f t="shared" si="8"/>
        <v>Kompeten</v>
      </c>
      <c r="H31" s="292" t="str">
        <f t="shared" si="9"/>
        <v/>
      </c>
      <c r="I31" s="290"/>
      <c r="J31" s="291"/>
      <c r="K31" s="146"/>
      <c r="L31" s="131" t="str">
        <f t="shared" si="10"/>
        <v/>
      </c>
      <c r="M31" s="131">
        <v>23</v>
      </c>
      <c r="N31" s="131"/>
      <c r="O31" s="131"/>
      <c r="P31" s="131"/>
      <c r="Q31" s="131"/>
      <c r="R31" s="131"/>
      <c r="S31" s="131"/>
      <c r="T31" s="131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33.75" hidden="1" customHeight="1">
      <c r="A32" s="154">
        <v>6</v>
      </c>
      <c r="B32" s="288">
        <f>nama_mapel!C26</f>
        <v>0</v>
      </c>
      <c r="C32" s="289"/>
      <c r="D32" s="151">
        <f>nama_mapel!D26</f>
        <v>0</v>
      </c>
      <c r="E32" s="246" t="str">
        <f>IF(VLOOKUP($J$1,'ENTRI NILAI PILIH TAB INI'!$A$9:$AC$51,M32)=0,"",ROUND(VLOOKUP($J$1,'ENTRI NILAI PILIH TAB INI'!$A$9:$AC$51,M32),0))</f>
        <v/>
      </c>
      <c r="F32" s="248" t="e">
        <f t="shared" si="7"/>
        <v>#VALUE!</v>
      </c>
      <c r="G32" s="145" t="str">
        <f t="shared" si="8"/>
        <v>Kompeten</v>
      </c>
      <c r="H32" s="292" t="str">
        <f t="shared" si="9"/>
        <v/>
      </c>
      <c r="I32" s="290"/>
      <c r="J32" s="291"/>
      <c r="K32" s="146"/>
      <c r="L32" s="131"/>
      <c r="M32" s="131">
        <v>24</v>
      </c>
      <c r="N32" s="131"/>
      <c r="O32" s="131"/>
      <c r="P32" s="131"/>
      <c r="Q32" s="131"/>
      <c r="R32" s="131"/>
      <c r="S32" s="131"/>
      <c r="T32" s="131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33.75" hidden="1" customHeight="1">
      <c r="A33" s="154">
        <v>7</v>
      </c>
      <c r="B33" s="288">
        <f>nama_mapel!C27</f>
        <v>0</v>
      </c>
      <c r="C33" s="289"/>
      <c r="D33" s="151">
        <f>nama_mapel!D27</f>
        <v>0</v>
      </c>
      <c r="E33" s="246" t="str">
        <f>IF(VLOOKUP($J$1,'ENTRI NILAI PILIH TAB INI'!$A$9:$AC$51,M33)=0,"",ROUND(VLOOKUP($J$1,'ENTRI NILAI PILIH TAB INI'!$A$9:$AC$51,M33),0))</f>
        <v/>
      </c>
      <c r="F33" s="248" t="e">
        <f t="shared" si="7"/>
        <v>#VALUE!</v>
      </c>
      <c r="G33" s="145" t="str">
        <f t="shared" si="8"/>
        <v>Kompeten</v>
      </c>
      <c r="H33" s="292" t="str">
        <f t="shared" si="9"/>
        <v/>
      </c>
      <c r="I33" s="290"/>
      <c r="J33" s="291"/>
      <c r="K33" s="146"/>
      <c r="L33" s="131"/>
      <c r="M33" s="131">
        <v>25</v>
      </c>
      <c r="N33" s="131"/>
      <c r="O33" s="131"/>
      <c r="P33" s="131"/>
      <c r="Q33" s="131"/>
      <c r="R33" s="131"/>
      <c r="S33" s="131"/>
      <c r="T33" s="131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5" hidden="1" customHeight="1">
      <c r="A34" s="154">
        <v>8</v>
      </c>
      <c r="B34" s="143" t="str">
        <f>nama_mapel!C22</f>
        <v>Pemeliharaan Sasis Sepeda Motor</v>
      </c>
      <c r="C34" s="155"/>
      <c r="D34" s="151">
        <f>nama_mapel!D28</f>
        <v>0</v>
      </c>
      <c r="E34" s="246" t="str">
        <f>IF(VLOOKUP($J$1,'ENTRI NILAI PILIH TAB INI'!$A$9:$AC$51,M34)=0,"",ROUND(VLOOKUP($J$1,'ENTRI NILAI PILIH TAB INI'!$A$9:$AC$51,M34),0))</f>
        <v/>
      </c>
      <c r="F34" s="248" t="e">
        <f t="shared" si="7"/>
        <v>#VALUE!</v>
      </c>
      <c r="G34" s="145" t="str">
        <f t="shared" si="8"/>
        <v>Kompeten</v>
      </c>
      <c r="H34" s="293" t="str">
        <f t="shared" ref="H34:H36" si="11">IF(E34="","",IF(E34&gt;=D34+5,"Baik Dalam  ","Cukup dalam ")&amp;B34)</f>
        <v/>
      </c>
      <c r="I34" s="290"/>
      <c r="J34" s="291"/>
      <c r="K34" s="146"/>
      <c r="L34" s="131"/>
      <c r="M34" s="131">
        <v>26</v>
      </c>
      <c r="N34" s="131"/>
      <c r="O34" s="131"/>
      <c r="P34" s="131"/>
      <c r="Q34" s="131"/>
      <c r="R34" s="131"/>
      <c r="S34" s="131"/>
      <c r="T34" s="131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5" hidden="1" customHeight="1">
      <c r="A35" s="154">
        <v>9</v>
      </c>
      <c r="B35" s="143" t="str">
        <f>nama_mapel!C22</f>
        <v>Pemeliharaan Sasis Sepeda Motor</v>
      </c>
      <c r="C35" s="155"/>
      <c r="D35" s="151">
        <f>nama_mapel!D29</f>
        <v>0</v>
      </c>
      <c r="E35" s="246" t="str">
        <f>IF(VLOOKUP($J$1,'ENTRI NILAI PILIH TAB INI'!$A$9:$AC$51,M35)=0,"",ROUND(VLOOKUP($J$1,'ENTRI NILAI PILIH TAB INI'!$A$9:$AC$51,M35),0))</f>
        <v/>
      </c>
      <c r="F35" s="248" t="e">
        <f t="shared" si="7"/>
        <v>#VALUE!</v>
      </c>
      <c r="G35" s="145" t="str">
        <f t="shared" si="8"/>
        <v>Kompeten</v>
      </c>
      <c r="H35" s="293" t="str">
        <f t="shared" si="11"/>
        <v/>
      </c>
      <c r="I35" s="290"/>
      <c r="J35" s="291"/>
      <c r="K35" s="146"/>
      <c r="L35" s="131"/>
      <c r="M35" s="131">
        <v>27</v>
      </c>
      <c r="N35" s="131"/>
      <c r="O35" s="131"/>
      <c r="P35" s="131"/>
      <c r="Q35" s="131"/>
      <c r="R35" s="131"/>
      <c r="S35" s="131"/>
      <c r="T35" s="131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5" hidden="1" customHeight="1">
      <c r="A36" s="154">
        <v>10</v>
      </c>
      <c r="B36" s="143" t="str">
        <f>nama_mapel!C22</f>
        <v>Pemeliharaan Sasis Sepeda Motor</v>
      </c>
      <c r="C36" s="155"/>
      <c r="D36" s="151">
        <f>nama_mapel!D30</f>
        <v>0</v>
      </c>
      <c r="E36" s="246" t="str">
        <f>IF(VLOOKUP($J$1,'ENTRI NILAI PILIH TAB INI'!$A$9:$AC$51,M36)=0,"",ROUND(VLOOKUP($J$1,'ENTRI NILAI PILIH TAB INI'!$A$9:$AC$51,M36),0))</f>
        <v/>
      </c>
      <c r="F36" s="248" t="e">
        <f t="shared" si="7"/>
        <v>#VALUE!</v>
      </c>
      <c r="G36" s="145" t="str">
        <f t="shared" si="8"/>
        <v>Kompeten</v>
      </c>
      <c r="H36" s="293" t="str">
        <f t="shared" si="11"/>
        <v/>
      </c>
      <c r="I36" s="290"/>
      <c r="J36" s="291"/>
      <c r="K36" s="146"/>
      <c r="L36" s="131"/>
      <c r="M36" s="131">
        <v>28</v>
      </c>
      <c r="N36" s="131"/>
      <c r="O36" s="131"/>
      <c r="P36" s="131"/>
      <c r="Q36" s="131"/>
      <c r="R36" s="131"/>
      <c r="S36" s="131"/>
      <c r="T36" s="131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2.75" hidden="1" customHeight="1">
      <c r="A37" s="156"/>
      <c r="B37" s="320"/>
      <c r="C37" s="321"/>
      <c r="D37" s="157"/>
      <c r="E37" s="247"/>
      <c r="F37" s="249" t="str">
        <f t="shared" si="7"/>
        <v/>
      </c>
      <c r="G37" s="158"/>
      <c r="H37" s="304"/>
      <c r="I37" s="290"/>
      <c r="J37" s="291"/>
      <c r="K37" s="146"/>
      <c r="L37" s="131"/>
      <c r="M37" s="131"/>
      <c r="N37" s="131"/>
      <c r="O37" s="131"/>
      <c r="P37" s="131"/>
      <c r="Q37" s="131"/>
      <c r="R37" s="131"/>
      <c r="S37" s="131"/>
      <c r="T37" s="131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22.5" customHeight="1">
      <c r="A38" s="159" t="s">
        <v>99</v>
      </c>
      <c r="B38" s="136" t="s">
        <v>100</v>
      </c>
      <c r="C38" s="160"/>
      <c r="D38" s="152"/>
      <c r="E38" s="245"/>
      <c r="F38" s="152" t="str">
        <f t="shared" si="7"/>
        <v/>
      </c>
      <c r="G38" s="152"/>
      <c r="H38" s="277"/>
      <c r="I38" s="278"/>
      <c r="J38" s="279"/>
      <c r="K38" s="146"/>
      <c r="L38" s="131"/>
      <c r="M38" s="131"/>
      <c r="N38" s="131"/>
      <c r="O38" s="131"/>
      <c r="P38" s="131"/>
      <c r="Q38" s="131"/>
      <c r="R38" s="131"/>
      <c r="S38" s="131"/>
      <c r="T38" s="131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36.75" customHeight="1">
      <c r="A39" s="147">
        <v>1</v>
      </c>
      <c r="B39" s="161" t="s">
        <v>103</v>
      </c>
      <c r="C39" s="162"/>
      <c r="D39" s="151">
        <f>nama_mapel!D33</f>
        <v>75</v>
      </c>
      <c r="E39" s="246">
        <f>IF(VLOOKUP($J$1,'ENTRI NILAI PILIH TAB INI'!$A$9:$AU$51,M39)=0,"",ROUND(VLOOKUP($J$1,'ENTRI NILAI PILIH TAB INI'!$A$9:$AU$51,M39),0))</f>
        <v>76</v>
      </c>
      <c r="F39" s="248" t="str">
        <f t="shared" si="7"/>
        <v>Tujuh puluh enam</v>
      </c>
      <c r="G39" s="145" t="str">
        <f>IF(E39="","",VLOOKUP(E39,$S$16:$T$19,2))</f>
        <v>Baik</v>
      </c>
      <c r="H39" s="288" t="str">
        <f>CONCATENATE("Pemahaman materi ",B39,IF(D39&lt;E39," tercapai "," belum tercapai ")," dengan predikat"," ",G39)</f>
        <v>Pemahaman materi Bahasa Jawa tercapai  dengan predikat Baik</v>
      </c>
      <c r="I39" s="290"/>
      <c r="J39" s="291"/>
      <c r="K39" s="146"/>
      <c r="L39" s="131">
        <f t="shared" ref="L39:L40" si="12">IF(E39="","",MOD(E39,1))</f>
        <v>0</v>
      </c>
      <c r="M39" s="131">
        <v>29</v>
      </c>
      <c r="N39" s="131"/>
      <c r="O39" s="131"/>
      <c r="P39" s="131"/>
      <c r="Q39" s="131"/>
      <c r="R39" s="131"/>
      <c r="S39" s="131"/>
      <c r="T39" s="131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4.25" customHeight="1">
      <c r="A40" s="163"/>
      <c r="B40" s="164"/>
      <c r="C40" s="164"/>
      <c r="D40" s="165"/>
      <c r="E40" s="165"/>
      <c r="F40" s="165"/>
      <c r="G40" s="165"/>
      <c r="H40" s="166"/>
      <c r="I40" s="167"/>
      <c r="J40" s="168"/>
      <c r="K40" s="134"/>
      <c r="L40" s="131" t="str">
        <f t="shared" si="12"/>
        <v/>
      </c>
      <c r="M40" s="131"/>
      <c r="N40" s="131"/>
      <c r="O40" s="131"/>
      <c r="P40" s="131"/>
      <c r="Q40" s="131"/>
      <c r="R40" s="131"/>
      <c r="S40" s="131"/>
      <c r="T40" s="131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30" customHeight="1">
      <c r="A41" s="169"/>
      <c r="B41" s="169"/>
      <c r="C41" s="169"/>
      <c r="D41" s="170"/>
      <c r="E41" s="171"/>
      <c r="F41" s="170"/>
      <c r="G41" s="169"/>
      <c r="H41" s="169"/>
      <c r="I41" s="169"/>
      <c r="J41" s="70" t="s">
        <v>205</v>
      </c>
      <c r="K41" s="172"/>
      <c r="L41" s="173"/>
      <c r="M41" s="173"/>
      <c r="N41" s="173"/>
      <c r="O41" s="173"/>
      <c r="P41" s="173"/>
      <c r="Q41" s="173"/>
      <c r="R41" s="173"/>
      <c r="S41" s="173"/>
      <c r="T41" s="173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5.75" customHeight="1">
      <c r="A42" s="169"/>
      <c r="B42" s="169"/>
      <c r="C42" s="169"/>
      <c r="D42" s="174"/>
      <c r="E42" s="175"/>
      <c r="F42" s="170"/>
      <c r="G42" s="169"/>
      <c r="H42" s="175"/>
      <c r="I42" s="175"/>
      <c r="J42" s="2" t="s">
        <v>206</v>
      </c>
      <c r="K42" s="172"/>
      <c r="L42" s="173"/>
      <c r="M42" s="173"/>
      <c r="N42" s="173"/>
      <c r="O42" s="173"/>
      <c r="P42" s="173"/>
      <c r="Q42" s="173"/>
      <c r="R42" s="173"/>
      <c r="S42" s="173"/>
      <c r="T42" s="173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20.25" customHeight="1">
      <c r="B43" s="4" t="s">
        <v>207</v>
      </c>
      <c r="C43" s="176"/>
      <c r="D43" s="176"/>
      <c r="E43" s="5"/>
      <c r="F43" s="176"/>
      <c r="G43" s="5"/>
      <c r="H43" s="5"/>
      <c r="I43" s="5"/>
      <c r="J43" s="4" t="s">
        <v>208</v>
      </c>
      <c r="K43" s="177"/>
      <c r="L43" s="178"/>
      <c r="M43" s="178"/>
      <c r="N43" s="178"/>
      <c r="O43" s="178"/>
      <c r="P43" s="178"/>
      <c r="Q43" s="178"/>
      <c r="R43" s="178"/>
      <c r="S43" s="178"/>
      <c r="T43" s="178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4.25" customHeight="1">
      <c r="A44" s="175"/>
      <c r="B44" s="179"/>
      <c r="C44" s="179"/>
      <c r="D44" s="180"/>
      <c r="E44" s="175"/>
      <c r="F44" s="180"/>
      <c r="G44" s="175"/>
      <c r="H44" s="175"/>
      <c r="I44" s="175"/>
      <c r="J44" s="179"/>
      <c r="K44" s="181"/>
      <c r="L44" s="173"/>
      <c r="M44" s="173"/>
      <c r="N44" s="173"/>
      <c r="O44" s="173"/>
      <c r="P44" s="173"/>
      <c r="Q44" s="173"/>
      <c r="R44" s="173"/>
      <c r="S44" s="173"/>
      <c r="T44" s="173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4.25" customHeight="1">
      <c r="A45" s="175"/>
      <c r="B45" s="179"/>
      <c r="C45" s="179"/>
      <c r="D45" s="180"/>
      <c r="E45" s="175"/>
      <c r="F45" s="180"/>
      <c r="G45" s="175"/>
      <c r="H45" s="175"/>
      <c r="I45" s="175"/>
      <c r="J45" s="179"/>
      <c r="K45" s="181"/>
      <c r="L45" s="173"/>
      <c r="M45" s="173"/>
      <c r="N45" s="173"/>
      <c r="O45" s="173"/>
      <c r="P45" s="173"/>
      <c r="Q45" s="173"/>
      <c r="R45" s="173"/>
      <c r="S45" s="173"/>
      <c r="T45" s="173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4.25" customHeight="1">
      <c r="A46" s="175"/>
      <c r="B46" s="179"/>
      <c r="C46" s="179"/>
      <c r="D46" s="180"/>
      <c r="E46" s="182"/>
      <c r="F46" s="180"/>
      <c r="G46" s="175"/>
      <c r="H46" s="175"/>
      <c r="I46" s="175"/>
      <c r="J46" s="179"/>
      <c r="K46" s="181"/>
      <c r="L46" s="173"/>
      <c r="M46" s="173"/>
      <c r="N46" s="173"/>
      <c r="O46" s="173"/>
      <c r="P46" s="173"/>
      <c r="Q46" s="173"/>
      <c r="R46" s="173"/>
      <c r="S46" s="173"/>
      <c r="T46" s="173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4.25" hidden="1" customHeight="1">
      <c r="A47" s="183"/>
      <c r="B47" s="183"/>
      <c r="C47" s="184"/>
      <c r="D47" s="180"/>
      <c r="E47" s="185"/>
      <c r="F47" s="180"/>
      <c r="G47" s="175"/>
      <c r="H47" s="175"/>
      <c r="I47" s="175"/>
      <c r="J47" s="183"/>
      <c r="K47" s="186"/>
      <c r="L47" s="187"/>
      <c r="M47" s="187"/>
      <c r="N47" s="187"/>
      <c r="O47" s="187"/>
      <c r="P47" s="187"/>
      <c r="Q47" s="187"/>
      <c r="R47" s="187"/>
      <c r="S47" s="187"/>
      <c r="T47" s="187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2" customHeight="1">
      <c r="A48" s="188"/>
      <c r="B48" s="179" t="s">
        <v>209</v>
      </c>
      <c r="C48" s="183"/>
      <c r="D48" s="120"/>
      <c r="E48" s="185"/>
      <c r="F48" s="120"/>
      <c r="G48" s="183"/>
      <c r="H48" s="183"/>
      <c r="I48" s="183"/>
      <c r="J48" s="189" t="str">
        <f>nama_mapel!$H$7</f>
        <v>Devitta Nia Wulandari, S.Pd</v>
      </c>
      <c r="K48" s="186"/>
      <c r="L48" s="187"/>
      <c r="M48" s="187"/>
      <c r="N48" s="187"/>
      <c r="O48" s="187"/>
      <c r="P48" s="187"/>
      <c r="Q48" s="187"/>
      <c r="R48" s="187"/>
      <c r="S48" s="187"/>
      <c r="T48" s="187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4.25" customHeight="1">
      <c r="A49" s="183"/>
      <c r="B49" s="183"/>
      <c r="C49" s="183"/>
      <c r="D49" s="120"/>
      <c r="E49" s="185"/>
      <c r="F49" s="120"/>
      <c r="G49" s="183"/>
      <c r="H49" s="183"/>
      <c r="I49" s="183"/>
      <c r="J49" s="189" t="str">
        <f>CONCATENATE("NIP ",nama_mapel!$H$8)</f>
        <v>NIP -</v>
      </c>
      <c r="K49" s="186"/>
      <c r="L49" s="187"/>
      <c r="M49" s="187"/>
      <c r="N49" s="187"/>
      <c r="O49" s="187"/>
      <c r="P49" s="187"/>
      <c r="Q49" s="187"/>
      <c r="R49" s="187"/>
      <c r="S49" s="187"/>
      <c r="T49" s="187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8" customHeight="1">
      <c r="A50" s="322" t="s">
        <v>210</v>
      </c>
      <c r="B50" s="259"/>
      <c r="C50" s="259"/>
      <c r="D50" s="259"/>
      <c r="E50" s="259"/>
      <c r="F50" s="259"/>
      <c r="G50" s="259"/>
      <c r="H50" s="259"/>
      <c r="I50" s="259"/>
      <c r="J50" s="259"/>
      <c r="K50" s="190"/>
      <c r="L50" s="191"/>
      <c r="M50" s="191"/>
      <c r="N50" s="191"/>
      <c r="O50" s="191"/>
      <c r="P50" s="191"/>
      <c r="Q50" s="191"/>
      <c r="R50" s="191"/>
      <c r="S50" s="191"/>
      <c r="T50" s="191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8" customHeight="1">
      <c r="A51" s="192"/>
      <c r="B51" s="94"/>
      <c r="C51" s="94"/>
      <c r="D51" s="94"/>
      <c r="E51" s="193"/>
      <c r="F51" s="94"/>
      <c r="G51" s="94"/>
      <c r="H51" s="94"/>
      <c r="I51" s="94"/>
      <c r="J51" s="194"/>
      <c r="K51" s="112"/>
      <c r="L51" s="116"/>
      <c r="M51" s="116"/>
      <c r="N51" s="116"/>
      <c r="O51" s="116"/>
      <c r="P51" s="116"/>
      <c r="Q51" s="116"/>
      <c r="R51" s="116"/>
      <c r="S51" s="116"/>
      <c r="T51" s="116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5.75" customHeight="1">
      <c r="A52" s="119" t="s">
        <v>170</v>
      </c>
      <c r="B52" s="120"/>
      <c r="C52" s="121" t="str">
        <f>VLOOKUP($J$1,'ENTRI NILAI PILIH TAB INI'!$A$9:$AC$51,3)</f>
        <v>ANDRI SETIAWAN</v>
      </c>
      <c r="D52" s="122"/>
      <c r="E52" s="123"/>
      <c r="F52" s="120"/>
      <c r="G52" s="119" t="s">
        <v>17</v>
      </c>
      <c r="H52" s="120"/>
      <c r="I52" s="120"/>
      <c r="J52" s="121" t="str">
        <f>nama_mapel!$J$3</f>
        <v xml:space="preserve"> XII / 5</v>
      </c>
      <c r="K52" s="112"/>
      <c r="L52" s="116"/>
      <c r="M52" s="116"/>
      <c r="N52" s="116"/>
      <c r="O52" s="116"/>
      <c r="P52" s="116"/>
      <c r="Q52" s="116"/>
      <c r="R52" s="116"/>
      <c r="S52" s="116"/>
      <c r="T52" s="116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5.75" customHeight="1">
      <c r="A53" s="119" t="s">
        <v>171</v>
      </c>
      <c r="B53" s="120"/>
      <c r="C53" s="121" t="str">
        <f>IF(VLOOKUP($J$1,'ENTRI NILAI PILIH TAB INI'!$A$9:$AC$51,2)&lt;100,"00","0")&amp;VLOOKUP($J$1,'ENTRI NILAI PILIH TAB INI'!$A$9:$AC$51,2)</f>
        <v>00910</v>
      </c>
      <c r="D53" s="126"/>
      <c r="E53" s="120"/>
      <c r="F53" s="120"/>
      <c r="G53" s="119" t="s">
        <v>31</v>
      </c>
      <c r="H53" s="120"/>
      <c r="I53" s="120"/>
      <c r="J53" s="121" t="str">
        <f>nama_mapel!$H$4</f>
        <v>2016-2017</v>
      </c>
      <c r="K53" s="112"/>
      <c r="L53" s="116"/>
      <c r="M53" s="116"/>
      <c r="N53" s="116"/>
      <c r="O53" s="116"/>
      <c r="P53" s="116"/>
      <c r="Q53" s="116"/>
      <c r="R53" s="116"/>
      <c r="S53" s="116"/>
      <c r="T53" s="116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5.75" customHeight="1">
      <c r="A54" s="119" t="s">
        <v>173</v>
      </c>
      <c r="B54" s="120"/>
      <c r="C54" s="121" t="s">
        <v>174</v>
      </c>
      <c r="D54" s="126"/>
      <c r="E54" s="120"/>
      <c r="F54" s="120"/>
      <c r="G54" s="119" t="s">
        <v>37</v>
      </c>
      <c r="H54" s="120"/>
      <c r="I54" s="120"/>
      <c r="J54" s="121" t="str">
        <f>nama_mapel!$J$5</f>
        <v>Teknik Sepeda Motor</v>
      </c>
      <c r="K54" s="112"/>
      <c r="L54" s="116"/>
      <c r="M54" s="116"/>
      <c r="N54" s="116"/>
      <c r="O54" s="116"/>
      <c r="P54" s="116"/>
      <c r="Q54" s="116"/>
      <c r="R54" s="116"/>
      <c r="S54" s="116"/>
      <c r="T54" s="116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25.5" customHeight="1">
      <c r="A55" s="120"/>
      <c r="B55" s="119"/>
      <c r="C55" s="119"/>
      <c r="D55" s="120"/>
      <c r="E55" s="128"/>
      <c r="F55" s="120"/>
      <c r="G55" s="120"/>
      <c r="H55" s="119"/>
      <c r="I55" s="120"/>
      <c r="J55" s="120"/>
      <c r="K55" s="112"/>
      <c r="L55" s="116"/>
      <c r="M55" s="116"/>
      <c r="N55" s="116"/>
      <c r="O55" s="116"/>
      <c r="P55" s="116"/>
      <c r="Q55" s="116"/>
      <c r="R55" s="116"/>
      <c r="S55" s="116"/>
      <c r="T55" s="116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23.25" customHeight="1">
      <c r="A56" s="195" t="s">
        <v>211</v>
      </c>
      <c r="B56" s="196"/>
      <c r="C56" s="196"/>
      <c r="D56" s="197"/>
      <c r="E56" s="196"/>
      <c r="F56" s="198"/>
      <c r="G56" s="196"/>
      <c r="H56" s="196"/>
      <c r="I56" s="196"/>
      <c r="J56" s="196"/>
      <c r="K56" s="199"/>
      <c r="L56" s="200"/>
      <c r="M56" s="200"/>
      <c r="N56" s="200"/>
      <c r="O56" s="200"/>
      <c r="P56" s="200"/>
      <c r="Q56" s="200"/>
      <c r="R56" s="200"/>
      <c r="S56" s="200"/>
      <c r="T56" s="200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48.75" customHeight="1">
      <c r="A57" s="201"/>
      <c r="B57" s="202" t="s">
        <v>177</v>
      </c>
      <c r="C57" s="282" t="s">
        <v>212</v>
      </c>
      <c r="D57" s="283"/>
      <c r="E57" s="284"/>
      <c r="F57" s="202" t="s">
        <v>81</v>
      </c>
      <c r="G57" s="202" t="s">
        <v>213</v>
      </c>
      <c r="H57" s="202" t="s">
        <v>214</v>
      </c>
      <c r="I57" s="202"/>
      <c r="J57" s="202" t="s">
        <v>88</v>
      </c>
      <c r="K57" s="112"/>
      <c r="L57" s="116"/>
      <c r="M57" s="116"/>
      <c r="N57" s="116"/>
      <c r="O57" s="116"/>
      <c r="P57" s="116"/>
      <c r="Q57" s="116"/>
      <c r="R57" s="116"/>
      <c r="S57" s="116"/>
      <c r="T57" s="116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24.75" customHeight="1">
      <c r="A58" s="201"/>
      <c r="B58" s="203"/>
      <c r="C58" s="285"/>
      <c r="D58" s="286"/>
      <c r="E58" s="287"/>
      <c r="F58" s="203"/>
      <c r="G58" s="203"/>
      <c r="H58" s="203"/>
      <c r="I58" s="203"/>
      <c r="J58" s="203"/>
      <c r="K58" s="112"/>
      <c r="L58" s="116"/>
      <c r="M58" s="116"/>
      <c r="N58" s="116"/>
      <c r="O58" s="116"/>
      <c r="P58" s="116"/>
      <c r="Q58" s="116"/>
      <c r="R58" s="116"/>
      <c r="S58" s="116"/>
      <c r="T58" s="116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24.75" customHeight="1">
      <c r="A59" s="201"/>
      <c r="B59" s="204"/>
      <c r="C59" s="281"/>
      <c r="D59" s="267"/>
      <c r="E59" s="251"/>
      <c r="F59" s="204"/>
      <c r="G59" s="204"/>
      <c r="H59" s="204"/>
      <c r="I59" s="204"/>
      <c r="J59" s="204"/>
      <c r="K59" s="112"/>
      <c r="L59" s="116"/>
      <c r="M59" s="116"/>
      <c r="N59" s="116"/>
      <c r="O59" s="116"/>
      <c r="P59" s="116"/>
      <c r="Q59" s="116"/>
      <c r="R59" s="116"/>
      <c r="S59" s="116"/>
      <c r="T59" s="116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2" customHeight="1">
      <c r="A60" s="201"/>
      <c r="B60" s="201"/>
      <c r="C60" s="201"/>
      <c r="D60" s="94"/>
      <c r="E60" s="205"/>
      <c r="F60" s="94"/>
      <c r="G60" s="201"/>
      <c r="H60" s="201"/>
      <c r="I60" s="201"/>
      <c r="J60" s="201"/>
      <c r="K60" s="112"/>
      <c r="L60" s="116"/>
      <c r="M60" s="116"/>
      <c r="N60" s="116"/>
      <c r="O60" s="116"/>
      <c r="P60" s="116"/>
      <c r="Q60" s="116"/>
      <c r="R60" s="116"/>
      <c r="S60" s="116"/>
      <c r="T60" s="116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6.5" customHeight="1">
      <c r="A61" s="206" t="s">
        <v>215</v>
      </c>
      <c r="B61" s="207"/>
      <c r="C61" s="207"/>
      <c r="D61" s="208"/>
      <c r="E61" s="209"/>
      <c r="F61" s="208"/>
      <c r="G61" s="207"/>
      <c r="H61" s="207"/>
      <c r="I61" s="207"/>
      <c r="J61" s="207"/>
      <c r="K61" s="210"/>
      <c r="L61" s="211"/>
      <c r="M61" s="211"/>
      <c r="N61" s="211"/>
      <c r="O61" s="211"/>
      <c r="P61" s="211"/>
      <c r="Q61" s="211"/>
      <c r="R61" s="211"/>
      <c r="S61" s="211"/>
      <c r="T61" s="211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8.25" customHeight="1">
      <c r="A62" s="201"/>
      <c r="B62" s="201"/>
      <c r="C62" s="201"/>
      <c r="D62" s="94"/>
      <c r="E62" s="205"/>
      <c r="F62" s="94"/>
      <c r="G62" s="201"/>
      <c r="H62" s="201"/>
      <c r="I62" s="201"/>
      <c r="J62" s="201"/>
      <c r="K62" s="112"/>
      <c r="L62" s="116"/>
      <c r="M62" s="116"/>
      <c r="N62" s="116"/>
      <c r="O62" s="116"/>
      <c r="P62" s="116"/>
      <c r="Q62" s="116"/>
      <c r="R62" s="116"/>
      <c r="S62" s="116"/>
      <c r="T62" s="116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9.5" customHeight="1">
      <c r="A63" s="201"/>
      <c r="B63" s="281" t="s">
        <v>216</v>
      </c>
      <c r="C63" s="267"/>
      <c r="D63" s="267"/>
      <c r="E63" s="267"/>
      <c r="F63" s="267"/>
      <c r="G63" s="267"/>
      <c r="H63" s="251"/>
      <c r="I63" s="212"/>
      <c r="J63" s="204" t="s">
        <v>88</v>
      </c>
      <c r="K63" s="112"/>
      <c r="L63" s="116"/>
      <c r="M63" s="116"/>
      <c r="N63" s="116"/>
      <c r="O63" s="116"/>
      <c r="P63" s="116"/>
      <c r="Q63" s="116"/>
      <c r="R63" s="116"/>
      <c r="S63" s="116"/>
      <c r="T63" s="116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8" customHeight="1">
      <c r="A64" s="201"/>
      <c r="B64" s="319" t="s">
        <v>217</v>
      </c>
      <c r="C64" s="295"/>
      <c r="D64" s="295"/>
      <c r="E64" s="296"/>
      <c r="F64" s="280">
        <f>VLOOKUP($J$1,'ENTRI NILAI PILIH TAB INI'!$A$9:$AU$51,36)</f>
        <v>0</v>
      </c>
      <c r="G64" s="267"/>
      <c r="H64" s="251"/>
      <c r="I64" s="213"/>
      <c r="J64" s="214">
        <f>VLOOKUP($J$1,'ENTRI NILAI PILIH TAB INI'!$A$9:$AU$51,37)</f>
        <v>0</v>
      </c>
      <c r="K64" s="112"/>
      <c r="L64" s="116"/>
      <c r="M64" s="116">
        <v>36</v>
      </c>
      <c r="N64" s="116"/>
      <c r="O64" s="116"/>
      <c r="P64" s="116"/>
      <c r="Q64" s="116"/>
      <c r="R64" s="116"/>
      <c r="S64" s="116"/>
      <c r="T64" s="116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8" customHeight="1">
      <c r="A65" s="201"/>
      <c r="B65" s="299"/>
      <c r="C65" s="286"/>
      <c r="D65" s="286"/>
      <c r="E65" s="287"/>
      <c r="F65" s="280">
        <f>VLOOKUP($J$1,'ENTRI NILAI PILIH TAB INI'!$A$9:$AU$51,38)</f>
        <v>0</v>
      </c>
      <c r="G65" s="267"/>
      <c r="H65" s="251"/>
      <c r="I65" s="213"/>
      <c r="J65" s="214">
        <f>VLOOKUP($J$1,'ENTRI NILAI PILIH TAB INI'!$A$9:$AU$51,39)</f>
        <v>0</v>
      </c>
      <c r="K65" s="112"/>
      <c r="L65" s="116"/>
      <c r="M65" s="116"/>
      <c r="N65" s="116"/>
      <c r="O65" s="116"/>
      <c r="P65" s="116"/>
      <c r="Q65" s="116"/>
      <c r="R65" s="116"/>
      <c r="S65" s="116"/>
      <c r="T65" s="116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8" customHeight="1">
      <c r="A66" s="201"/>
      <c r="B66" s="319" t="s">
        <v>50</v>
      </c>
      <c r="C66" s="295"/>
      <c r="D66" s="295"/>
      <c r="E66" s="296"/>
      <c r="F66" s="317" t="s">
        <v>89</v>
      </c>
      <c r="G66" s="267"/>
      <c r="H66" s="251"/>
      <c r="I66" s="213"/>
      <c r="J66" s="214" t="str">
        <f>VLOOKUP($J$1,'ENTRI NILAI PILIH TAB INI'!$A$9:$AU$51,40)</f>
        <v>Baik</v>
      </c>
      <c r="K66" s="112"/>
      <c r="L66" s="116"/>
      <c r="M66" s="116"/>
      <c r="N66" s="116"/>
      <c r="O66" s="116"/>
      <c r="P66" s="116"/>
      <c r="Q66" s="116"/>
      <c r="R66" s="116"/>
      <c r="S66" s="116"/>
      <c r="T66" s="116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8" customHeight="1">
      <c r="A67" s="201"/>
      <c r="B67" s="297"/>
      <c r="C67" s="259"/>
      <c r="D67" s="259"/>
      <c r="E67" s="298"/>
      <c r="F67" s="317" t="s">
        <v>90</v>
      </c>
      <c r="G67" s="267"/>
      <c r="H67" s="251"/>
      <c r="I67" s="213"/>
      <c r="J67" s="214" t="str">
        <f>VLOOKUP($J$1,'ENTRI NILAI PILIH TAB INI'!$A$9:$AU$51,41)</f>
        <v>Baik</v>
      </c>
      <c r="K67" s="112"/>
      <c r="L67" s="116"/>
      <c r="M67" s="116"/>
      <c r="N67" s="116"/>
      <c r="O67" s="116"/>
      <c r="P67" s="116"/>
      <c r="Q67" s="116"/>
      <c r="R67" s="116"/>
      <c r="S67" s="116"/>
      <c r="T67" s="116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8" customHeight="1">
      <c r="A68" s="201"/>
      <c r="B68" s="299"/>
      <c r="C68" s="286"/>
      <c r="D68" s="286"/>
      <c r="E68" s="287"/>
      <c r="F68" s="317" t="s">
        <v>91</v>
      </c>
      <c r="G68" s="267"/>
      <c r="H68" s="251"/>
      <c r="I68" s="213"/>
      <c r="J68" s="214" t="str">
        <f>VLOOKUP($J$1,'ENTRI NILAI PILIH TAB INI'!$A$9:$AU$51,42)</f>
        <v>Baik</v>
      </c>
      <c r="K68" s="112"/>
      <c r="L68" s="116"/>
      <c r="M68" s="116"/>
      <c r="N68" s="116"/>
      <c r="O68" s="116"/>
      <c r="P68" s="116"/>
      <c r="Q68" s="116"/>
      <c r="R68" s="116"/>
      <c r="S68" s="116"/>
      <c r="T68" s="116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2" customHeight="1">
      <c r="A69" s="201"/>
      <c r="B69" s="201"/>
      <c r="C69" s="201"/>
      <c r="D69" s="94"/>
      <c r="E69" s="205"/>
      <c r="F69" s="94"/>
      <c r="G69" s="201"/>
      <c r="H69" s="201"/>
      <c r="I69" s="201"/>
      <c r="J69" s="201"/>
      <c r="K69" s="112"/>
      <c r="L69" s="116"/>
      <c r="M69" s="116"/>
      <c r="N69" s="116"/>
      <c r="O69" s="116"/>
      <c r="P69" s="116"/>
      <c r="Q69" s="116"/>
      <c r="R69" s="116"/>
      <c r="S69" s="116"/>
      <c r="T69" s="116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22.5" customHeight="1">
      <c r="A70" s="215" t="s">
        <v>218</v>
      </c>
      <c r="B70" s="216"/>
      <c r="C70" s="216"/>
      <c r="D70" s="217"/>
      <c r="E70" s="218"/>
      <c r="F70" s="217"/>
      <c r="G70" s="216"/>
      <c r="H70" s="216"/>
      <c r="I70" s="216"/>
      <c r="J70" s="216"/>
      <c r="K70" s="219"/>
      <c r="L70" s="220"/>
      <c r="M70" s="220"/>
      <c r="N70" s="220"/>
      <c r="O70" s="220"/>
      <c r="P70" s="220"/>
      <c r="Q70" s="220"/>
      <c r="R70" s="220"/>
      <c r="S70" s="220"/>
      <c r="T70" s="220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9.5" customHeight="1">
      <c r="A71" s="201"/>
      <c r="B71" s="318" t="s">
        <v>219</v>
      </c>
      <c r="C71" s="295"/>
      <c r="D71" s="295"/>
      <c r="E71" s="295"/>
      <c r="F71" s="296"/>
      <c r="G71" s="301" t="s">
        <v>220</v>
      </c>
      <c r="H71" s="251"/>
      <c r="I71" s="221"/>
      <c r="J71" s="222">
        <f>VLOOKUP($J$1,'ENTRI NILAI PILIH TAB INI'!$A$9:$AU$51,43)</f>
        <v>0</v>
      </c>
      <c r="K71" s="112"/>
      <c r="L71" s="116"/>
      <c r="M71" s="116"/>
      <c r="N71" s="116"/>
      <c r="O71" s="116"/>
      <c r="P71" s="116"/>
      <c r="Q71" s="116"/>
      <c r="R71" s="116"/>
      <c r="S71" s="116"/>
      <c r="T71" s="116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9.5" customHeight="1">
      <c r="A72" s="201"/>
      <c r="B72" s="297"/>
      <c r="C72" s="259"/>
      <c r="D72" s="259"/>
      <c r="E72" s="259"/>
      <c r="F72" s="298"/>
      <c r="G72" s="301" t="s">
        <v>221</v>
      </c>
      <c r="H72" s="251"/>
      <c r="I72" s="221"/>
      <c r="J72" s="222">
        <f>VLOOKUP($J$1,'ENTRI NILAI PILIH TAB INI'!$A$9:$AU$51,44)</f>
        <v>0</v>
      </c>
      <c r="K72" s="112"/>
      <c r="L72" s="116"/>
      <c r="M72" s="116"/>
      <c r="N72" s="116"/>
      <c r="O72" s="116"/>
      <c r="P72" s="116"/>
      <c r="Q72" s="116"/>
      <c r="R72" s="116"/>
      <c r="S72" s="116"/>
      <c r="T72" s="116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9.5" customHeight="1">
      <c r="A73" s="201"/>
      <c r="B73" s="299"/>
      <c r="C73" s="286"/>
      <c r="D73" s="286"/>
      <c r="E73" s="286"/>
      <c r="F73" s="287"/>
      <c r="G73" s="301" t="s">
        <v>222</v>
      </c>
      <c r="H73" s="251"/>
      <c r="I73" s="221"/>
      <c r="J73" s="222">
        <f>VLOOKUP($J$1,'ENTRI NILAI PILIH TAB INI'!$A$9:$AU$51,45)</f>
        <v>2</v>
      </c>
      <c r="K73" s="112"/>
      <c r="L73" s="116"/>
      <c r="M73" s="116"/>
      <c r="N73" s="116"/>
      <c r="O73" s="116"/>
      <c r="P73" s="116"/>
      <c r="Q73" s="116"/>
      <c r="R73" s="116"/>
      <c r="S73" s="116"/>
      <c r="T73" s="116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2" customHeight="1">
      <c r="A74" s="201"/>
      <c r="B74" s="201"/>
      <c r="C74" s="201"/>
      <c r="D74" s="94"/>
      <c r="E74" s="205"/>
      <c r="F74" s="94"/>
      <c r="G74" s="201"/>
      <c r="H74" s="201"/>
      <c r="I74" s="201"/>
      <c r="J74" s="201"/>
      <c r="K74" s="112"/>
      <c r="L74" s="116"/>
      <c r="M74" s="116"/>
      <c r="N74" s="116"/>
      <c r="O74" s="116"/>
      <c r="P74" s="116"/>
      <c r="Q74" s="116"/>
      <c r="R74" s="116"/>
      <c r="S74" s="116"/>
      <c r="T74" s="116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21.75" customHeight="1">
      <c r="A75" s="215" t="s">
        <v>223</v>
      </c>
      <c r="B75" s="216"/>
      <c r="C75" s="216"/>
      <c r="D75" s="217"/>
      <c r="E75" s="218"/>
      <c r="F75" s="217"/>
      <c r="G75" s="216"/>
      <c r="H75" s="216"/>
      <c r="I75" s="216"/>
      <c r="J75" s="216"/>
      <c r="K75" s="219"/>
      <c r="L75" s="220"/>
      <c r="M75" s="220"/>
      <c r="N75" s="220"/>
      <c r="O75" s="220"/>
      <c r="P75" s="220"/>
      <c r="Q75" s="220"/>
      <c r="R75" s="220"/>
      <c r="S75" s="220"/>
      <c r="T75" s="220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2" customHeight="1">
      <c r="A76" s="201"/>
      <c r="B76" s="294" t="str">
        <f>VLOOKUP($J$1,'ENTRI NILAI PILIH TAB INI'!$A$9:$AU$51,46)</f>
        <v>Minta tolong kepada orang tua/wali murid untuk lebih memotivasi anak supaya lebih giat belajar</v>
      </c>
      <c r="C76" s="295"/>
      <c r="D76" s="295"/>
      <c r="E76" s="295"/>
      <c r="F76" s="295"/>
      <c r="G76" s="295"/>
      <c r="H76" s="295"/>
      <c r="I76" s="295"/>
      <c r="J76" s="296"/>
      <c r="K76" s="112"/>
      <c r="L76" s="116"/>
      <c r="M76" s="116"/>
      <c r="N76" s="116"/>
      <c r="O76" s="116"/>
      <c r="P76" s="116"/>
      <c r="Q76" s="116"/>
      <c r="R76" s="116"/>
      <c r="S76" s="116"/>
      <c r="T76" s="116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2" customHeight="1">
      <c r="A77" s="201"/>
      <c r="B77" s="297"/>
      <c r="C77" s="259"/>
      <c r="D77" s="259"/>
      <c r="E77" s="259"/>
      <c r="F77" s="259"/>
      <c r="G77" s="259"/>
      <c r="H77" s="259"/>
      <c r="I77" s="259"/>
      <c r="J77" s="298"/>
      <c r="K77" s="112"/>
      <c r="L77" s="116"/>
      <c r="M77" s="116"/>
      <c r="N77" s="116"/>
      <c r="O77" s="116"/>
      <c r="P77" s="116"/>
      <c r="Q77" s="116"/>
      <c r="R77" s="116"/>
      <c r="S77" s="116"/>
      <c r="T77" s="116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2" customHeight="1">
      <c r="A78" s="201"/>
      <c r="B78" s="299"/>
      <c r="C78" s="286"/>
      <c r="D78" s="286"/>
      <c r="E78" s="286"/>
      <c r="F78" s="286"/>
      <c r="G78" s="286"/>
      <c r="H78" s="286"/>
      <c r="I78" s="286"/>
      <c r="J78" s="287"/>
      <c r="K78" s="112"/>
      <c r="L78" s="116"/>
      <c r="M78" s="116"/>
      <c r="N78" s="116"/>
      <c r="O78" s="116"/>
      <c r="P78" s="116"/>
      <c r="Q78" s="116"/>
      <c r="R78" s="116"/>
      <c r="S78" s="116"/>
      <c r="T78" s="116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27.75" customHeight="1">
      <c r="A79" s="223" t="s">
        <v>224</v>
      </c>
      <c r="B79" s="224"/>
      <c r="C79" s="224"/>
      <c r="D79" s="225"/>
      <c r="E79" s="226"/>
      <c r="F79" s="225"/>
      <c r="G79" s="224"/>
      <c r="H79" s="224"/>
      <c r="I79" s="224"/>
      <c r="J79" s="224"/>
      <c r="K79" s="227"/>
      <c r="L79" s="228"/>
      <c r="M79" s="228"/>
      <c r="N79" s="228"/>
      <c r="O79" s="228"/>
      <c r="P79" s="228"/>
      <c r="Q79" s="228"/>
      <c r="R79" s="228"/>
      <c r="S79" s="228"/>
      <c r="T79" s="228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2" customHeight="1">
      <c r="A80" s="201"/>
      <c r="B80" s="300"/>
      <c r="C80" s="295"/>
      <c r="D80" s="295"/>
      <c r="E80" s="295"/>
      <c r="F80" s="295"/>
      <c r="G80" s="295"/>
      <c r="H80" s="295"/>
      <c r="I80" s="295"/>
      <c r="J80" s="296"/>
      <c r="K80" s="112"/>
      <c r="L80" s="116"/>
      <c r="M80" s="116"/>
      <c r="N80" s="116"/>
      <c r="O80" s="116"/>
      <c r="P80" s="116"/>
      <c r="Q80" s="116"/>
      <c r="R80" s="116"/>
      <c r="S80" s="116"/>
      <c r="T80" s="116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2" customHeight="1">
      <c r="A81" s="201"/>
      <c r="B81" s="297"/>
      <c r="C81" s="259"/>
      <c r="D81" s="259"/>
      <c r="E81" s="259"/>
      <c r="F81" s="259"/>
      <c r="G81" s="259"/>
      <c r="H81" s="259"/>
      <c r="I81" s="259"/>
      <c r="J81" s="298"/>
      <c r="K81" s="112"/>
      <c r="L81" s="116"/>
      <c r="M81" s="116"/>
      <c r="N81" s="116"/>
      <c r="O81" s="116"/>
      <c r="P81" s="116"/>
      <c r="Q81" s="116"/>
      <c r="R81" s="116"/>
      <c r="S81" s="116"/>
      <c r="T81" s="116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2" customHeight="1">
      <c r="A82" s="201"/>
      <c r="B82" s="297"/>
      <c r="C82" s="259"/>
      <c r="D82" s="259"/>
      <c r="E82" s="259"/>
      <c r="F82" s="259"/>
      <c r="G82" s="259"/>
      <c r="H82" s="259"/>
      <c r="I82" s="259"/>
      <c r="J82" s="298"/>
      <c r="K82" s="112"/>
      <c r="L82" s="116"/>
      <c r="M82" s="116"/>
      <c r="N82" s="116"/>
      <c r="O82" s="116"/>
      <c r="P82" s="116"/>
      <c r="Q82" s="116"/>
      <c r="R82" s="116"/>
      <c r="S82" s="116"/>
      <c r="T82" s="116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2" customHeight="1">
      <c r="A83" s="201"/>
      <c r="B83" s="299"/>
      <c r="C83" s="286"/>
      <c r="D83" s="286"/>
      <c r="E83" s="286"/>
      <c r="F83" s="286"/>
      <c r="G83" s="286"/>
      <c r="H83" s="286"/>
      <c r="I83" s="286"/>
      <c r="J83" s="287"/>
      <c r="K83" s="112"/>
      <c r="L83" s="116"/>
      <c r="M83" s="116"/>
      <c r="N83" s="116"/>
      <c r="O83" s="116"/>
      <c r="P83" s="116"/>
      <c r="Q83" s="116"/>
      <c r="R83" s="116"/>
      <c r="S83" s="116"/>
      <c r="T83" s="116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2" customHeight="1">
      <c r="A84" s="201"/>
      <c r="B84" s="201"/>
      <c r="C84" s="201"/>
      <c r="D84" s="94"/>
      <c r="E84" s="205"/>
      <c r="F84" s="94"/>
      <c r="G84" s="201"/>
      <c r="H84" s="201"/>
      <c r="I84" s="201"/>
      <c r="J84" s="201"/>
      <c r="K84" s="112"/>
      <c r="L84" s="116"/>
      <c r="M84" s="116"/>
      <c r="N84" s="116"/>
      <c r="O84" s="116"/>
      <c r="P84" s="116"/>
      <c r="Q84" s="116"/>
      <c r="R84" s="116"/>
      <c r="S84" s="116"/>
      <c r="T84" s="116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5.75" customHeight="1">
      <c r="A85" s="201"/>
      <c r="B85" s="201"/>
      <c r="C85" s="201"/>
      <c r="D85" s="94"/>
      <c r="E85" s="205"/>
      <c r="F85" s="94"/>
      <c r="G85" s="201"/>
      <c r="H85" s="229"/>
      <c r="I85" s="201"/>
      <c r="J85" s="201"/>
      <c r="K85" s="112"/>
      <c r="L85" s="116"/>
      <c r="M85" s="116"/>
      <c r="N85" s="116"/>
      <c r="O85" s="116"/>
      <c r="P85" s="116"/>
      <c r="Q85" s="116"/>
      <c r="R85" s="116"/>
      <c r="S85" s="116"/>
      <c r="T85" s="116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5.75" customHeight="1">
      <c r="A86" s="201"/>
      <c r="B86" s="201"/>
      <c r="C86" s="2"/>
      <c r="D86" s="3"/>
      <c r="E86" s="2"/>
      <c r="F86" s="3"/>
      <c r="G86" s="201"/>
      <c r="H86" s="229"/>
      <c r="I86" s="201"/>
      <c r="J86" s="201"/>
      <c r="K86" s="112"/>
      <c r="L86" s="116"/>
      <c r="M86" s="116"/>
      <c r="N86" s="116"/>
      <c r="O86" s="116"/>
      <c r="P86" s="116"/>
      <c r="Q86" s="116"/>
      <c r="R86" s="116"/>
      <c r="S86" s="116"/>
      <c r="T86" s="116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5.75" customHeight="1">
      <c r="A87" s="201"/>
      <c r="B87" s="201"/>
      <c r="C87" s="201"/>
      <c r="D87" s="94"/>
      <c r="E87" s="229"/>
      <c r="F87" s="94"/>
      <c r="G87" s="201"/>
      <c r="H87" s="201"/>
      <c r="I87" s="201"/>
      <c r="J87" s="70" t="s">
        <v>205</v>
      </c>
      <c r="K87" s="112"/>
      <c r="L87" s="116"/>
      <c r="M87" s="116"/>
      <c r="N87" s="116"/>
      <c r="O87" s="116"/>
      <c r="P87" s="116"/>
      <c r="Q87" s="116"/>
      <c r="R87" s="116"/>
      <c r="S87" s="116"/>
      <c r="T87" s="116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2.75" customHeight="1">
      <c r="A88" s="201"/>
      <c r="B88" s="201"/>
      <c r="C88" s="201"/>
      <c r="D88" s="94"/>
      <c r="E88" s="2"/>
      <c r="F88" s="94"/>
      <c r="G88" s="201"/>
      <c r="H88" s="201"/>
      <c r="I88" s="201"/>
      <c r="J88" s="2" t="s">
        <v>206</v>
      </c>
      <c r="K88" s="230"/>
      <c r="L88" s="116"/>
      <c r="M88" s="116"/>
      <c r="N88" s="116"/>
      <c r="O88" s="116"/>
      <c r="P88" s="116"/>
      <c r="Q88" s="116"/>
      <c r="R88" s="116"/>
      <c r="S88" s="116"/>
      <c r="T88" s="116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2.75" customHeight="1">
      <c r="A89" s="231"/>
      <c r="B89" s="70" t="s">
        <v>225</v>
      </c>
      <c r="C89" s="231"/>
      <c r="D89" s="232"/>
      <c r="E89" s="2"/>
      <c r="F89" s="232"/>
      <c r="G89" s="231"/>
      <c r="H89" s="231"/>
      <c r="I89" s="231"/>
      <c r="J89" s="2"/>
      <c r="K89" s="230"/>
      <c r="L89" s="131"/>
      <c r="M89" s="131"/>
      <c r="N89" s="131"/>
      <c r="O89" s="131"/>
      <c r="P89" s="131"/>
      <c r="Q89" s="131"/>
      <c r="R89" s="131"/>
      <c r="S89" s="131"/>
      <c r="T89" s="131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2.75" customHeight="1">
      <c r="A90" s="231"/>
      <c r="B90" s="70" t="s">
        <v>226</v>
      </c>
      <c r="C90" s="231"/>
      <c r="D90" s="232"/>
      <c r="E90" s="2"/>
      <c r="F90" s="232"/>
      <c r="G90" s="231"/>
      <c r="H90" s="231"/>
      <c r="I90" s="231"/>
      <c r="J90" s="70" t="s">
        <v>227</v>
      </c>
      <c r="K90" s="130"/>
      <c r="L90" s="131"/>
      <c r="M90" s="131"/>
      <c r="N90" s="131"/>
      <c r="O90" s="131"/>
      <c r="P90" s="131"/>
      <c r="Q90" s="131"/>
      <c r="R90" s="131"/>
      <c r="S90" s="131"/>
      <c r="T90" s="131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2.75" customHeight="1">
      <c r="A91" s="231"/>
      <c r="B91" s="70"/>
      <c r="C91" s="231"/>
      <c r="D91" s="3"/>
      <c r="E91" s="2"/>
      <c r="F91" s="232"/>
      <c r="G91" s="231"/>
      <c r="H91" s="231"/>
      <c r="I91" s="231"/>
      <c r="J91" s="2"/>
      <c r="K91" s="230"/>
      <c r="L91" s="131"/>
      <c r="M91" s="131"/>
      <c r="N91" s="131"/>
      <c r="O91" s="131"/>
      <c r="P91" s="131"/>
      <c r="Q91" s="131"/>
      <c r="R91" s="131"/>
      <c r="S91" s="131"/>
      <c r="T91" s="131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2.75" customHeight="1">
      <c r="A92" s="231"/>
      <c r="B92" s="70"/>
      <c r="C92" s="231"/>
      <c r="D92" s="3"/>
      <c r="E92" s="2"/>
      <c r="F92" s="232"/>
      <c r="G92" s="231"/>
      <c r="H92" s="231"/>
      <c r="I92" s="231"/>
      <c r="J92" s="2"/>
      <c r="K92" s="230"/>
      <c r="L92" s="131"/>
      <c r="M92" s="131"/>
      <c r="N92" s="131"/>
      <c r="O92" s="131"/>
      <c r="P92" s="131"/>
      <c r="Q92" s="131"/>
      <c r="R92" s="131"/>
      <c r="S92" s="131"/>
      <c r="T92" s="131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2.75" customHeight="1">
      <c r="A93" s="231"/>
      <c r="B93" s="70"/>
      <c r="C93" s="231"/>
      <c r="D93" s="3"/>
      <c r="E93" s="2"/>
      <c r="F93" s="232"/>
      <c r="G93" s="231"/>
      <c r="H93" s="231"/>
      <c r="I93" s="231"/>
      <c r="J93" s="2"/>
      <c r="K93" s="230"/>
      <c r="L93" s="131"/>
      <c r="M93" s="131"/>
      <c r="N93" s="131"/>
      <c r="O93" s="131"/>
      <c r="P93" s="131"/>
      <c r="Q93" s="131"/>
      <c r="R93" s="131"/>
      <c r="S93" s="131"/>
      <c r="T93" s="131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3.5" customHeight="1">
      <c r="A94" s="231"/>
      <c r="B94" s="4" t="s">
        <v>228</v>
      </c>
      <c r="C94" s="231"/>
      <c r="D94" s="232"/>
      <c r="E94" s="2"/>
      <c r="F94" s="232"/>
      <c r="G94" s="231"/>
      <c r="H94" s="231"/>
      <c r="I94" s="231"/>
      <c r="J94" s="189" t="str">
        <f>nama_mapel!$H$7</f>
        <v>Devitta Nia Wulandari, S.Pd</v>
      </c>
      <c r="K94" s="234"/>
      <c r="L94" s="131"/>
      <c r="M94" s="131"/>
      <c r="N94" s="131"/>
      <c r="O94" s="131"/>
      <c r="P94" s="131"/>
      <c r="Q94" s="131"/>
      <c r="R94" s="131"/>
      <c r="S94" s="131"/>
      <c r="T94" s="131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2.75" customHeight="1">
      <c r="A95" s="231"/>
      <c r="B95" s="231"/>
      <c r="C95" s="231"/>
      <c r="D95" s="232"/>
      <c r="E95" s="2"/>
      <c r="F95" s="232"/>
      <c r="G95" s="231"/>
      <c r="H95" s="231"/>
      <c r="I95" s="231"/>
      <c r="J95" s="189" t="str">
        <f>CONCATENATE("NIP ",nama_mapel!$H$8)</f>
        <v>NIP -</v>
      </c>
      <c r="K95" s="230"/>
      <c r="L95" s="131"/>
      <c r="M95" s="131"/>
      <c r="N95" s="131"/>
      <c r="O95" s="131"/>
      <c r="P95" s="131"/>
      <c r="Q95" s="131"/>
      <c r="R95" s="131"/>
      <c r="S95" s="131"/>
      <c r="T95" s="131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2.75" customHeight="1">
      <c r="A96" s="201"/>
      <c r="B96" s="201"/>
      <c r="C96" s="201"/>
      <c r="D96" s="3"/>
      <c r="E96" s="2"/>
      <c r="F96" s="3"/>
      <c r="G96" s="201"/>
      <c r="H96" s="201"/>
      <c r="I96" s="201"/>
      <c r="J96" s="201"/>
      <c r="K96" s="112"/>
      <c r="L96" s="116"/>
      <c r="M96" s="116"/>
      <c r="N96" s="116"/>
      <c r="O96" s="116"/>
      <c r="P96" s="116"/>
      <c r="Q96" s="116"/>
      <c r="R96" s="116"/>
      <c r="S96" s="116"/>
      <c r="T96" s="116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2" customHeight="1">
      <c r="A97" s="201"/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2" customHeight="1">
      <c r="A98" s="201"/>
      <c r="B98" s="201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2" customHeight="1">
      <c r="A99" s="201"/>
      <c r="B99" s="201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2" customHeight="1">
      <c r="A100" s="201"/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2" customHeight="1">
      <c r="A101" s="112"/>
      <c r="B101" s="112"/>
      <c r="C101" s="112"/>
      <c r="D101" s="113"/>
      <c r="E101" s="114"/>
      <c r="F101" s="113"/>
      <c r="G101" s="112"/>
      <c r="H101" s="112"/>
      <c r="I101" s="112"/>
      <c r="J101" s="112"/>
      <c r="K101" s="112"/>
      <c r="L101" s="112"/>
      <c r="M101" s="116"/>
      <c r="N101" s="112"/>
      <c r="O101" s="112"/>
      <c r="P101" s="112"/>
      <c r="Q101" s="112"/>
      <c r="R101" s="112"/>
      <c r="S101" s="112"/>
      <c r="T101" s="112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mergeCells count="79">
    <mergeCell ref="B10:C10"/>
    <mergeCell ref="B11:C11"/>
    <mergeCell ref="B13:C13"/>
    <mergeCell ref="B12:C12"/>
    <mergeCell ref="B28:C28"/>
    <mergeCell ref="B27:C27"/>
    <mergeCell ref="B16:C16"/>
    <mergeCell ref="B14:C14"/>
    <mergeCell ref="H27:J27"/>
    <mergeCell ref="H33:J33"/>
    <mergeCell ref="H29:J29"/>
    <mergeCell ref="G73:H73"/>
    <mergeCell ref="G72:H72"/>
    <mergeCell ref="F67:H67"/>
    <mergeCell ref="F66:H66"/>
    <mergeCell ref="B71:F73"/>
    <mergeCell ref="H36:J36"/>
    <mergeCell ref="B64:E65"/>
    <mergeCell ref="B66:E68"/>
    <mergeCell ref="F68:H68"/>
    <mergeCell ref="B37:C37"/>
    <mergeCell ref="A50:J50"/>
    <mergeCell ref="H8:J8"/>
    <mergeCell ref="A2:J2"/>
    <mergeCell ref="H1:I1"/>
    <mergeCell ref="D7:D8"/>
    <mergeCell ref="E7:J7"/>
    <mergeCell ref="B7:C8"/>
    <mergeCell ref="A7:A8"/>
    <mergeCell ref="B76:J78"/>
    <mergeCell ref="B80:J83"/>
    <mergeCell ref="G71:H71"/>
    <mergeCell ref="H9:J9"/>
    <mergeCell ref="H11:J11"/>
    <mergeCell ref="H10:J10"/>
    <mergeCell ref="H13:J13"/>
    <mergeCell ref="H14:J14"/>
    <mergeCell ref="H16:J16"/>
    <mergeCell ref="H15:J15"/>
    <mergeCell ref="H12:J12"/>
    <mergeCell ref="B33:C33"/>
    <mergeCell ref="B31:C31"/>
    <mergeCell ref="B32:C32"/>
    <mergeCell ref="H28:J28"/>
    <mergeCell ref="H37:J37"/>
    <mergeCell ref="H17:J17"/>
    <mergeCell ref="H19:J19"/>
    <mergeCell ref="H20:J20"/>
    <mergeCell ref="B17:C17"/>
    <mergeCell ref="B18:C18"/>
    <mergeCell ref="B19:C19"/>
    <mergeCell ref="B20:C20"/>
    <mergeCell ref="H18:J18"/>
    <mergeCell ref="H21:J21"/>
    <mergeCell ref="B22:C22"/>
    <mergeCell ref="B24:C24"/>
    <mergeCell ref="B23:C23"/>
    <mergeCell ref="B25:C25"/>
    <mergeCell ref="B21:C21"/>
    <mergeCell ref="H22:J22"/>
    <mergeCell ref="H24:J24"/>
    <mergeCell ref="H23:J23"/>
    <mergeCell ref="H25:J25"/>
    <mergeCell ref="H26:J26"/>
    <mergeCell ref="H38:J38"/>
    <mergeCell ref="F64:H64"/>
    <mergeCell ref="F65:H65"/>
    <mergeCell ref="B63:H63"/>
    <mergeCell ref="C57:E57"/>
    <mergeCell ref="C58:E58"/>
    <mergeCell ref="C59:E59"/>
    <mergeCell ref="B30:C30"/>
    <mergeCell ref="B29:C29"/>
    <mergeCell ref="H39:J39"/>
    <mergeCell ref="H30:J30"/>
    <mergeCell ref="H35:J35"/>
    <mergeCell ref="H31:J31"/>
    <mergeCell ref="H34:J34"/>
    <mergeCell ref="H32:J32"/>
  </mergeCells>
  <conditionalFormatting sqref="F27:G37 F27:H27 F10:G14 H27:H36 F16:G25 F39:G39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2.75" customHeight="1">
      <c r="A2" s="233">
        <v>0</v>
      </c>
      <c r="B2" s="233" t="s">
        <v>229</v>
      </c>
      <c r="C2" s="2"/>
      <c r="D2" s="2"/>
      <c r="E2" s="2"/>
      <c r="F2" s="2"/>
      <c r="G2" s="2"/>
      <c r="H2" s="2"/>
      <c r="I2" s="2"/>
      <c r="J2" s="2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233">
        <v>1</v>
      </c>
      <c r="B3" s="233" t="s">
        <v>230</v>
      </c>
      <c r="C3" s="2"/>
      <c r="D3" s="2"/>
      <c r="E3" s="2"/>
      <c r="F3" s="2"/>
      <c r="G3" s="2"/>
      <c r="H3" s="3"/>
      <c r="I3" s="70"/>
      <c r="J3" s="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233">
        <v>2</v>
      </c>
      <c r="B4" s="233" t="s">
        <v>231</v>
      </c>
      <c r="C4" s="2"/>
      <c r="D4" s="2"/>
      <c r="E4" s="2"/>
      <c r="F4" s="2"/>
      <c r="G4" s="2"/>
      <c r="H4" s="3"/>
      <c r="I4" s="70"/>
      <c r="J4" s="2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233">
        <v>3</v>
      </c>
      <c r="B5" s="233" t="s">
        <v>232</v>
      </c>
      <c r="C5" s="2"/>
      <c r="D5" s="2"/>
      <c r="E5" s="2"/>
      <c r="F5" s="2"/>
      <c r="G5" s="2"/>
      <c r="H5" s="3"/>
      <c r="I5" s="70"/>
      <c r="J5" s="2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233">
        <v>4</v>
      </c>
      <c r="B6" s="233" t="s">
        <v>233</v>
      </c>
      <c r="C6" s="2"/>
      <c r="D6" s="2"/>
      <c r="E6" s="2"/>
      <c r="F6" s="2"/>
      <c r="G6" s="2"/>
      <c r="H6" s="3"/>
      <c r="I6" s="70"/>
      <c r="J6" s="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33">
        <v>5</v>
      </c>
      <c r="B7" s="233" t="s">
        <v>234</v>
      </c>
      <c r="C7" s="2"/>
      <c r="D7" s="2"/>
      <c r="E7" s="2"/>
      <c r="F7" s="2"/>
      <c r="G7" s="2"/>
      <c r="H7" s="3"/>
      <c r="I7" s="70"/>
      <c r="J7" s="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233">
        <v>6</v>
      </c>
      <c r="B8" s="233" t="s">
        <v>235</v>
      </c>
      <c r="C8" s="2"/>
      <c r="D8" s="2"/>
      <c r="E8" s="2"/>
      <c r="F8" s="2"/>
      <c r="G8" s="2"/>
      <c r="H8" s="3"/>
      <c r="I8" s="70"/>
      <c r="J8" s="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33">
        <v>7</v>
      </c>
      <c r="B9" s="233" t="s">
        <v>236</v>
      </c>
      <c r="C9" s="2"/>
      <c r="D9" s="2"/>
      <c r="E9" s="2"/>
      <c r="F9" s="2"/>
      <c r="G9" s="2"/>
      <c r="H9" s="3"/>
      <c r="I9" s="70"/>
      <c r="J9" s="2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3">
        <v>8</v>
      </c>
      <c r="B10" s="233" t="s">
        <v>237</v>
      </c>
      <c r="C10" s="2"/>
      <c r="D10" s="2"/>
      <c r="E10" s="2"/>
      <c r="F10" s="2"/>
      <c r="G10" s="2"/>
      <c r="H10" s="3"/>
      <c r="I10" s="70"/>
      <c r="J10" s="2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33">
        <v>9</v>
      </c>
      <c r="B11" s="233" t="s">
        <v>238</v>
      </c>
      <c r="C11" s="2"/>
      <c r="D11" s="2"/>
      <c r="E11" s="2"/>
      <c r="F11" s="2"/>
      <c r="G11" s="2"/>
      <c r="H11" s="3"/>
      <c r="I11" s="70"/>
      <c r="J11" s="2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"/>
      <c r="B12" s="2"/>
      <c r="C12" s="2"/>
      <c r="D12" s="2"/>
      <c r="E12" s="2"/>
      <c r="F12" s="2"/>
      <c r="G12" s="2"/>
      <c r="H12" s="3"/>
      <c r="I12" s="70"/>
      <c r="J12" s="2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70"/>
      <c r="J13" s="2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.7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2.7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2.7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2.7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2.7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2.7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2017-03-17T01:27:12Z</cp:lastPrinted>
  <dcterms:modified xsi:type="dcterms:W3CDTF">2017-04-17T01:35:14Z</dcterms:modified>
</cp:coreProperties>
</file>