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5600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INI'!$A$3:$AF$45</definedName>
    <definedName name="_xlnm.Print_Area" localSheetId="3">'TRANSKIP NILAI'!$A$2:$J$102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AD10" i="3"/>
  <c r="AE10"/>
  <c r="AF10" s="1"/>
  <c r="AD11"/>
  <c r="AE11"/>
  <c r="AD12"/>
  <c r="AE12"/>
  <c r="AF11" s="1"/>
  <c r="AD13"/>
  <c r="AE13"/>
  <c r="AD14"/>
  <c r="AE14"/>
  <c r="AF13" s="1"/>
  <c r="AD15"/>
  <c r="AE15"/>
  <c r="AD16"/>
  <c r="AE16"/>
  <c r="AF15" s="1"/>
  <c r="AD17"/>
  <c r="AE17"/>
  <c r="AD18"/>
  <c r="AE18"/>
  <c r="AF17" s="1"/>
  <c r="AD19"/>
  <c r="AE19"/>
  <c r="AD20"/>
  <c r="AE20"/>
  <c r="AF19" s="1"/>
  <c r="AD21"/>
  <c r="AE21"/>
  <c r="AD22"/>
  <c r="AE22"/>
  <c r="AF21" s="1"/>
  <c r="AD23"/>
  <c r="AE23"/>
  <c r="AD24"/>
  <c r="AE24"/>
  <c r="AF23" s="1"/>
  <c r="AD25"/>
  <c r="AE25"/>
  <c r="AD26"/>
  <c r="AE26"/>
  <c r="AF25" s="1"/>
  <c r="AD27"/>
  <c r="AE27"/>
  <c r="AD28"/>
  <c r="AE28"/>
  <c r="AF27" s="1"/>
  <c r="AD29"/>
  <c r="AE29"/>
  <c r="AD30"/>
  <c r="AE30"/>
  <c r="AF29" s="1"/>
  <c r="AD31"/>
  <c r="AE31"/>
  <c r="AD32"/>
  <c r="AE32"/>
  <c r="AF31" s="1"/>
  <c r="AD33"/>
  <c r="AE33"/>
  <c r="AD34"/>
  <c r="AE34"/>
  <c r="AF33" s="1"/>
  <c r="AD35"/>
  <c r="AE35"/>
  <c r="AD36"/>
  <c r="AE36"/>
  <c r="AF35" s="1"/>
  <c r="AD37"/>
  <c r="AE37"/>
  <c r="AD38"/>
  <c r="AE38"/>
  <c r="AF37" s="1"/>
  <c r="AD39"/>
  <c r="AE39"/>
  <c r="AD40"/>
  <c r="AE40"/>
  <c r="AF39" s="1"/>
  <c r="AD41"/>
  <c r="AE41"/>
  <c r="AD42"/>
  <c r="AE42"/>
  <c r="AF41" s="1"/>
  <c r="AD43"/>
  <c r="AE43"/>
  <c r="AD44"/>
  <c r="AE44"/>
  <c r="AF43" s="1"/>
  <c r="AD45"/>
  <c r="AE45"/>
  <c r="AF45"/>
  <c r="AE9"/>
  <c r="AD9"/>
  <c r="B76" i="4"/>
  <c r="J73"/>
  <c r="J72"/>
  <c r="J71"/>
  <c r="J68"/>
  <c r="J67"/>
  <c r="J66"/>
  <c r="J65"/>
  <c r="F65"/>
  <c r="J64"/>
  <c r="F64"/>
  <c r="J53"/>
  <c r="J49"/>
  <c r="B95" s="1"/>
  <c r="J48"/>
  <c r="B94" s="1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E31"/>
  <c r="L31" s="1"/>
  <c r="D31"/>
  <c r="B31"/>
  <c r="E30"/>
  <c r="D30"/>
  <c r="B30"/>
  <c r="F29"/>
  <c r="E29"/>
  <c r="L29" s="1"/>
  <c r="D29"/>
  <c r="H29" s="1"/>
  <c r="B29"/>
  <c r="E28"/>
  <c r="D28"/>
  <c r="B28"/>
  <c r="E27"/>
  <c r="L27" s="1"/>
  <c r="D27"/>
  <c r="B27"/>
  <c r="F26"/>
  <c r="E24"/>
  <c r="F24" s="1"/>
  <c r="D24"/>
  <c r="B24"/>
  <c r="E23"/>
  <c r="F23" s="1"/>
  <c r="D23"/>
  <c r="B23"/>
  <c r="F22"/>
  <c r="E22"/>
  <c r="L22" s="1"/>
  <c r="D22"/>
  <c r="B22"/>
  <c r="E21"/>
  <c r="F21" s="1"/>
  <c r="D21"/>
  <c r="B21"/>
  <c r="E20"/>
  <c r="L20" s="1"/>
  <c r="D20"/>
  <c r="B20"/>
  <c r="E19"/>
  <c r="F19" s="1"/>
  <c r="D19"/>
  <c r="B19"/>
  <c r="F18"/>
  <c r="E18"/>
  <c r="L18" s="1"/>
  <c r="D18"/>
  <c r="B18"/>
  <c r="E17"/>
  <c r="F17" s="1"/>
  <c r="D17"/>
  <c r="B17"/>
  <c r="E16"/>
  <c r="L16" s="1"/>
  <c r="D16"/>
  <c r="B16"/>
  <c r="F15"/>
  <c r="F14"/>
  <c r="E14"/>
  <c r="L14" s="1"/>
  <c r="D14"/>
  <c r="B14"/>
  <c r="E13"/>
  <c r="F13" s="1"/>
  <c r="D13"/>
  <c r="B13"/>
  <c r="E12"/>
  <c r="L12" s="1"/>
  <c r="D12"/>
  <c r="B12"/>
  <c r="E11"/>
  <c r="F11" s="1"/>
  <c r="D11"/>
  <c r="B11"/>
  <c r="E10"/>
  <c r="F10" s="1"/>
  <c r="D10"/>
  <c r="B10"/>
  <c r="M4"/>
  <c r="J4"/>
  <c r="C53" i="3"/>
  <c r="C52"/>
  <c r="C54" s="1"/>
  <c r="C50"/>
  <c r="B50"/>
  <c r="C49"/>
  <c r="B49"/>
  <c r="C48"/>
  <c r="B48"/>
  <c r="C47"/>
  <c r="B47"/>
  <c r="C46"/>
  <c r="B46"/>
  <c r="C45"/>
  <c r="B45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C4"/>
  <c r="E4"/>
  <c r="E3"/>
  <c r="C180" i="2"/>
  <c r="C179"/>
  <c r="J5" i="1"/>
  <c r="J54" i="4" s="1"/>
  <c r="J3" i="1"/>
  <c r="AC3" i="3" s="1"/>
  <c r="AF9" l="1"/>
  <c r="AF44"/>
  <c r="AF42"/>
  <c r="AF40"/>
  <c r="AF38"/>
  <c r="AF36"/>
  <c r="AF34"/>
  <c r="AF32"/>
  <c r="AF30"/>
  <c r="AF28"/>
  <c r="AF26"/>
  <c r="AF24"/>
  <c r="AF22"/>
  <c r="AF20"/>
  <c r="AF18"/>
  <c r="AF16"/>
  <c r="AF14"/>
  <c r="AF12"/>
  <c r="F12" i="4"/>
  <c r="F16"/>
  <c r="F20"/>
  <c r="H27"/>
  <c r="F27"/>
  <c r="H30"/>
  <c r="H31"/>
  <c r="F31"/>
  <c r="H28"/>
  <c r="F39"/>
  <c r="J3"/>
  <c r="J5"/>
  <c r="G10"/>
  <c r="H10" s="1"/>
  <c r="G11"/>
  <c r="H11" s="1"/>
  <c r="L11"/>
  <c r="G13"/>
  <c r="H13" s="1"/>
  <c r="L13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J52"/>
  <c r="C3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  <family val="2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<sst xmlns="http://schemas.openxmlformats.org/spreadsheetml/2006/main" count="677" uniqueCount="223">
  <si>
    <t>LEGGER NILAI</t>
  </si>
  <si>
    <t xml:space="preserve">DATA SISWA </t>
  </si>
  <si>
    <t>DAFTAR MATA PELAJARAN</t>
  </si>
  <si>
    <t>SMK NEGERI 1 BANGSRI</t>
  </si>
  <si>
    <t>TAHUN 2016-2017</t>
  </si>
  <si>
    <t>PROGRAM DIKLAT</t>
  </si>
  <si>
    <t>NO</t>
  </si>
  <si>
    <t>NIS</t>
  </si>
  <si>
    <t>:</t>
  </si>
  <si>
    <t>N A M A</t>
  </si>
  <si>
    <t>JK</t>
  </si>
  <si>
    <t>A</t>
  </si>
  <si>
    <t>Tempat Tanggal Lahir</t>
  </si>
  <si>
    <t>Kelas/Semester</t>
  </si>
  <si>
    <t xml:space="preserve">: </t>
  </si>
  <si>
    <t>Asal Sekolah</t>
  </si>
  <si>
    <t>NO STTB</t>
  </si>
  <si>
    <t>Normatif</t>
  </si>
  <si>
    <t xml:space="preserve">SEMESTER             </t>
  </si>
  <si>
    <t>Tahun STTB</t>
  </si>
  <si>
    <t>Nama Orang Tua</t>
  </si>
  <si>
    <t>Alamat Orang Tua</t>
  </si>
  <si>
    <t>No. Telepon</t>
  </si>
  <si>
    <t>Ket</t>
  </si>
  <si>
    <t>Walikelas</t>
  </si>
  <si>
    <t xml:space="preserve">:  </t>
  </si>
  <si>
    <t>KKM</t>
  </si>
  <si>
    <t xml:space="preserve">Kelas / Semester </t>
  </si>
  <si>
    <t>L</t>
  </si>
  <si>
    <t>NORMATIF</t>
  </si>
  <si>
    <t>X / 1</t>
  </si>
  <si>
    <t>Agama</t>
  </si>
  <si>
    <t>ADAPTIF</t>
  </si>
  <si>
    <t>PRODUKTIF</t>
  </si>
  <si>
    <t>MULOK</t>
  </si>
  <si>
    <t>Rata-rata smt 1</t>
  </si>
  <si>
    <t>Jumlah</t>
  </si>
  <si>
    <t>AINI OKTAVI AZIZ</t>
  </si>
  <si>
    <t>P</t>
  </si>
  <si>
    <t>Pendidikan Agama</t>
  </si>
  <si>
    <t>Peringkat</t>
  </si>
  <si>
    <t>PRAKERIN (PSG)</t>
  </si>
  <si>
    <t>ANISA UL BADRIYAH</t>
  </si>
  <si>
    <t xml:space="preserve">Tahun Ajaran         </t>
  </si>
  <si>
    <t>2016-2017</t>
  </si>
  <si>
    <t>Extra - School</t>
  </si>
  <si>
    <t>AULIA NUR ARIFAH</t>
  </si>
  <si>
    <t>AYUK WULAN NINGRUM</t>
  </si>
  <si>
    <t>CHAFID ULIL YUSUF</t>
  </si>
  <si>
    <t>CINDY DWI AFRIYANTI</t>
  </si>
  <si>
    <t>DELLA SANIA</t>
  </si>
  <si>
    <t xml:space="preserve">Pendidikan Pancasila dan Kewarganegaraan </t>
  </si>
  <si>
    <t>Program</t>
  </si>
  <si>
    <t>Kepribadian</t>
  </si>
  <si>
    <t>ABSENSI</t>
  </si>
  <si>
    <t>Catatan untuk Ortu/Wali</t>
  </si>
  <si>
    <t>Teknik Sepeda Motor</t>
  </si>
  <si>
    <t>Bahasa  Indonesia</t>
  </si>
  <si>
    <t>Tanggal Raport</t>
  </si>
  <si>
    <t>DEWI NURCAHYANI</t>
  </si>
  <si>
    <t>DINAR KURNIA FEBRIYANTI</t>
  </si>
  <si>
    <t>Pernyataan</t>
  </si>
  <si>
    <t>ELMA MUWASSAHNNIKMAH</t>
  </si>
  <si>
    <t>EVILIA ANIVAIZATI</t>
  </si>
  <si>
    <t>FAKHRUR RIZAL</t>
  </si>
  <si>
    <t>HANNAH MARYAM</t>
  </si>
  <si>
    <t>INTAN NOVIANA</t>
  </si>
  <si>
    <t>IVANDIKA YAHYA ALFIANTO</t>
  </si>
  <si>
    <t xml:space="preserve"> </t>
  </si>
  <si>
    <t>JIHAN NITA</t>
  </si>
  <si>
    <t>KHUSNUNNIA DEWI ANGGRAINI</t>
  </si>
  <si>
    <t>LAYLA LUTFIANA</t>
  </si>
  <si>
    <t>LIA NUR'AINI</t>
  </si>
  <si>
    <t>Rekayasa Perangkat Lunak</t>
  </si>
  <si>
    <t>LILIK FITRI ALIKHA NINGRUM</t>
  </si>
  <si>
    <t>M. KHUSNIL BADIK.GP</t>
  </si>
  <si>
    <t>NABILLATUN NISAK</t>
  </si>
  <si>
    <t>NUNA NIKITASARI</t>
  </si>
  <si>
    <t>Pendidikan Jasmani dan Olahraga</t>
  </si>
  <si>
    <t>NUR CHOFIFAH</t>
  </si>
  <si>
    <t>PUTERI NOVIANI</t>
  </si>
  <si>
    <t>PUTRI DEWI NUR IMANAH</t>
  </si>
  <si>
    <t>RENI ANTIKA</t>
  </si>
  <si>
    <t>RENI NURJANAH</t>
  </si>
  <si>
    <t>Hendro Purniawan, S.Pd</t>
  </si>
  <si>
    <t>RETNO NUR AFIFAH</t>
  </si>
  <si>
    <t>RIA ANJARWATI</t>
  </si>
  <si>
    <t>RICO ARIES ARIWATA</t>
  </si>
  <si>
    <t>Administrasi Perkantoran</t>
  </si>
  <si>
    <t>RISA DEWI CAHYUNI</t>
  </si>
  <si>
    <t>RISKA FITROTUL MUNAWAROH</t>
  </si>
  <si>
    <t>Seni Budaya</t>
  </si>
  <si>
    <t>ROFIATUL NOFITA HUSNAINI</t>
  </si>
  <si>
    <t>NIP</t>
  </si>
  <si>
    <t>SATRIA SAKTI HERMAWAN</t>
  </si>
  <si>
    <t>-</t>
  </si>
  <si>
    <t>Pemasaran</t>
  </si>
  <si>
    <t>TIKA MURSIDA</t>
  </si>
  <si>
    <t>VANNY NURSEPTYANINGRUM</t>
  </si>
  <si>
    <t>WORO DWI SANIA</t>
  </si>
  <si>
    <t>B</t>
  </si>
  <si>
    <t>Adaptif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</si>
  <si>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</si>
  <si>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</si>
  <si>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</si>
  <si>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</si>
  <si>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</si>
  <si>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</si>
  <si>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</si>
  <si>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</si>
  <si>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</si>
  <si>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</si>
  <si>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Bahasa Inggris</t>
  </si>
  <si>
    <t>Matematika</t>
  </si>
  <si>
    <t xml:space="preserve"> X / 1</t>
  </si>
  <si>
    <t>Ilmu Pengetahuan Alam (IPA)</t>
  </si>
  <si>
    <t xml:space="preserve"> X / 2</t>
  </si>
  <si>
    <t>Ilmu Pengetahuan Sosial (IPS)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</si>
  <si>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</si>
  <si>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</si>
  <si>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</si>
  <si>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</si>
  <si>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</si>
  <si>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</si>
  <si>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</si>
  <si>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</si>
  <si>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Pelayanan Prima</t>
  </si>
  <si>
    <t>Mengoperasikan Aplikasi Perangkat Lunak</t>
  </si>
  <si>
    <t>Mengoperasikan Aplikasi Presentasi</t>
  </si>
  <si>
    <t>Mail Handling</t>
  </si>
  <si>
    <t>Kearsipan</t>
  </si>
  <si>
    <t>D</t>
  </si>
  <si>
    <t>Muatan Lokal  :</t>
  </si>
  <si>
    <t>Baik</t>
  </si>
  <si>
    <t>Bahasa Jawa</t>
  </si>
  <si>
    <t>Mohon Memotivasi Siswa Untuk Rajin Belajar</t>
  </si>
  <si>
    <t>Giatlah Belajar Dan Tingkatkan Prestasimu</t>
  </si>
  <si>
    <t>Pramuka</t>
  </si>
  <si>
    <t>Amat Baik</t>
  </si>
  <si>
    <t>Tenis Meja</t>
  </si>
  <si>
    <t>L =</t>
  </si>
  <si>
    <t>P =</t>
  </si>
  <si>
    <t>JML =</t>
  </si>
  <si>
    <t>Bola Voli</t>
  </si>
  <si>
    <t>mohon wali kelas menasehati siswa yg blm tuntas utk menemui guru mapel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</si>
  <si>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</si>
  <si>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</si>
  <si>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</si>
  <si>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</si>
  <si>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</si>
  <si>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</si>
  <si>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</si>
  <si>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</si>
  <si>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</si>
  <si>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</si>
  <si>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</si>
  <si>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</si>
  <si>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</si>
  <si>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</si>
  <si>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</si>
  <si>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</si>
  <si>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</si>
  <si>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</si>
  <si>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</si>
  <si>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</si>
  <si>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</si>
  <si>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</si>
  <si>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</si>
  <si>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</si>
  <si>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</si>
  <si>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</si>
  <si>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</si>
  <si>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</si>
  <si>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</si>
  <si>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</si>
  <si>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</si>
  <si>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</si>
  <si>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delapan</t>
  </si>
  <si>
    <t>sembilan</t>
  </si>
  <si>
    <t>Sembilan puluh</t>
  </si>
  <si>
    <t>Belum Kompeten</t>
  </si>
  <si>
    <t>Diberikan di   : Bangsri</t>
  </si>
  <si>
    <t>Tanggal         : 17 Juni 2017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</si>
  <si>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</si>
  <si>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</si>
  <si>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</si>
  <si>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</si>
  <si>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</si>
  <si>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</si>
  <si>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</si>
  <si>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</si>
  <si>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</si>
  <si>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</si>
  <si>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</si>
  <si>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</si>
  <si>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</si>
  <si>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</si>
  <si>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</si>
  <si>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</si>
  <si>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</si>
  <si>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</si>
  <si>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Keputusan:</t>
  </si>
  <si>
    <t xml:space="preserve">Dengan memperhatikan hasil yang dicapai </t>
  </si>
  <si>
    <t>Wali Kelas,</t>
  </si>
  <si>
    <t>Kepala Sekolah</t>
  </si>
  <si>
    <t>Drs. Muh Zainudin Azis, M.Ds</t>
  </si>
  <si>
    <t>NIP. 19640416 199303 1 003</t>
  </si>
  <si>
    <t>Mengetahui</t>
  </si>
  <si>
    <t>Orang tua/wali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</si>
  <si>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</si>
  <si>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</si>
  <si>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</si>
  <si>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</si>
  <si>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</si>
  <si>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</si>
  <si>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</si>
  <si>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</si>
  <si>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</si>
  <si>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</si>
  <si>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</si>
  <si>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#ERROR!</t>
  </si>
  <si>
    <t>pada semester  III (Tiga) dan IV (Empat) maka</t>
  </si>
  <si>
    <t>peserta didik dapat melanjutkan ke kelas XII</t>
  </si>
</sst>
</file>

<file path=xl/styles.xml><?xml version="1.0" encoding="utf-8"?>
<styleSheet xmlns="http://schemas.openxmlformats.org/spreadsheetml/2006/main">
  <numFmts count="9">
    <numFmt numFmtId="164" formatCode="0.0"/>
    <numFmt numFmtId="165" formatCode="\:\ \ @\ "/>
    <numFmt numFmtId="166" formatCode="_(* #,##0_);_(* \(#,##0\);_(* \-_);_(@_)"/>
    <numFmt numFmtId="167" formatCode="[$-421]dd\ mmmm\ yyyy"/>
    <numFmt numFmtId="168" formatCode="0000"/>
    <numFmt numFmtId="169" formatCode="000"/>
    <numFmt numFmtId="170" formatCode="\:\ \ @"/>
    <numFmt numFmtId="171" formatCode="0000000000"/>
    <numFmt numFmtId="172" formatCode="\:\ \ General"/>
  </numFmts>
  <fonts count="54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2"/>
      <color rgb="FFFF0000"/>
      <name val="Arial Narrow"/>
      <family val="2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2"/>
      <name val="Arial Narrow"/>
      <family val="2"/>
    </font>
    <font>
      <b/>
      <i/>
      <sz val="10"/>
      <name val="Arial Narrow"/>
      <family val="2"/>
    </font>
    <font>
      <sz val="9"/>
      <name val="Arial"/>
      <family val="2"/>
    </font>
    <font>
      <u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10"/>
      <name val="Tahoma"/>
      <family val="2"/>
    </font>
    <font>
      <b/>
      <sz val="1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u/>
      <sz val="10"/>
      <name val="Arial"/>
      <family val="2"/>
    </font>
    <font>
      <b/>
      <sz val="9"/>
      <color rgb="FFFFFFFF"/>
      <name val="Arial"/>
      <family val="2"/>
    </font>
    <font>
      <b/>
      <sz val="16"/>
      <color rgb="FFFFFF00"/>
      <name val="Arial"/>
      <family val="2"/>
    </font>
    <font>
      <sz val="9"/>
      <color rgb="FFA5A5A5"/>
      <name val="Arial"/>
      <family val="2"/>
    </font>
    <font>
      <sz val="10"/>
      <color rgb="FFA5A5A5"/>
      <name val="Arial"/>
      <family val="2"/>
    </font>
    <font>
      <b/>
      <sz val="9"/>
      <color rgb="FFA5A5A5"/>
      <name val="Arial"/>
      <family val="2"/>
    </font>
    <font>
      <b/>
      <sz val="9"/>
      <name val="Arial Narrow"/>
      <family val="2"/>
    </font>
    <font>
      <sz val="10"/>
      <color rgb="FFA5A5A5"/>
      <name val="Dancing Script"/>
    </font>
    <font>
      <i/>
      <sz val="10"/>
      <name val="Arial Narrow"/>
      <family val="2"/>
    </font>
    <font>
      <sz val="10"/>
      <color rgb="FFFFFFFF"/>
      <name val="Arial Narrow"/>
      <family val="2"/>
    </font>
    <font>
      <b/>
      <sz val="10"/>
      <color rgb="FFFFFFFF"/>
      <name val="Arial Narrow"/>
      <family val="2"/>
    </font>
    <font>
      <b/>
      <sz val="7"/>
      <color rgb="FFFFFFFF"/>
      <name val="Arial Narrow"/>
      <family val="2"/>
    </font>
    <font>
      <b/>
      <sz val="10"/>
      <color rgb="FFA5A5A5"/>
      <name val="Arial"/>
      <family val="2"/>
    </font>
    <font>
      <b/>
      <u/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4"/>
      <color rgb="FFA5A5A5"/>
      <name val="Arial Narrow"/>
      <family val="2"/>
    </font>
    <font>
      <b/>
      <sz val="14"/>
      <name val="Times New Roman"/>
      <family val="1"/>
    </font>
    <font>
      <sz val="11"/>
      <color rgb="FFA5A5A5"/>
      <name val="Arial Narrow"/>
      <family val="2"/>
    </font>
    <font>
      <sz val="10"/>
      <name val="Calibri"/>
      <family val="2"/>
    </font>
    <font>
      <sz val="9"/>
      <color rgb="FFA5A5A5"/>
      <name val="Arial Narrow"/>
      <family val="2"/>
    </font>
    <font>
      <sz val="12"/>
      <name val="Times New Roman"/>
      <family val="1"/>
    </font>
    <font>
      <b/>
      <u/>
      <sz val="10"/>
      <name val="Quintessential"/>
    </font>
    <font>
      <sz val="12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5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ont="1" applyFill="1" applyBorder="1"/>
    <xf numFmtId="0" fontId="8" fillId="0" borderId="0" xfId="0" applyFont="1" applyAlignment="1">
      <alignment horizontal="left"/>
    </xf>
    <xf numFmtId="0" fontId="9" fillId="2" borderId="0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0" xfId="0" applyFont="1"/>
    <xf numFmtId="0" fontId="8" fillId="2" borderId="0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left" vertical="center"/>
    </xf>
    <xf numFmtId="165" fontId="8" fillId="0" borderId="0" xfId="0" applyNumberFormat="1" applyFont="1"/>
    <xf numFmtId="0" fontId="11" fillId="4" borderId="4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center" vertical="center" wrapText="1"/>
    </xf>
    <xf numFmtId="165" fontId="7" fillId="2" borderId="9" xfId="0" applyNumberFormat="1" applyFont="1" applyFill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0" fillId="0" borderId="9" xfId="0" applyFont="1" applyBorder="1" applyAlignment="1">
      <alignment shrinkToFit="1"/>
    </xf>
    <xf numFmtId="0" fontId="15" fillId="0" borderId="6" xfId="0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166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166" fontId="1" fillId="0" borderId="14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/>
    <xf numFmtId="0" fontId="12" fillId="0" borderId="16" xfId="0" applyFont="1" applyBorder="1" applyAlignment="1">
      <alignment horizontal="center" vertical="center"/>
    </xf>
    <xf numFmtId="0" fontId="16" fillId="5" borderId="9" xfId="0" applyFont="1" applyFill="1" applyBorder="1" applyAlignment="1">
      <alignment vertical="center" wrapText="1"/>
    </xf>
    <xf numFmtId="0" fontId="17" fillId="5" borderId="9" xfId="0" applyFont="1" applyFill="1" applyBorder="1" applyAlignment="1">
      <alignment horizontal="center" vertical="center" wrapText="1"/>
    </xf>
    <xf numFmtId="166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/>
    <xf numFmtId="165" fontId="7" fillId="4" borderId="9" xfId="0" applyNumberFormat="1" applyFont="1" applyFill="1" applyBorder="1" applyAlignment="1">
      <alignment horizontal="left" vertical="center"/>
    </xf>
    <xf numFmtId="166" fontId="1" fillId="5" borderId="9" xfId="0" applyNumberFormat="1" applyFont="1" applyFill="1" applyBorder="1" applyAlignment="1">
      <alignment horizontal="left" vertical="center"/>
    </xf>
    <xf numFmtId="166" fontId="1" fillId="5" borderId="9" xfId="0" applyNumberFormat="1" applyFont="1" applyFill="1" applyBorder="1" applyAlignment="1">
      <alignment horizontal="left"/>
    </xf>
    <xf numFmtId="167" fontId="19" fillId="3" borderId="9" xfId="0" applyNumberFormat="1" applyFont="1" applyFill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shrinkToFit="1"/>
    </xf>
    <xf numFmtId="0" fontId="1" fillId="5" borderId="9" xfId="0" applyFont="1" applyFill="1" applyBorder="1"/>
    <xf numFmtId="0" fontId="22" fillId="0" borderId="9" xfId="0" applyFont="1" applyBorder="1" applyAlignment="1">
      <alignment horizontal="center" vertical="center" wrapText="1"/>
    </xf>
    <xf numFmtId="168" fontId="23" fillId="0" borderId="9" xfId="0" applyNumberFormat="1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168" fontId="23" fillId="0" borderId="18" xfId="0" applyNumberFormat="1" applyFont="1" applyBorder="1" applyAlignment="1">
      <alignment horizontal="center" vertical="center"/>
    </xf>
    <xf numFmtId="166" fontId="23" fillId="0" borderId="18" xfId="0" applyNumberFormat="1" applyFont="1" applyBorder="1" applyAlignment="1">
      <alignment vertical="center"/>
    </xf>
    <xf numFmtId="0" fontId="23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168" fontId="23" fillId="0" borderId="9" xfId="0" applyNumberFormat="1" applyFont="1" applyBorder="1" applyAlignment="1">
      <alignment horizontal="center" vertical="center"/>
    </xf>
    <xf numFmtId="166" fontId="23" fillId="0" borderId="9" xfId="0" applyNumberFormat="1" applyFont="1" applyBorder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0" fontId="17" fillId="5" borderId="9" xfId="0" applyFont="1" applyFill="1" applyBorder="1" applyAlignment="1">
      <alignment vertical="center" wrapText="1"/>
    </xf>
    <xf numFmtId="164" fontId="19" fillId="6" borderId="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17" fillId="4" borderId="9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1" fillId="0" borderId="6" xfId="0" applyFont="1" applyBorder="1"/>
    <xf numFmtId="0" fontId="25" fillId="0" borderId="0" xfId="0" applyFont="1" applyAlignment="1">
      <alignment horizontal="right"/>
    </xf>
    <xf numFmtId="0" fontId="1" fillId="0" borderId="9" xfId="0" applyFont="1" applyBorder="1" applyAlignment="1">
      <alignment horizontal="center"/>
    </xf>
    <xf numFmtId="0" fontId="25" fillId="0" borderId="21" xfId="0" applyFont="1" applyBorder="1" applyAlignment="1"/>
    <xf numFmtId="0" fontId="14" fillId="0" borderId="0" xfId="0" applyFont="1" applyAlignment="1"/>
    <xf numFmtId="0" fontId="1" fillId="0" borderId="9" xfId="0" applyFont="1" applyBorder="1" applyAlignment="1">
      <alignment horizontal="left"/>
    </xf>
    <xf numFmtId="0" fontId="26" fillId="5" borderId="9" xfId="0" applyFont="1" applyFill="1" applyBorder="1" applyAlignment="1">
      <alignment vertical="center" wrapText="1"/>
    </xf>
    <xf numFmtId="0" fontId="20" fillId="0" borderId="9" xfId="0" applyFont="1" applyBorder="1" applyAlignment="1">
      <alignment horizontal="center"/>
    </xf>
    <xf numFmtId="166" fontId="19" fillId="0" borderId="9" xfId="0" applyNumberFormat="1" applyFont="1" applyBorder="1" applyAlignment="1">
      <alignment horizontal="left"/>
    </xf>
    <xf numFmtId="0" fontId="24" fillId="5" borderId="9" xfId="0" applyFont="1" applyFill="1" applyBorder="1" applyAlignment="1">
      <alignment vertical="center" wrapText="1"/>
    </xf>
    <xf numFmtId="0" fontId="27" fillId="0" borderId="9" xfId="0" applyFont="1" applyBorder="1" applyAlignment="1"/>
    <xf numFmtId="0" fontId="27" fillId="0" borderId="9" xfId="0" applyFont="1" applyBorder="1" applyAlignment="1">
      <alignment horizontal="right"/>
    </xf>
    <xf numFmtId="166" fontId="19" fillId="0" borderId="9" xfId="0" applyNumberFormat="1" applyFont="1" applyBorder="1" applyAlignment="1">
      <alignment horizontal="left" vertical="center"/>
    </xf>
    <xf numFmtId="0" fontId="25" fillId="5" borderId="22" xfId="0" applyFont="1" applyFill="1" applyBorder="1" applyAlignment="1"/>
    <xf numFmtId="164" fontId="1" fillId="0" borderId="10" xfId="0" applyNumberFormat="1" applyFont="1" applyBorder="1" applyAlignment="1">
      <alignment horizontal="left"/>
    </xf>
    <xf numFmtId="0" fontId="1" fillId="0" borderId="9" xfId="0" applyFont="1" applyBorder="1"/>
    <xf numFmtId="0" fontId="24" fillId="4" borderId="9" xfId="0" applyFont="1" applyFill="1" applyBorder="1" applyAlignment="1">
      <alignment vertical="center" wrapText="1"/>
    </xf>
    <xf numFmtId="0" fontId="1" fillId="6" borderId="9" xfId="0" applyFont="1" applyFill="1" applyBorder="1"/>
    <xf numFmtId="0" fontId="1" fillId="6" borderId="9" xfId="0" applyFont="1" applyFill="1" applyBorder="1" applyAlignment="1"/>
    <xf numFmtId="0" fontId="24" fillId="5" borderId="9" xfId="0" applyFont="1" applyFill="1" applyBorder="1" applyAlignment="1">
      <alignment horizontal="left" vertical="center"/>
    </xf>
    <xf numFmtId="0" fontId="1" fillId="0" borderId="9" xfId="0" applyFont="1" applyBorder="1" applyAlignment="1"/>
    <xf numFmtId="166" fontId="1" fillId="0" borderId="9" xfId="0" applyNumberFormat="1" applyFont="1" applyBorder="1"/>
    <xf numFmtId="0" fontId="24" fillId="5" borderId="9" xfId="0" applyFont="1" applyFill="1" applyBorder="1" applyAlignment="1">
      <alignment horizontal="center" vertical="center"/>
    </xf>
    <xf numFmtId="0" fontId="25" fillId="6" borderId="9" xfId="0" applyFont="1" applyFill="1" applyBorder="1" applyAlignment="1"/>
    <xf numFmtId="0" fontId="25" fillId="6" borderId="10" xfId="0" applyFont="1" applyFill="1" applyBorder="1" applyAlignment="1"/>
    <xf numFmtId="0" fontId="12" fillId="0" borderId="23" xfId="0" applyFont="1" applyBorder="1" applyAlignment="1">
      <alignment horizontal="center" vertical="center"/>
    </xf>
    <xf numFmtId="168" fontId="23" fillId="0" borderId="24" xfId="0" applyNumberFormat="1" applyFont="1" applyBorder="1" applyAlignment="1">
      <alignment horizontal="center" vertical="center"/>
    </xf>
    <xf numFmtId="166" fontId="23" fillId="0" borderId="24" xfId="0" applyNumberFormat="1" applyFont="1" applyBorder="1" applyAlignment="1">
      <alignment vertical="center"/>
    </xf>
    <xf numFmtId="0" fontId="23" fillId="0" borderId="24" xfId="0" applyFont="1" applyBorder="1" applyAlignment="1">
      <alignment horizontal="center" vertical="center"/>
    </xf>
    <xf numFmtId="166" fontId="1" fillId="0" borderId="24" xfId="0" applyNumberFormat="1" applyFont="1" applyBorder="1" applyAlignment="1">
      <alignment horizontal="left" vertical="center"/>
    </xf>
    <xf numFmtId="166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166" fontId="1" fillId="0" borderId="24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/>
    <xf numFmtId="0" fontId="12" fillId="0" borderId="0" xfId="0" applyFont="1" applyAlignment="1">
      <alignment horizontal="center" vertical="center"/>
    </xf>
    <xf numFmtId="168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5" fillId="5" borderId="26" xfId="0" applyFont="1" applyFill="1" applyBorder="1" applyAlignment="1"/>
    <xf numFmtId="0" fontId="25" fillId="6" borderId="10" xfId="0" applyFont="1" applyFill="1" applyBorder="1" applyAlignment="1"/>
    <xf numFmtId="0" fontId="0" fillId="0" borderId="9" xfId="0" applyFont="1" applyBorder="1" applyAlignment="1">
      <alignment horizontal="center"/>
    </xf>
    <xf numFmtId="168" fontId="28" fillId="0" borderId="9" xfId="0" applyNumberFormat="1" applyFont="1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0" fillId="0" borderId="9" xfId="0" applyFont="1" applyBorder="1"/>
    <xf numFmtId="0" fontId="0" fillId="6" borderId="9" xfId="0" applyFont="1" applyFill="1" applyBorder="1"/>
    <xf numFmtId="0" fontId="14" fillId="5" borderId="0" xfId="0" applyFont="1" applyFill="1" applyAlignment="1"/>
    <xf numFmtId="168" fontId="23" fillId="0" borderId="9" xfId="0" applyNumberFormat="1" applyFont="1" applyBorder="1" applyAlignment="1">
      <alignment horizontal="left" vertical="center"/>
    </xf>
    <xf numFmtId="168" fontId="1" fillId="0" borderId="0" xfId="0" applyNumberFormat="1" applyFont="1"/>
    <xf numFmtId="0" fontId="26" fillId="0" borderId="9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1" fontId="27" fillId="0" borderId="9" xfId="0" applyNumberFormat="1" applyFont="1" applyBorder="1" applyAlignment="1">
      <alignment horizontal="right"/>
    </xf>
    <xf numFmtId="0" fontId="20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1" fillId="0" borderId="10" xfId="0" applyNumberFormat="1" applyFont="1" applyBorder="1"/>
    <xf numFmtId="164" fontId="1" fillId="0" borderId="9" xfId="0" applyNumberFormat="1" applyFont="1" applyBorder="1"/>
    <xf numFmtId="0" fontId="29" fillId="0" borderId="0" xfId="0" applyFont="1"/>
    <xf numFmtId="0" fontId="1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horizontal="center" vertical="center"/>
    </xf>
    <xf numFmtId="1" fontId="12" fillId="7" borderId="0" xfId="0" applyNumberFormat="1" applyFont="1" applyFill="1" applyBorder="1" applyAlignment="1">
      <alignment vertical="center"/>
    </xf>
    <xf numFmtId="0" fontId="31" fillId="7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vertical="center"/>
    </xf>
    <xf numFmtId="0" fontId="33" fillId="0" borderId="0" xfId="0" applyFont="1"/>
    <xf numFmtId="0" fontId="12" fillId="7" borderId="0" xfId="0" applyFont="1" applyFill="1" applyBorder="1" applyAlignment="1">
      <alignment horizontal="center" vertical="top"/>
    </xf>
    <xf numFmtId="0" fontId="32" fillId="2" borderId="0" xfId="0" applyFont="1" applyFill="1" applyBorder="1" applyAlignment="1">
      <alignment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left" vertical="center"/>
    </xf>
    <xf numFmtId="170" fontId="7" fillId="0" borderId="0" xfId="0" applyNumberFormat="1" applyFont="1" applyAlignment="1">
      <alignment horizontal="center" vertical="center"/>
    </xf>
    <xf numFmtId="171" fontId="7" fillId="0" borderId="0" xfId="0" applyNumberFormat="1" applyFont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172" fontId="17" fillId="0" borderId="0" xfId="0" applyNumberFormat="1" applyFont="1" applyAlignment="1">
      <alignment horizontal="center" vertical="center"/>
    </xf>
    <xf numFmtId="165" fontId="34" fillId="2" borderId="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1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left" vertical="center"/>
    </xf>
    <xf numFmtId="0" fontId="11" fillId="4" borderId="36" xfId="0" applyFont="1" applyFill="1" applyBorder="1" applyAlignment="1">
      <alignment horizontal="left" vertical="center"/>
    </xf>
    <xf numFmtId="0" fontId="24" fillId="4" borderId="37" xfId="0" applyFont="1" applyFill="1" applyBorder="1" applyAlignment="1">
      <alignment horizontal="center" vertical="center"/>
    </xf>
    <xf numFmtId="1" fontId="24" fillId="4" borderId="37" xfId="0" applyNumberFormat="1" applyFont="1" applyFill="1" applyBorder="1" applyAlignment="1">
      <alignment vertical="center"/>
    </xf>
    <xf numFmtId="0" fontId="24" fillId="4" borderId="37" xfId="0" applyFont="1" applyFill="1" applyBorder="1" applyAlignment="1">
      <alignment vertical="center"/>
    </xf>
    <xf numFmtId="0" fontId="26" fillId="7" borderId="0" xfId="0" applyFont="1" applyFill="1" applyBorder="1" applyAlignment="1">
      <alignment vertical="center"/>
    </xf>
    <xf numFmtId="0" fontId="26" fillId="0" borderId="40" xfId="0" applyFont="1" applyBorder="1" applyAlignment="1">
      <alignment horizontal="center" vertical="center"/>
    </xf>
    <xf numFmtId="0" fontId="26" fillId="0" borderId="41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center" vertical="center"/>
    </xf>
    <xf numFmtId="1" fontId="26" fillId="0" borderId="44" xfId="0" applyNumberFormat="1" applyFont="1" applyBorder="1" applyAlignment="1">
      <alignment horizontal="center" vertical="center"/>
    </xf>
    <xf numFmtId="1" fontId="26" fillId="7" borderId="0" xfId="0" applyNumberFormat="1" applyFont="1" applyFill="1" applyBorder="1" applyAlignment="1">
      <alignment horizontal="center" vertical="center"/>
    </xf>
    <xf numFmtId="0" fontId="26" fillId="0" borderId="47" xfId="0" applyFont="1" applyBorder="1" applyAlignment="1">
      <alignment horizontal="center" vertical="center" wrapText="1"/>
    </xf>
    <xf numFmtId="0" fontId="33" fillId="2" borderId="0" xfId="0" applyFont="1" applyFill="1" applyBorder="1"/>
    <xf numFmtId="0" fontId="36" fillId="2" borderId="0" xfId="0" applyFont="1" applyFill="1" applyBorder="1" applyAlignment="1">
      <alignment vertical="center"/>
    </xf>
    <xf numFmtId="0" fontId="24" fillId="4" borderId="36" xfId="0" applyFont="1" applyFill="1" applyBorder="1" applyAlignment="1">
      <alignment horizontal="left" vertical="center"/>
    </xf>
    <xf numFmtId="0" fontId="24" fillId="4" borderId="37" xfId="0" applyFont="1" applyFill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38" fillId="0" borderId="44" xfId="0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39" fillId="0" borderId="51" xfId="0" applyFont="1" applyBorder="1" applyAlignment="1">
      <alignment horizontal="center" vertical="center"/>
    </xf>
    <xf numFmtId="1" fontId="24" fillId="0" borderId="51" xfId="0" applyNumberFormat="1" applyFont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left" vertical="center"/>
    </xf>
    <xf numFmtId="0" fontId="26" fillId="0" borderId="41" xfId="0" applyFont="1" applyBorder="1" applyAlignment="1">
      <alignment horizontal="left" vertical="center"/>
    </xf>
    <xf numFmtId="0" fontId="26" fillId="0" borderId="42" xfId="0" applyFont="1" applyBorder="1" applyAlignment="1">
      <alignment horizontal="left" vertical="center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left" vertical="center" wrapText="1"/>
    </xf>
    <xf numFmtId="0" fontId="39" fillId="0" borderId="53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left" vertical="center" wrapText="1"/>
    </xf>
    <xf numFmtId="1" fontId="40" fillId="0" borderId="53" xfId="0" applyNumberFormat="1" applyFont="1" applyBorder="1" applyAlignment="1">
      <alignment horizontal="center" vertical="center"/>
    </xf>
    <xf numFmtId="1" fontId="40" fillId="0" borderId="54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vertical="center"/>
    </xf>
    <xf numFmtId="0" fontId="24" fillId="7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1" fontId="24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7" borderId="0" xfId="0" applyFont="1" applyFill="1" applyBorder="1"/>
    <xf numFmtId="0" fontId="41" fillId="2" borderId="0" xfId="0" applyFont="1" applyFill="1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vertical="center"/>
    </xf>
    <xf numFmtId="1" fontId="8" fillId="0" borderId="0" xfId="0" applyNumberFormat="1" applyFont="1" applyAlignment="1">
      <alignment vertical="center"/>
    </xf>
    <xf numFmtId="0" fontId="42" fillId="0" borderId="0" xfId="0" applyFont="1" applyAlignment="1">
      <alignment horizontal="center" vertical="center"/>
    </xf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7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44" fillId="7" borderId="0" xfId="0" applyFont="1" applyFill="1" applyBorder="1" applyAlignment="1">
      <alignment vertical="center"/>
    </xf>
    <xf numFmtId="0" fontId="45" fillId="2" borderId="0" xfId="0" applyFont="1" applyFill="1" applyBorder="1" applyAlignment="1">
      <alignment vertical="center"/>
    </xf>
    <xf numFmtId="0" fontId="46" fillId="0" borderId="0" xfId="0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1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7" borderId="0" xfId="0" applyFont="1" applyFill="1" applyBorder="1" applyAlignment="1">
      <alignment vertical="top"/>
    </xf>
    <xf numFmtId="0" fontId="47" fillId="2" borderId="0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7" fillId="0" borderId="5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" fontId="12" fillId="0" borderId="0" xfId="0" applyNumberFormat="1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vertical="center"/>
    </xf>
    <xf numFmtId="0" fontId="16" fillId="7" borderId="0" xfId="0" applyFont="1" applyFill="1" applyBorder="1" applyAlignment="1">
      <alignment vertical="center"/>
    </xf>
    <xf numFmtId="0" fontId="47" fillId="2" borderId="0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8" fillId="0" borderId="9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center" vertical="top"/>
    </xf>
    <xf numFmtId="1" fontId="21" fillId="0" borderId="0" xfId="0" applyNumberFormat="1" applyFont="1" applyAlignment="1">
      <alignment vertical="top"/>
    </xf>
    <xf numFmtId="0" fontId="21" fillId="7" borderId="0" xfId="0" applyFont="1" applyFill="1" applyBorder="1" applyAlignment="1">
      <alignment vertical="top"/>
    </xf>
    <xf numFmtId="0" fontId="49" fillId="2" borderId="0" xfId="0" applyFont="1" applyFill="1" applyBorder="1" applyAlignment="1">
      <alignment vertical="top"/>
    </xf>
    <xf numFmtId="0" fontId="20" fillId="0" borderId="9" xfId="0" applyFont="1" applyBorder="1" applyAlignment="1">
      <alignment vertical="center"/>
    </xf>
    <xf numFmtId="0" fontId="20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vertical="center"/>
    </xf>
    <xf numFmtId="0" fontId="21" fillId="7" borderId="0" xfId="0" applyFont="1" applyFill="1" applyBorder="1" applyAlignment="1">
      <alignment vertical="center"/>
    </xf>
    <xf numFmtId="0" fontId="49" fillId="2" borderId="0" xfId="0" applyFont="1" applyFill="1" applyBorder="1" applyAlignment="1">
      <alignment vertical="center"/>
    </xf>
    <xf numFmtId="0" fontId="50" fillId="0" borderId="0" xfId="0" applyFont="1" applyAlignment="1">
      <alignment horizontal="left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1" fillId="7" borderId="0" xfId="0" applyFont="1" applyFill="1" applyBorder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32" fillId="0" borderId="0" xfId="0" applyFont="1" applyAlignment="1">
      <alignment vertical="center"/>
    </xf>
    <xf numFmtId="0" fontId="32" fillId="7" borderId="0" xfId="0" applyFont="1" applyFill="1" applyBorder="1" applyAlignment="1">
      <alignment vertical="center"/>
    </xf>
    <xf numFmtId="0" fontId="52" fillId="0" borderId="9" xfId="0" applyFont="1" applyBorder="1"/>
    <xf numFmtId="0" fontId="26" fillId="0" borderId="44" xfId="0" applyFont="1" applyBorder="1" applyAlignment="1">
      <alignment horizontal="center" vertical="center" wrapText="1" shrinkToFit="1"/>
    </xf>
    <xf numFmtId="0" fontId="24" fillId="0" borderId="51" xfId="0" applyFont="1" applyBorder="1" applyAlignment="1">
      <alignment horizontal="center" vertical="center" wrapText="1" shrinkToFit="1"/>
    </xf>
    <xf numFmtId="0" fontId="8" fillId="4" borderId="6" xfId="0" applyFont="1" applyFill="1" applyBorder="1" applyAlignment="1">
      <alignment horizontal="center"/>
    </xf>
    <xf numFmtId="0" fontId="6" fillId="0" borderId="10" xfId="0" applyFont="1" applyBorder="1"/>
    <xf numFmtId="0" fontId="3" fillId="3" borderId="0" xfId="0" applyFont="1" applyFill="1" applyBorder="1" applyAlignment="1">
      <alignment horizontal="center"/>
    </xf>
    <xf numFmtId="0" fontId="6" fillId="0" borderId="0" xfId="0" applyFont="1" applyBorder="1"/>
    <xf numFmtId="0" fontId="7" fillId="4" borderId="6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/>
    <xf numFmtId="0" fontId="7" fillId="0" borderId="2" xfId="0" applyFont="1" applyBorder="1" applyAlignment="1">
      <alignment horizontal="center" vertical="center"/>
    </xf>
    <xf numFmtId="0" fontId="6" fillId="0" borderId="8" xfId="0" applyFont="1" applyBorder="1"/>
    <xf numFmtId="0" fontId="8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6" fillId="0" borderId="12" xfId="0" applyFont="1" applyBorder="1"/>
    <xf numFmtId="0" fontId="12" fillId="0" borderId="7" xfId="0" applyFont="1" applyBorder="1" applyAlignment="1">
      <alignment horizontal="center" vertical="center"/>
    </xf>
    <xf numFmtId="0" fontId="6" fillId="0" borderId="18" xfId="0" applyFont="1" applyBorder="1"/>
    <xf numFmtId="0" fontId="1" fillId="0" borderId="7" xfId="0" applyFont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26" fillId="0" borderId="41" xfId="0" applyFont="1" applyBorder="1" applyAlignment="1">
      <alignment horizontal="left" vertical="center" wrapText="1"/>
    </xf>
    <xf numFmtId="0" fontId="6" fillId="0" borderId="45" xfId="0" applyFont="1" applyBorder="1"/>
    <xf numFmtId="0" fontId="6" fillId="0" borderId="46" xfId="0" applyFont="1" applyBorder="1"/>
    <xf numFmtId="1" fontId="26" fillId="0" borderId="41" xfId="0" applyNumberFormat="1" applyFont="1" applyBorder="1" applyAlignment="1">
      <alignment horizontal="left" vertical="center" shrinkToFit="1"/>
    </xf>
    <xf numFmtId="0" fontId="11" fillId="4" borderId="35" xfId="0" applyFont="1" applyFill="1" applyBorder="1" applyAlignment="1">
      <alignment horizontal="center" vertical="center" wrapText="1"/>
    </xf>
    <xf numFmtId="0" fontId="6" fillId="0" borderId="38" xfId="0" applyFont="1" applyBorder="1"/>
    <xf numFmtId="0" fontId="6" fillId="0" borderId="39" xfId="0" applyFont="1" applyBorder="1"/>
    <xf numFmtId="0" fontId="24" fillId="0" borderId="41" xfId="0" applyFont="1" applyBorder="1" applyAlignment="1">
      <alignment horizontal="left" vertical="center" wrapText="1"/>
    </xf>
    <xf numFmtId="1" fontId="26" fillId="0" borderId="41" xfId="0" applyNumberFormat="1" applyFont="1" applyBorder="1" applyAlignment="1">
      <alignment horizontal="left" vertical="center" wrapText="1"/>
    </xf>
    <xf numFmtId="0" fontId="24" fillId="0" borderId="49" xfId="0" applyFont="1" applyBorder="1" applyAlignment="1">
      <alignment horizontal="left" vertical="center" wrapText="1"/>
    </xf>
    <xf numFmtId="0" fontId="6" fillId="0" borderId="50" xfId="0" applyFont="1" applyBorder="1"/>
    <xf numFmtId="0" fontId="6" fillId="0" borderId="42" xfId="0" applyFont="1" applyBorder="1"/>
    <xf numFmtId="0" fontId="4" fillId="0" borderId="0" xfId="0" applyFont="1" applyAlignment="1">
      <alignment horizontal="center" vertical="top"/>
    </xf>
    <xf numFmtId="0" fontId="30" fillId="7" borderId="0" xfId="0" applyFont="1" applyFill="1" applyBorder="1" applyAlignment="1">
      <alignment horizontal="left" vertical="center"/>
    </xf>
    <xf numFmtId="0" fontId="24" fillId="4" borderId="29" xfId="0" applyFont="1" applyFill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24" fillId="4" borderId="1" xfId="0" applyFont="1" applyFill="1" applyBorder="1" applyAlignment="1">
      <alignment horizontal="center" vertical="center"/>
    </xf>
    <xf numFmtId="0" fontId="6" fillId="0" borderId="32" xfId="0" applyFont="1" applyBorder="1"/>
    <xf numFmtId="0" fontId="24" fillId="4" borderId="6" xfId="0" applyFont="1" applyFill="1" applyBorder="1" applyAlignment="1">
      <alignment horizontal="center" vertical="center"/>
    </xf>
    <xf numFmtId="0" fontId="6" fillId="0" borderId="33" xfId="0" applyFont="1" applyBorder="1"/>
    <xf numFmtId="0" fontId="35" fillId="4" borderId="35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horizontal="center" vertical="center" wrapText="1"/>
    </xf>
    <xf numFmtId="0" fontId="6" fillId="0" borderId="28" xfId="0" applyFont="1" applyBorder="1"/>
    <xf numFmtId="0" fontId="6" fillId="0" borderId="21" xfId="0" applyFont="1" applyBorder="1"/>
    <xf numFmtId="0" fontId="6" fillId="0" borderId="22" xfId="0" applyFont="1" applyBorder="1"/>
    <xf numFmtId="0" fontId="24" fillId="4" borderId="35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6" fillId="0" borderId="59" xfId="0" applyFont="1" applyBorder="1"/>
    <xf numFmtId="0" fontId="6" fillId="0" borderId="4" xfId="0" applyFont="1" applyBorder="1"/>
    <xf numFmtId="0" fontId="6" fillId="0" borderId="60" xfId="0" applyFont="1" applyBorder="1"/>
    <xf numFmtId="0" fontId="6" fillId="0" borderId="61" xfId="0" applyFont="1" applyBorder="1"/>
    <xf numFmtId="0" fontId="6" fillId="0" borderId="26" xfId="0" applyFont="1" applyBorder="1"/>
    <xf numFmtId="0" fontId="20" fillId="0" borderId="3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top" wrapText="1"/>
    </xf>
    <xf numFmtId="0" fontId="7" fillId="0" borderId="56" xfId="0" applyFont="1" applyBorder="1" applyAlignment="1">
      <alignment horizontal="center" vertical="center" wrapText="1"/>
    </xf>
    <xf numFmtId="0" fontId="6" fillId="0" borderId="57" xfId="0" applyFont="1" applyBorder="1"/>
    <xf numFmtId="0" fontId="6" fillId="0" borderId="58" xfId="0" applyFont="1" applyBorder="1"/>
    <xf numFmtId="0" fontId="48" fillId="0" borderId="6" xfId="0" applyFont="1" applyBorder="1" applyAlignment="1">
      <alignment vertical="top" wrapText="1"/>
    </xf>
    <xf numFmtId="0" fontId="15" fillId="0" borderId="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4" fillId="8" borderId="0" xfId="0" applyFont="1" applyFill="1" applyAlignment="1"/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showGridLines="0" workbookViewId="0"/>
  </sheetViews>
  <sheetFormatPr defaultColWidth="14.42578125" defaultRowHeight="15" customHeight="1"/>
  <cols>
    <col min="1" max="1" width="2.28515625" customWidth="1"/>
    <col min="2" max="2" width="9.140625" customWidth="1"/>
    <col min="3" max="3" width="41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  <col min="24" max="26" width="17.28515625" customWidth="1"/>
  </cols>
  <sheetData>
    <row r="1" spans="1:23" ht="15.75" customHeight="1">
      <c r="A1" s="1"/>
      <c r="B1" s="273" t="s">
        <v>2</v>
      </c>
      <c r="C1" s="274"/>
      <c r="D1" s="274"/>
      <c r="E1" s="1"/>
      <c r="F1" s="1"/>
      <c r="G1" s="1"/>
      <c r="H1" s="1"/>
      <c r="I1" s="1"/>
      <c r="J1" s="10"/>
      <c r="K1" s="10"/>
      <c r="L1" s="10"/>
      <c r="M1" s="10"/>
      <c r="N1" s="10"/>
      <c r="O1" s="12"/>
      <c r="P1" s="1"/>
      <c r="Q1" s="3"/>
      <c r="R1" s="5"/>
      <c r="S1" s="5"/>
      <c r="T1" s="5"/>
      <c r="U1" s="5"/>
      <c r="V1" s="5"/>
      <c r="W1" s="5"/>
    </row>
    <row r="2" spans="1:23" ht="12.75" customHeight="1">
      <c r="A2" s="1"/>
      <c r="B2" s="1"/>
      <c r="C2" s="1"/>
      <c r="D2" s="1"/>
      <c r="E2" s="1"/>
      <c r="F2" s="1"/>
      <c r="G2" s="1"/>
      <c r="H2" s="1"/>
      <c r="I2" s="1"/>
      <c r="J2" s="10"/>
      <c r="K2" s="10"/>
      <c r="L2" s="10"/>
      <c r="M2" s="10"/>
      <c r="N2" s="10"/>
      <c r="O2" s="12"/>
      <c r="P2" s="1"/>
      <c r="Q2" s="3"/>
      <c r="R2" s="5"/>
      <c r="S2" s="5"/>
      <c r="T2" s="5"/>
      <c r="U2" s="5"/>
      <c r="V2" s="5"/>
      <c r="W2" s="5"/>
    </row>
    <row r="3" spans="1:23" ht="15.75" customHeight="1">
      <c r="A3" s="15" t="s">
        <v>11</v>
      </c>
      <c r="B3" s="16" t="s">
        <v>17</v>
      </c>
      <c r="C3" s="18"/>
      <c r="D3" s="18" t="s">
        <v>26</v>
      </c>
      <c r="E3" s="1"/>
      <c r="F3" s="275" t="s">
        <v>27</v>
      </c>
      <c r="G3" s="272"/>
      <c r="H3" s="20" t="s">
        <v>30</v>
      </c>
      <c r="I3" s="1"/>
      <c r="J3" s="10" t="str">
        <f>VLOOKUP(K3,$L$11:$M$16,2)</f>
        <v xml:space="preserve"> XI / 4</v>
      </c>
      <c r="K3" s="10">
        <v>4</v>
      </c>
      <c r="L3" s="10"/>
      <c r="M3" s="10"/>
      <c r="N3" s="10"/>
      <c r="O3" s="12"/>
      <c r="P3" s="1"/>
      <c r="Q3" s="3"/>
      <c r="R3" s="5"/>
      <c r="S3" s="5"/>
      <c r="T3" s="5"/>
      <c r="U3" s="5"/>
      <c r="V3" s="5"/>
      <c r="W3" s="5"/>
    </row>
    <row r="4" spans="1:23" ht="16.5" customHeight="1">
      <c r="A4" s="15"/>
      <c r="B4" s="28">
        <v>1</v>
      </c>
      <c r="C4" s="35" t="s">
        <v>39</v>
      </c>
      <c r="D4" s="36">
        <v>76</v>
      </c>
      <c r="E4" s="1"/>
      <c r="F4" s="275" t="s">
        <v>43</v>
      </c>
      <c r="G4" s="272"/>
      <c r="H4" s="42" t="s">
        <v>44</v>
      </c>
      <c r="I4" s="1"/>
      <c r="J4" s="10"/>
      <c r="K4" s="10"/>
      <c r="L4" s="10"/>
      <c r="M4" s="10"/>
      <c r="N4" s="10"/>
      <c r="O4" s="12"/>
      <c r="P4" s="1"/>
      <c r="Q4" s="3"/>
      <c r="R4" s="5"/>
      <c r="S4" s="5"/>
      <c r="T4" s="5"/>
      <c r="U4" s="5"/>
      <c r="V4" s="5"/>
      <c r="W4" s="5"/>
    </row>
    <row r="5" spans="1:23" ht="16.5" customHeight="1">
      <c r="A5" s="15"/>
      <c r="B5" s="28">
        <v>2</v>
      </c>
      <c r="C5" s="35" t="s">
        <v>51</v>
      </c>
      <c r="D5" s="36">
        <v>75</v>
      </c>
      <c r="E5" s="1"/>
      <c r="F5" s="275" t="s">
        <v>52</v>
      </c>
      <c r="G5" s="272"/>
      <c r="H5" s="20"/>
      <c r="I5" s="1"/>
      <c r="J5" s="10" t="str">
        <f>VLOOKUP(K5,$L$5:$M$8,2)</f>
        <v>Administrasi Perkantoran</v>
      </c>
      <c r="K5" s="10">
        <v>3</v>
      </c>
      <c r="L5" s="10">
        <v>1</v>
      </c>
      <c r="M5" s="10" t="s">
        <v>56</v>
      </c>
      <c r="N5" s="10"/>
      <c r="O5" s="12"/>
      <c r="P5" s="1"/>
      <c r="Q5" s="3"/>
      <c r="R5" s="5"/>
      <c r="S5" s="5"/>
      <c r="T5" s="5"/>
      <c r="U5" s="5"/>
      <c r="V5" s="5"/>
      <c r="W5" s="5"/>
    </row>
    <row r="6" spans="1:23" ht="16.5" customHeight="1">
      <c r="A6" s="15"/>
      <c r="B6" s="28">
        <v>3</v>
      </c>
      <c r="C6" s="35" t="s">
        <v>57</v>
      </c>
      <c r="D6" s="36">
        <v>75</v>
      </c>
      <c r="E6" s="1"/>
      <c r="F6" s="276" t="s">
        <v>58</v>
      </c>
      <c r="G6" s="272"/>
      <c r="H6" s="45">
        <v>41629</v>
      </c>
      <c r="I6" s="1"/>
      <c r="J6" s="10"/>
      <c r="K6" s="10"/>
      <c r="L6" s="10">
        <v>2</v>
      </c>
      <c r="M6" s="10" t="s">
        <v>73</v>
      </c>
      <c r="N6" s="10"/>
      <c r="O6" s="12"/>
      <c r="P6" s="1"/>
      <c r="Q6" s="3"/>
      <c r="R6" s="5"/>
      <c r="S6" s="5"/>
      <c r="T6" s="5"/>
      <c r="U6" s="5"/>
      <c r="V6" s="5"/>
      <c r="W6" s="5"/>
    </row>
    <row r="7" spans="1:23" ht="16.5" customHeight="1">
      <c r="A7" s="15"/>
      <c r="B7" s="28">
        <v>4</v>
      </c>
      <c r="C7" s="35" t="s">
        <v>78</v>
      </c>
      <c r="D7" s="36">
        <v>75</v>
      </c>
      <c r="E7" s="1"/>
      <c r="F7" s="271" t="s">
        <v>24</v>
      </c>
      <c r="G7" s="272"/>
      <c r="H7" s="49" t="s">
        <v>84</v>
      </c>
      <c r="I7" s="1"/>
      <c r="J7" s="10"/>
      <c r="K7" s="10"/>
      <c r="L7" s="10">
        <v>3</v>
      </c>
      <c r="M7" s="10" t="s">
        <v>88</v>
      </c>
      <c r="N7" s="10"/>
      <c r="O7" s="12"/>
      <c r="P7" s="1"/>
      <c r="Q7" s="3"/>
      <c r="R7" s="5"/>
      <c r="S7" s="5"/>
      <c r="T7" s="5"/>
      <c r="U7" s="5"/>
      <c r="V7" s="5"/>
      <c r="W7" s="5"/>
    </row>
    <row r="8" spans="1:23" ht="16.5" customHeight="1">
      <c r="A8" s="15"/>
      <c r="B8" s="28">
        <v>5</v>
      </c>
      <c r="C8" s="35" t="s">
        <v>91</v>
      </c>
      <c r="D8" s="36">
        <v>75</v>
      </c>
      <c r="E8" s="1"/>
      <c r="F8" s="271" t="s">
        <v>93</v>
      </c>
      <c r="G8" s="272"/>
      <c r="H8" s="49" t="s">
        <v>95</v>
      </c>
      <c r="I8" s="1"/>
      <c r="J8" s="10"/>
      <c r="K8" s="10"/>
      <c r="L8" s="10">
        <v>4</v>
      </c>
      <c r="M8" s="10" t="s">
        <v>96</v>
      </c>
      <c r="N8" s="10"/>
      <c r="O8" s="12"/>
      <c r="P8" s="1"/>
      <c r="Q8" s="3"/>
      <c r="R8" s="5"/>
      <c r="S8" s="5"/>
      <c r="T8" s="5"/>
      <c r="U8" s="5"/>
      <c r="V8" s="5"/>
      <c r="W8" s="5"/>
    </row>
    <row r="9" spans="1:23" ht="15.75" customHeight="1">
      <c r="A9" s="15" t="s">
        <v>100</v>
      </c>
      <c r="B9" s="16" t="s">
        <v>101</v>
      </c>
      <c r="C9" s="54"/>
      <c r="D9" s="61"/>
      <c r="E9" s="1"/>
      <c r="F9" s="1"/>
      <c r="G9" s="1"/>
      <c r="H9" s="1"/>
      <c r="I9" s="1"/>
      <c r="J9" s="10"/>
      <c r="K9" s="10"/>
      <c r="L9" s="10"/>
      <c r="M9" s="10"/>
      <c r="N9" s="10"/>
      <c r="O9" s="12"/>
      <c r="P9" s="1"/>
      <c r="Q9" s="3"/>
      <c r="R9" s="5"/>
      <c r="S9" s="5"/>
      <c r="T9" s="5"/>
      <c r="U9" s="5"/>
      <c r="V9" s="5"/>
      <c r="W9" s="5"/>
    </row>
    <row r="10" spans="1:23" ht="15" customHeight="1">
      <c r="A10" s="15"/>
      <c r="B10" s="28">
        <v>1</v>
      </c>
      <c r="C10" s="35" t="s">
        <v>112</v>
      </c>
      <c r="D10" s="63">
        <v>75</v>
      </c>
      <c r="E10" s="1"/>
      <c r="F10" s="1"/>
      <c r="G10" s="1"/>
      <c r="H10" s="1"/>
      <c r="I10" s="1"/>
      <c r="J10" s="10"/>
      <c r="K10" s="10"/>
      <c r="L10" s="10"/>
      <c r="M10" s="10"/>
      <c r="N10" s="10"/>
      <c r="O10" s="12"/>
      <c r="P10" s="1"/>
      <c r="Q10" s="3"/>
      <c r="R10" s="5"/>
      <c r="S10" s="5"/>
      <c r="T10" s="5"/>
      <c r="U10" s="5"/>
      <c r="V10" s="5"/>
      <c r="W10" s="5"/>
    </row>
    <row r="11" spans="1:23" ht="15" customHeight="1">
      <c r="A11" s="15"/>
      <c r="B11" s="28">
        <v>2</v>
      </c>
      <c r="C11" s="35" t="s">
        <v>113</v>
      </c>
      <c r="D11" s="63">
        <v>75</v>
      </c>
      <c r="E11" s="1"/>
      <c r="F11" s="1"/>
      <c r="G11" s="1"/>
      <c r="H11" s="1"/>
      <c r="I11" s="1"/>
      <c r="J11" s="10"/>
      <c r="K11" s="10"/>
      <c r="L11" s="10">
        <v>1</v>
      </c>
      <c r="M11" s="10" t="s">
        <v>114</v>
      </c>
      <c r="N11" s="10"/>
      <c r="O11" s="12"/>
      <c r="P11" s="1"/>
      <c r="Q11" s="3"/>
      <c r="R11" s="5"/>
      <c r="S11" s="5"/>
      <c r="T11" s="5"/>
      <c r="U11" s="5"/>
      <c r="V11" s="5"/>
      <c r="W11" s="5"/>
    </row>
    <row r="12" spans="1:23" ht="15" customHeight="1">
      <c r="A12" s="15"/>
      <c r="B12" s="28">
        <v>3</v>
      </c>
      <c r="C12" s="35" t="s">
        <v>115</v>
      </c>
      <c r="D12" s="63">
        <v>75</v>
      </c>
      <c r="E12" s="1"/>
      <c r="F12" s="1"/>
      <c r="G12" s="1"/>
      <c r="H12" s="1"/>
      <c r="I12" s="1"/>
      <c r="J12" s="10"/>
      <c r="K12" s="10"/>
      <c r="L12" s="10">
        <v>2</v>
      </c>
      <c r="M12" s="10" t="s">
        <v>116</v>
      </c>
      <c r="N12" s="10"/>
      <c r="O12" s="12"/>
      <c r="P12" s="1"/>
      <c r="Q12" s="3"/>
      <c r="R12" s="5"/>
      <c r="S12" s="5"/>
      <c r="T12" s="5"/>
      <c r="U12" s="5"/>
      <c r="V12" s="5"/>
      <c r="W12" s="5"/>
    </row>
    <row r="13" spans="1:23" ht="15" customHeight="1">
      <c r="A13" s="15"/>
      <c r="B13" s="28">
        <v>4</v>
      </c>
      <c r="C13" s="35" t="s">
        <v>117</v>
      </c>
      <c r="D13" s="63">
        <v>75</v>
      </c>
      <c r="E13" s="1"/>
      <c r="F13" s="1"/>
      <c r="G13" s="1"/>
      <c r="H13" s="1"/>
      <c r="I13" s="1"/>
      <c r="J13" s="10"/>
      <c r="K13" s="10"/>
      <c r="L13" s="10">
        <v>3</v>
      </c>
      <c r="M13" s="10" t="s">
        <v>118</v>
      </c>
      <c r="N13" s="10"/>
      <c r="O13" s="12"/>
      <c r="P13" s="1"/>
      <c r="Q13" s="3"/>
      <c r="R13" s="5"/>
      <c r="S13" s="5"/>
      <c r="T13" s="5"/>
      <c r="U13" s="5"/>
      <c r="V13" s="5"/>
      <c r="W13" s="5"/>
    </row>
    <row r="14" spans="1:23" ht="15" customHeight="1">
      <c r="A14" s="15"/>
      <c r="B14" s="28">
        <v>5</v>
      </c>
      <c r="C14" s="35" t="s">
        <v>119</v>
      </c>
      <c r="D14" s="63">
        <v>75</v>
      </c>
      <c r="E14" s="1"/>
      <c r="F14" s="1"/>
      <c r="G14" s="1"/>
      <c r="H14" s="1"/>
      <c r="I14" s="1"/>
      <c r="J14" s="10"/>
      <c r="K14" s="10"/>
      <c r="L14" s="10">
        <v>4</v>
      </c>
      <c r="M14" s="10" t="s">
        <v>120</v>
      </c>
      <c r="N14" s="10"/>
      <c r="O14" s="12"/>
      <c r="P14" s="1"/>
      <c r="Q14" s="3"/>
      <c r="R14" s="5"/>
      <c r="S14" s="5"/>
      <c r="T14" s="5"/>
      <c r="U14" s="5"/>
      <c r="V14" s="5"/>
      <c r="W14" s="5"/>
    </row>
    <row r="15" spans="1:23" ht="15" customHeight="1">
      <c r="A15" s="15"/>
      <c r="B15" s="28">
        <v>6</v>
      </c>
      <c r="C15" s="35" t="s">
        <v>121</v>
      </c>
      <c r="D15" s="63">
        <v>75</v>
      </c>
      <c r="E15" s="1"/>
      <c r="F15" s="1"/>
      <c r="G15" s="1"/>
      <c r="H15" s="1"/>
      <c r="I15" s="1"/>
      <c r="J15" s="10"/>
      <c r="K15" s="10"/>
      <c r="L15" s="10">
        <v>5</v>
      </c>
      <c r="M15" s="10" t="s">
        <v>122</v>
      </c>
      <c r="N15" s="10"/>
      <c r="O15" s="12"/>
      <c r="P15" s="1"/>
      <c r="Q15" s="3"/>
      <c r="R15" s="5"/>
      <c r="S15" s="5"/>
      <c r="T15" s="5"/>
      <c r="U15" s="5"/>
      <c r="V15" s="5"/>
      <c r="W15" s="5"/>
    </row>
    <row r="16" spans="1:23" ht="15" customHeight="1">
      <c r="A16" s="15"/>
      <c r="B16" s="28"/>
      <c r="C16" s="68"/>
      <c r="D16" s="63"/>
      <c r="E16" s="1"/>
      <c r="F16" s="1"/>
      <c r="G16" s="1"/>
      <c r="H16" s="1"/>
      <c r="I16" s="1"/>
      <c r="J16" s="10"/>
      <c r="K16" s="10"/>
      <c r="L16" s="10">
        <v>6</v>
      </c>
      <c r="M16" s="10" t="s">
        <v>123</v>
      </c>
      <c r="N16" s="10"/>
      <c r="O16" s="12"/>
      <c r="P16" s="1"/>
      <c r="Q16" s="3"/>
      <c r="R16" s="5"/>
      <c r="S16" s="5"/>
      <c r="T16" s="5"/>
      <c r="U16" s="5"/>
      <c r="V16" s="5"/>
      <c r="W16" s="5"/>
    </row>
    <row r="17" spans="1:23" ht="15" customHeight="1">
      <c r="A17" s="15"/>
      <c r="B17" s="28"/>
      <c r="C17" s="68"/>
      <c r="D17" s="63"/>
      <c r="E17" s="1"/>
      <c r="F17" s="1"/>
      <c r="G17" s="1"/>
      <c r="H17" s="1"/>
      <c r="I17" s="1"/>
      <c r="J17" s="10"/>
      <c r="K17" s="10"/>
      <c r="L17" s="10"/>
      <c r="M17" s="10"/>
      <c r="N17" s="10"/>
      <c r="O17" s="12"/>
      <c r="P17" s="1"/>
      <c r="Q17" s="3"/>
      <c r="R17" s="5"/>
      <c r="S17" s="5"/>
      <c r="T17" s="5"/>
      <c r="U17" s="5"/>
      <c r="V17" s="5"/>
      <c r="W17" s="5"/>
    </row>
    <row r="18" spans="1:23" ht="15" customHeight="1">
      <c r="A18" s="15"/>
      <c r="B18" s="28"/>
      <c r="C18" s="68"/>
      <c r="D18" s="63"/>
      <c r="E18" s="1"/>
      <c r="F18" s="1"/>
      <c r="G18" s="1"/>
      <c r="H18" s="1"/>
      <c r="I18" s="1"/>
      <c r="J18" s="10"/>
      <c r="K18" s="10"/>
      <c r="L18" s="10"/>
      <c r="M18" s="10"/>
      <c r="N18" s="10"/>
      <c r="O18" s="12"/>
      <c r="P18" s="1"/>
      <c r="Q18" s="3"/>
      <c r="R18" s="5"/>
      <c r="S18" s="5"/>
      <c r="T18" s="5"/>
      <c r="U18" s="5"/>
      <c r="V18" s="5"/>
      <c r="W18" s="5"/>
    </row>
    <row r="19" spans="1:23" ht="15" customHeight="1">
      <c r="A19" s="15"/>
      <c r="B19" s="70"/>
      <c r="C19" s="72"/>
      <c r="D19" s="73"/>
      <c r="E19" s="1"/>
      <c r="F19" s="1"/>
      <c r="G19" s="1"/>
      <c r="H19" s="1"/>
      <c r="I19" s="1"/>
      <c r="J19" s="10"/>
      <c r="K19" s="10"/>
      <c r="L19" s="10"/>
      <c r="M19" s="10"/>
      <c r="N19" s="10"/>
      <c r="O19" s="12"/>
      <c r="P19" s="1"/>
      <c r="Q19" s="3"/>
      <c r="R19" s="5"/>
      <c r="S19" s="5"/>
      <c r="T19" s="5"/>
      <c r="U19" s="5"/>
      <c r="V19" s="5"/>
      <c r="W19" s="5"/>
    </row>
    <row r="20" spans="1:23" ht="15.75" customHeight="1">
      <c r="A20" s="15" t="s">
        <v>124</v>
      </c>
      <c r="B20" s="16" t="s">
        <v>125</v>
      </c>
      <c r="C20" s="54"/>
      <c r="D20" s="61"/>
      <c r="E20" s="1"/>
      <c r="F20" s="1"/>
      <c r="G20" s="1"/>
      <c r="H20" s="1"/>
      <c r="I20" s="1"/>
      <c r="J20" s="10"/>
      <c r="K20" s="10"/>
      <c r="L20" s="10"/>
      <c r="M20" s="10"/>
      <c r="N20" s="10"/>
      <c r="O20" s="12"/>
      <c r="P20" s="1"/>
      <c r="Q20" s="3"/>
      <c r="R20" s="5"/>
      <c r="S20" s="5"/>
      <c r="T20" s="5"/>
      <c r="U20" s="5"/>
      <c r="V20" s="5"/>
      <c r="W20" s="5"/>
    </row>
    <row r="21" spans="1:23" ht="12.75" customHeight="1">
      <c r="A21" s="15"/>
      <c r="B21" s="28">
        <v>1</v>
      </c>
      <c r="C21" s="76" t="s">
        <v>126</v>
      </c>
      <c r="D21" s="63">
        <v>74</v>
      </c>
      <c r="E21" s="1"/>
      <c r="F21" s="1"/>
      <c r="G21" s="1"/>
      <c r="H21" s="1"/>
      <c r="I21" s="1"/>
      <c r="J21" s="10"/>
      <c r="K21" s="10"/>
      <c r="L21" s="10"/>
      <c r="M21" s="10"/>
      <c r="N21" s="10"/>
      <c r="O21" s="12"/>
      <c r="P21" s="1"/>
      <c r="Q21" s="3"/>
      <c r="R21" s="5"/>
      <c r="S21" s="5"/>
      <c r="T21" s="5"/>
      <c r="U21" s="5"/>
      <c r="V21" s="5"/>
      <c r="W21" s="5"/>
    </row>
    <row r="22" spans="1:23" ht="12.75" customHeight="1">
      <c r="A22" s="15"/>
      <c r="B22" s="28">
        <v>2</v>
      </c>
      <c r="C22" s="76" t="s">
        <v>127</v>
      </c>
      <c r="D22" s="63">
        <v>74</v>
      </c>
      <c r="E22" s="1"/>
      <c r="F22" s="1"/>
      <c r="G22" s="1"/>
      <c r="H22" s="1"/>
      <c r="I22" s="1"/>
      <c r="J22" s="10"/>
      <c r="K22" s="10"/>
      <c r="L22" s="10"/>
      <c r="M22" s="10"/>
      <c r="N22" s="10"/>
      <c r="O22" s="12"/>
      <c r="P22" s="1"/>
      <c r="Q22" s="3"/>
      <c r="R22" s="5"/>
      <c r="S22" s="5"/>
      <c r="T22" s="5"/>
      <c r="U22" s="5"/>
      <c r="V22" s="5"/>
      <c r="W22" s="5"/>
    </row>
    <row r="23" spans="1:23" ht="12.75" customHeight="1">
      <c r="A23" s="15"/>
      <c r="B23" s="28">
        <v>3</v>
      </c>
      <c r="C23" s="76" t="s">
        <v>128</v>
      </c>
      <c r="D23" s="63">
        <v>74</v>
      </c>
      <c r="E23" s="1"/>
      <c r="F23" s="1"/>
      <c r="G23" s="1"/>
      <c r="H23" s="1"/>
      <c r="I23" s="1"/>
      <c r="J23" s="10"/>
      <c r="K23" s="10"/>
      <c r="L23" s="10"/>
      <c r="M23" s="10"/>
      <c r="N23" s="10"/>
      <c r="O23" s="12"/>
      <c r="P23" s="1"/>
      <c r="Q23" s="3"/>
      <c r="R23" s="5"/>
      <c r="S23" s="5"/>
      <c r="T23" s="5"/>
      <c r="U23" s="5"/>
      <c r="V23" s="5"/>
      <c r="W23" s="5"/>
    </row>
    <row r="24" spans="1:23" ht="12.75" customHeight="1">
      <c r="A24" s="15"/>
      <c r="B24" s="28">
        <v>4</v>
      </c>
      <c r="C24" s="76" t="s">
        <v>129</v>
      </c>
      <c r="D24" s="63">
        <v>74</v>
      </c>
      <c r="E24" s="1"/>
      <c r="F24" s="1"/>
      <c r="G24" s="1"/>
      <c r="H24" s="1"/>
      <c r="I24" s="1"/>
      <c r="J24" s="10"/>
      <c r="K24" s="10"/>
      <c r="L24" s="10"/>
      <c r="M24" s="10"/>
      <c r="N24" s="10"/>
      <c r="O24" s="12"/>
      <c r="P24" s="1"/>
      <c r="Q24" s="3"/>
      <c r="R24" s="5"/>
      <c r="S24" s="5"/>
      <c r="T24" s="5"/>
      <c r="U24" s="5"/>
      <c r="V24" s="5"/>
      <c r="W24" s="5"/>
    </row>
    <row r="25" spans="1:23" ht="12.75" customHeight="1">
      <c r="A25" s="15"/>
      <c r="B25" s="28">
        <v>5</v>
      </c>
      <c r="C25" s="82" t="s">
        <v>130</v>
      </c>
      <c r="D25" s="63">
        <v>74</v>
      </c>
      <c r="E25" s="1"/>
      <c r="F25" s="1"/>
      <c r="G25" s="1"/>
      <c r="H25" s="1"/>
      <c r="I25" s="1"/>
      <c r="J25" s="10"/>
      <c r="K25" s="10"/>
      <c r="L25" s="10"/>
      <c r="M25" s="10"/>
      <c r="N25" s="10"/>
      <c r="O25" s="12"/>
      <c r="P25" s="1"/>
      <c r="Q25" s="3"/>
      <c r="R25" s="5"/>
      <c r="S25" s="5"/>
      <c r="T25" s="5"/>
      <c r="U25" s="5"/>
      <c r="V25" s="5"/>
      <c r="W25" s="5"/>
    </row>
    <row r="26" spans="1:23" ht="12.75" customHeight="1">
      <c r="A26" s="15"/>
      <c r="B26" s="28">
        <v>6</v>
      </c>
      <c r="C26" s="82"/>
      <c r="D26" s="63"/>
      <c r="E26" s="1"/>
      <c r="F26" s="1"/>
      <c r="G26" s="1"/>
      <c r="H26" s="1"/>
      <c r="I26" s="1"/>
      <c r="J26" s="10"/>
      <c r="K26" s="10"/>
      <c r="L26" s="10"/>
      <c r="M26" s="10"/>
      <c r="N26" s="10"/>
      <c r="O26" s="12"/>
      <c r="P26" s="1"/>
      <c r="Q26" s="3"/>
      <c r="R26" s="5"/>
      <c r="S26" s="5"/>
      <c r="T26" s="5"/>
      <c r="U26" s="5"/>
      <c r="V26" s="5"/>
      <c r="W26" s="5"/>
    </row>
    <row r="27" spans="1:23" ht="12.75" customHeight="1">
      <c r="A27" s="15"/>
      <c r="B27" s="28"/>
      <c r="C27" s="85"/>
      <c r="D27" s="63"/>
      <c r="E27" s="1"/>
      <c r="F27" s="1"/>
      <c r="G27" s="1"/>
      <c r="H27" s="1"/>
      <c r="I27" s="1"/>
      <c r="J27" s="10"/>
      <c r="K27" s="10"/>
      <c r="L27" s="10"/>
      <c r="M27" s="10"/>
      <c r="N27" s="10"/>
      <c r="O27" s="12"/>
      <c r="P27" s="1"/>
      <c r="Q27" s="3"/>
      <c r="R27" s="5"/>
      <c r="S27" s="5"/>
      <c r="T27" s="5"/>
      <c r="U27" s="5"/>
      <c r="V27" s="5"/>
      <c r="W27" s="5"/>
    </row>
    <row r="28" spans="1:23" ht="12.75" customHeight="1">
      <c r="A28" s="15"/>
      <c r="B28" s="28"/>
      <c r="C28" s="85"/>
      <c r="D28" s="63"/>
      <c r="E28" s="1"/>
      <c r="F28" s="1"/>
      <c r="G28" s="1"/>
      <c r="H28" s="1"/>
      <c r="I28" s="1"/>
      <c r="J28" s="10"/>
      <c r="K28" s="10"/>
      <c r="L28" s="10"/>
      <c r="M28" s="10"/>
      <c r="N28" s="10"/>
      <c r="O28" s="12"/>
      <c r="P28" s="1"/>
      <c r="Q28" s="3"/>
      <c r="R28" s="5"/>
      <c r="S28" s="5"/>
      <c r="T28" s="5"/>
      <c r="U28" s="5"/>
      <c r="V28" s="5"/>
      <c r="W28" s="5"/>
    </row>
    <row r="29" spans="1:23" ht="12.75" customHeight="1">
      <c r="A29" s="15"/>
      <c r="B29" s="28"/>
      <c r="C29" s="85"/>
      <c r="D29" s="63"/>
      <c r="E29" s="1"/>
      <c r="F29" s="1"/>
      <c r="G29" s="1"/>
      <c r="H29" s="1"/>
      <c r="I29" s="1"/>
      <c r="J29" s="10"/>
      <c r="K29" s="10"/>
      <c r="L29" s="10"/>
      <c r="M29" s="10"/>
      <c r="N29" s="10"/>
      <c r="O29" s="12"/>
      <c r="P29" s="1"/>
      <c r="Q29" s="3"/>
      <c r="R29" s="5"/>
      <c r="S29" s="5"/>
      <c r="T29" s="5"/>
      <c r="U29" s="5"/>
      <c r="V29" s="5"/>
      <c r="W29" s="5"/>
    </row>
    <row r="30" spans="1:23" ht="12.75" customHeight="1">
      <c r="A30" s="15"/>
      <c r="B30" s="28"/>
      <c r="C30" s="85"/>
      <c r="D30" s="63"/>
      <c r="E30" s="1"/>
      <c r="F30" s="1"/>
      <c r="G30" s="1"/>
      <c r="H30" s="1"/>
      <c r="I30" s="1"/>
      <c r="J30" s="10"/>
      <c r="K30" s="10"/>
      <c r="L30" s="10"/>
      <c r="M30" s="10"/>
      <c r="N30" s="10"/>
      <c r="O30" s="12"/>
      <c r="P30" s="1"/>
      <c r="Q30" s="3"/>
      <c r="R30" s="5"/>
      <c r="S30" s="5"/>
      <c r="T30" s="5"/>
      <c r="U30" s="5"/>
      <c r="V30" s="5"/>
      <c r="W30" s="5"/>
    </row>
    <row r="31" spans="1:23" ht="12.75" customHeight="1">
      <c r="A31" s="15"/>
      <c r="B31" s="70"/>
      <c r="C31" s="92"/>
      <c r="D31" s="73"/>
      <c r="E31" s="1"/>
      <c r="F31" s="1"/>
      <c r="G31" s="1"/>
      <c r="H31" s="1"/>
      <c r="I31" s="1"/>
      <c r="J31" s="10"/>
      <c r="K31" s="10"/>
      <c r="L31" s="10"/>
      <c r="M31" s="10"/>
      <c r="N31" s="10"/>
      <c r="O31" s="12"/>
      <c r="P31" s="1"/>
      <c r="Q31" s="3"/>
      <c r="R31" s="5"/>
      <c r="S31" s="5"/>
      <c r="T31" s="5"/>
      <c r="U31" s="5"/>
      <c r="V31" s="5"/>
      <c r="W31" s="5"/>
    </row>
    <row r="32" spans="1:23" ht="15.75" customHeight="1">
      <c r="A32" s="15" t="s">
        <v>131</v>
      </c>
      <c r="B32" s="16" t="s">
        <v>132</v>
      </c>
      <c r="C32" s="54"/>
      <c r="D32" s="61"/>
      <c r="E32" s="1"/>
      <c r="F32" s="1"/>
      <c r="G32" s="1"/>
      <c r="H32" s="1"/>
      <c r="I32" s="1"/>
      <c r="J32" s="10"/>
      <c r="K32" s="10"/>
      <c r="L32" s="10"/>
      <c r="M32" s="10"/>
      <c r="N32" s="10"/>
      <c r="O32" s="12"/>
      <c r="P32" s="1"/>
      <c r="Q32" s="3"/>
      <c r="R32" s="5"/>
      <c r="S32" s="5"/>
      <c r="T32" s="5"/>
      <c r="U32" s="5"/>
      <c r="V32" s="5"/>
      <c r="W32" s="5"/>
    </row>
    <row r="33" spans="1:23" ht="12.75" customHeight="1">
      <c r="A33" s="1"/>
      <c r="B33" s="28">
        <v>1</v>
      </c>
      <c r="C33" s="95" t="s">
        <v>134</v>
      </c>
      <c r="D33" s="98">
        <v>75</v>
      </c>
      <c r="E33" s="1"/>
      <c r="F33" s="1"/>
      <c r="G33" s="1"/>
      <c r="H33" s="1"/>
      <c r="I33" s="1"/>
      <c r="J33" s="10"/>
      <c r="K33" s="10"/>
      <c r="L33" s="10"/>
      <c r="M33" s="10"/>
      <c r="N33" s="10"/>
      <c r="O33" s="12"/>
      <c r="P33" s="1"/>
      <c r="Q33" s="3"/>
      <c r="R33" s="5"/>
      <c r="S33" s="5"/>
      <c r="T33" s="5"/>
      <c r="U33" s="5"/>
      <c r="V33" s="5"/>
      <c r="W33" s="5"/>
    </row>
    <row r="34" spans="1:23" ht="12.75" customHeight="1">
      <c r="A34" s="1"/>
      <c r="B34" s="1"/>
      <c r="C34" s="1"/>
      <c r="D34" s="1"/>
      <c r="E34" s="1"/>
      <c r="F34" s="1"/>
      <c r="G34" s="1"/>
      <c r="H34" s="1"/>
      <c r="I34" s="1"/>
      <c r="J34" s="10"/>
      <c r="K34" s="10"/>
      <c r="L34" s="10"/>
      <c r="M34" s="10"/>
      <c r="N34" s="10"/>
      <c r="O34" s="12"/>
      <c r="P34" s="1"/>
      <c r="Q34" s="3"/>
      <c r="R34" s="5"/>
      <c r="S34" s="5"/>
      <c r="T34" s="5"/>
      <c r="U34" s="5"/>
      <c r="V34" s="5"/>
      <c r="W34" s="5"/>
    </row>
    <row r="35" spans="1:23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  <c r="S35" s="5"/>
      <c r="T35" s="5"/>
      <c r="U35" s="5"/>
      <c r="V35" s="5"/>
      <c r="W35" s="5"/>
    </row>
    <row r="36" spans="1:23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79" t="s">
        <v>1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"/>
      <c r="M1" s="2"/>
      <c r="N1" s="3"/>
      <c r="O1" s="3"/>
      <c r="P1" s="3"/>
      <c r="Q1" s="3"/>
      <c r="R1" s="5"/>
      <c r="S1" s="5"/>
      <c r="T1" s="5"/>
      <c r="U1" s="5"/>
      <c r="V1" s="5"/>
      <c r="W1" s="5"/>
      <c r="X1" s="5"/>
      <c r="Y1" s="5"/>
      <c r="Z1" s="5"/>
    </row>
    <row r="2" spans="1:26" ht="26.25" customHeight="1">
      <c r="A2" s="281" t="s">
        <v>3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"/>
      <c r="M2" s="2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>
      <c r="A3" s="279" t="s">
        <v>4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"/>
      <c r="M3" s="2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282" t="s">
        <v>6</v>
      </c>
      <c r="B6" s="284" t="s">
        <v>7</v>
      </c>
      <c r="C6" s="277" t="s">
        <v>9</v>
      </c>
      <c r="D6" s="286" t="s">
        <v>10</v>
      </c>
      <c r="E6" s="277" t="s">
        <v>12</v>
      </c>
      <c r="F6" s="13"/>
      <c r="G6" s="277" t="s">
        <v>15</v>
      </c>
      <c r="H6" s="277" t="s">
        <v>16</v>
      </c>
      <c r="I6" s="277" t="s">
        <v>19</v>
      </c>
      <c r="J6" s="277" t="s">
        <v>20</v>
      </c>
      <c r="K6" s="277" t="s">
        <v>21</v>
      </c>
      <c r="L6" s="277" t="s">
        <v>22</v>
      </c>
      <c r="M6" s="277" t="s">
        <v>23</v>
      </c>
      <c r="N6" s="3"/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</row>
    <row r="7" spans="1:26" ht="27.75" customHeight="1">
      <c r="A7" s="283"/>
      <c r="B7" s="285"/>
      <c r="C7" s="278"/>
      <c r="D7" s="278"/>
      <c r="E7" s="278"/>
      <c r="F7" s="21" t="s">
        <v>31</v>
      </c>
      <c r="G7" s="278"/>
      <c r="H7" s="278"/>
      <c r="I7" s="278"/>
      <c r="J7" s="278"/>
      <c r="K7" s="278"/>
      <c r="L7" s="278"/>
      <c r="M7" s="278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23">
        <v>1</v>
      </c>
      <c r="B8" s="24">
        <v>1344</v>
      </c>
      <c r="C8" s="25" t="s">
        <v>37</v>
      </c>
      <c r="D8" s="26" t="s">
        <v>38</v>
      </c>
      <c r="E8" s="27"/>
      <c r="F8" s="29"/>
      <c r="G8" s="27"/>
      <c r="H8" s="27"/>
      <c r="I8" s="30"/>
      <c r="J8" s="31"/>
      <c r="K8" s="27"/>
      <c r="L8" s="32"/>
      <c r="M8" s="3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34">
        <v>2</v>
      </c>
      <c r="B9" s="24">
        <v>1345</v>
      </c>
      <c r="C9" s="25" t="s">
        <v>42</v>
      </c>
      <c r="D9" s="26" t="s">
        <v>28</v>
      </c>
      <c r="E9" s="37"/>
      <c r="F9" s="38"/>
      <c r="G9" s="37"/>
      <c r="H9" s="37"/>
      <c r="I9" s="22"/>
      <c r="J9" s="39"/>
      <c r="K9" s="37"/>
      <c r="L9" s="40"/>
      <c r="M9" s="41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34">
        <v>3</v>
      </c>
      <c r="B10" s="24">
        <v>1346</v>
      </c>
      <c r="C10" s="25" t="s">
        <v>46</v>
      </c>
      <c r="D10" s="26" t="s">
        <v>28</v>
      </c>
      <c r="E10" s="37"/>
      <c r="F10" s="38"/>
      <c r="G10" s="37"/>
      <c r="H10" s="37"/>
      <c r="I10" s="22"/>
      <c r="J10" s="39"/>
      <c r="K10" s="37"/>
      <c r="L10" s="40"/>
      <c r="M10" s="41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34">
        <v>4</v>
      </c>
      <c r="B11" s="24">
        <v>1347</v>
      </c>
      <c r="C11" s="25" t="s">
        <v>47</v>
      </c>
      <c r="D11" s="26" t="s">
        <v>38</v>
      </c>
      <c r="E11" s="37"/>
      <c r="F11" s="38"/>
      <c r="G11" s="37"/>
      <c r="H11" s="37"/>
      <c r="I11" s="22"/>
      <c r="J11" s="39"/>
      <c r="K11" s="37"/>
      <c r="L11" s="40"/>
      <c r="M11" s="41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34">
        <v>5</v>
      </c>
      <c r="B12" s="24">
        <v>1348</v>
      </c>
      <c r="C12" s="25" t="s">
        <v>48</v>
      </c>
      <c r="D12" s="26" t="s">
        <v>38</v>
      </c>
      <c r="E12" s="37"/>
      <c r="F12" s="38"/>
      <c r="G12" s="37"/>
      <c r="H12" s="37"/>
      <c r="I12" s="22"/>
      <c r="J12" s="39"/>
      <c r="K12" s="37"/>
      <c r="L12" s="40"/>
      <c r="M12" s="41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34">
        <v>6</v>
      </c>
      <c r="B13" s="24">
        <v>1349</v>
      </c>
      <c r="C13" s="25" t="s">
        <v>49</v>
      </c>
      <c r="D13" s="26" t="s">
        <v>38</v>
      </c>
      <c r="E13" s="37"/>
      <c r="F13" s="38"/>
      <c r="G13" s="37"/>
      <c r="H13" s="37"/>
      <c r="I13" s="22"/>
      <c r="J13" s="39"/>
      <c r="K13" s="37"/>
      <c r="L13" s="40"/>
      <c r="M13" s="41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34">
        <v>7</v>
      </c>
      <c r="B14" s="24">
        <v>1350</v>
      </c>
      <c r="C14" s="25" t="s">
        <v>50</v>
      </c>
      <c r="D14" s="26" t="s">
        <v>38</v>
      </c>
      <c r="E14" s="43"/>
      <c r="F14" s="38"/>
      <c r="G14" s="43"/>
      <c r="H14" s="43"/>
      <c r="I14" s="28"/>
      <c r="J14" s="44"/>
      <c r="K14" s="43"/>
      <c r="L14" s="40"/>
      <c r="M14" s="41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34">
        <v>8</v>
      </c>
      <c r="B15" s="24">
        <v>1351</v>
      </c>
      <c r="C15" s="25" t="s">
        <v>59</v>
      </c>
      <c r="D15" s="26" t="s">
        <v>28</v>
      </c>
      <c r="E15" s="37"/>
      <c r="F15" s="38"/>
      <c r="G15" s="37"/>
      <c r="H15" s="37"/>
      <c r="I15" s="28"/>
      <c r="J15" s="39"/>
      <c r="K15" s="37"/>
      <c r="L15" s="40"/>
      <c r="M15" s="41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34">
        <v>9</v>
      </c>
      <c r="B16" s="24">
        <v>1352</v>
      </c>
      <c r="C16" s="25" t="s">
        <v>60</v>
      </c>
      <c r="D16" s="26" t="s">
        <v>28</v>
      </c>
      <c r="E16" s="37"/>
      <c r="F16" s="38"/>
      <c r="G16" s="37"/>
      <c r="H16" s="37"/>
      <c r="I16" s="28"/>
      <c r="J16" s="39"/>
      <c r="K16" s="37"/>
      <c r="L16" s="40"/>
      <c r="M16" s="41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34">
        <v>10</v>
      </c>
      <c r="B17" s="24">
        <v>1353</v>
      </c>
      <c r="C17" s="25" t="s">
        <v>62</v>
      </c>
      <c r="D17" s="26" t="s">
        <v>38</v>
      </c>
      <c r="E17" s="37"/>
      <c r="F17" s="38"/>
      <c r="G17" s="37"/>
      <c r="H17" s="37"/>
      <c r="I17" s="28"/>
      <c r="J17" s="39"/>
      <c r="K17" s="37"/>
      <c r="L17" s="40"/>
      <c r="M17" s="41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34">
        <v>11</v>
      </c>
      <c r="B18" s="24">
        <v>1354</v>
      </c>
      <c r="C18" s="25" t="s">
        <v>63</v>
      </c>
      <c r="D18" s="26" t="s">
        <v>38</v>
      </c>
      <c r="E18" s="37"/>
      <c r="F18" s="38"/>
      <c r="G18" s="37"/>
      <c r="H18" s="37"/>
      <c r="I18" s="22"/>
      <c r="J18" s="39"/>
      <c r="K18" s="37"/>
      <c r="L18" s="40"/>
      <c r="M18" s="41"/>
      <c r="N18" s="3"/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34">
        <v>12</v>
      </c>
      <c r="B19" s="24">
        <v>1355</v>
      </c>
      <c r="C19" s="25" t="s">
        <v>64</v>
      </c>
      <c r="D19" s="26" t="s">
        <v>38</v>
      </c>
      <c r="E19" s="37"/>
      <c r="F19" s="38"/>
      <c r="G19" s="37"/>
      <c r="H19" s="37"/>
      <c r="I19" s="22"/>
      <c r="J19" s="39"/>
      <c r="K19" s="37"/>
      <c r="L19" s="40"/>
      <c r="M19" s="41"/>
      <c r="N19" s="3"/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34">
        <v>13</v>
      </c>
      <c r="B20" s="24">
        <v>1356</v>
      </c>
      <c r="C20" s="25" t="s">
        <v>65</v>
      </c>
      <c r="D20" s="26" t="s">
        <v>28</v>
      </c>
      <c r="E20" s="37"/>
      <c r="F20" s="38"/>
      <c r="G20" s="37"/>
      <c r="H20" s="37"/>
      <c r="I20" s="22"/>
      <c r="J20" s="39"/>
      <c r="K20" s="37"/>
      <c r="L20" s="40"/>
      <c r="M20" s="41"/>
      <c r="N20" s="3"/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34">
        <v>14</v>
      </c>
      <c r="B21" s="24">
        <v>1358</v>
      </c>
      <c r="C21" s="25" t="s">
        <v>66</v>
      </c>
      <c r="D21" s="26" t="s">
        <v>38</v>
      </c>
      <c r="E21" s="37"/>
      <c r="F21" s="38"/>
      <c r="G21" s="37"/>
      <c r="H21" s="37"/>
      <c r="I21" s="22"/>
      <c r="J21" s="39"/>
      <c r="K21" s="37"/>
      <c r="L21" s="40"/>
      <c r="M21" s="41"/>
      <c r="N21" s="3"/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34">
        <v>15</v>
      </c>
      <c r="B22" s="24">
        <v>1359</v>
      </c>
      <c r="C22" s="25" t="s">
        <v>67</v>
      </c>
      <c r="D22" s="26" t="s">
        <v>38</v>
      </c>
      <c r="E22" s="37"/>
      <c r="F22" s="38"/>
      <c r="G22" s="37"/>
      <c r="H22" s="37"/>
      <c r="I22" s="22"/>
      <c r="J22" s="39"/>
      <c r="K22" s="37"/>
      <c r="L22" s="40"/>
      <c r="M22" s="41"/>
      <c r="N22" s="3"/>
      <c r="O22" s="3"/>
      <c r="P22" s="2" t="s">
        <v>68</v>
      </c>
      <c r="Q22" s="3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34">
        <v>16</v>
      </c>
      <c r="B23" s="24">
        <v>1360</v>
      </c>
      <c r="C23" s="25" t="s">
        <v>69</v>
      </c>
      <c r="D23" s="26" t="s">
        <v>38</v>
      </c>
      <c r="E23" s="37"/>
      <c r="F23" s="38"/>
      <c r="G23" s="37"/>
      <c r="H23" s="37"/>
      <c r="I23" s="22"/>
      <c r="J23" s="39"/>
      <c r="K23" s="37"/>
      <c r="L23" s="40"/>
      <c r="M23" s="41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34">
        <v>17</v>
      </c>
      <c r="B24" s="24">
        <v>1361</v>
      </c>
      <c r="C24" s="25" t="s">
        <v>70</v>
      </c>
      <c r="D24" s="26" t="s">
        <v>38</v>
      </c>
      <c r="E24" s="37"/>
      <c r="F24" s="38"/>
      <c r="G24" s="37"/>
      <c r="H24" s="37"/>
      <c r="I24" s="22"/>
      <c r="J24" s="39"/>
      <c r="K24" s="37"/>
      <c r="L24" s="40"/>
      <c r="M24" s="41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34">
        <v>18</v>
      </c>
      <c r="B25" s="24">
        <v>1362</v>
      </c>
      <c r="C25" s="25" t="s">
        <v>71</v>
      </c>
      <c r="D25" s="26" t="s">
        <v>38</v>
      </c>
      <c r="E25" s="37"/>
      <c r="F25" s="38"/>
      <c r="G25" s="37"/>
      <c r="H25" s="37"/>
      <c r="I25" s="22"/>
      <c r="J25" s="39"/>
      <c r="K25" s="37"/>
      <c r="L25" s="40"/>
      <c r="M25" s="41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34">
        <v>19</v>
      </c>
      <c r="B26" s="24">
        <v>1363</v>
      </c>
      <c r="C26" s="25" t="s">
        <v>72</v>
      </c>
      <c r="D26" s="26" t="s">
        <v>38</v>
      </c>
      <c r="E26" s="37"/>
      <c r="F26" s="38"/>
      <c r="G26" s="37"/>
      <c r="H26" s="37"/>
      <c r="I26" s="22"/>
      <c r="J26" s="39"/>
      <c r="K26" s="37"/>
      <c r="L26" s="40"/>
      <c r="M26" s="41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34">
        <v>20</v>
      </c>
      <c r="B27" s="24">
        <v>1364</v>
      </c>
      <c r="C27" s="25" t="s">
        <v>74</v>
      </c>
      <c r="D27" s="26" t="s">
        <v>38</v>
      </c>
      <c r="E27" s="37"/>
      <c r="F27" s="38"/>
      <c r="G27" s="37"/>
      <c r="H27" s="37"/>
      <c r="I27" s="22"/>
      <c r="J27" s="39"/>
      <c r="K27" s="37"/>
      <c r="L27" s="40"/>
      <c r="M27" s="41"/>
      <c r="N27" s="3"/>
      <c r="O27" s="3"/>
      <c r="P27" s="3"/>
      <c r="Q27" s="3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34">
        <v>21</v>
      </c>
      <c r="B28" s="24">
        <v>1365</v>
      </c>
      <c r="C28" s="25" t="s">
        <v>75</v>
      </c>
      <c r="D28" s="26" t="s">
        <v>28</v>
      </c>
      <c r="E28" s="37"/>
      <c r="F28" s="38"/>
      <c r="G28" s="37"/>
      <c r="H28" s="37"/>
      <c r="I28" s="22"/>
      <c r="J28" s="39"/>
      <c r="K28" s="37"/>
      <c r="L28" s="40"/>
      <c r="M28" s="41"/>
      <c r="N28" s="3"/>
      <c r="O28" s="3"/>
      <c r="P28" s="3"/>
      <c r="Q28" s="3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34">
        <v>22</v>
      </c>
      <c r="B29" s="24">
        <v>1366</v>
      </c>
      <c r="C29" s="25" t="s">
        <v>76</v>
      </c>
      <c r="D29" s="26" t="s">
        <v>28</v>
      </c>
      <c r="E29" s="37"/>
      <c r="F29" s="38"/>
      <c r="G29" s="37"/>
      <c r="H29" s="37"/>
      <c r="I29" s="22"/>
      <c r="J29" s="39"/>
      <c r="K29" s="37"/>
      <c r="L29" s="40"/>
      <c r="M29" s="41"/>
      <c r="N29" s="3"/>
      <c r="O29" s="3"/>
      <c r="P29" s="3"/>
      <c r="Q29" s="3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34">
        <v>23</v>
      </c>
      <c r="B30" s="24">
        <v>1367</v>
      </c>
      <c r="C30" s="25" t="s">
        <v>77</v>
      </c>
      <c r="D30" s="26" t="s">
        <v>38</v>
      </c>
      <c r="E30" s="37"/>
      <c r="F30" s="38"/>
      <c r="G30" s="37"/>
      <c r="H30" s="37"/>
      <c r="I30" s="22"/>
      <c r="J30" s="39"/>
      <c r="K30" s="37"/>
      <c r="L30" s="40"/>
      <c r="M30" s="41"/>
      <c r="N30" s="3"/>
      <c r="O30" s="3"/>
      <c r="P30" s="3"/>
      <c r="Q30" s="3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34">
        <v>24</v>
      </c>
      <c r="B31" s="24">
        <v>1368</v>
      </c>
      <c r="C31" s="25" t="s">
        <v>79</v>
      </c>
      <c r="D31" s="26" t="s">
        <v>38</v>
      </c>
      <c r="E31" s="37"/>
      <c r="F31" s="38"/>
      <c r="G31" s="37"/>
      <c r="H31" s="37"/>
      <c r="I31" s="22"/>
      <c r="J31" s="39"/>
      <c r="K31" s="37"/>
      <c r="L31" s="40"/>
      <c r="M31" s="41"/>
      <c r="N31" s="3"/>
      <c r="O31" s="3"/>
      <c r="P31" s="3"/>
      <c r="Q31" s="3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34">
        <v>25</v>
      </c>
      <c r="B32" s="24">
        <v>1369</v>
      </c>
      <c r="C32" s="25" t="s">
        <v>80</v>
      </c>
      <c r="D32" s="26" t="s">
        <v>38</v>
      </c>
      <c r="E32" s="37"/>
      <c r="F32" s="38"/>
      <c r="G32" s="37"/>
      <c r="H32" s="37"/>
      <c r="I32" s="22"/>
      <c r="J32" s="39"/>
      <c r="K32" s="37"/>
      <c r="L32" s="40"/>
      <c r="M32" s="41"/>
      <c r="N32" s="3"/>
      <c r="O32" s="3"/>
      <c r="P32" s="3"/>
      <c r="Q32" s="3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34">
        <v>26</v>
      </c>
      <c r="B33" s="24">
        <v>1370</v>
      </c>
      <c r="C33" s="25" t="s">
        <v>81</v>
      </c>
      <c r="D33" s="26" t="s">
        <v>38</v>
      </c>
      <c r="E33" s="37"/>
      <c r="F33" s="38"/>
      <c r="G33" s="37"/>
      <c r="H33" s="37"/>
      <c r="I33" s="22"/>
      <c r="J33" s="39"/>
      <c r="K33" s="37"/>
      <c r="L33" s="40"/>
      <c r="M33" s="41"/>
      <c r="N33" s="3"/>
      <c r="O33" s="3"/>
      <c r="P33" s="3"/>
      <c r="Q33" s="3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34">
        <v>27</v>
      </c>
      <c r="B34" s="24">
        <v>1371</v>
      </c>
      <c r="C34" s="25" t="s">
        <v>82</v>
      </c>
      <c r="D34" s="26" t="s">
        <v>38</v>
      </c>
      <c r="E34" s="37"/>
      <c r="F34" s="38"/>
      <c r="G34" s="37"/>
      <c r="H34" s="37"/>
      <c r="I34" s="22"/>
      <c r="J34" s="39"/>
      <c r="K34" s="37"/>
      <c r="L34" s="40"/>
      <c r="M34" s="41"/>
      <c r="N34" s="3"/>
      <c r="O34" s="3"/>
      <c r="P34" s="3"/>
      <c r="Q34" s="3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34">
        <v>28</v>
      </c>
      <c r="B35" s="24">
        <v>1372</v>
      </c>
      <c r="C35" s="48" t="s">
        <v>83</v>
      </c>
      <c r="D35" s="26" t="s">
        <v>38</v>
      </c>
      <c r="E35" s="37"/>
      <c r="F35" s="38"/>
      <c r="G35" s="37"/>
      <c r="H35" s="37"/>
      <c r="I35" s="28"/>
      <c r="J35" s="39"/>
      <c r="K35" s="37"/>
      <c r="L35" s="40"/>
      <c r="M35" s="41"/>
      <c r="N35" s="3"/>
      <c r="O35" s="3"/>
      <c r="P35" s="3"/>
      <c r="Q35" s="3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34">
        <v>29</v>
      </c>
      <c r="B36" s="24">
        <v>1373</v>
      </c>
      <c r="C36" s="25" t="s">
        <v>85</v>
      </c>
      <c r="D36" s="26" t="s">
        <v>38</v>
      </c>
      <c r="E36" s="37"/>
      <c r="F36" s="38"/>
      <c r="G36" s="37"/>
      <c r="H36" s="37"/>
      <c r="I36" s="22"/>
      <c r="J36" s="39"/>
      <c r="K36" s="37"/>
      <c r="L36" s="40"/>
      <c r="M36" s="41"/>
      <c r="N36" s="3"/>
      <c r="O36" s="3"/>
      <c r="P36" s="3"/>
      <c r="Q36" s="3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34">
        <v>30</v>
      </c>
      <c r="B37" s="24">
        <v>1374</v>
      </c>
      <c r="C37" s="25" t="s">
        <v>86</v>
      </c>
      <c r="D37" s="26" t="s">
        <v>28</v>
      </c>
      <c r="E37" s="37"/>
      <c r="F37" s="38"/>
      <c r="G37" s="37"/>
      <c r="H37" s="37"/>
      <c r="I37" s="22"/>
      <c r="J37" s="39"/>
      <c r="K37" s="37"/>
      <c r="L37" s="40"/>
      <c r="M37" s="41"/>
      <c r="N37" s="3"/>
      <c r="O37" s="3"/>
      <c r="P37" s="3"/>
      <c r="Q37" s="3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34">
        <v>31</v>
      </c>
      <c r="B38" s="24">
        <v>1375</v>
      </c>
      <c r="C38" s="25" t="s">
        <v>87</v>
      </c>
      <c r="D38" s="26" t="s">
        <v>28</v>
      </c>
      <c r="E38" s="37"/>
      <c r="F38" s="38"/>
      <c r="G38" s="37"/>
      <c r="H38" s="37"/>
      <c r="I38" s="28"/>
      <c r="J38" s="39"/>
      <c r="K38" s="37"/>
      <c r="L38" s="40"/>
      <c r="M38" s="41"/>
      <c r="N38" s="3"/>
      <c r="O38" s="3"/>
      <c r="P38" s="3"/>
      <c r="Q38" s="3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34">
        <v>32</v>
      </c>
      <c r="B39" s="24">
        <v>1376</v>
      </c>
      <c r="C39" s="25" t="s">
        <v>89</v>
      </c>
      <c r="D39" s="26" t="s">
        <v>28</v>
      </c>
      <c r="E39" s="37"/>
      <c r="F39" s="38"/>
      <c r="G39" s="37"/>
      <c r="H39" s="37"/>
      <c r="I39" s="22"/>
      <c r="J39" s="39"/>
      <c r="K39" s="37"/>
      <c r="L39" s="40"/>
      <c r="M39" s="41"/>
      <c r="N39" s="3"/>
      <c r="O39" s="3"/>
      <c r="P39" s="3"/>
      <c r="Q39" s="3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34">
        <v>33</v>
      </c>
      <c r="B40" s="24">
        <v>1377</v>
      </c>
      <c r="C40" s="25" t="s">
        <v>90</v>
      </c>
      <c r="D40" s="26" t="s">
        <v>28</v>
      </c>
      <c r="E40" s="37"/>
      <c r="F40" s="38"/>
      <c r="G40" s="37"/>
      <c r="H40" s="37"/>
      <c r="I40" s="22"/>
      <c r="J40" s="39"/>
      <c r="K40" s="37"/>
      <c r="L40" s="40"/>
      <c r="M40" s="41"/>
      <c r="N40" s="3"/>
      <c r="O40" s="3"/>
      <c r="P40" s="3"/>
      <c r="Q40" s="3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34">
        <v>34</v>
      </c>
      <c r="B41" s="24">
        <v>1378</v>
      </c>
      <c r="C41" s="25" t="s">
        <v>92</v>
      </c>
      <c r="D41" s="26" t="s">
        <v>38</v>
      </c>
      <c r="E41" s="37"/>
      <c r="F41" s="38"/>
      <c r="G41" s="37"/>
      <c r="H41" s="37"/>
      <c r="I41" s="22"/>
      <c r="J41" s="39"/>
      <c r="K41" s="37"/>
      <c r="L41" s="40"/>
      <c r="M41" s="41"/>
      <c r="N41" s="3"/>
      <c r="O41" s="3"/>
      <c r="P41" s="3"/>
      <c r="Q41" s="3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34">
        <v>35</v>
      </c>
      <c r="B42" s="24">
        <v>1379</v>
      </c>
      <c r="C42" s="25" t="s">
        <v>94</v>
      </c>
      <c r="D42" s="26" t="s">
        <v>38</v>
      </c>
      <c r="E42" s="37"/>
      <c r="F42" s="38"/>
      <c r="G42" s="37"/>
      <c r="H42" s="37"/>
      <c r="I42" s="22"/>
      <c r="J42" s="39"/>
      <c r="K42" s="37"/>
      <c r="L42" s="40"/>
      <c r="M42" s="41"/>
      <c r="N42" s="3"/>
      <c r="O42" s="3"/>
      <c r="P42" s="3"/>
      <c r="Q42" s="3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34">
        <v>36</v>
      </c>
      <c r="B43" s="24">
        <v>1380</v>
      </c>
      <c r="C43" s="25" t="s">
        <v>97</v>
      </c>
      <c r="D43" s="26" t="s">
        <v>38</v>
      </c>
      <c r="E43" s="37"/>
      <c r="F43" s="38"/>
      <c r="G43" s="37"/>
      <c r="H43" s="37"/>
      <c r="I43" s="22"/>
      <c r="J43" s="39"/>
      <c r="K43" s="37"/>
      <c r="L43" s="40"/>
      <c r="M43" s="41"/>
      <c r="N43" s="3"/>
      <c r="O43" s="3"/>
      <c r="P43" s="3"/>
      <c r="Q43" s="3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34">
        <v>37</v>
      </c>
      <c r="B44" s="24">
        <v>1381</v>
      </c>
      <c r="C44" s="25" t="s">
        <v>98</v>
      </c>
      <c r="D44" s="26" t="s">
        <v>38</v>
      </c>
      <c r="E44" s="37"/>
      <c r="F44" s="38"/>
      <c r="G44" s="37"/>
      <c r="H44" s="37"/>
      <c r="I44" s="22"/>
      <c r="J44" s="39"/>
      <c r="K44" s="37"/>
      <c r="L44" s="40"/>
      <c r="M44" s="41"/>
      <c r="N44" s="3"/>
      <c r="O44" s="3"/>
      <c r="P44" s="3"/>
      <c r="Q44" s="3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34">
        <v>38</v>
      </c>
      <c r="B45" s="24">
        <v>1382</v>
      </c>
      <c r="C45" s="25" t="s">
        <v>99</v>
      </c>
      <c r="D45" s="26" t="s">
        <v>38</v>
      </c>
      <c r="E45" s="37"/>
      <c r="F45" s="38"/>
      <c r="G45" s="37"/>
      <c r="H45" s="37"/>
      <c r="I45" s="22"/>
      <c r="J45" s="39"/>
      <c r="K45" s="37"/>
      <c r="L45" s="40"/>
      <c r="M45" s="41"/>
      <c r="N45" s="3"/>
      <c r="O45" s="3"/>
      <c r="P45" s="3"/>
      <c r="Q45" s="3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34">
        <v>39</v>
      </c>
      <c r="B46" s="51"/>
      <c r="C46" s="51"/>
      <c r="D46" s="52" t="s">
        <v>38</v>
      </c>
      <c r="E46" s="37"/>
      <c r="F46" s="38"/>
      <c r="G46" s="37"/>
      <c r="H46" s="37"/>
      <c r="I46" s="22"/>
      <c r="J46" s="39"/>
      <c r="K46" s="37"/>
      <c r="L46" s="40"/>
      <c r="M46" s="41"/>
      <c r="N46" s="3"/>
      <c r="O46" s="3"/>
      <c r="P46" s="3"/>
      <c r="Q46" s="3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56">
        <v>40</v>
      </c>
      <c r="B47" s="57"/>
      <c r="C47" s="58"/>
      <c r="D47" s="59"/>
      <c r="E47" s="37"/>
      <c r="F47" s="38"/>
      <c r="G47" s="37"/>
      <c r="H47" s="37"/>
      <c r="I47" s="22"/>
      <c r="J47" s="39"/>
      <c r="K47" s="37"/>
      <c r="L47" s="40"/>
      <c r="M47" s="41"/>
      <c r="N47" s="3"/>
      <c r="O47" s="3"/>
      <c r="P47" s="3"/>
      <c r="Q47" s="3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56">
        <v>41</v>
      </c>
      <c r="B48" s="64"/>
      <c r="C48" s="65"/>
      <c r="D48" s="59"/>
      <c r="E48" s="37"/>
      <c r="F48" s="38"/>
      <c r="G48" s="37"/>
      <c r="H48" s="37"/>
      <c r="I48" s="28"/>
      <c r="J48" s="39"/>
      <c r="K48" s="37"/>
      <c r="L48" s="40"/>
      <c r="M48" s="41"/>
      <c r="N48" s="3"/>
      <c r="O48" s="3"/>
      <c r="P48" s="3"/>
      <c r="Q48" s="3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56">
        <v>42</v>
      </c>
      <c r="B49" s="64"/>
      <c r="C49" s="65"/>
      <c r="D49" s="59"/>
      <c r="E49" s="37"/>
      <c r="F49" s="38"/>
      <c r="G49" s="37"/>
      <c r="H49" s="37"/>
      <c r="I49" s="22"/>
      <c r="J49" s="39"/>
      <c r="K49" s="37"/>
      <c r="L49" s="40"/>
      <c r="M49" s="41"/>
      <c r="N49" s="3"/>
      <c r="O49" s="3"/>
      <c r="P49" s="3"/>
      <c r="Q49" s="3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56">
        <v>43</v>
      </c>
      <c r="B50" s="64"/>
      <c r="C50" s="65"/>
      <c r="D50" s="59"/>
      <c r="E50" s="37"/>
      <c r="F50" s="38"/>
      <c r="G50" s="37"/>
      <c r="H50" s="37"/>
      <c r="I50" s="22"/>
      <c r="J50" s="39"/>
      <c r="K50" s="37"/>
      <c r="L50" s="40"/>
      <c r="M50" s="41"/>
      <c r="N50" s="3"/>
      <c r="O50" s="3"/>
      <c r="P50" s="3"/>
      <c r="Q50" s="3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56">
        <v>44</v>
      </c>
      <c r="B51" s="64"/>
      <c r="C51" s="65"/>
      <c r="D51" s="59"/>
      <c r="E51" s="37"/>
      <c r="F51" s="38"/>
      <c r="G51" s="37"/>
      <c r="H51" s="37"/>
      <c r="I51" s="22"/>
      <c r="J51" s="39"/>
      <c r="K51" s="37"/>
      <c r="L51" s="40"/>
      <c r="M51" s="41"/>
      <c r="N51" s="3"/>
      <c r="O51" s="3"/>
      <c r="P51" s="3"/>
      <c r="Q51" s="3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56">
        <v>45</v>
      </c>
      <c r="B52" s="64"/>
      <c r="C52" s="65"/>
      <c r="D52" s="59"/>
      <c r="E52" s="37"/>
      <c r="F52" s="38"/>
      <c r="G52" s="37"/>
      <c r="H52" s="37"/>
      <c r="I52" s="22"/>
      <c r="J52" s="39"/>
      <c r="K52" s="37"/>
      <c r="L52" s="40"/>
      <c r="M52" s="41"/>
      <c r="N52" s="3"/>
      <c r="O52" s="3"/>
      <c r="P52" s="3"/>
      <c r="Q52" s="3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56">
        <v>46</v>
      </c>
      <c r="B53" s="64"/>
      <c r="C53" s="65"/>
      <c r="D53" s="59"/>
      <c r="E53" s="37"/>
      <c r="F53" s="38"/>
      <c r="G53" s="37"/>
      <c r="H53" s="37"/>
      <c r="I53" s="22"/>
      <c r="J53" s="39"/>
      <c r="K53" s="37"/>
      <c r="L53" s="40"/>
      <c r="M53" s="41"/>
      <c r="N53" s="3"/>
      <c r="O53" s="3"/>
      <c r="P53" s="3"/>
      <c r="Q53" s="3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56">
        <v>47</v>
      </c>
      <c r="B54" s="64"/>
      <c r="C54" s="65"/>
      <c r="D54" s="59"/>
      <c r="E54" s="37"/>
      <c r="F54" s="38"/>
      <c r="G54" s="37"/>
      <c r="H54" s="37"/>
      <c r="I54" s="22"/>
      <c r="J54" s="39"/>
      <c r="K54" s="37"/>
      <c r="L54" s="40"/>
      <c r="M54" s="41"/>
      <c r="N54" s="3"/>
      <c r="O54" s="3"/>
      <c r="P54" s="3"/>
      <c r="Q54" s="3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56">
        <v>48</v>
      </c>
      <c r="B55" s="64"/>
      <c r="C55" s="65"/>
      <c r="D55" s="59"/>
      <c r="E55" s="37"/>
      <c r="F55" s="38"/>
      <c r="G55" s="37"/>
      <c r="H55" s="37"/>
      <c r="I55" s="22"/>
      <c r="J55" s="39"/>
      <c r="K55" s="37"/>
      <c r="L55" s="40"/>
      <c r="M55" s="41"/>
      <c r="N55" s="3"/>
      <c r="O55" s="3"/>
      <c r="P55" s="3"/>
      <c r="Q55" s="3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56">
        <v>49</v>
      </c>
      <c r="B56" s="64"/>
      <c r="C56" s="65"/>
      <c r="D56" s="59"/>
      <c r="E56" s="37"/>
      <c r="F56" s="38"/>
      <c r="G56" s="37"/>
      <c r="H56" s="37"/>
      <c r="I56" s="22"/>
      <c r="J56" s="39"/>
      <c r="K56" s="37"/>
      <c r="L56" s="40"/>
      <c r="M56" s="41"/>
      <c r="N56" s="3"/>
      <c r="O56" s="3"/>
      <c r="P56" s="3"/>
      <c r="Q56" s="3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56">
        <v>50</v>
      </c>
      <c r="B57" s="64"/>
      <c r="C57" s="65"/>
      <c r="D57" s="59"/>
      <c r="E57" s="37"/>
      <c r="F57" s="38"/>
      <c r="G57" s="37"/>
      <c r="H57" s="37"/>
      <c r="I57" s="22"/>
      <c r="J57" s="39"/>
      <c r="K57" s="37"/>
      <c r="L57" s="40"/>
      <c r="M57" s="41"/>
      <c r="N57" s="3"/>
      <c r="O57" s="3"/>
      <c r="P57" s="3"/>
      <c r="Q57" s="3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56">
        <v>51</v>
      </c>
      <c r="B58" s="64"/>
      <c r="C58" s="65"/>
      <c r="D58" s="59"/>
      <c r="E58" s="37"/>
      <c r="F58" s="38"/>
      <c r="G58" s="37"/>
      <c r="H58" s="37"/>
      <c r="I58" s="22"/>
      <c r="J58" s="39"/>
      <c r="K58" s="37"/>
      <c r="L58" s="40"/>
      <c r="M58" s="41"/>
      <c r="N58" s="3"/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56">
        <v>52</v>
      </c>
      <c r="B59" s="64"/>
      <c r="C59" s="65"/>
      <c r="D59" s="59"/>
      <c r="E59" s="37"/>
      <c r="F59" s="38"/>
      <c r="G59" s="37"/>
      <c r="H59" s="37"/>
      <c r="I59" s="22"/>
      <c r="J59" s="39"/>
      <c r="K59" s="37"/>
      <c r="L59" s="40"/>
      <c r="M59" s="41"/>
      <c r="N59" s="3"/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56">
        <v>53</v>
      </c>
      <c r="B60" s="64"/>
      <c r="C60" s="65"/>
      <c r="D60" s="59"/>
      <c r="E60" s="37"/>
      <c r="F60" s="38"/>
      <c r="G60" s="37"/>
      <c r="H60" s="37"/>
      <c r="I60" s="22"/>
      <c r="J60" s="39"/>
      <c r="K60" s="37"/>
      <c r="L60" s="40"/>
      <c r="M60" s="41"/>
      <c r="N60" s="3"/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56">
        <v>54</v>
      </c>
      <c r="B61" s="64"/>
      <c r="C61" s="65"/>
      <c r="D61" s="59"/>
      <c r="E61" s="37"/>
      <c r="F61" s="38"/>
      <c r="G61" s="37"/>
      <c r="H61" s="37"/>
      <c r="I61" s="22"/>
      <c r="J61" s="39"/>
      <c r="K61" s="37"/>
      <c r="L61" s="40"/>
      <c r="M61" s="41"/>
      <c r="N61" s="3"/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56">
        <v>55</v>
      </c>
      <c r="B62" s="64"/>
      <c r="C62" s="65"/>
      <c r="D62" s="59"/>
      <c r="E62" s="37"/>
      <c r="F62" s="38"/>
      <c r="G62" s="37"/>
      <c r="H62" s="37"/>
      <c r="I62" s="22"/>
      <c r="J62" s="39"/>
      <c r="K62" s="37"/>
      <c r="L62" s="40"/>
      <c r="M62" s="41"/>
      <c r="N62" s="3"/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56">
        <v>56</v>
      </c>
      <c r="B63" s="64"/>
      <c r="C63" s="65"/>
      <c r="D63" s="59"/>
      <c r="E63" s="37"/>
      <c r="F63" s="38"/>
      <c r="G63" s="37"/>
      <c r="H63" s="37"/>
      <c r="I63" s="22"/>
      <c r="J63" s="39"/>
      <c r="K63" s="37"/>
      <c r="L63" s="40"/>
      <c r="M63" s="41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56">
        <v>57</v>
      </c>
      <c r="B64" s="64"/>
      <c r="C64" s="65"/>
      <c r="D64" s="59"/>
      <c r="E64" s="37"/>
      <c r="F64" s="38"/>
      <c r="G64" s="37"/>
      <c r="H64" s="37"/>
      <c r="I64" s="22"/>
      <c r="J64" s="39"/>
      <c r="K64" s="37"/>
      <c r="L64" s="40"/>
      <c r="M64" s="41"/>
      <c r="N64" s="3"/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56">
        <v>58</v>
      </c>
      <c r="B65" s="64"/>
      <c r="C65" s="65"/>
      <c r="D65" s="59"/>
      <c r="E65" s="37"/>
      <c r="F65" s="38"/>
      <c r="G65" s="37"/>
      <c r="H65" s="37"/>
      <c r="I65" s="22"/>
      <c r="J65" s="39"/>
      <c r="K65" s="37"/>
      <c r="L65" s="40"/>
      <c r="M65" s="41"/>
      <c r="N65" s="3"/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56">
        <v>59</v>
      </c>
      <c r="B66" s="64"/>
      <c r="C66" s="65"/>
      <c r="D66" s="59"/>
      <c r="E66" s="37"/>
      <c r="F66" s="38"/>
      <c r="G66" s="37"/>
      <c r="H66" s="37"/>
      <c r="I66" s="22"/>
      <c r="J66" s="39"/>
      <c r="K66" s="37"/>
      <c r="L66" s="40"/>
      <c r="M66" s="41"/>
      <c r="N66" s="3"/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56">
        <v>60</v>
      </c>
      <c r="B67" s="64"/>
      <c r="C67" s="65"/>
      <c r="D67" s="59"/>
      <c r="E67" s="37"/>
      <c r="F67" s="38"/>
      <c r="G67" s="37"/>
      <c r="H67" s="37"/>
      <c r="I67" s="22"/>
      <c r="J67" s="39"/>
      <c r="K67" s="37"/>
      <c r="L67" s="40"/>
      <c r="M67" s="41"/>
      <c r="N67" s="3"/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56">
        <v>61</v>
      </c>
      <c r="B68" s="64"/>
      <c r="C68" s="65"/>
      <c r="D68" s="59"/>
      <c r="E68" s="37"/>
      <c r="F68" s="38"/>
      <c r="G68" s="37"/>
      <c r="H68" s="37"/>
      <c r="I68" s="22"/>
      <c r="J68" s="39"/>
      <c r="K68" s="37"/>
      <c r="L68" s="40"/>
      <c r="M68" s="41"/>
      <c r="N68" s="3"/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56">
        <v>62</v>
      </c>
      <c r="B69" s="64"/>
      <c r="C69" s="65"/>
      <c r="D69" s="59"/>
      <c r="E69" s="37"/>
      <c r="F69" s="38"/>
      <c r="G69" s="37"/>
      <c r="H69" s="37"/>
      <c r="I69" s="22"/>
      <c r="J69" s="39"/>
      <c r="K69" s="37"/>
      <c r="L69" s="40"/>
      <c r="M69" s="41"/>
      <c r="N69" s="3"/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56">
        <v>63</v>
      </c>
      <c r="B70" s="64"/>
      <c r="C70" s="65"/>
      <c r="D70" s="59"/>
      <c r="E70" s="37"/>
      <c r="F70" s="38"/>
      <c r="G70" s="37"/>
      <c r="H70" s="37"/>
      <c r="I70" s="22"/>
      <c r="J70" s="39"/>
      <c r="K70" s="37"/>
      <c r="L70" s="40"/>
      <c r="M70" s="41"/>
      <c r="N70" s="3"/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56">
        <v>64</v>
      </c>
      <c r="B71" s="64"/>
      <c r="C71" s="65"/>
      <c r="D71" s="59"/>
      <c r="E71" s="37"/>
      <c r="F71" s="38"/>
      <c r="G71" s="37"/>
      <c r="H71" s="37"/>
      <c r="I71" s="22"/>
      <c r="J71" s="39"/>
      <c r="K71" s="37"/>
      <c r="L71" s="40"/>
      <c r="M71" s="41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56">
        <v>65</v>
      </c>
      <c r="B72" s="64"/>
      <c r="C72" s="65"/>
      <c r="D72" s="59"/>
      <c r="E72" s="37"/>
      <c r="F72" s="38"/>
      <c r="G72" s="37"/>
      <c r="H72" s="37"/>
      <c r="I72" s="22"/>
      <c r="J72" s="39"/>
      <c r="K72" s="37"/>
      <c r="L72" s="40"/>
      <c r="M72" s="41"/>
      <c r="N72" s="3"/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56">
        <v>66</v>
      </c>
      <c r="B73" s="64"/>
      <c r="C73" s="65"/>
      <c r="D73" s="59"/>
      <c r="E73" s="37"/>
      <c r="F73" s="38"/>
      <c r="G73" s="37"/>
      <c r="H73" s="37"/>
      <c r="I73" s="22"/>
      <c r="J73" s="39"/>
      <c r="K73" s="37"/>
      <c r="L73" s="40"/>
      <c r="M73" s="41"/>
      <c r="N73" s="3"/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56">
        <v>67</v>
      </c>
      <c r="B74" s="64"/>
      <c r="C74" s="65"/>
      <c r="D74" s="59"/>
      <c r="E74" s="37"/>
      <c r="F74" s="38"/>
      <c r="G74" s="37"/>
      <c r="H74" s="37"/>
      <c r="I74" s="28"/>
      <c r="J74" s="39"/>
      <c r="K74" s="37"/>
      <c r="L74" s="40"/>
      <c r="M74" s="41"/>
      <c r="N74" s="3"/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56">
        <v>68</v>
      </c>
      <c r="B75" s="64"/>
      <c r="C75" s="65"/>
      <c r="D75" s="59"/>
      <c r="E75" s="37"/>
      <c r="F75" s="38"/>
      <c r="G75" s="37"/>
      <c r="H75" s="37"/>
      <c r="I75" s="22"/>
      <c r="J75" s="39"/>
      <c r="K75" s="37"/>
      <c r="L75" s="40"/>
      <c r="M75" s="41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56">
        <v>69</v>
      </c>
      <c r="B76" s="64"/>
      <c r="C76" s="65"/>
      <c r="D76" s="59"/>
      <c r="E76" s="37"/>
      <c r="F76" s="38"/>
      <c r="G76" s="37"/>
      <c r="H76" s="37"/>
      <c r="I76" s="22"/>
      <c r="J76" s="39"/>
      <c r="K76" s="37"/>
      <c r="L76" s="40"/>
      <c r="M76" s="41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56">
        <v>70</v>
      </c>
      <c r="B77" s="64"/>
      <c r="C77" s="65"/>
      <c r="D77" s="59"/>
      <c r="E77" s="37"/>
      <c r="F77" s="38"/>
      <c r="G77" s="37"/>
      <c r="H77" s="37"/>
      <c r="I77" s="22"/>
      <c r="J77" s="39"/>
      <c r="K77" s="37"/>
      <c r="L77" s="40"/>
      <c r="M77" s="41"/>
      <c r="N77" s="3"/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56">
        <v>71</v>
      </c>
      <c r="B78" s="64"/>
      <c r="C78" s="65"/>
      <c r="D78" s="59"/>
      <c r="E78" s="37"/>
      <c r="F78" s="38"/>
      <c r="G78" s="37"/>
      <c r="H78" s="37"/>
      <c r="I78" s="28"/>
      <c r="J78" s="39"/>
      <c r="K78" s="37"/>
      <c r="L78" s="40"/>
      <c r="M78" s="41"/>
      <c r="N78" s="3"/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56">
        <v>72</v>
      </c>
      <c r="B79" s="64"/>
      <c r="C79" s="65"/>
      <c r="D79" s="59"/>
      <c r="E79" s="37"/>
      <c r="F79" s="38"/>
      <c r="G79" s="37"/>
      <c r="H79" s="37"/>
      <c r="I79" s="22"/>
      <c r="J79" s="39"/>
      <c r="K79" s="37"/>
      <c r="L79" s="40"/>
      <c r="M79" s="41"/>
      <c r="N79" s="3"/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56">
        <v>73</v>
      </c>
      <c r="B80" s="64"/>
      <c r="C80" s="65"/>
      <c r="D80" s="59"/>
      <c r="E80" s="37"/>
      <c r="F80" s="38"/>
      <c r="G80" s="37"/>
      <c r="H80" s="37"/>
      <c r="I80" s="22"/>
      <c r="J80" s="39"/>
      <c r="K80" s="37"/>
      <c r="L80" s="40"/>
      <c r="M80" s="41"/>
      <c r="N80" s="3"/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56">
        <v>74</v>
      </c>
      <c r="B81" s="64"/>
      <c r="C81" s="65"/>
      <c r="D81" s="59"/>
      <c r="E81" s="37"/>
      <c r="F81" s="38"/>
      <c r="G81" s="37"/>
      <c r="H81" s="37"/>
      <c r="I81" s="22"/>
      <c r="J81" s="39"/>
      <c r="K81" s="37"/>
      <c r="L81" s="40"/>
      <c r="M81" s="41"/>
      <c r="N81" s="3"/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56">
        <v>75</v>
      </c>
      <c r="B82" s="64"/>
      <c r="C82" s="65"/>
      <c r="D82" s="59"/>
      <c r="E82" s="37"/>
      <c r="F82" s="38"/>
      <c r="G82" s="37"/>
      <c r="H82" s="37"/>
      <c r="I82" s="22"/>
      <c r="J82" s="39"/>
      <c r="K82" s="37"/>
      <c r="L82" s="40"/>
      <c r="M82" s="41"/>
      <c r="N82" s="3"/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56">
        <v>76</v>
      </c>
      <c r="B83" s="64"/>
      <c r="C83" s="65"/>
      <c r="D83" s="59"/>
      <c r="E83" s="37"/>
      <c r="F83" s="38"/>
      <c r="G83" s="37"/>
      <c r="H83" s="37"/>
      <c r="I83" s="22"/>
      <c r="J83" s="39"/>
      <c r="K83" s="37"/>
      <c r="L83" s="40"/>
      <c r="M83" s="41"/>
      <c r="N83" s="3"/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56">
        <v>77</v>
      </c>
      <c r="B84" s="64"/>
      <c r="C84" s="65"/>
      <c r="D84" s="59"/>
      <c r="E84" s="37"/>
      <c r="F84" s="38"/>
      <c r="G84" s="37"/>
      <c r="H84" s="37"/>
      <c r="I84" s="22"/>
      <c r="J84" s="39"/>
      <c r="K84" s="37"/>
      <c r="L84" s="40"/>
      <c r="M84" s="41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56">
        <v>78</v>
      </c>
      <c r="B85" s="64"/>
      <c r="C85" s="65"/>
      <c r="D85" s="59"/>
      <c r="E85" s="37"/>
      <c r="F85" s="38"/>
      <c r="G85" s="37"/>
      <c r="H85" s="37"/>
      <c r="I85" s="22"/>
      <c r="J85" s="39"/>
      <c r="K85" s="37"/>
      <c r="L85" s="40"/>
      <c r="M85" s="41"/>
      <c r="N85" s="3"/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56">
        <v>79</v>
      </c>
      <c r="B86" s="64"/>
      <c r="C86" s="65"/>
      <c r="D86" s="59"/>
      <c r="E86" s="37"/>
      <c r="F86" s="38"/>
      <c r="G86" s="37"/>
      <c r="H86" s="37"/>
      <c r="I86" s="22"/>
      <c r="J86" s="39"/>
      <c r="K86" s="37"/>
      <c r="L86" s="40"/>
      <c r="M86" s="41"/>
      <c r="N86" s="3"/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56">
        <v>80</v>
      </c>
      <c r="B87" s="64"/>
      <c r="C87" s="65"/>
      <c r="D87" s="59"/>
      <c r="E87" s="37"/>
      <c r="F87" s="38"/>
      <c r="G87" s="37"/>
      <c r="H87" s="37"/>
      <c r="I87" s="22"/>
      <c r="J87" s="39"/>
      <c r="K87" s="37"/>
      <c r="L87" s="40"/>
      <c r="M87" s="41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56">
        <v>81</v>
      </c>
      <c r="B88" s="64"/>
      <c r="C88" s="65"/>
      <c r="D88" s="59"/>
      <c r="E88" s="37"/>
      <c r="F88" s="38"/>
      <c r="G88" s="37"/>
      <c r="H88" s="37"/>
      <c r="I88" s="22"/>
      <c r="J88" s="39"/>
      <c r="K88" s="37"/>
      <c r="L88" s="40"/>
      <c r="M88" s="41"/>
      <c r="N88" s="3"/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56">
        <v>82</v>
      </c>
      <c r="B89" s="64"/>
      <c r="C89" s="65"/>
      <c r="D89" s="59"/>
      <c r="E89" s="37"/>
      <c r="F89" s="38"/>
      <c r="G89" s="37"/>
      <c r="H89" s="37"/>
      <c r="I89" s="28"/>
      <c r="J89" s="39"/>
      <c r="K89" s="37"/>
      <c r="L89" s="40"/>
      <c r="M89" s="41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56">
        <v>83</v>
      </c>
      <c r="B90" s="64"/>
      <c r="C90" s="65"/>
      <c r="D90" s="59"/>
      <c r="E90" s="37"/>
      <c r="F90" s="38"/>
      <c r="G90" s="37"/>
      <c r="H90" s="37"/>
      <c r="I90" s="22"/>
      <c r="J90" s="39"/>
      <c r="K90" s="37"/>
      <c r="L90" s="40"/>
      <c r="M90" s="41"/>
      <c r="N90" s="3"/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56">
        <v>84</v>
      </c>
      <c r="B91" s="64"/>
      <c r="C91" s="65"/>
      <c r="D91" s="59"/>
      <c r="E91" s="37"/>
      <c r="F91" s="38"/>
      <c r="G91" s="37"/>
      <c r="H91" s="37"/>
      <c r="I91" s="22"/>
      <c r="J91" s="39"/>
      <c r="K91" s="37"/>
      <c r="L91" s="40"/>
      <c r="M91" s="41"/>
      <c r="N91" s="3"/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56">
        <v>85</v>
      </c>
      <c r="B92" s="64"/>
      <c r="C92" s="65"/>
      <c r="D92" s="59"/>
      <c r="E92" s="37"/>
      <c r="F92" s="38"/>
      <c r="G92" s="37"/>
      <c r="H92" s="37"/>
      <c r="I92" s="28"/>
      <c r="J92" s="39"/>
      <c r="K92" s="37"/>
      <c r="L92" s="40"/>
      <c r="M92" s="41"/>
      <c r="N92" s="3"/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56">
        <v>86</v>
      </c>
      <c r="B93" s="64"/>
      <c r="C93" s="65"/>
      <c r="D93" s="59"/>
      <c r="E93" s="37"/>
      <c r="F93" s="38"/>
      <c r="G93" s="37"/>
      <c r="H93" s="37"/>
      <c r="I93" s="22"/>
      <c r="J93" s="39"/>
      <c r="K93" s="37"/>
      <c r="L93" s="40"/>
      <c r="M93" s="41"/>
      <c r="N93" s="3"/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56">
        <v>87</v>
      </c>
      <c r="B94" s="64"/>
      <c r="C94" s="65"/>
      <c r="D94" s="59"/>
      <c r="E94" s="37"/>
      <c r="F94" s="38"/>
      <c r="G94" s="37"/>
      <c r="H94" s="37"/>
      <c r="I94" s="22"/>
      <c r="J94" s="39"/>
      <c r="K94" s="37"/>
      <c r="L94" s="40"/>
      <c r="M94" s="41"/>
      <c r="N94" s="3"/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56">
        <v>88</v>
      </c>
      <c r="B95" s="64"/>
      <c r="C95" s="65"/>
      <c r="D95" s="59"/>
      <c r="E95" s="37"/>
      <c r="F95" s="38"/>
      <c r="G95" s="37"/>
      <c r="H95" s="37"/>
      <c r="I95" s="22"/>
      <c r="J95" s="39"/>
      <c r="K95" s="37"/>
      <c r="L95" s="40"/>
      <c r="M95" s="41"/>
      <c r="N95" s="3"/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56">
        <v>89</v>
      </c>
      <c r="B96" s="64"/>
      <c r="C96" s="65"/>
      <c r="D96" s="59"/>
      <c r="E96" s="37"/>
      <c r="F96" s="38"/>
      <c r="G96" s="37"/>
      <c r="H96" s="37"/>
      <c r="I96" s="22"/>
      <c r="J96" s="39"/>
      <c r="K96" s="37"/>
      <c r="L96" s="40"/>
      <c r="M96" s="41"/>
      <c r="N96" s="3"/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56">
        <v>90</v>
      </c>
      <c r="B97" s="64"/>
      <c r="C97" s="65"/>
      <c r="D97" s="59"/>
      <c r="E97" s="37"/>
      <c r="F97" s="38"/>
      <c r="G97" s="37"/>
      <c r="H97" s="37"/>
      <c r="I97" s="22"/>
      <c r="J97" s="39"/>
      <c r="K97" s="37"/>
      <c r="L97" s="40"/>
      <c r="M97" s="41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56">
        <v>91</v>
      </c>
      <c r="B98" s="64"/>
      <c r="C98" s="65"/>
      <c r="D98" s="59"/>
      <c r="E98" s="37"/>
      <c r="F98" s="38"/>
      <c r="G98" s="37"/>
      <c r="H98" s="37"/>
      <c r="I98" s="22"/>
      <c r="J98" s="39"/>
      <c r="K98" s="37"/>
      <c r="L98" s="40"/>
      <c r="M98" s="41"/>
      <c r="N98" s="3"/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56">
        <v>92</v>
      </c>
      <c r="B99" s="64"/>
      <c r="C99" s="65"/>
      <c r="D99" s="59"/>
      <c r="E99" s="37"/>
      <c r="F99" s="38"/>
      <c r="G99" s="37"/>
      <c r="H99" s="37"/>
      <c r="I99" s="22"/>
      <c r="J99" s="39"/>
      <c r="K99" s="37"/>
      <c r="L99" s="40"/>
      <c r="M99" s="41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56">
        <v>93</v>
      </c>
      <c r="B100" s="64"/>
      <c r="C100" s="65"/>
      <c r="D100" s="59"/>
      <c r="E100" s="37"/>
      <c r="F100" s="38"/>
      <c r="G100" s="37"/>
      <c r="H100" s="37"/>
      <c r="I100" s="28"/>
      <c r="J100" s="39"/>
      <c r="K100" s="37"/>
      <c r="L100" s="40"/>
      <c r="M100" s="41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56">
        <v>94</v>
      </c>
      <c r="B101" s="64"/>
      <c r="C101" s="65"/>
      <c r="D101" s="59"/>
      <c r="E101" s="37"/>
      <c r="F101" s="38"/>
      <c r="G101" s="37"/>
      <c r="H101" s="37"/>
      <c r="I101" s="22"/>
      <c r="J101" s="39"/>
      <c r="K101" s="37"/>
      <c r="L101" s="40"/>
      <c r="M101" s="41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56">
        <v>95</v>
      </c>
      <c r="B102" s="64"/>
      <c r="C102" s="65"/>
      <c r="D102" s="59"/>
      <c r="E102" s="37"/>
      <c r="F102" s="38"/>
      <c r="G102" s="37"/>
      <c r="H102" s="37"/>
      <c r="I102" s="22"/>
      <c r="J102" s="39"/>
      <c r="K102" s="37"/>
      <c r="L102" s="40"/>
      <c r="M102" s="41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56">
        <v>96</v>
      </c>
      <c r="B103" s="64"/>
      <c r="C103" s="65"/>
      <c r="D103" s="59"/>
      <c r="E103" s="37"/>
      <c r="F103" s="38"/>
      <c r="G103" s="37"/>
      <c r="H103" s="37"/>
      <c r="I103" s="22"/>
      <c r="J103" s="39"/>
      <c r="K103" s="37"/>
      <c r="L103" s="40"/>
      <c r="M103" s="41"/>
      <c r="N103" s="3"/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56">
        <v>97</v>
      </c>
      <c r="B104" s="64"/>
      <c r="C104" s="65"/>
      <c r="D104" s="59"/>
      <c r="E104" s="37"/>
      <c r="F104" s="38"/>
      <c r="G104" s="37"/>
      <c r="H104" s="37"/>
      <c r="I104" s="22"/>
      <c r="J104" s="39"/>
      <c r="K104" s="37"/>
      <c r="L104" s="40"/>
      <c r="M104" s="41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56">
        <v>98</v>
      </c>
      <c r="B105" s="64"/>
      <c r="C105" s="65"/>
      <c r="D105" s="59"/>
      <c r="E105" s="37"/>
      <c r="F105" s="38"/>
      <c r="G105" s="37"/>
      <c r="H105" s="37"/>
      <c r="I105" s="22"/>
      <c r="J105" s="39"/>
      <c r="K105" s="37"/>
      <c r="L105" s="40"/>
      <c r="M105" s="41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56">
        <v>99</v>
      </c>
      <c r="B106" s="64"/>
      <c r="C106" s="65"/>
      <c r="D106" s="59"/>
      <c r="E106" s="37"/>
      <c r="F106" s="38"/>
      <c r="G106" s="37"/>
      <c r="H106" s="37"/>
      <c r="I106" s="22"/>
      <c r="J106" s="39"/>
      <c r="K106" s="37"/>
      <c r="L106" s="40"/>
      <c r="M106" s="41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56">
        <v>100</v>
      </c>
      <c r="B107" s="64"/>
      <c r="C107" s="65"/>
      <c r="D107" s="59"/>
      <c r="E107" s="37"/>
      <c r="F107" s="38"/>
      <c r="G107" s="37"/>
      <c r="H107" s="37"/>
      <c r="I107" s="22"/>
      <c r="J107" s="39"/>
      <c r="K107" s="37"/>
      <c r="L107" s="40"/>
      <c r="M107" s="41"/>
      <c r="N107" s="3"/>
      <c r="O107" s="3"/>
      <c r="P107" s="3"/>
      <c r="Q107" s="3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56">
        <v>101</v>
      </c>
      <c r="B108" s="64"/>
      <c r="C108" s="65"/>
      <c r="D108" s="59"/>
      <c r="E108" s="37"/>
      <c r="F108" s="38"/>
      <c r="G108" s="37"/>
      <c r="H108" s="37"/>
      <c r="I108" s="22"/>
      <c r="J108" s="39"/>
      <c r="K108" s="37"/>
      <c r="L108" s="40"/>
      <c r="M108" s="41"/>
      <c r="N108" s="3"/>
      <c r="O108" s="3"/>
      <c r="P108" s="3"/>
      <c r="Q108" s="3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56">
        <v>102</v>
      </c>
      <c r="B109" s="64"/>
      <c r="C109" s="65"/>
      <c r="D109" s="59"/>
      <c r="E109" s="37"/>
      <c r="F109" s="38"/>
      <c r="G109" s="37"/>
      <c r="H109" s="37"/>
      <c r="I109" s="28"/>
      <c r="J109" s="39"/>
      <c r="K109" s="37"/>
      <c r="L109" s="40"/>
      <c r="M109" s="41"/>
      <c r="N109" s="3"/>
      <c r="O109" s="3"/>
      <c r="P109" s="3"/>
      <c r="Q109" s="3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56">
        <v>103</v>
      </c>
      <c r="B110" s="64"/>
      <c r="C110" s="65"/>
      <c r="D110" s="59"/>
      <c r="E110" s="37"/>
      <c r="F110" s="38"/>
      <c r="G110" s="37"/>
      <c r="H110" s="37"/>
      <c r="I110" s="22"/>
      <c r="J110" s="39"/>
      <c r="K110" s="37"/>
      <c r="L110" s="40"/>
      <c r="M110" s="41"/>
      <c r="N110" s="3"/>
      <c r="O110" s="3"/>
      <c r="P110" s="3"/>
      <c r="Q110" s="3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56">
        <v>104</v>
      </c>
      <c r="B111" s="64"/>
      <c r="C111" s="65"/>
      <c r="D111" s="59"/>
      <c r="E111" s="37"/>
      <c r="F111" s="38"/>
      <c r="G111" s="37"/>
      <c r="H111" s="37"/>
      <c r="I111" s="22"/>
      <c r="J111" s="39"/>
      <c r="K111" s="37"/>
      <c r="L111" s="40"/>
      <c r="M111" s="41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56">
        <v>105</v>
      </c>
      <c r="B112" s="64"/>
      <c r="C112" s="65"/>
      <c r="D112" s="59"/>
      <c r="E112" s="37"/>
      <c r="F112" s="38"/>
      <c r="G112" s="37"/>
      <c r="H112" s="37"/>
      <c r="I112" s="22"/>
      <c r="J112" s="39"/>
      <c r="K112" s="37"/>
      <c r="L112" s="81"/>
      <c r="M112" s="41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56">
        <v>106</v>
      </c>
      <c r="B113" s="64"/>
      <c r="C113" s="65"/>
      <c r="D113" s="59"/>
      <c r="E113" s="37"/>
      <c r="F113" s="38"/>
      <c r="G113" s="37"/>
      <c r="H113" s="37"/>
      <c r="I113" s="22"/>
      <c r="J113" s="39"/>
      <c r="K113" s="37"/>
      <c r="L113" s="40"/>
      <c r="M113" s="41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56">
        <v>107</v>
      </c>
      <c r="B114" s="64"/>
      <c r="C114" s="65"/>
      <c r="D114" s="59"/>
      <c r="E114" s="37"/>
      <c r="F114" s="38"/>
      <c r="G114" s="37"/>
      <c r="H114" s="37"/>
      <c r="I114" s="28"/>
      <c r="J114" s="39"/>
      <c r="K114" s="37"/>
      <c r="L114" s="40"/>
      <c r="M114" s="41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56">
        <v>108</v>
      </c>
      <c r="B115" s="64"/>
      <c r="C115" s="65"/>
      <c r="D115" s="59"/>
      <c r="E115" s="37"/>
      <c r="F115" s="38"/>
      <c r="G115" s="37"/>
      <c r="H115" s="37"/>
      <c r="I115" s="28"/>
      <c r="J115" s="39"/>
      <c r="K115" s="37"/>
      <c r="L115" s="40"/>
      <c r="M115" s="41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56">
        <v>109</v>
      </c>
      <c r="B116" s="64"/>
      <c r="C116" s="65"/>
      <c r="D116" s="59"/>
      <c r="E116" s="37"/>
      <c r="F116" s="38"/>
      <c r="G116" s="37"/>
      <c r="H116" s="37"/>
      <c r="I116" s="28"/>
      <c r="J116" s="84"/>
      <c r="K116" s="37"/>
      <c r="L116" s="40"/>
      <c r="M116" s="41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56">
        <v>110</v>
      </c>
      <c r="B117" s="64"/>
      <c r="C117" s="65"/>
      <c r="D117" s="59"/>
      <c r="E117" s="37"/>
      <c r="F117" s="38"/>
      <c r="G117" s="37"/>
      <c r="H117" s="37"/>
      <c r="I117" s="28"/>
      <c r="J117" s="39"/>
      <c r="K117" s="37"/>
      <c r="L117" s="40"/>
      <c r="M117" s="41"/>
      <c r="N117" s="3"/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56">
        <v>111</v>
      </c>
      <c r="B118" s="64"/>
      <c r="C118" s="65"/>
      <c r="D118" s="59"/>
      <c r="E118" s="37"/>
      <c r="F118" s="38"/>
      <c r="G118" s="37"/>
      <c r="H118" s="37"/>
      <c r="I118" s="22"/>
      <c r="J118" s="39"/>
      <c r="K118" s="37"/>
      <c r="L118" s="40"/>
      <c r="M118" s="41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56">
        <v>112</v>
      </c>
      <c r="B119" s="64"/>
      <c r="C119" s="65"/>
      <c r="D119" s="59"/>
      <c r="E119" s="37"/>
      <c r="F119" s="38"/>
      <c r="G119" s="37"/>
      <c r="H119" s="37"/>
      <c r="I119" s="22"/>
      <c r="J119" s="39"/>
      <c r="K119" s="37"/>
      <c r="L119" s="40"/>
      <c r="M119" s="41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56">
        <v>113</v>
      </c>
      <c r="B120" s="64"/>
      <c r="C120" s="65"/>
      <c r="D120" s="59"/>
      <c r="E120" s="88"/>
      <c r="F120" s="38"/>
      <c r="G120" s="37"/>
      <c r="H120" s="37"/>
      <c r="I120" s="22"/>
      <c r="J120" s="39"/>
      <c r="K120" s="37"/>
      <c r="L120" s="40"/>
      <c r="M120" s="41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56">
        <v>114</v>
      </c>
      <c r="B121" s="64"/>
      <c r="C121" s="65"/>
      <c r="D121" s="59"/>
      <c r="E121" s="37"/>
      <c r="F121" s="38"/>
      <c r="G121" s="37"/>
      <c r="H121" s="37"/>
      <c r="I121" s="22"/>
      <c r="J121" s="39"/>
      <c r="K121" s="37"/>
      <c r="L121" s="40"/>
      <c r="M121" s="41"/>
      <c r="N121" s="3"/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56">
        <v>115</v>
      </c>
      <c r="B122" s="64"/>
      <c r="C122" s="65"/>
      <c r="D122" s="59"/>
      <c r="E122" s="37"/>
      <c r="F122" s="38"/>
      <c r="G122" s="37"/>
      <c r="H122" s="37"/>
      <c r="I122" s="28"/>
      <c r="J122" s="39"/>
      <c r="K122" s="37"/>
      <c r="L122" s="40"/>
      <c r="M122" s="41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56">
        <v>116</v>
      </c>
      <c r="B123" s="64"/>
      <c r="C123" s="65"/>
      <c r="D123" s="59"/>
      <c r="E123" s="37"/>
      <c r="F123" s="38"/>
      <c r="G123" s="37"/>
      <c r="H123" s="37"/>
      <c r="I123" s="22"/>
      <c r="J123" s="39"/>
      <c r="K123" s="37"/>
      <c r="L123" s="40"/>
      <c r="M123" s="41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56">
        <v>117</v>
      </c>
      <c r="B124" s="64"/>
      <c r="C124" s="65"/>
      <c r="D124" s="59"/>
      <c r="E124" s="37"/>
      <c r="F124" s="38"/>
      <c r="G124" s="37"/>
      <c r="H124" s="37"/>
      <c r="I124" s="28"/>
      <c r="J124" s="39"/>
      <c r="K124" s="37"/>
      <c r="L124" s="40"/>
      <c r="M124" s="41"/>
      <c r="N124" s="3"/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56">
        <v>118</v>
      </c>
      <c r="B125" s="64"/>
      <c r="C125" s="65"/>
      <c r="D125" s="59"/>
      <c r="E125" s="37"/>
      <c r="F125" s="38"/>
      <c r="G125" s="37"/>
      <c r="H125" s="37"/>
      <c r="I125" s="22"/>
      <c r="J125" s="39"/>
      <c r="K125" s="37"/>
      <c r="L125" s="40"/>
      <c r="M125" s="41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56">
        <v>119</v>
      </c>
      <c r="B126" s="64"/>
      <c r="C126" s="65"/>
      <c r="D126" s="59"/>
      <c r="E126" s="37"/>
      <c r="F126" s="38"/>
      <c r="G126" s="37"/>
      <c r="H126" s="37"/>
      <c r="I126" s="22"/>
      <c r="J126" s="39"/>
      <c r="K126" s="37"/>
      <c r="L126" s="40"/>
      <c r="M126" s="41"/>
      <c r="N126" s="3"/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56">
        <v>120</v>
      </c>
      <c r="B127" s="64"/>
      <c r="C127" s="65"/>
      <c r="D127" s="59"/>
      <c r="E127" s="37"/>
      <c r="F127" s="38"/>
      <c r="G127" s="37"/>
      <c r="H127" s="37"/>
      <c r="I127" s="22"/>
      <c r="J127" s="39"/>
      <c r="K127" s="37"/>
      <c r="L127" s="40"/>
      <c r="M127" s="41"/>
      <c r="N127" s="3"/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56">
        <v>121</v>
      </c>
      <c r="B128" s="64"/>
      <c r="C128" s="65"/>
      <c r="D128" s="59"/>
      <c r="E128" s="37"/>
      <c r="F128" s="38"/>
      <c r="G128" s="37"/>
      <c r="H128" s="37"/>
      <c r="I128" s="22"/>
      <c r="J128" s="39"/>
      <c r="K128" s="37"/>
      <c r="L128" s="40"/>
      <c r="M128" s="41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56">
        <v>122</v>
      </c>
      <c r="B129" s="64"/>
      <c r="C129" s="65"/>
      <c r="D129" s="59"/>
      <c r="E129" s="37"/>
      <c r="F129" s="38"/>
      <c r="G129" s="37"/>
      <c r="H129" s="37"/>
      <c r="I129" s="22"/>
      <c r="J129" s="39"/>
      <c r="K129" s="37"/>
      <c r="L129" s="40"/>
      <c r="M129" s="41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56">
        <v>123</v>
      </c>
      <c r="B130" s="64"/>
      <c r="C130" s="65"/>
      <c r="D130" s="59"/>
      <c r="E130" s="37"/>
      <c r="F130" s="38"/>
      <c r="G130" s="37"/>
      <c r="H130" s="37"/>
      <c r="I130" s="22"/>
      <c r="J130" s="39"/>
      <c r="K130" s="37"/>
      <c r="L130" s="40"/>
      <c r="M130" s="41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56">
        <v>124</v>
      </c>
      <c r="B131" s="64"/>
      <c r="C131" s="65"/>
      <c r="D131" s="59"/>
      <c r="E131" s="37"/>
      <c r="F131" s="38"/>
      <c r="G131" s="37"/>
      <c r="H131" s="37"/>
      <c r="I131" s="22"/>
      <c r="J131" s="39"/>
      <c r="K131" s="37"/>
      <c r="L131" s="40"/>
      <c r="M131" s="41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56">
        <v>125</v>
      </c>
      <c r="B132" s="64"/>
      <c r="C132" s="65"/>
      <c r="D132" s="59"/>
      <c r="E132" s="37"/>
      <c r="F132" s="38"/>
      <c r="G132" s="37"/>
      <c r="H132" s="37"/>
      <c r="I132" s="22"/>
      <c r="J132" s="39"/>
      <c r="K132" s="37"/>
      <c r="L132" s="40"/>
      <c r="M132" s="41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56">
        <v>126</v>
      </c>
      <c r="B133" s="64"/>
      <c r="C133" s="65"/>
      <c r="D133" s="59"/>
      <c r="E133" s="37"/>
      <c r="F133" s="38"/>
      <c r="G133" s="37"/>
      <c r="H133" s="37"/>
      <c r="I133" s="22"/>
      <c r="J133" s="39"/>
      <c r="K133" s="37"/>
      <c r="L133" s="40"/>
      <c r="M133" s="41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56">
        <v>127</v>
      </c>
      <c r="B134" s="64"/>
      <c r="C134" s="65"/>
      <c r="D134" s="59"/>
      <c r="E134" s="37"/>
      <c r="F134" s="38"/>
      <c r="G134" s="37"/>
      <c r="H134" s="37"/>
      <c r="I134" s="28"/>
      <c r="J134" s="39"/>
      <c r="K134" s="37"/>
      <c r="L134" s="40"/>
      <c r="M134" s="41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56">
        <v>128</v>
      </c>
      <c r="B135" s="64"/>
      <c r="C135" s="65"/>
      <c r="D135" s="59"/>
      <c r="E135" s="37"/>
      <c r="F135" s="38"/>
      <c r="G135" s="37"/>
      <c r="H135" s="37"/>
      <c r="I135" s="22"/>
      <c r="J135" s="39"/>
      <c r="K135" s="37"/>
      <c r="L135" s="40"/>
      <c r="M135" s="41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56">
        <v>129</v>
      </c>
      <c r="B136" s="64"/>
      <c r="C136" s="65"/>
      <c r="D136" s="59"/>
      <c r="E136" s="37"/>
      <c r="F136" s="38"/>
      <c r="G136" s="37"/>
      <c r="H136" s="37"/>
      <c r="I136" s="22"/>
      <c r="J136" s="39"/>
      <c r="K136" s="37"/>
      <c r="L136" s="40"/>
      <c r="M136" s="41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56">
        <v>130</v>
      </c>
      <c r="B137" s="64"/>
      <c r="C137" s="65"/>
      <c r="D137" s="59"/>
      <c r="E137" s="37"/>
      <c r="F137" s="38"/>
      <c r="G137" s="37"/>
      <c r="H137" s="37"/>
      <c r="I137" s="22"/>
      <c r="J137" s="39"/>
      <c r="K137" s="37"/>
      <c r="L137" s="40"/>
      <c r="M137" s="41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56">
        <v>131</v>
      </c>
      <c r="B138" s="64"/>
      <c r="C138" s="65"/>
      <c r="D138" s="59"/>
      <c r="E138" s="37"/>
      <c r="F138" s="38"/>
      <c r="G138" s="37"/>
      <c r="H138" s="37"/>
      <c r="I138" s="22"/>
      <c r="J138" s="39"/>
      <c r="K138" s="37"/>
      <c r="L138" s="40"/>
      <c r="M138" s="41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56">
        <v>132</v>
      </c>
      <c r="B139" s="64"/>
      <c r="C139" s="65"/>
      <c r="D139" s="59"/>
      <c r="E139" s="37"/>
      <c r="F139" s="38"/>
      <c r="G139" s="37"/>
      <c r="H139" s="37"/>
      <c r="I139" s="22"/>
      <c r="J139" s="39"/>
      <c r="K139" s="37"/>
      <c r="L139" s="40"/>
      <c r="M139" s="41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56">
        <v>133</v>
      </c>
      <c r="B140" s="64"/>
      <c r="C140" s="65"/>
      <c r="D140" s="59"/>
      <c r="E140" s="37"/>
      <c r="F140" s="38"/>
      <c r="G140" s="37"/>
      <c r="H140" s="37"/>
      <c r="I140" s="22"/>
      <c r="J140" s="39"/>
      <c r="K140" s="39"/>
      <c r="L140" s="81"/>
      <c r="M140" s="41"/>
      <c r="N140" s="3"/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56">
        <v>134</v>
      </c>
      <c r="B141" s="64"/>
      <c r="C141" s="65"/>
      <c r="D141" s="59"/>
      <c r="E141" s="37"/>
      <c r="F141" s="38"/>
      <c r="G141" s="37"/>
      <c r="H141" s="37"/>
      <c r="I141" s="22"/>
      <c r="J141" s="39"/>
      <c r="K141" s="39"/>
      <c r="L141" s="40"/>
      <c r="M141" s="41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56">
        <v>135</v>
      </c>
      <c r="B142" s="64"/>
      <c r="C142" s="65"/>
      <c r="D142" s="59"/>
      <c r="E142" s="37"/>
      <c r="F142" s="38"/>
      <c r="G142" s="37"/>
      <c r="H142" s="37"/>
      <c r="I142" s="22"/>
      <c r="J142" s="39"/>
      <c r="K142" s="37"/>
      <c r="L142" s="40"/>
      <c r="M142" s="41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56">
        <v>136</v>
      </c>
      <c r="B143" s="64"/>
      <c r="C143" s="65"/>
      <c r="D143" s="59"/>
      <c r="E143" s="37"/>
      <c r="F143" s="38"/>
      <c r="G143" s="37"/>
      <c r="H143" s="37"/>
      <c r="I143" s="22"/>
      <c r="J143" s="39"/>
      <c r="K143" s="37"/>
      <c r="L143" s="40"/>
      <c r="M143" s="41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56">
        <v>137</v>
      </c>
      <c r="B144" s="64"/>
      <c r="C144" s="65"/>
      <c r="D144" s="59"/>
      <c r="E144" s="37"/>
      <c r="F144" s="38"/>
      <c r="G144" s="37"/>
      <c r="H144" s="37"/>
      <c r="I144" s="22"/>
      <c r="J144" s="39"/>
      <c r="K144" s="37"/>
      <c r="L144" s="40"/>
      <c r="M144" s="41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56">
        <v>138</v>
      </c>
      <c r="B145" s="64"/>
      <c r="C145" s="65"/>
      <c r="D145" s="59"/>
      <c r="E145" s="37"/>
      <c r="F145" s="38"/>
      <c r="G145" s="37"/>
      <c r="H145" s="37"/>
      <c r="I145" s="22"/>
      <c r="J145" s="39"/>
      <c r="K145" s="37"/>
      <c r="L145" s="40"/>
      <c r="M145" s="41"/>
      <c r="N145" s="3"/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56">
        <v>139</v>
      </c>
      <c r="B146" s="64"/>
      <c r="C146" s="65"/>
      <c r="D146" s="59"/>
      <c r="E146" s="37"/>
      <c r="F146" s="38"/>
      <c r="G146" s="37"/>
      <c r="H146" s="37"/>
      <c r="I146" s="22"/>
      <c r="J146" s="39"/>
      <c r="K146" s="37"/>
      <c r="L146" s="40"/>
      <c r="M146" s="41"/>
      <c r="N146" s="3"/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56">
        <v>140</v>
      </c>
      <c r="B147" s="64"/>
      <c r="C147" s="65"/>
      <c r="D147" s="59"/>
      <c r="E147" s="37"/>
      <c r="F147" s="38"/>
      <c r="G147" s="37"/>
      <c r="H147" s="37"/>
      <c r="I147" s="22"/>
      <c r="J147" s="39"/>
      <c r="K147" s="37"/>
      <c r="L147" s="40"/>
      <c r="M147" s="41"/>
      <c r="N147" s="3"/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56">
        <v>141</v>
      </c>
      <c r="B148" s="64"/>
      <c r="C148" s="65"/>
      <c r="D148" s="59"/>
      <c r="E148" s="37"/>
      <c r="F148" s="38"/>
      <c r="G148" s="37"/>
      <c r="H148" s="37"/>
      <c r="I148" s="22"/>
      <c r="J148" s="39"/>
      <c r="K148" s="37"/>
      <c r="L148" s="40"/>
      <c r="M148" s="41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56">
        <v>142</v>
      </c>
      <c r="B149" s="64"/>
      <c r="C149" s="65"/>
      <c r="D149" s="59"/>
      <c r="E149" s="37"/>
      <c r="F149" s="38"/>
      <c r="G149" s="37"/>
      <c r="H149" s="37"/>
      <c r="I149" s="22"/>
      <c r="J149" s="39"/>
      <c r="K149" s="37"/>
      <c r="L149" s="40"/>
      <c r="M149" s="41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56">
        <v>143</v>
      </c>
      <c r="B150" s="64"/>
      <c r="C150" s="65"/>
      <c r="D150" s="59"/>
      <c r="E150" s="37"/>
      <c r="F150" s="38"/>
      <c r="G150" s="37"/>
      <c r="H150" s="37"/>
      <c r="I150" s="22"/>
      <c r="J150" s="39"/>
      <c r="K150" s="37"/>
      <c r="L150" s="40"/>
      <c r="M150" s="41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56">
        <v>144</v>
      </c>
      <c r="B151" s="64"/>
      <c r="C151" s="65"/>
      <c r="D151" s="59"/>
      <c r="E151" s="37"/>
      <c r="F151" s="38"/>
      <c r="G151" s="37"/>
      <c r="H151" s="37"/>
      <c r="I151" s="22"/>
      <c r="J151" s="39"/>
      <c r="K151" s="37"/>
      <c r="L151" s="40"/>
      <c r="M151" s="41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56">
        <v>145</v>
      </c>
      <c r="B152" s="64"/>
      <c r="C152" s="65"/>
      <c r="D152" s="59"/>
      <c r="E152" s="37"/>
      <c r="F152" s="38"/>
      <c r="G152" s="37"/>
      <c r="H152" s="37"/>
      <c r="I152" s="22"/>
      <c r="J152" s="39"/>
      <c r="K152" s="37"/>
      <c r="L152" s="40"/>
      <c r="M152" s="41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56">
        <v>146</v>
      </c>
      <c r="B153" s="64"/>
      <c r="C153" s="65"/>
      <c r="D153" s="59"/>
      <c r="E153" s="37"/>
      <c r="F153" s="38"/>
      <c r="G153" s="37"/>
      <c r="H153" s="37"/>
      <c r="I153" s="22"/>
      <c r="J153" s="39"/>
      <c r="K153" s="37"/>
      <c r="L153" s="40"/>
      <c r="M153" s="41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56">
        <v>147</v>
      </c>
      <c r="B154" s="64"/>
      <c r="C154" s="65"/>
      <c r="D154" s="59"/>
      <c r="E154" s="37"/>
      <c r="F154" s="38"/>
      <c r="G154" s="37"/>
      <c r="H154" s="37"/>
      <c r="I154" s="22"/>
      <c r="J154" s="39"/>
      <c r="K154" s="37"/>
      <c r="L154" s="40"/>
      <c r="M154" s="41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56">
        <v>148</v>
      </c>
      <c r="B155" s="64"/>
      <c r="C155" s="65"/>
      <c r="D155" s="59"/>
      <c r="E155" s="37"/>
      <c r="F155" s="38"/>
      <c r="G155" s="37"/>
      <c r="H155" s="37"/>
      <c r="I155" s="28"/>
      <c r="J155" s="39"/>
      <c r="K155" s="37"/>
      <c r="L155" s="40"/>
      <c r="M155" s="41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56">
        <v>149</v>
      </c>
      <c r="B156" s="64"/>
      <c r="C156" s="65"/>
      <c r="D156" s="59"/>
      <c r="E156" s="37"/>
      <c r="F156" s="38"/>
      <c r="G156" s="37"/>
      <c r="H156" s="37"/>
      <c r="I156" s="22"/>
      <c r="J156" s="39"/>
      <c r="K156" s="37"/>
      <c r="L156" s="40"/>
      <c r="M156" s="41"/>
      <c r="N156" s="3"/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56">
        <v>150</v>
      </c>
      <c r="B157" s="64"/>
      <c r="C157" s="65"/>
      <c r="D157" s="59"/>
      <c r="E157" s="37"/>
      <c r="F157" s="38"/>
      <c r="G157" s="37"/>
      <c r="H157" s="37"/>
      <c r="I157" s="22"/>
      <c r="J157" s="39"/>
      <c r="K157" s="37"/>
      <c r="L157" s="40"/>
      <c r="M157" s="41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56">
        <v>151</v>
      </c>
      <c r="B158" s="64"/>
      <c r="C158" s="65"/>
      <c r="D158" s="59"/>
      <c r="E158" s="97"/>
      <c r="F158" s="38"/>
      <c r="G158" s="97"/>
      <c r="H158" s="97"/>
      <c r="I158" s="91"/>
      <c r="J158" s="97"/>
      <c r="K158" s="97"/>
      <c r="L158" s="40"/>
      <c r="M158" s="41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56">
        <v>152</v>
      </c>
      <c r="B159" s="64"/>
      <c r="C159" s="65"/>
      <c r="D159" s="59"/>
      <c r="E159" s="37"/>
      <c r="F159" s="38"/>
      <c r="G159" s="37"/>
      <c r="H159" s="37"/>
      <c r="I159" s="22"/>
      <c r="J159" s="39"/>
      <c r="K159" s="37"/>
      <c r="L159" s="40"/>
      <c r="M159" s="41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56">
        <v>153</v>
      </c>
      <c r="B160" s="64"/>
      <c r="C160" s="65"/>
      <c r="D160" s="59"/>
      <c r="E160" s="37"/>
      <c r="F160" s="38"/>
      <c r="G160" s="37"/>
      <c r="H160" s="37"/>
      <c r="I160" s="22"/>
      <c r="J160" s="39"/>
      <c r="K160" s="37"/>
      <c r="L160" s="40"/>
      <c r="M160" s="41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56">
        <v>154</v>
      </c>
      <c r="B161" s="64"/>
      <c r="C161" s="65"/>
      <c r="D161" s="59"/>
      <c r="E161" s="37"/>
      <c r="F161" s="38"/>
      <c r="G161" s="37"/>
      <c r="H161" s="37"/>
      <c r="I161" s="22"/>
      <c r="J161" s="39"/>
      <c r="K161" s="37"/>
      <c r="L161" s="40"/>
      <c r="M161" s="41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56">
        <v>155</v>
      </c>
      <c r="B162" s="64"/>
      <c r="C162" s="65"/>
      <c r="D162" s="59"/>
      <c r="E162" s="37"/>
      <c r="F162" s="38"/>
      <c r="G162" s="37"/>
      <c r="H162" s="37"/>
      <c r="I162" s="22"/>
      <c r="J162" s="39"/>
      <c r="K162" s="37"/>
      <c r="L162" s="40"/>
      <c r="M162" s="41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56">
        <v>156</v>
      </c>
      <c r="B163" s="64"/>
      <c r="C163" s="65"/>
      <c r="D163" s="59"/>
      <c r="E163" s="37"/>
      <c r="F163" s="38"/>
      <c r="G163" s="37"/>
      <c r="H163" s="37"/>
      <c r="I163" s="22"/>
      <c r="J163" s="39"/>
      <c r="K163" s="37"/>
      <c r="L163" s="40"/>
      <c r="M163" s="41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56">
        <v>157</v>
      </c>
      <c r="B164" s="64"/>
      <c r="C164" s="65"/>
      <c r="D164" s="59"/>
      <c r="E164" s="37"/>
      <c r="F164" s="38"/>
      <c r="G164" s="37"/>
      <c r="H164" s="37"/>
      <c r="I164" s="22"/>
      <c r="J164" s="39"/>
      <c r="K164" s="37"/>
      <c r="L164" s="40"/>
      <c r="M164" s="41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56">
        <v>158</v>
      </c>
      <c r="B165" s="64"/>
      <c r="C165" s="65"/>
      <c r="D165" s="59"/>
      <c r="E165" s="37"/>
      <c r="F165" s="38"/>
      <c r="G165" s="37"/>
      <c r="H165" s="37"/>
      <c r="I165" s="28"/>
      <c r="J165" s="39"/>
      <c r="K165" s="37"/>
      <c r="L165" s="40"/>
      <c r="M165" s="41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56">
        <v>159</v>
      </c>
      <c r="B166" s="64"/>
      <c r="C166" s="65"/>
      <c r="D166" s="59"/>
      <c r="E166" s="37"/>
      <c r="F166" s="38"/>
      <c r="G166" s="37"/>
      <c r="H166" s="37"/>
      <c r="I166" s="22"/>
      <c r="J166" s="39"/>
      <c r="K166" s="37"/>
      <c r="L166" s="40"/>
      <c r="M166" s="41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56">
        <v>160</v>
      </c>
      <c r="B167" s="64"/>
      <c r="C167" s="65"/>
      <c r="D167" s="59"/>
      <c r="E167" s="37"/>
      <c r="F167" s="38"/>
      <c r="G167" s="37"/>
      <c r="H167" s="37"/>
      <c r="I167" s="22"/>
      <c r="J167" s="39"/>
      <c r="K167" s="37"/>
      <c r="L167" s="40"/>
      <c r="M167" s="41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56">
        <v>161</v>
      </c>
      <c r="B168" s="64"/>
      <c r="C168" s="65"/>
      <c r="D168" s="59"/>
      <c r="E168" s="37"/>
      <c r="F168" s="38"/>
      <c r="G168" s="37"/>
      <c r="H168" s="37"/>
      <c r="I168" s="22"/>
      <c r="J168" s="39"/>
      <c r="K168" s="37"/>
      <c r="L168" s="40"/>
      <c r="M168" s="41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56">
        <v>162</v>
      </c>
      <c r="B169" s="64"/>
      <c r="C169" s="65"/>
      <c r="D169" s="59"/>
      <c r="E169" s="37"/>
      <c r="F169" s="38"/>
      <c r="G169" s="37"/>
      <c r="H169" s="37"/>
      <c r="I169" s="22"/>
      <c r="J169" s="39"/>
      <c r="K169" s="37"/>
      <c r="L169" s="40"/>
      <c r="M169" s="41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56">
        <v>163</v>
      </c>
      <c r="B170" s="64"/>
      <c r="C170" s="65"/>
      <c r="D170" s="59"/>
      <c r="E170" s="37"/>
      <c r="F170" s="38"/>
      <c r="G170" s="37"/>
      <c r="H170" s="37"/>
      <c r="I170" s="22"/>
      <c r="J170" s="39"/>
      <c r="K170" s="37"/>
      <c r="L170" s="40"/>
      <c r="M170" s="41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56">
        <v>164</v>
      </c>
      <c r="B171" s="64"/>
      <c r="C171" s="65"/>
      <c r="D171" s="59"/>
      <c r="E171" s="37"/>
      <c r="F171" s="38"/>
      <c r="G171" s="37"/>
      <c r="H171" s="37"/>
      <c r="I171" s="22"/>
      <c r="J171" s="39"/>
      <c r="K171" s="37"/>
      <c r="L171" s="40"/>
      <c r="M171" s="41"/>
      <c r="N171" s="3"/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56">
        <v>165</v>
      </c>
      <c r="B172" s="64"/>
      <c r="C172" s="65"/>
      <c r="D172" s="59"/>
      <c r="E172" s="37"/>
      <c r="F172" s="38"/>
      <c r="G172" s="37"/>
      <c r="H172" s="37"/>
      <c r="I172" s="22"/>
      <c r="J172" s="39"/>
      <c r="K172" s="37"/>
      <c r="L172" s="40"/>
      <c r="M172" s="41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56">
        <v>166</v>
      </c>
      <c r="B173" s="64"/>
      <c r="C173" s="65"/>
      <c r="D173" s="59"/>
      <c r="E173" s="37"/>
      <c r="F173" s="38"/>
      <c r="G173" s="37"/>
      <c r="H173" s="37"/>
      <c r="I173" s="22"/>
      <c r="J173" s="39"/>
      <c r="K173" s="37"/>
      <c r="L173" s="40"/>
      <c r="M173" s="41"/>
      <c r="N173" s="3"/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56">
        <v>167</v>
      </c>
      <c r="B174" s="64"/>
      <c r="C174" s="65"/>
      <c r="D174" s="59"/>
      <c r="E174" s="37"/>
      <c r="F174" s="38"/>
      <c r="G174" s="37"/>
      <c r="H174" s="37"/>
      <c r="I174" s="22"/>
      <c r="J174" s="39"/>
      <c r="K174" s="37"/>
      <c r="L174" s="40"/>
      <c r="M174" s="41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56">
        <v>168</v>
      </c>
      <c r="B175" s="64"/>
      <c r="C175" s="65"/>
      <c r="D175" s="59"/>
      <c r="E175" s="37"/>
      <c r="F175" s="38"/>
      <c r="G175" s="37"/>
      <c r="H175" s="37"/>
      <c r="I175" s="22"/>
      <c r="J175" s="39"/>
      <c r="K175" s="37"/>
      <c r="L175" s="40"/>
      <c r="M175" s="41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1">
        <v>169</v>
      </c>
      <c r="B176" s="102"/>
      <c r="C176" s="103"/>
      <c r="D176" s="104"/>
      <c r="E176" s="105"/>
      <c r="F176" s="106"/>
      <c r="G176" s="105"/>
      <c r="H176" s="105"/>
      <c r="I176" s="107"/>
      <c r="J176" s="108"/>
      <c r="K176" s="105"/>
      <c r="L176" s="109"/>
      <c r="M176" s="110"/>
      <c r="N176" s="3"/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11"/>
      <c r="B177" s="112"/>
      <c r="C177" s="113"/>
      <c r="D177" s="114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6"/>
      <c r="B178" s="2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6"/>
      <c r="B179" s="115" t="s">
        <v>140</v>
      </c>
      <c r="C179" s="116">
        <f>COUNTIF(D50:D91,"L")</f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6"/>
      <c r="B180" s="115" t="s">
        <v>141</v>
      </c>
      <c r="C180" s="116">
        <f>COUNTIF(D50:D91,"P")</f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6"/>
      <c r="B181" s="6" t="s">
        <v>142</v>
      </c>
      <c r="C181" s="11">
        <v>169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J6:J7"/>
    <mergeCell ref="K6:K7"/>
    <mergeCell ref="L6:L7"/>
    <mergeCell ref="M6:M7"/>
    <mergeCell ref="A1:K1"/>
    <mergeCell ref="A2:K2"/>
    <mergeCell ref="A3:K3"/>
    <mergeCell ref="A6:A7"/>
    <mergeCell ref="I6:I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999"/>
  <sheetViews>
    <sheetView tabSelected="1" topLeftCell="A8" workbookViewId="0">
      <pane xSplit="3" topLeftCell="D1" activePane="topRight" state="frozen"/>
      <selection pane="topRight" activeCell="AC28" sqref="AC28"/>
    </sheetView>
  </sheetViews>
  <sheetFormatPr defaultColWidth="14.425781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23" width="3.7109375" customWidth="1"/>
    <col min="24" max="28" width="3.7109375" hidden="1" customWidth="1"/>
    <col min="29" max="29" width="6.7109375" customWidth="1"/>
    <col min="30" max="32" width="9.140625" customWidth="1"/>
    <col min="33" max="35" width="17.28515625" customWidth="1"/>
    <col min="36" max="39" width="9.140625" customWidth="1"/>
    <col min="40" max="42" width="5.85546875" customWidth="1"/>
    <col min="43" max="45" width="5" customWidth="1"/>
    <col min="46" max="46" width="29" customWidth="1"/>
    <col min="47" max="47" width="9.140625" customWidth="1"/>
  </cols>
  <sheetData>
    <row r="1" spans="1:47" ht="18" customHeight="1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2.7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7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2.75" customHeight="1">
      <c r="A3" s="11" t="s">
        <v>5</v>
      </c>
      <c r="B3" s="2"/>
      <c r="C3" s="2"/>
      <c r="D3" s="14" t="s">
        <v>8</v>
      </c>
      <c r="E3" s="14" t="str">
        <f>nama_mapel!J5</f>
        <v>Administrasi Perkantoran</v>
      </c>
      <c r="F3" s="2"/>
      <c r="G3" s="2"/>
      <c r="H3" s="2"/>
      <c r="I3" s="2"/>
      <c r="J3" s="2"/>
      <c r="K3" s="2"/>
      <c r="L3" s="2"/>
      <c r="M3" s="14"/>
      <c r="N3" s="14"/>
      <c r="O3" s="14"/>
      <c r="P3" s="14"/>
      <c r="Q3" s="14"/>
      <c r="R3" s="2"/>
      <c r="S3" s="14" t="s">
        <v>13</v>
      </c>
      <c r="T3" s="2"/>
      <c r="U3" s="14"/>
      <c r="V3" s="14"/>
      <c r="W3" s="2" t="s">
        <v>8</v>
      </c>
      <c r="X3" s="11" t="s">
        <v>14</v>
      </c>
      <c r="Y3" s="3"/>
      <c r="Z3" s="14"/>
      <c r="AA3" s="14"/>
      <c r="AB3" s="14"/>
      <c r="AC3" s="14" t="str">
        <f>nama_mapel!J3</f>
        <v xml:space="preserve"> XI / 4</v>
      </c>
      <c r="AD3" s="7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2.75" customHeight="1">
      <c r="A4" s="11" t="s">
        <v>18</v>
      </c>
      <c r="B4" s="2"/>
      <c r="C4" s="2"/>
      <c r="D4" s="14" t="s">
        <v>8</v>
      </c>
      <c r="E4" s="17" t="str">
        <f>nama_mapel!H4</f>
        <v>2016-2017</v>
      </c>
      <c r="F4" s="2"/>
      <c r="G4" s="2"/>
      <c r="H4" s="2"/>
      <c r="I4" s="2"/>
      <c r="J4" s="2"/>
      <c r="K4" s="2"/>
      <c r="L4" s="2"/>
      <c r="M4" s="14"/>
      <c r="N4" s="14"/>
      <c r="O4" s="14"/>
      <c r="P4" s="14"/>
      <c r="Q4" s="14"/>
      <c r="R4" s="2"/>
      <c r="S4" s="14" t="s">
        <v>24</v>
      </c>
      <c r="T4" s="14"/>
      <c r="U4" s="14"/>
      <c r="V4" s="14"/>
      <c r="W4" s="2" t="s">
        <v>8</v>
      </c>
      <c r="X4" s="11" t="s">
        <v>25</v>
      </c>
      <c r="Y4" s="3"/>
      <c r="Z4" s="14"/>
      <c r="AA4" s="14"/>
      <c r="AB4" s="14"/>
      <c r="AC4" s="14" t="str">
        <f>nama_mapel!H7</f>
        <v>Hendro Purniawan, S.Pd</v>
      </c>
      <c r="AD4" s="7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.75" customHeight="1">
      <c r="A5" s="9"/>
      <c r="B5" s="2"/>
      <c r="C5" s="2"/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7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3.5" customHeight="1">
      <c r="A6" s="289" t="s">
        <v>6</v>
      </c>
      <c r="B6" s="289" t="s">
        <v>7</v>
      </c>
      <c r="C6" s="291" t="s">
        <v>9</v>
      </c>
      <c r="D6" s="19" t="s">
        <v>28</v>
      </c>
      <c r="E6" s="287" t="s">
        <v>29</v>
      </c>
      <c r="F6" s="288"/>
      <c r="G6" s="288"/>
      <c r="H6" s="288"/>
      <c r="I6" s="272"/>
      <c r="J6" s="287" t="s">
        <v>32</v>
      </c>
      <c r="K6" s="288"/>
      <c r="L6" s="288"/>
      <c r="M6" s="288"/>
      <c r="N6" s="288"/>
      <c r="O6" s="288"/>
      <c r="P6" s="288"/>
      <c r="Q6" s="288"/>
      <c r="R6" s="272"/>
      <c r="S6" s="287" t="s">
        <v>33</v>
      </c>
      <c r="T6" s="288"/>
      <c r="U6" s="288"/>
      <c r="V6" s="288"/>
      <c r="W6" s="288"/>
      <c r="X6" s="288"/>
      <c r="Y6" s="288"/>
      <c r="Z6" s="288"/>
      <c r="AA6" s="288"/>
      <c r="AB6" s="272"/>
      <c r="AC6" s="22" t="s">
        <v>34</v>
      </c>
      <c r="AD6" s="295" t="s">
        <v>35</v>
      </c>
      <c r="AE6" s="296" t="s">
        <v>36</v>
      </c>
      <c r="AF6" s="296" t="s">
        <v>40</v>
      </c>
      <c r="AG6" s="297" t="s">
        <v>41</v>
      </c>
      <c r="AH6" s="288"/>
      <c r="AI6" s="272"/>
      <c r="AJ6" s="292" t="s">
        <v>45</v>
      </c>
      <c r="AK6" s="288"/>
      <c r="AL6" s="288"/>
      <c r="AM6" s="272"/>
      <c r="AN6" s="292" t="s">
        <v>53</v>
      </c>
      <c r="AO6" s="288"/>
      <c r="AP6" s="272"/>
      <c r="AQ6" s="292" t="s">
        <v>54</v>
      </c>
      <c r="AR6" s="288"/>
      <c r="AS6" s="272"/>
      <c r="AT6" s="293" t="s">
        <v>55</v>
      </c>
      <c r="AU6" s="294" t="s">
        <v>61</v>
      </c>
    </row>
    <row r="7" spans="1:47" ht="86.25" customHeight="1">
      <c r="A7" s="290"/>
      <c r="B7" s="290"/>
      <c r="C7" s="290"/>
      <c r="D7" s="46" t="s">
        <v>38</v>
      </c>
      <c r="E7" s="47" t="str">
        <f>nama_mapel!C4</f>
        <v>Pendidikan Agama</v>
      </c>
      <c r="F7" s="47" t="str">
        <f>nama_mapel!C5</f>
        <v xml:space="preserve">Pendidikan Pancasila dan Kewarganegaraan </v>
      </c>
      <c r="G7" s="47" t="str">
        <f>nama_mapel!C6</f>
        <v>Bahasa  Indonesia</v>
      </c>
      <c r="H7" s="47" t="str">
        <f>nama_mapel!C7</f>
        <v>Pendidikan Jasmani dan Olahraga</v>
      </c>
      <c r="I7" s="47" t="str">
        <f>nama_mapel!C8</f>
        <v>Seni Budaya</v>
      </c>
      <c r="J7" s="47" t="str">
        <f>nama_mapel!C10</f>
        <v>Bahasa Inggris</v>
      </c>
      <c r="K7" s="47" t="str">
        <f>nama_mapel!C11</f>
        <v>Matematika</v>
      </c>
      <c r="L7" s="47" t="str">
        <f>nama_mapel!C12</f>
        <v>Ilmu Pengetahuan Alam (IPA)</v>
      </c>
      <c r="M7" s="47" t="str">
        <f>nama_mapel!C13</f>
        <v>Ilmu Pengetahuan Sosial (IPS)</v>
      </c>
      <c r="N7" s="47" t="str">
        <f>nama_mapel!C14</f>
        <v>Ketrampilan Komputer dan Pengelolaan Informasi</v>
      </c>
      <c r="O7" s="47" t="str">
        <f>nama_mapel!C15</f>
        <v>Kewirausahaan</v>
      </c>
      <c r="P7" s="47">
        <f>nama_mapel!C16</f>
        <v>0</v>
      </c>
      <c r="Q7" s="47">
        <f>nama_mapel!C17</f>
        <v>0</v>
      </c>
      <c r="R7" s="47">
        <f>nama_mapel!C18</f>
        <v>0</v>
      </c>
      <c r="S7" s="47" t="str">
        <f>nama_mapel!C21</f>
        <v>Pelayanan Prima</v>
      </c>
      <c r="T7" s="47" t="str">
        <f>nama_mapel!C22</f>
        <v>Mengoperasikan Aplikasi Perangkat Lunak</v>
      </c>
      <c r="U7" s="47" t="str">
        <f>nama_mapel!C23</f>
        <v>Mengoperasikan Aplikasi Presentasi</v>
      </c>
      <c r="V7" s="47" t="str">
        <f>nama_mapel!C24</f>
        <v>Mail Handling</v>
      </c>
      <c r="W7" s="47" t="str">
        <f>nama_mapel!C25</f>
        <v>Kearsipan</v>
      </c>
      <c r="X7" s="50">
        <f>nama_mapel!C26</f>
        <v>0</v>
      </c>
      <c r="Y7" s="47">
        <f>nama_mapel!C27</f>
        <v>0</v>
      </c>
      <c r="Z7" s="47">
        <f>nama_mapel!C28</f>
        <v>0</v>
      </c>
      <c r="AA7" s="47">
        <f>nama_mapel!C29</f>
        <v>0</v>
      </c>
      <c r="AB7" s="47">
        <f>nama_mapel!C30</f>
        <v>0</v>
      </c>
      <c r="AC7" s="47" t="str">
        <f>nama_mapel!C33</f>
        <v>Bahasa Jawa</v>
      </c>
      <c r="AD7" s="290"/>
      <c r="AE7" s="290"/>
      <c r="AF7" s="290"/>
      <c r="AG7" s="53" t="s">
        <v>102</v>
      </c>
      <c r="AH7" s="53" t="s">
        <v>103</v>
      </c>
      <c r="AI7" s="53" t="s">
        <v>104</v>
      </c>
      <c r="AJ7" s="55">
        <v>1</v>
      </c>
      <c r="AK7" s="55" t="s">
        <v>105</v>
      </c>
      <c r="AL7" s="55">
        <v>3</v>
      </c>
      <c r="AM7" s="55" t="s">
        <v>105</v>
      </c>
      <c r="AN7" s="55" t="s">
        <v>106</v>
      </c>
      <c r="AO7" s="55" t="s">
        <v>107</v>
      </c>
      <c r="AP7" s="55" t="s">
        <v>108</v>
      </c>
      <c r="AQ7" s="55" t="s">
        <v>109</v>
      </c>
      <c r="AR7" s="55" t="s">
        <v>110</v>
      </c>
      <c r="AS7" s="55" t="s">
        <v>111</v>
      </c>
      <c r="AT7" s="290"/>
      <c r="AU7" s="290"/>
    </row>
    <row r="8" spans="1:47" ht="15.75" customHeight="1">
      <c r="A8" s="60">
        <v>1</v>
      </c>
      <c r="B8" s="62">
        <f t="shared" ref="B8:AU8" si="0">A8+1</f>
        <v>2</v>
      </c>
      <c r="C8" s="62">
        <f t="shared" si="0"/>
        <v>3</v>
      </c>
      <c r="D8" s="62">
        <f t="shared" si="0"/>
        <v>4</v>
      </c>
      <c r="E8" s="66">
        <f t="shared" si="0"/>
        <v>5</v>
      </c>
      <c r="F8" s="66">
        <f t="shared" si="0"/>
        <v>6</v>
      </c>
      <c r="G8" s="66">
        <f t="shared" si="0"/>
        <v>7</v>
      </c>
      <c r="H8" s="66">
        <f t="shared" si="0"/>
        <v>8</v>
      </c>
      <c r="I8" s="66">
        <f t="shared" si="0"/>
        <v>9</v>
      </c>
      <c r="J8" s="66">
        <f t="shared" si="0"/>
        <v>10</v>
      </c>
      <c r="K8" s="66">
        <f t="shared" si="0"/>
        <v>11</v>
      </c>
      <c r="L8" s="66">
        <f t="shared" si="0"/>
        <v>12</v>
      </c>
      <c r="M8" s="66">
        <f t="shared" si="0"/>
        <v>13</v>
      </c>
      <c r="N8" s="66">
        <f t="shared" si="0"/>
        <v>14</v>
      </c>
      <c r="O8" s="66">
        <f t="shared" si="0"/>
        <v>15</v>
      </c>
      <c r="P8" s="66">
        <f t="shared" si="0"/>
        <v>16</v>
      </c>
      <c r="Q8" s="66">
        <f t="shared" si="0"/>
        <v>17</v>
      </c>
      <c r="R8" s="66">
        <f t="shared" si="0"/>
        <v>18</v>
      </c>
      <c r="S8" s="66">
        <f t="shared" si="0"/>
        <v>19</v>
      </c>
      <c r="T8" s="66">
        <f t="shared" si="0"/>
        <v>20</v>
      </c>
      <c r="U8" s="66">
        <f t="shared" si="0"/>
        <v>21</v>
      </c>
      <c r="V8" s="66">
        <f t="shared" si="0"/>
        <v>22</v>
      </c>
      <c r="W8" s="66">
        <f t="shared" si="0"/>
        <v>23</v>
      </c>
      <c r="X8" s="66">
        <f t="shared" si="0"/>
        <v>24</v>
      </c>
      <c r="Y8" s="66">
        <f t="shared" si="0"/>
        <v>25</v>
      </c>
      <c r="Z8" s="66">
        <f t="shared" si="0"/>
        <v>26</v>
      </c>
      <c r="AA8" s="66">
        <f t="shared" si="0"/>
        <v>27</v>
      </c>
      <c r="AB8" s="66">
        <f t="shared" si="0"/>
        <v>28</v>
      </c>
      <c r="AC8" s="66">
        <f t="shared" si="0"/>
        <v>29</v>
      </c>
      <c r="AD8" s="67">
        <f t="shared" si="0"/>
        <v>30</v>
      </c>
      <c r="AE8" s="67">
        <f t="shared" si="0"/>
        <v>31</v>
      </c>
      <c r="AF8" s="67">
        <f t="shared" si="0"/>
        <v>32</v>
      </c>
      <c r="AG8" s="67">
        <f t="shared" si="0"/>
        <v>33</v>
      </c>
      <c r="AH8" s="67">
        <f t="shared" si="0"/>
        <v>34</v>
      </c>
      <c r="AI8" s="67">
        <f t="shared" si="0"/>
        <v>35</v>
      </c>
      <c r="AJ8" s="69">
        <f t="shared" si="0"/>
        <v>36</v>
      </c>
      <c r="AK8" s="69">
        <f t="shared" si="0"/>
        <v>37</v>
      </c>
      <c r="AL8" s="69">
        <f t="shared" si="0"/>
        <v>38</v>
      </c>
      <c r="AM8" s="69">
        <f t="shared" si="0"/>
        <v>39</v>
      </c>
      <c r="AN8" s="69">
        <f t="shared" si="0"/>
        <v>40</v>
      </c>
      <c r="AO8" s="69">
        <f t="shared" si="0"/>
        <v>41</v>
      </c>
      <c r="AP8" s="69">
        <f t="shared" si="0"/>
        <v>42</v>
      </c>
      <c r="AQ8" s="69">
        <f t="shared" si="0"/>
        <v>43</v>
      </c>
      <c r="AR8" s="69">
        <f t="shared" si="0"/>
        <v>44</v>
      </c>
      <c r="AS8" s="69">
        <f t="shared" si="0"/>
        <v>45</v>
      </c>
      <c r="AT8" s="69">
        <f t="shared" si="0"/>
        <v>46</v>
      </c>
      <c r="AU8" s="67">
        <f t="shared" si="0"/>
        <v>47</v>
      </c>
    </row>
    <row r="9" spans="1:47" ht="15.75" customHeight="1">
      <c r="A9" s="22">
        <v>2</v>
      </c>
      <c r="B9" s="51">
        <f>IF('DAFTAR SISWA'!B9="","",'DAFTAR SISWA'!B9)</f>
        <v>1345</v>
      </c>
      <c r="C9" s="51" t="str">
        <f>IF('DAFTAR SISWA'!C9="","",'DAFTAR SISWA'!C9)</f>
        <v>ANISA UL BADRIYAH</v>
      </c>
      <c r="D9" s="71" t="s">
        <v>28</v>
      </c>
      <c r="E9" s="74">
        <v>82</v>
      </c>
      <c r="F9" s="74">
        <v>90</v>
      </c>
      <c r="G9" s="74">
        <v>82</v>
      </c>
      <c r="H9" s="75">
        <v>84</v>
      </c>
      <c r="I9" s="77">
        <v>88</v>
      </c>
      <c r="J9" s="78">
        <v>83</v>
      </c>
      <c r="K9" s="74">
        <v>82</v>
      </c>
      <c r="L9" s="79">
        <v>84</v>
      </c>
      <c r="M9" s="80">
        <v>78</v>
      </c>
      <c r="N9" s="77">
        <v>88</v>
      </c>
      <c r="O9" s="74">
        <v>83</v>
      </c>
      <c r="P9" s="83"/>
      <c r="Q9" s="83"/>
      <c r="R9" s="83"/>
      <c r="S9" s="74">
        <v>87</v>
      </c>
      <c r="T9" s="86">
        <v>86</v>
      </c>
      <c r="U9" s="87">
        <v>86</v>
      </c>
      <c r="V9" s="80">
        <v>90</v>
      </c>
      <c r="W9" s="80">
        <v>90</v>
      </c>
      <c r="X9" s="83"/>
      <c r="Y9" s="83"/>
      <c r="Z9" s="83"/>
      <c r="AA9" s="83"/>
      <c r="AB9" s="83"/>
      <c r="AC9" s="89">
        <v>82</v>
      </c>
      <c r="AD9" s="90">
        <f>AVERAGE(E9:AC9)</f>
        <v>85</v>
      </c>
      <c r="AE9" s="81">
        <f>SUM(E9:AC9)</f>
        <v>1445</v>
      </c>
      <c r="AF9" s="81">
        <f>RANK(AE9,$AE$9:$AE$47)</f>
        <v>9</v>
      </c>
      <c r="AG9" s="91"/>
      <c r="AH9" s="91"/>
      <c r="AI9" s="91"/>
      <c r="AJ9" s="93" t="s">
        <v>95</v>
      </c>
      <c r="AK9" s="93" t="s">
        <v>95</v>
      </c>
      <c r="AL9" s="93" t="s">
        <v>95</v>
      </c>
      <c r="AM9" s="93" t="s">
        <v>95</v>
      </c>
      <c r="AN9" s="94" t="s">
        <v>133</v>
      </c>
      <c r="AO9" s="94" t="s">
        <v>133</v>
      </c>
      <c r="AP9" s="94" t="s">
        <v>133</v>
      </c>
      <c r="AQ9" s="93"/>
      <c r="AR9" s="93"/>
      <c r="AS9" s="93"/>
      <c r="AT9" s="94" t="s">
        <v>135</v>
      </c>
      <c r="AU9" s="96" t="s">
        <v>136</v>
      </c>
    </row>
    <row r="10" spans="1:47" ht="15.75" customHeight="1">
      <c r="A10" s="22">
        <v>3</v>
      </c>
      <c r="B10" s="51">
        <f>IF('DAFTAR SISWA'!B10="","",'DAFTAR SISWA'!B10)</f>
        <v>1346</v>
      </c>
      <c r="C10" s="51" t="str">
        <f>IF('DAFTAR SISWA'!C10="","",'DAFTAR SISWA'!C10)</f>
        <v>AULIA NUR ARIFAH</v>
      </c>
      <c r="D10" s="71" t="s">
        <v>28</v>
      </c>
      <c r="E10" s="74">
        <v>87</v>
      </c>
      <c r="F10" s="74">
        <v>90</v>
      </c>
      <c r="G10" s="74">
        <v>83</v>
      </c>
      <c r="H10" s="75">
        <v>84</v>
      </c>
      <c r="I10" s="77">
        <v>82</v>
      </c>
      <c r="J10" s="78">
        <v>85</v>
      </c>
      <c r="K10" s="74">
        <v>78</v>
      </c>
      <c r="L10" s="79">
        <v>85</v>
      </c>
      <c r="M10" s="80">
        <v>83</v>
      </c>
      <c r="N10" s="77">
        <v>82</v>
      </c>
      <c r="O10" s="74">
        <v>84</v>
      </c>
      <c r="P10" s="83"/>
      <c r="Q10" s="83"/>
      <c r="R10" s="83"/>
      <c r="S10" s="74">
        <v>82</v>
      </c>
      <c r="T10" s="86">
        <v>85</v>
      </c>
      <c r="U10" s="87">
        <v>86</v>
      </c>
      <c r="V10" s="80">
        <v>88</v>
      </c>
      <c r="W10" s="80">
        <v>88</v>
      </c>
      <c r="X10" s="83"/>
      <c r="Y10" s="83"/>
      <c r="Z10" s="83"/>
      <c r="AA10" s="83"/>
      <c r="AB10" s="83"/>
      <c r="AC10" s="89">
        <v>92</v>
      </c>
      <c r="AD10" s="90">
        <f t="shared" ref="AD10:AD45" si="1">AVERAGE(E10:AC10)</f>
        <v>84.941176470588232</v>
      </c>
      <c r="AE10" s="81">
        <f t="shared" ref="AE10:AE45" si="2">SUM(E10:AC10)</f>
        <v>1444</v>
      </c>
      <c r="AF10" s="81">
        <f t="shared" ref="AF10:AF45" si="3">RANK(AE10,$AE$9:$AE$47)</f>
        <v>11</v>
      </c>
      <c r="AG10" s="91"/>
      <c r="AH10" s="91"/>
      <c r="AI10" s="91"/>
      <c r="AJ10" s="99" t="s">
        <v>137</v>
      </c>
      <c r="AK10" s="100" t="s">
        <v>138</v>
      </c>
      <c r="AL10" s="94" t="s">
        <v>139</v>
      </c>
      <c r="AM10" s="94" t="s">
        <v>133</v>
      </c>
      <c r="AN10" s="94" t="s">
        <v>133</v>
      </c>
      <c r="AO10" s="94" t="s">
        <v>133</v>
      </c>
      <c r="AP10" s="94" t="s">
        <v>133</v>
      </c>
      <c r="AQ10" s="93"/>
      <c r="AR10" s="93"/>
      <c r="AS10" s="93"/>
      <c r="AT10" s="94" t="s">
        <v>135</v>
      </c>
      <c r="AU10" s="96" t="s">
        <v>136</v>
      </c>
    </row>
    <row r="11" spans="1:47" ht="15.75" customHeight="1">
      <c r="A11" s="22">
        <v>4</v>
      </c>
      <c r="B11" s="51">
        <f>IF('DAFTAR SISWA'!B11="","",'DAFTAR SISWA'!B11)</f>
        <v>1347</v>
      </c>
      <c r="C11" s="51" t="str">
        <f>IF('DAFTAR SISWA'!C11="","",'DAFTAR SISWA'!C11)</f>
        <v>AYUK WULAN NINGRUM</v>
      </c>
      <c r="D11" s="71" t="s">
        <v>28</v>
      </c>
      <c r="E11" s="74">
        <v>81</v>
      </c>
      <c r="F11" s="74">
        <v>90</v>
      </c>
      <c r="G11" s="74">
        <v>79</v>
      </c>
      <c r="H11" s="75">
        <v>81</v>
      </c>
      <c r="I11" s="77">
        <v>80</v>
      </c>
      <c r="J11" s="78">
        <v>76</v>
      </c>
      <c r="K11" s="74">
        <v>77</v>
      </c>
      <c r="L11" s="79">
        <v>78</v>
      </c>
      <c r="M11" s="80">
        <v>78</v>
      </c>
      <c r="N11" s="77">
        <v>80</v>
      </c>
      <c r="O11" s="74">
        <v>85</v>
      </c>
      <c r="P11" s="83"/>
      <c r="Q11" s="83"/>
      <c r="R11" s="83"/>
      <c r="S11" s="74">
        <v>83</v>
      </c>
      <c r="T11" s="86">
        <v>83</v>
      </c>
      <c r="U11" s="87">
        <v>85</v>
      </c>
      <c r="V11" s="80">
        <v>87</v>
      </c>
      <c r="W11" s="80">
        <v>87</v>
      </c>
      <c r="X11" s="83"/>
      <c r="Y11" s="83"/>
      <c r="Z11" s="83"/>
      <c r="AA11" s="83"/>
      <c r="AB11" s="83"/>
      <c r="AC11" s="89">
        <v>84</v>
      </c>
      <c r="AD11" s="90">
        <f t="shared" si="1"/>
        <v>82</v>
      </c>
      <c r="AE11" s="81">
        <f t="shared" si="2"/>
        <v>1394</v>
      </c>
      <c r="AF11" s="81">
        <f t="shared" si="3"/>
        <v>35</v>
      </c>
      <c r="AG11" s="91"/>
      <c r="AH11" s="91"/>
      <c r="AI11" s="91"/>
      <c r="AJ11" s="93" t="s">
        <v>95</v>
      </c>
      <c r="AK11" s="93" t="s">
        <v>95</v>
      </c>
      <c r="AL11" s="93" t="s">
        <v>95</v>
      </c>
      <c r="AM11" s="93" t="s">
        <v>95</v>
      </c>
      <c r="AN11" s="94" t="s">
        <v>133</v>
      </c>
      <c r="AO11" s="94" t="s">
        <v>133</v>
      </c>
      <c r="AP11" s="94" t="s">
        <v>133</v>
      </c>
      <c r="AQ11" s="93"/>
      <c r="AR11" s="93"/>
      <c r="AS11" s="93"/>
      <c r="AT11" s="94" t="s">
        <v>135</v>
      </c>
      <c r="AU11" s="96" t="s">
        <v>136</v>
      </c>
    </row>
    <row r="12" spans="1:47" ht="15.75" customHeight="1">
      <c r="A12" s="22">
        <v>5</v>
      </c>
      <c r="B12" s="51">
        <f>IF('DAFTAR SISWA'!B12="","",'DAFTAR SISWA'!B12)</f>
        <v>1348</v>
      </c>
      <c r="C12" s="51" t="str">
        <f>IF('DAFTAR SISWA'!C12="","",'DAFTAR SISWA'!C12)</f>
        <v>CHAFID ULIL YUSUF</v>
      </c>
      <c r="D12" s="71" t="s">
        <v>28</v>
      </c>
      <c r="E12" s="74">
        <v>85</v>
      </c>
      <c r="F12" s="74">
        <v>83</v>
      </c>
      <c r="G12" s="74">
        <v>80</v>
      </c>
      <c r="H12" s="75">
        <v>86</v>
      </c>
      <c r="I12" s="77">
        <v>84</v>
      </c>
      <c r="J12" s="78">
        <v>85</v>
      </c>
      <c r="K12" s="74">
        <v>77</v>
      </c>
      <c r="L12" s="79">
        <v>81</v>
      </c>
      <c r="M12" s="80">
        <v>79</v>
      </c>
      <c r="N12" s="77">
        <v>84</v>
      </c>
      <c r="O12" s="74">
        <v>85</v>
      </c>
      <c r="P12" s="83"/>
      <c r="Q12" s="83"/>
      <c r="R12" s="83"/>
      <c r="S12" s="74">
        <v>87</v>
      </c>
      <c r="T12" s="86">
        <v>84</v>
      </c>
      <c r="U12" s="87">
        <v>82</v>
      </c>
      <c r="V12" s="80">
        <v>87</v>
      </c>
      <c r="W12" s="80">
        <v>87</v>
      </c>
      <c r="X12" s="83"/>
      <c r="Y12" s="83"/>
      <c r="Z12" s="83"/>
      <c r="AA12" s="83"/>
      <c r="AB12" s="83"/>
      <c r="AC12" s="89">
        <v>92</v>
      </c>
      <c r="AD12" s="90">
        <f t="shared" si="1"/>
        <v>84</v>
      </c>
      <c r="AE12" s="81">
        <f t="shared" si="2"/>
        <v>1428</v>
      </c>
      <c r="AF12" s="81">
        <f t="shared" si="3"/>
        <v>19</v>
      </c>
      <c r="AG12" s="91"/>
      <c r="AH12" s="91"/>
      <c r="AI12" s="91"/>
      <c r="AJ12" s="93" t="s">
        <v>95</v>
      </c>
      <c r="AK12" s="93" t="s">
        <v>95</v>
      </c>
      <c r="AL12" s="93" t="s">
        <v>95</v>
      </c>
      <c r="AM12" s="93" t="s">
        <v>95</v>
      </c>
      <c r="AN12" s="94" t="s">
        <v>133</v>
      </c>
      <c r="AO12" s="94" t="s">
        <v>133</v>
      </c>
      <c r="AP12" s="94" t="s">
        <v>133</v>
      </c>
      <c r="AQ12" s="93"/>
      <c r="AR12" s="93"/>
      <c r="AS12" s="93"/>
      <c r="AT12" s="94" t="s">
        <v>135</v>
      </c>
      <c r="AU12" s="96" t="s">
        <v>136</v>
      </c>
    </row>
    <row r="13" spans="1:47" ht="15.75" customHeight="1">
      <c r="A13" s="22">
        <v>6</v>
      </c>
      <c r="B13" s="51">
        <f>IF('DAFTAR SISWA'!B13="","",'DAFTAR SISWA'!B13)</f>
        <v>1349</v>
      </c>
      <c r="C13" s="51" t="str">
        <f>IF('DAFTAR SISWA'!C13="","",'DAFTAR SISWA'!C13)</f>
        <v>CINDY DWI AFRIYANTI</v>
      </c>
      <c r="D13" s="71" t="s">
        <v>28</v>
      </c>
      <c r="E13" s="78">
        <v>85</v>
      </c>
      <c r="F13" s="78">
        <v>90</v>
      </c>
      <c r="G13" s="78">
        <v>85</v>
      </c>
      <c r="H13" s="75">
        <v>84</v>
      </c>
      <c r="I13" s="77">
        <v>88</v>
      </c>
      <c r="J13" s="78">
        <v>81</v>
      </c>
      <c r="K13" s="78">
        <v>80</v>
      </c>
      <c r="L13" s="79">
        <v>81</v>
      </c>
      <c r="M13" s="80">
        <v>81</v>
      </c>
      <c r="N13" s="77">
        <v>88</v>
      </c>
      <c r="O13" s="78">
        <v>85</v>
      </c>
      <c r="P13" s="22"/>
      <c r="Q13" s="22"/>
      <c r="R13" s="22"/>
      <c r="S13" s="78">
        <v>88</v>
      </c>
      <c r="T13" s="86">
        <v>86</v>
      </c>
      <c r="U13" s="87">
        <v>87</v>
      </c>
      <c r="V13" s="80">
        <v>88</v>
      </c>
      <c r="W13" s="80">
        <v>88</v>
      </c>
      <c r="X13" s="22"/>
      <c r="Y13" s="22"/>
      <c r="Z13" s="22"/>
      <c r="AA13" s="22"/>
      <c r="AB13" s="22"/>
      <c r="AC13" s="89">
        <v>96</v>
      </c>
      <c r="AD13" s="90">
        <f t="shared" si="1"/>
        <v>85.941176470588232</v>
      </c>
      <c r="AE13" s="81">
        <f t="shared" si="2"/>
        <v>1461</v>
      </c>
      <c r="AF13" s="81">
        <f t="shared" si="3"/>
        <v>4</v>
      </c>
      <c r="AG13" s="91"/>
      <c r="AH13" s="91"/>
      <c r="AI13" s="91"/>
      <c r="AJ13" s="93" t="s">
        <v>95</v>
      </c>
      <c r="AK13" s="93" t="s">
        <v>95</v>
      </c>
      <c r="AL13" s="93" t="s">
        <v>95</v>
      </c>
      <c r="AM13" s="93" t="s">
        <v>95</v>
      </c>
      <c r="AN13" s="94" t="s">
        <v>133</v>
      </c>
      <c r="AO13" s="94" t="s">
        <v>133</v>
      </c>
      <c r="AP13" s="94" t="s">
        <v>133</v>
      </c>
      <c r="AQ13" s="93"/>
      <c r="AR13" s="93"/>
      <c r="AS13" s="93"/>
      <c r="AT13" s="94" t="s">
        <v>135</v>
      </c>
      <c r="AU13" s="96" t="s">
        <v>136</v>
      </c>
    </row>
    <row r="14" spans="1:47" ht="15.75" customHeight="1">
      <c r="A14" s="22">
        <v>7</v>
      </c>
      <c r="B14" s="51">
        <f>IF('DAFTAR SISWA'!B14="","",'DAFTAR SISWA'!B14)</f>
        <v>1350</v>
      </c>
      <c r="C14" s="51" t="str">
        <f>IF('DAFTAR SISWA'!C14="","",'DAFTAR SISWA'!C14)</f>
        <v>DELLA SANIA</v>
      </c>
      <c r="D14" s="71" t="s">
        <v>28</v>
      </c>
      <c r="E14" s="78">
        <v>84</v>
      </c>
      <c r="F14" s="78">
        <v>90</v>
      </c>
      <c r="G14" s="78">
        <v>80</v>
      </c>
      <c r="H14" s="75">
        <v>84</v>
      </c>
      <c r="I14" s="77">
        <v>87</v>
      </c>
      <c r="J14" s="78">
        <v>87</v>
      </c>
      <c r="K14" s="78">
        <v>78</v>
      </c>
      <c r="L14" s="79">
        <v>86</v>
      </c>
      <c r="M14" s="80">
        <v>84</v>
      </c>
      <c r="N14" s="77">
        <v>87</v>
      </c>
      <c r="O14" s="78">
        <v>81</v>
      </c>
      <c r="P14" s="22"/>
      <c r="Q14" s="22"/>
      <c r="R14" s="22"/>
      <c r="S14" s="78">
        <v>88</v>
      </c>
      <c r="T14" s="86">
        <v>87</v>
      </c>
      <c r="U14" s="87">
        <v>87</v>
      </c>
      <c r="V14" s="80">
        <v>91</v>
      </c>
      <c r="W14" s="80">
        <v>91</v>
      </c>
      <c r="X14" s="22"/>
      <c r="Y14" s="22"/>
      <c r="Z14" s="22"/>
      <c r="AA14" s="22"/>
      <c r="AB14" s="22"/>
      <c r="AC14" s="89">
        <v>90</v>
      </c>
      <c r="AD14" s="90">
        <f t="shared" si="1"/>
        <v>86</v>
      </c>
      <c r="AE14" s="81">
        <f t="shared" si="2"/>
        <v>1462</v>
      </c>
      <c r="AF14" s="81">
        <f t="shared" si="3"/>
        <v>3</v>
      </c>
      <c r="AG14" s="91"/>
      <c r="AH14" s="91"/>
      <c r="AI14" s="91"/>
      <c r="AJ14" s="93" t="s">
        <v>95</v>
      </c>
      <c r="AK14" s="93" t="s">
        <v>95</v>
      </c>
      <c r="AL14" s="93" t="s">
        <v>95</v>
      </c>
      <c r="AM14" s="93" t="s">
        <v>95</v>
      </c>
      <c r="AN14" s="94" t="s">
        <v>133</v>
      </c>
      <c r="AO14" s="94" t="s">
        <v>133</v>
      </c>
      <c r="AP14" s="94" t="s">
        <v>133</v>
      </c>
      <c r="AQ14" s="93"/>
      <c r="AR14" s="93"/>
      <c r="AS14" s="93"/>
      <c r="AT14" s="94" t="s">
        <v>135</v>
      </c>
      <c r="AU14" s="96" t="s">
        <v>136</v>
      </c>
    </row>
    <row r="15" spans="1:47" ht="15.75" customHeight="1">
      <c r="A15" s="22">
        <v>8</v>
      </c>
      <c r="B15" s="51">
        <f>IF('DAFTAR SISWA'!B15="","",'DAFTAR SISWA'!B15)</f>
        <v>1351</v>
      </c>
      <c r="C15" s="51" t="str">
        <f>IF('DAFTAR SISWA'!C15="","",'DAFTAR SISWA'!C15)</f>
        <v>DEWI NURCAHYANI</v>
      </c>
      <c r="D15" s="71" t="s">
        <v>28</v>
      </c>
      <c r="E15" s="74">
        <v>80</v>
      </c>
      <c r="F15" s="74">
        <v>84</v>
      </c>
      <c r="G15" s="74">
        <v>78</v>
      </c>
      <c r="H15" s="75">
        <v>81</v>
      </c>
      <c r="I15" s="77">
        <v>88</v>
      </c>
      <c r="J15" s="78">
        <v>75</v>
      </c>
      <c r="K15" s="74">
        <v>82</v>
      </c>
      <c r="L15" s="79">
        <v>82</v>
      </c>
      <c r="M15" s="80">
        <v>79</v>
      </c>
      <c r="N15" s="77">
        <v>88</v>
      </c>
      <c r="O15" s="74">
        <v>84</v>
      </c>
      <c r="P15" s="83"/>
      <c r="Q15" s="83"/>
      <c r="R15" s="83"/>
      <c r="S15" s="74">
        <v>89</v>
      </c>
      <c r="T15" s="86">
        <v>80</v>
      </c>
      <c r="U15" s="87">
        <v>87</v>
      </c>
      <c r="V15" s="80">
        <v>86</v>
      </c>
      <c r="W15" s="80">
        <v>86</v>
      </c>
      <c r="X15" s="83"/>
      <c r="Y15" s="83"/>
      <c r="Z15" s="83"/>
      <c r="AA15" s="83"/>
      <c r="AB15" s="83"/>
      <c r="AC15" s="117">
        <v>80</v>
      </c>
      <c r="AD15" s="90">
        <f t="shared" si="1"/>
        <v>82.882352941176464</v>
      </c>
      <c r="AE15" s="81">
        <f t="shared" si="2"/>
        <v>1409</v>
      </c>
      <c r="AF15" s="81">
        <f t="shared" si="3"/>
        <v>32</v>
      </c>
      <c r="AG15" s="91"/>
      <c r="AH15" s="91"/>
      <c r="AI15" s="91"/>
      <c r="AJ15" s="93" t="s">
        <v>95</v>
      </c>
      <c r="AK15" s="93" t="s">
        <v>95</v>
      </c>
      <c r="AL15" s="93" t="s">
        <v>95</v>
      </c>
      <c r="AM15" s="93" t="s">
        <v>95</v>
      </c>
      <c r="AN15" s="94" t="s">
        <v>133</v>
      </c>
      <c r="AO15" s="94" t="s">
        <v>133</v>
      </c>
      <c r="AP15" s="94" t="s">
        <v>133</v>
      </c>
      <c r="AQ15" s="93"/>
      <c r="AR15" s="93"/>
      <c r="AS15" s="93"/>
      <c r="AT15" s="94" t="s">
        <v>135</v>
      </c>
      <c r="AU15" s="96" t="s">
        <v>136</v>
      </c>
    </row>
    <row r="16" spans="1:47" ht="15.75" customHeight="1">
      <c r="A16" s="22">
        <v>9</v>
      </c>
      <c r="B16" s="51">
        <f>IF('DAFTAR SISWA'!B16="","",'DAFTAR SISWA'!B16)</f>
        <v>1352</v>
      </c>
      <c r="C16" s="51" t="str">
        <f>IF('DAFTAR SISWA'!C16="","",'DAFTAR SISWA'!C16)</f>
        <v>DINAR KURNIA FEBRIYANTI</v>
      </c>
      <c r="D16" s="71" t="s">
        <v>28</v>
      </c>
      <c r="E16" s="74">
        <v>82</v>
      </c>
      <c r="F16" s="74">
        <v>90</v>
      </c>
      <c r="G16" s="74">
        <v>80</v>
      </c>
      <c r="H16" s="75">
        <v>85</v>
      </c>
      <c r="I16" s="77">
        <v>89</v>
      </c>
      <c r="J16" s="78">
        <v>87</v>
      </c>
      <c r="K16" s="74">
        <v>78</v>
      </c>
      <c r="L16" s="79">
        <v>84</v>
      </c>
      <c r="M16" s="80">
        <v>81</v>
      </c>
      <c r="N16" s="77">
        <v>88</v>
      </c>
      <c r="O16" s="74">
        <v>80</v>
      </c>
      <c r="P16" s="83"/>
      <c r="Q16" s="83"/>
      <c r="R16" s="83"/>
      <c r="S16" s="74">
        <v>86</v>
      </c>
      <c r="T16" s="86">
        <v>87</v>
      </c>
      <c r="U16" s="87">
        <v>88</v>
      </c>
      <c r="V16" s="80">
        <v>90</v>
      </c>
      <c r="W16" s="80">
        <v>90</v>
      </c>
      <c r="X16" s="83"/>
      <c r="Y16" s="83"/>
      <c r="Z16" s="83"/>
      <c r="AA16" s="83"/>
      <c r="AB16" s="83"/>
      <c r="AC16" s="89">
        <v>84</v>
      </c>
      <c r="AD16" s="90">
        <f t="shared" si="1"/>
        <v>85.235294117647058</v>
      </c>
      <c r="AE16" s="81">
        <f t="shared" si="2"/>
        <v>1449</v>
      </c>
      <c r="AF16" s="81">
        <f t="shared" si="3"/>
        <v>7</v>
      </c>
      <c r="AG16" s="91"/>
      <c r="AH16" s="91"/>
      <c r="AI16" s="91"/>
      <c r="AJ16" s="93" t="s">
        <v>95</v>
      </c>
      <c r="AK16" s="93" t="s">
        <v>95</v>
      </c>
      <c r="AL16" s="93" t="s">
        <v>95</v>
      </c>
      <c r="AM16" s="93" t="s">
        <v>95</v>
      </c>
      <c r="AN16" s="94" t="s">
        <v>133</v>
      </c>
      <c r="AO16" s="94" t="s">
        <v>133</v>
      </c>
      <c r="AP16" s="94" t="s">
        <v>133</v>
      </c>
      <c r="AQ16" s="93"/>
      <c r="AR16" s="93"/>
      <c r="AS16" s="93"/>
      <c r="AT16" s="94" t="s">
        <v>135</v>
      </c>
      <c r="AU16" s="96" t="s">
        <v>136</v>
      </c>
    </row>
    <row r="17" spans="1:47" ht="15.75" customHeight="1">
      <c r="A17" s="22">
        <v>10</v>
      </c>
      <c r="B17" s="51">
        <f>IF('DAFTAR SISWA'!B17="","",'DAFTAR SISWA'!B17)</f>
        <v>1353</v>
      </c>
      <c r="C17" s="51" t="str">
        <f>IF('DAFTAR SISWA'!C17="","",'DAFTAR SISWA'!C17)</f>
        <v>ELMA MUWASSAHNNIKMAH</v>
      </c>
      <c r="D17" s="71" t="s">
        <v>28</v>
      </c>
      <c r="E17" s="74">
        <v>86</v>
      </c>
      <c r="F17" s="74">
        <v>90</v>
      </c>
      <c r="G17" s="74">
        <v>83</v>
      </c>
      <c r="H17" s="75">
        <v>88</v>
      </c>
      <c r="I17" s="77">
        <v>90</v>
      </c>
      <c r="J17" s="78">
        <v>89</v>
      </c>
      <c r="K17" s="74">
        <v>83</v>
      </c>
      <c r="L17" s="79">
        <v>84</v>
      </c>
      <c r="M17" s="80">
        <v>81</v>
      </c>
      <c r="N17" s="77">
        <v>82</v>
      </c>
      <c r="O17" s="74">
        <v>85</v>
      </c>
      <c r="P17" s="83"/>
      <c r="Q17" s="83"/>
      <c r="R17" s="83"/>
      <c r="S17" s="74">
        <v>90</v>
      </c>
      <c r="T17" s="86">
        <v>85</v>
      </c>
      <c r="U17" s="87">
        <v>88</v>
      </c>
      <c r="V17" s="80">
        <v>80</v>
      </c>
      <c r="W17" s="80">
        <v>80</v>
      </c>
      <c r="X17" s="83"/>
      <c r="Y17" s="83"/>
      <c r="Z17" s="83"/>
      <c r="AA17" s="83"/>
      <c r="AB17" s="83"/>
      <c r="AC17" s="89">
        <v>88</v>
      </c>
      <c r="AD17" s="90">
        <f t="shared" si="1"/>
        <v>85.411764705882348</v>
      </c>
      <c r="AE17" s="81">
        <f t="shared" si="2"/>
        <v>1452</v>
      </c>
      <c r="AF17" s="81">
        <f t="shared" si="3"/>
        <v>5</v>
      </c>
      <c r="AG17" s="91"/>
      <c r="AH17" s="91"/>
      <c r="AI17" s="91"/>
      <c r="AJ17" s="93" t="s">
        <v>95</v>
      </c>
      <c r="AK17" s="93" t="s">
        <v>95</v>
      </c>
      <c r="AL17" s="99" t="s">
        <v>143</v>
      </c>
      <c r="AM17" s="100" t="s">
        <v>133</v>
      </c>
      <c r="AN17" s="94" t="s">
        <v>133</v>
      </c>
      <c r="AO17" s="94" t="s">
        <v>133</v>
      </c>
      <c r="AP17" s="94" t="s">
        <v>133</v>
      </c>
      <c r="AQ17" s="93"/>
      <c r="AR17" s="93"/>
      <c r="AS17" s="93"/>
      <c r="AT17" s="94" t="s">
        <v>135</v>
      </c>
      <c r="AU17" s="96" t="s">
        <v>136</v>
      </c>
    </row>
    <row r="18" spans="1:47" ht="15.75" customHeight="1">
      <c r="A18" s="22">
        <v>11</v>
      </c>
      <c r="B18" s="51">
        <f>IF('DAFTAR SISWA'!B18="","",'DAFTAR SISWA'!B18)</f>
        <v>1354</v>
      </c>
      <c r="C18" s="51" t="str">
        <f>IF('DAFTAR SISWA'!C18="","",'DAFTAR SISWA'!C18)</f>
        <v>EVILIA ANIVAIZATI</v>
      </c>
      <c r="D18" s="71" t="s">
        <v>28</v>
      </c>
      <c r="E18" s="74">
        <v>85</v>
      </c>
      <c r="F18" s="74">
        <v>90</v>
      </c>
      <c r="G18" s="74">
        <v>78</v>
      </c>
      <c r="H18" s="75">
        <v>85</v>
      </c>
      <c r="I18" s="77">
        <v>86</v>
      </c>
      <c r="J18" s="78">
        <v>81</v>
      </c>
      <c r="K18" s="74">
        <v>80</v>
      </c>
      <c r="L18" s="79">
        <v>83</v>
      </c>
      <c r="M18" s="80">
        <v>81</v>
      </c>
      <c r="N18" s="77">
        <v>80</v>
      </c>
      <c r="O18" s="74">
        <v>83</v>
      </c>
      <c r="P18" s="83"/>
      <c r="Q18" s="83"/>
      <c r="R18" s="83"/>
      <c r="S18" s="74">
        <v>91</v>
      </c>
      <c r="T18" s="86">
        <v>83</v>
      </c>
      <c r="U18" s="87">
        <v>87</v>
      </c>
      <c r="V18" s="80">
        <v>89</v>
      </c>
      <c r="W18" s="80">
        <v>89</v>
      </c>
      <c r="X18" s="83"/>
      <c r="Y18" s="83"/>
      <c r="Z18" s="83"/>
      <c r="AA18" s="83"/>
      <c r="AB18" s="83"/>
      <c r="AC18" s="89">
        <v>82</v>
      </c>
      <c r="AD18" s="90">
        <f t="shared" si="1"/>
        <v>84.294117647058826</v>
      </c>
      <c r="AE18" s="81">
        <f t="shared" si="2"/>
        <v>1433</v>
      </c>
      <c r="AF18" s="81">
        <f t="shared" si="3"/>
        <v>16</v>
      </c>
      <c r="AG18" s="91"/>
      <c r="AH18" s="91"/>
      <c r="AI18" s="91"/>
      <c r="AJ18" s="93" t="s">
        <v>95</v>
      </c>
      <c r="AK18" s="93" t="s">
        <v>95</v>
      </c>
      <c r="AL18" s="93" t="s">
        <v>95</v>
      </c>
      <c r="AM18" s="93" t="s">
        <v>95</v>
      </c>
      <c r="AN18" s="94" t="s">
        <v>133</v>
      </c>
      <c r="AO18" s="94" t="s">
        <v>133</v>
      </c>
      <c r="AP18" s="94" t="s">
        <v>133</v>
      </c>
      <c r="AQ18" s="93"/>
      <c r="AR18" s="93"/>
      <c r="AS18" s="93"/>
      <c r="AT18" s="94" t="s">
        <v>135</v>
      </c>
      <c r="AU18" s="96" t="s">
        <v>136</v>
      </c>
    </row>
    <row r="19" spans="1:47" ht="15.75" customHeight="1">
      <c r="A19" s="22">
        <v>12</v>
      </c>
      <c r="B19" s="51">
        <f>IF('DAFTAR SISWA'!B19="","",'DAFTAR SISWA'!B19)</f>
        <v>1355</v>
      </c>
      <c r="C19" s="51" t="str">
        <f>IF('DAFTAR SISWA'!C19="","",'DAFTAR SISWA'!C19)</f>
        <v>FAKHRUR RIZAL</v>
      </c>
      <c r="D19" s="71" t="s">
        <v>38</v>
      </c>
      <c r="E19" s="74">
        <v>88</v>
      </c>
      <c r="F19" s="74">
        <v>90</v>
      </c>
      <c r="G19" s="74">
        <v>83</v>
      </c>
      <c r="H19" s="75">
        <v>86</v>
      </c>
      <c r="I19" s="77">
        <v>90</v>
      </c>
      <c r="J19" s="78">
        <v>77</v>
      </c>
      <c r="K19" s="74">
        <v>84</v>
      </c>
      <c r="L19" s="79">
        <v>85</v>
      </c>
      <c r="M19" s="80">
        <v>82</v>
      </c>
      <c r="N19" s="77">
        <v>84</v>
      </c>
      <c r="O19" s="74">
        <v>85</v>
      </c>
      <c r="P19" s="83"/>
      <c r="Q19" s="83"/>
      <c r="R19" s="83"/>
      <c r="S19" s="74">
        <v>83</v>
      </c>
      <c r="T19" s="86">
        <v>86</v>
      </c>
      <c r="U19" s="87">
        <v>87</v>
      </c>
      <c r="V19" s="80">
        <v>93</v>
      </c>
      <c r="W19" s="80">
        <v>93</v>
      </c>
      <c r="X19" s="83"/>
      <c r="Y19" s="83"/>
      <c r="Z19" s="83"/>
      <c r="AA19" s="83"/>
      <c r="AB19" s="83"/>
      <c r="AC19" s="89">
        <v>92</v>
      </c>
      <c r="AD19" s="90">
        <f t="shared" si="1"/>
        <v>86.352941176470594</v>
      </c>
      <c r="AE19" s="81">
        <f t="shared" si="2"/>
        <v>1468</v>
      </c>
      <c r="AF19" s="81">
        <f t="shared" si="3"/>
        <v>1</v>
      </c>
      <c r="AG19" s="91"/>
      <c r="AH19" s="91"/>
      <c r="AI19" s="91"/>
      <c r="AJ19" s="93" t="s">
        <v>95</v>
      </c>
      <c r="AK19" s="93" t="s">
        <v>95</v>
      </c>
      <c r="AL19" s="93" t="s">
        <v>95</v>
      </c>
      <c r="AM19" s="93" t="s">
        <v>95</v>
      </c>
      <c r="AN19" s="94" t="s">
        <v>133</v>
      </c>
      <c r="AO19" s="94" t="s">
        <v>133</v>
      </c>
      <c r="AP19" s="94" t="s">
        <v>133</v>
      </c>
      <c r="AQ19" s="93"/>
      <c r="AR19" s="93"/>
      <c r="AS19" s="93"/>
      <c r="AT19" s="94" t="s">
        <v>135</v>
      </c>
      <c r="AU19" s="96" t="s">
        <v>136</v>
      </c>
    </row>
    <row r="20" spans="1:47" ht="15.75" customHeight="1">
      <c r="A20" s="22">
        <v>13</v>
      </c>
      <c r="B20" s="51">
        <f>IF('DAFTAR SISWA'!B20="","",'DAFTAR SISWA'!B20)</f>
        <v>1356</v>
      </c>
      <c r="C20" s="51" t="str">
        <f>IF('DAFTAR SISWA'!C20="","",'DAFTAR SISWA'!C20)</f>
        <v>HANNAH MARYAM</v>
      </c>
      <c r="D20" s="71" t="s">
        <v>28</v>
      </c>
      <c r="E20" s="74">
        <v>87</v>
      </c>
      <c r="F20" s="74">
        <v>90</v>
      </c>
      <c r="G20" s="74">
        <v>83</v>
      </c>
      <c r="H20" s="75">
        <v>87</v>
      </c>
      <c r="I20" s="77">
        <v>85</v>
      </c>
      <c r="J20" s="78">
        <v>82</v>
      </c>
      <c r="K20" s="74">
        <v>90</v>
      </c>
      <c r="L20" s="79">
        <v>82</v>
      </c>
      <c r="M20" s="80">
        <v>77</v>
      </c>
      <c r="N20" s="77">
        <v>88</v>
      </c>
      <c r="O20" s="74">
        <v>85</v>
      </c>
      <c r="P20" s="83"/>
      <c r="Q20" s="83"/>
      <c r="R20" s="83"/>
      <c r="S20" s="74">
        <v>91</v>
      </c>
      <c r="T20" s="86">
        <v>87</v>
      </c>
      <c r="U20" s="87">
        <v>88</v>
      </c>
      <c r="V20" s="80">
        <v>88</v>
      </c>
      <c r="W20" s="80">
        <v>88</v>
      </c>
      <c r="X20" s="83"/>
      <c r="Y20" s="83"/>
      <c r="Z20" s="83"/>
      <c r="AA20" s="83"/>
      <c r="AB20" s="83"/>
      <c r="AC20" s="89">
        <v>90</v>
      </c>
      <c r="AD20" s="90">
        <f t="shared" si="1"/>
        <v>86.352941176470594</v>
      </c>
      <c r="AE20" s="81">
        <f t="shared" si="2"/>
        <v>1468</v>
      </c>
      <c r="AF20" s="81">
        <f t="shared" si="3"/>
        <v>1</v>
      </c>
      <c r="AG20" s="91"/>
      <c r="AH20" s="91"/>
      <c r="AI20" s="91"/>
      <c r="AJ20" s="93" t="s">
        <v>95</v>
      </c>
      <c r="AK20" s="93" t="s">
        <v>95</v>
      </c>
      <c r="AL20" s="93" t="s">
        <v>95</v>
      </c>
      <c r="AM20" s="93" t="s">
        <v>95</v>
      </c>
      <c r="AN20" s="94" t="s">
        <v>133</v>
      </c>
      <c r="AO20" s="94" t="s">
        <v>133</v>
      </c>
      <c r="AP20" s="94" t="s">
        <v>133</v>
      </c>
      <c r="AQ20" s="93"/>
      <c r="AR20" s="93"/>
      <c r="AS20" s="93"/>
      <c r="AT20" s="94" t="s">
        <v>135</v>
      </c>
      <c r="AU20" s="96" t="s">
        <v>136</v>
      </c>
    </row>
    <row r="21" spans="1:47" ht="15.75" customHeight="1">
      <c r="A21" s="22">
        <v>14</v>
      </c>
      <c r="B21" s="51">
        <f>IF('DAFTAR SISWA'!B21="","",'DAFTAR SISWA'!B21)</f>
        <v>1358</v>
      </c>
      <c r="C21" s="51" t="str">
        <f>IF('DAFTAR SISWA'!C21="","",'DAFTAR SISWA'!C21)</f>
        <v>INTAN NOVIANA</v>
      </c>
      <c r="D21" s="71" t="s">
        <v>38</v>
      </c>
      <c r="E21" s="74">
        <v>83</v>
      </c>
      <c r="F21" s="74">
        <v>85</v>
      </c>
      <c r="G21" s="74">
        <v>82</v>
      </c>
      <c r="H21" s="75">
        <v>84</v>
      </c>
      <c r="I21" s="77">
        <v>88</v>
      </c>
      <c r="J21" s="78">
        <v>78</v>
      </c>
      <c r="K21" s="74">
        <v>78</v>
      </c>
      <c r="L21" s="79">
        <v>82</v>
      </c>
      <c r="M21" s="80">
        <v>77</v>
      </c>
      <c r="N21" s="77">
        <v>82</v>
      </c>
      <c r="O21" s="74">
        <v>83</v>
      </c>
      <c r="P21" s="83"/>
      <c r="Q21" s="83"/>
      <c r="R21" s="83"/>
      <c r="S21" s="74">
        <v>85</v>
      </c>
      <c r="T21" s="86">
        <v>85</v>
      </c>
      <c r="U21" s="87">
        <v>87</v>
      </c>
      <c r="V21" s="80">
        <v>88</v>
      </c>
      <c r="W21" s="80">
        <v>88</v>
      </c>
      <c r="X21" s="83"/>
      <c r="Y21" s="83"/>
      <c r="Z21" s="83"/>
      <c r="AA21" s="83"/>
      <c r="AB21" s="83"/>
      <c r="AC21" s="89">
        <v>88</v>
      </c>
      <c r="AD21" s="90">
        <f t="shared" si="1"/>
        <v>83.705882352941174</v>
      </c>
      <c r="AE21" s="81">
        <f t="shared" si="2"/>
        <v>1423</v>
      </c>
      <c r="AF21" s="81">
        <f t="shared" si="3"/>
        <v>25</v>
      </c>
      <c r="AG21" s="91"/>
      <c r="AH21" s="91"/>
      <c r="AI21" s="91"/>
      <c r="AJ21" s="93" t="s">
        <v>95</v>
      </c>
      <c r="AK21" s="93" t="s">
        <v>95</v>
      </c>
      <c r="AL21" s="93" t="s">
        <v>95</v>
      </c>
      <c r="AM21" s="93" t="s">
        <v>95</v>
      </c>
      <c r="AN21" s="94" t="s">
        <v>133</v>
      </c>
      <c r="AO21" s="94" t="s">
        <v>133</v>
      </c>
      <c r="AP21" s="94" t="s">
        <v>133</v>
      </c>
      <c r="AQ21" s="93"/>
      <c r="AR21" s="93"/>
      <c r="AS21" s="93"/>
      <c r="AT21" s="94" t="s">
        <v>135</v>
      </c>
      <c r="AU21" s="96" t="s">
        <v>136</v>
      </c>
    </row>
    <row r="22" spans="1:47" ht="15.75" customHeight="1">
      <c r="A22" s="22">
        <v>15</v>
      </c>
      <c r="B22" s="51">
        <f>IF('DAFTAR SISWA'!B22="","",'DAFTAR SISWA'!B22)</f>
        <v>1359</v>
      </c>
      <c r="C22" s="51" t="str">
        <f>IF('DAFTAR SISWA'!C22="","",'DAFTAR SISWA'!C22)</f>
        <v>IVANDIKA YAHYA ALFIANTO</v>
      </c>
      <c r="D22" s="71" t="s">
        <v>28</v>
      </c>
      <c r="E22" s="74">
        <v>82</v>
      </c>
      <c r="F22" s="74">
        <v>90</v>
      </c>
      <c r="G22" s="74">
        <v>78</v>
      </c>
      <c r="H22" s="75">
        <v>86</v>
      </c>
      <c r="I22" s="77">
        <v>80</v>
      </c>
      <c r="J22" s="78">
        <v>84</v>
      </c>
      <c r="K22" s="74">
        <v>78</v>
      </c>
      <c r="L22" s="79">
        <v>81</v>
      </c>
      <c r="M22" s="80">
        <v>77</v>
      </c>
      <c r="N22" s="77">
        <v>88</v>
      </c>
      <c r="O22" s="74">
        <v>81</v>
      </c>
      <c r="P22" s="83"/>
      <c r="Q22" s="83"/>
      <c r="R22" s="83"/>
      <c r="S22" s="74">
        <v>85</v>
      </c>
      <c r="T22" s="86">
        <v>82</v>
      </c>
      <c r="U22" s="87">
        <v>82</v>
      </c>
      <c r="V22" s="80">
        <v>87</v>
      </c>
      <c r="W22" s="80">
        <v>87</v>
      </c>
      <c r="X22" s="83"/>
      <c r="Y22" s="83"/>
      <c r="Z22" s="83"/>
      <c r="AA22" s="83"/>
      <c r="AB22" s="83"/>
      <c r="AC22" s="89">
        <v>84</v>
      </c>
      <c r="AD22" s="90">
        <f t="shared" si="1"/>
        <v>83.058823529411768</v>
      </c>
      <c r="AE22" s="81">
        <f t="shared" si="2"/>
        <v>1412</v>
      </c>
      <c r="AF22" s="81">
        <f t="shared" si="3"/>
        <v>30</v>
      </c>
      <c r="AG22" s="91"/>
      <c r="AH22" s="91"/>
      <c r="AI22" s="91"/>
      <c r="AJ22" s="93" t="s">
        <v>95</v>
      </c>
      <c r="AK22" s="93" t="s">
        <v>95</v>
      </c>
      <c r="AL22" s="93" t="s">
        <v>95</v>
      </c>
      <c r="AM22" s="93" t="s">
        <v>95</v>
      </c>
      <c r="AN22" s="94" t="s">
        <v>133</v>
      </c>
      <c r="AO22" s="94" t="s">
        <v>133</v>
      </c>
      <c r="AP22" s="94" t="s">
        <v>133</v>
      </c>
      <c r="AQ22" s="93"/>
      <c r="AR22" s="93"/>
      <c r="AS22" s="93"/>
      <c r="AT22" s="94" t="s">
        <v>135</v>
      </c>
      <c r="AU22" s="96" t="s">
        <v>136</v>
      </c>
    </row>
    <row r="23" spans="1:47" ht="15.75" customHeight="1">
      <c r="A23" s="22">
        <v>16</v>
      </c>
      <c r="B23" s="51">
        <f>IF('DAFTAR SISWA'!B23="","",'DAFTAR SISWA'!B23)</f>
        <v>1360</v>
      </c>
      <c r="C23" s="51" t="str">
        <f>IF('DAFTAR SISWA'!C23="","",'DAFTAR SISWA'!C23)</f>
        <v>JIHAN NITA</v>
      </c>
      <c r="D23" s="71" t="s">
        <v>38</v>
      </c>
      <c r="E23" s="74">
        <v>82</v>
      </c>
      <c r="F23" s="74">
        <v>88</v>
      </c>
      <c r="G23" s="74">
        <v>79</v>
      </c>
      <c r="H23" s="75">
        <v>85</v>
      </c>
      <c r="I23" s="77">
        <v>84</v>
      </c>
      <c r="J23" s="78">
        <v>85</v>
      </c>
      <c r="K23" s="74">
        <v>77</v>
      </c>
      <c r="L23" s="79">
        <v>81</v>
      </c>
      <c r="M23" s="80">
        <v>77</v>
      </c>
      <c r="N23" s="77">
        <v>82</v>
      </c>
      <c r="O23" s="74">
        <v>81</v>
      </c>
      <c r="P23" s="83"/>
      <c r="Q23" s="83"/>
      <c r="R23" s="83"/>
      <c r="S23" s="74">
        <v>92</v>
      </c>
      <c r="T23" s="86">
        <v>84</v>
      </c>
      <c r="U23" s="87">
        <v>85</v>
      </c>
      <c r="V23" s="80">
        <v>88</v>
      </c>
      <c r="W23" s="80">
        <v>88</v>
      </c>
      <c r="X23" s="83"/>
      <c r="Y23" s="83"/>
      <c r="Z23" s="83"/>
      <c r="AA23" s="83"/>
      <c r="AB23" s="83"/>
      <c r="AC23" s="89">
        <v>86</v>
      </c>
      <c r="AD23" s="90">
        <f t="shared" si="1"/>
        <v>83.764705882352942</v>
      </c>
      <c r="AE23" s="81">
        <f t="shared" si="2"/>
        <v>1424</v>
      </c>
      <c r="AF23" s="81">
        <f t="shared" si="3"/>
        <v>23</v>
      </c>
      <c r="AG23" s="91"/>
      <c r="AH23" s="91"/>
      <c r="AI23" s="91"/>
      <c r="AJ23" s="93" t="s">
        <v>95</v>
      </c>
      <c r="AK23" s="93" t="s">
        <v>95</v>
      </c>
      <c r="AL23" s="99" t="s">
        <v>143</v>
      </c>
      <c r="AM23" s="100" t="s">
        <v>133</v>
      </c>
      <c r="AN23" s="94" t="s">
        <v>133</v>
      </c>
      <c r="AO23" s="94" t="s">
        <v>133</v>
      </c>
      <c r="AP23" s="94" t="s">
        <v>133</v>
      </c>
      <c r="AQ23" s="93"/>
      <c r="AR23" s="93"/>
      <c r="AS23" s="93"/>
      <c r="AT23" s="94" t="s">
        <v>135</v>
      </c>
      <c r="AU23" s="96" t="s">
        <v>136</v>
      </c>
    </row>
    <row r="24" spans="1:47" ht="15.75" customHeight="1">
      <c r="A24" s="22">
        <v>17</v>
      </c>
      <c r="B24" s="51">
        <f>IF('DAFTAR SISWA'!B24="","",'DAFTAR SISWA'!B24)</f>
        <v>1361</v>
      </c>
      <c r="C24" s="51" t="str">
        <f>IF('DAFTAR SISWA'!C24="","",'DAFTAR SISWA'!C24)</f>
        <v>KHUSNUNNIA DEWI ANGGRAINI</v>
      </c>
      <c r="D24" s="71" t="s">
        <v>28</v>
      </c>
      <c r="E24" s="74">
        <v>85</v>
      </c>
      <c r="F24" s="74">
        <v>90</v>
      </c>
      <c r="G24" s="74">
        <v>83</v>
      </c>
      <c r="H24" s="75">
        <v>86</v>
      </c>
      <c r="I24" s="77">
        <v>80</v>
      </c>
      <c r="J24" s="78">
        <v>83</v>
      </c>
      <c r="K24" s="74">
        <v>80</v>
      </c>
      <c r="L24" s="79">
        <v>83</v>
      </c>
      <c r="M24" s="80">
        <v>81</v>
      </c>
      <c r="N24" s="77">
        <v>80</v>
      </c>
      <c r="O24" s="74">
        <v>83</v>
      </c>
      <c r="P24" s="83"/>
      <c r="Q24" s="83"/>
      <c r="R24" s="83"/>
      <c r="S24" s="74">
        <v>88</v>
      </c>
      <c r="T24" s="86">
        <v>88</v>
      </c>
      <c r="U24" s="87">
        <v>88</v>
      </c>
      <c r="V24" s="80">
        <v>90</v>
      </c>
      <c r="W24" s="80">
        <v>90</v>
      </c>
      <c r="X24" s="83"/>
      <c r="Y24" s="83"/>
      <c r="Z24" s="83"/>
      <c r="AA24" s="83"/>
      <c r="AB24" s="83"/>
      <c r="AC24" s="89">
        <v>90</v>
      </c>
      <c r="AD24" s="90">
        <f t="shared" si="1"/>
        <v>85.17647058823529</v>
      </c>
      <c r="AE24" s="81">
        <f t="shared" si="2"/>
        <v>1448</v>
      </c>
      <c r="AF24" s="81">
        <f t="shared" si="3"/>
        <v>8</v>
      </c>
      <c r="AG24" s="91"/>
      <c r="AH24" s="91"/>
      <c r="AI24" s="91"/>
      <c r="AJ24" s="93" t="s">
        <v>95</v>
      </c>
      <c r="AK24" s="93" t="s">
        <v>95</v>
      </c>
      <c r="AL24" s="99" t="s">
        <v>143</v>
      </c>
      <c r="AM24" s="100" t="s">
        <v>133</v>
      </c>
      <c r="AN24" s="94" t="s">
        <v>133</v>
      </c>
      <c r="AO24" s="94" t="s">
        <v>133</v>
      </c>
      <c r="AP24" s="94" t="s">
        <v>133</v>
      </c>
      <c r="AQ24" s="93"/>
      <c r="AR24" s="93"/>
      <c r="AS24" s="93"/>
      <c r="AT24" s="94" t="s">
        <v>135</v>
      </c>
      <c r="AU24" s="96" t="s">
        <v>136</v>
      </c>
    </row>
    <row r="25" spans="1:47" ht="15.75" customHeight="1">
      <c r="A25" s="22">
        <v>18</v>
      </c>
      <c r="B25" s="51">
        <f>IF('DAFTAR SISWA'!B25="","",'DAFTAR SISWA'!B25)</f>
        <v>1362</v>
      </c>
      <c r="C25" s="51" t="str">
        <f>IF('DAFTAR SISWA'!C25="","",'DAFTAR SISWA'!C25)</f>
        <v>LAYLA LUTFIANA</v>
      </c>
      <c r="D25" s="71" t="s">
        <v>28</v>
      </c>
      <c r="E25" s="74">
        <v>85</v>
      </c>
      <c r="F25" s="74">
        <v>88</v>
      </c>
      <c r="G25" s="74">
        <v>83</v>
      </c>
      <c r="H25" s="75">
        <v>81</v>
      </c>
      <c r="I25" s="77">
        <v>90</v>
      </c>
      <c r="J25" s="78">
        <v>84</v>
      </c>
      <c r="K25" s="74">
        <v>80</v>
      </c>
      <c r="L25" s="79">
        <v>81</v>
      </c>
      <c r="M25" s="80">
        <v>81</v>
      </c>
      <c r="N25" s="77">
        <v>88</v>
      </c>
      <c r="O25" s="74">
        <v>84</v>
      </c>
      <c r="P25" s="83"/>
      <c r="Q25" s="83"/>
      <c r="R25" s="83"/>
      <c r="S25" s="74">
        <v>89</v>
      </c>
      <c r="T25" s="86">
        <v>85</v>
      </c>
      <c r="U25" s="87">
        <v>84</v>
      </c>
      <c r="V25" s="80">
        <v>88</v>
      </c>
      <c r="W25" s="80">
        <v>88</v>
      </c>
      <c r="X25" s="83"/>
      <c r="Y25" s="83"/>
      <c r="Z25" s="83"/>
      <c r="AA25" s="83"/>
      <c r="AB25" s="83"/>
      <c r="AC25" s="89">
        <v>84</v>
      </c>
      <c r="AD25" s="90">
        <f t="shared" si="1"/>
        <v>84.882352941176464</v>
      </c>
      <c r="AE25" s="81">
        <f t="shared" si="2"/>
        <v>1443</v>
      </c>
      <c r="AF25" s="81">
        <f t="shared" si="3"/>
        <v>12</v>
      </c>
      <c r="AG25" s="91"/>
      <c r="AH25" s="91"/>
      <c r="AI25" s="91"/>
      <c r="AJ25" s="93" t="s">
        <v>95</v>
      </c>
      <c r="AK25" s="93" t="s">
        <v>95</v>
      </c>
      <c r="AL25" s="93" t="s">
        <v>95</v>
      </c>
      <c r="AM25" s="93" t="s">
        <v>95</v>
      </c>
      <c r="AN25" s="94" t="s">
        <v>133</v>
      </c>
      <c r="AO25" s="94" t="s">
        <v>133</v>
      </c>
      <c r="AP25" s="94" t="s">
        <v>133</v>
      </c>
      <c r="AQ25" s="93"/>
      <c r="AR25" s="93"/>
      <c r="AS25" s="93"/>
      <c r="AT25" s="94" t="s">
        <v>135</v>
      </c>
      <c r="AU25" s="96" t="s">
        <v>136</v>
      </c>
    </row>
    <row r="26" spans="1:47" ht="15.75" customHeight="1">
      <c r="A26" s="22">
        <v>19</v>
      </c>
      <c r="B26" s="51">
        <f>IF('DAFTAR SISWA'!B26="","",'DAFTAR SISWA'!B26)</f>
        <v>1363</v>
      </c>
      <c r="C26" s="51" t="str">
        <f>IF('DAFTAR SISWA'!C26="","",'DAFTAR SISWA'!C26)</f>
        <v>LIA NUR'AINI</v>
      </c>
      <c r="D26" s="71" t="s">
        <v>28</v>
      </c>
      <c r="E26" s="74">
        <v>86</v>
      </c>
      <c r="F26" s="74">
        <v>90</v>
      </c>
      <c r="G26" s="74">
        <v>79</v>
      </c>
      <c r="H26" s="75">
        <v>87</v>
      </c>
      <c r="I26" s="77">
        <v>86</v>
      </c>
      <c r="J26" s="78">
        <v>88</v>
      </c>
      <c r="K26" s="74">
        <v>83</v>
      </c>
      <c r="L26" s="79">
        <v>83</v>
      </c>
      <c r="M26" s="80">
        <v>80</v>
      </c>
      <c r="N26" s="77">
        <v>82</v>
      </c>
      <c r="O26" s="74">
        <v>81</v>
      </c>
      <c r="P26" s="83"/>
      <c r="Q26" s="83"/>
      <c r="R26" s="83"/>
      <c r="S26" s="74">
        <v>88</v>
      </c>
      <c r="T26" s="86">
        <v>83</v>
      </c>
      <c r="U26" s="87">
        <v>81</v>
      </c>
      <c r="V26" s="80">
        <v>85</v>
      </c>
      <c r="W26" s="80">
        <v>86</v>
      </c>
      <c r="X26" s="83"/>
      <c r="Y26" s="83"/>
      <c r="Z26" s="83"/>
      <c r="AA26" s="83"/>
      <c r="AB26" s="83"/>
      <c r="AC26" s="89">
        <v>86</v>
      </c>
      <c r="AD26" s="90">
        <f t="shared" si="1"/>
        <v>84.352941176470594</v>
      </c>
      <c r="AE26" s="81">
        <f t="shared" si="2"/>
        <v>1434</v>
      </c>
      <c r="AF26" s="81">
        <f t="shared" si="3"/>
        <v>15</v>
      </c>
      <c r="AG26" s="91"/>
      <c r="AH26" s="91"/>
      <c r="AI26" s="91"/>
      <c r="AJ26" s="93" t="s">
        <v>95</v>
      </c>
      <c r="AK26" s="93" t="s">
        <v>95</v>
      </c>
      <c r="AL26" s="99" t="s">
        <v>143</v>
      </c>
      <c r="AM26" s="118" t="s">
        <v>138</v>
      </c>
      <c r="AN26" s="94" t="s">
        <v>133</v>
      </c>
      <c r="AO26" s="94" t="s">
        <v>133</v>
      </c>
      <c r="AP26" s="94" t="s">
        <v>133</v>
      </c>
      <c r="AQ26" s="93"/>
      <c r="AR26" s="93"/>
      <c r="AS26" s="93"/>
      <c r="AT26" s="94" t="s">
        <v>135</v>
      </c>
      <c r="AU26" s="96" t="s">
        <v>136</v>
      </c>
    </row>
    <row r="27" spans="1:47" ht="15.75" customHeight="1">
      <c r="A27" s="22">
        <v>20</v>
      </c>
      <c r="B27" s="51">
        <f>IF('DAFTAR SISWA'!B27="","",'DAFTAR SISWA'!B27)</f>
        <v>1364</v>
      </c>
      <c r="C27" s="51" t="str">
        <f>IF('DAFTAR SISWA'!C27="","",'DAFTAR SISWA'!C27)</f>
        <v>LILIK FITRI ALIKHA NINGRUM</v>
      </c>
      <c r="D27" s="71" t="s">
        <v>28</v>
      </c>
      <c r="E27" s="74">
        <v>87</v>
      </c>
      <c r="F27" s="74">
        <v>85</v>
      </c>
      <c r="G27" s="74">
        <v>82</v>
      </c>
      <c r="H27" s="75">
        <v>85</v>
      </c>
      <c r="I27" s="77">
        <v>83</v>
      </c>
      <c r="J27" s="78">
        <v>81</v>
      </c>
      <c r="K27" s="74">
        <v>80</v>
      </c>
      <c r="L27" s="79">
        <v>82</v>
      </c>
      <c r="M27" s="80">
        <v>81</v>
      </c>
      <c r="N27" s="77">
        <v>80</v>
      </c>
      <c r="O27" s="74">
        <v>83</v>
      </c>
      <c r="P27" s="83"/>
      <c r="Q27" s="83"/>
      <c r="R27" s="83"/>
      <c r="S27" s="74">
        <v>90</v>
      </c>
      <c r="T27" s="86">
        <v>79</v>
      </c>
      <c r="U27" s="87">
        <v>76</v>
      </c>
      <c r="V27" s="80">
        <v>86</v>
      </c>
      <c r="W27" s="80">
        <v>86</v>
      </c>
      <c r="X27" s="83"/>
      <c r="Y27" s="83"/>
      <c r="Z27" s="83"/>
      <c r="AA27" s="83"/>
      <c r="AB27" s="83"/>
      <c r="AC27" s="89">
        <v>90</v>
      </c>
      <c r="AD27" s="90">
        <f t="shared" si="1"/>
        <v>83.294117647058826</v>
      </c>
      <c r="AE27" s="81">
        <f t="shared" si="2"/>
        <v>1416</v>
      </c>
      <c r="AF27" s="81">
        <f t="shared" si="3"/>
        <v>27</v>
      </c>
      <c r="AG27" s="91"/>
      <c r="AH27" s="91"/>
      <c r="AI27" s="91"/>
      <c r="AJ27" s="93" t="s">
        <v>95</v>
      </c>
      <c r="AK27" s="93" t="s">
        <v>95</v>
      </c>
      <c r="AL27" s="93" t="s">
        <v>95</v>
      </c>
      <c r="AM27" s="93" t="s">
        <v>95</v>
      </c>
      <c r="AN27" s="94" t="s">
        <v>133</v>
      </c>
      <c r="AO27" s="94" t="s">
        <v>133</v>
      </c>
      <c r="AP27" s="94" t="s">
        <v>133</v>
      </c>
      <c r="AQ27" s="93"/>
      <c r="AR27" s="93"/>
      <c r="AS27" s="93"/>
      <c r="AT27" s="94" t="s">
        <v>135</v>
      </c>
      <c r="AU27" s="96" t="s">
        <v>136</v>
      </c>
    </row>
    <row r="28" spans="1:47" ht="15.75" customHeight="1">
      <c r="A28" s="22">
        <v>21</v>
      </c>
      <c r="B28" s="51">
        <f>IF('DAFTAR SISWA'!B28="","",'DAFTAR SISWA'!B28)</f>
        <v>1365</v>
      </c>
      <c r="C28" s="51" t="str">
        <f>IF('DAFTAR SISWA'!C28="","",'DAFTAR SISWA'!C28)</f>
        <v>M. KHUSNIL BADIK.GP</v>
      </c>
      <c r="D28" s="71" t="s">
        <v>28</v>
      </c>
      <c r="E28" s="74">
        <v>85</v>
      </c>
      <c r="F28" s="74">
        <v>88</v>
      </c>
      <c r="G28" s="83"/>
      <c r="H28" s="75">
        <v>86</v>
      </c>
      <c r="I28" s="77">
        <v>76</v>
      </c>
      <c r="J28" s="78">
        <v>78</v>
      </c>
      <c r="K28" s="74">
        <v>77</v>
      </c>
      <c r="L28" s="79">
        <v>81</v>
      </c>
      <c r="M28" s="344">
        <v>64</v>
      </c>
      <c r="N28" s="77">
        <v>78</v>
      </c>
      <c r="O28" s="74">
        <v>81</v>
      </c>
      <c r="P28" s="83"/>
      <c r="Q28" s="83"/>
      <c r="R28" s="83"/>
      <c r="S28" s="74">
        <v>86</v>
      </c>
      <c r="T28" s="86">
        <v>76</v>
      </c>
      <c r="U28" s="87">
        <v>74</v>
      </c>
      <c r="V28" s="80">
        <v>79</v>
      </c>
      <c r="W28" s="344">
        <v>70</v>
      </c>
      <c r="X28" s="83"/>
      <c r="Y28" s="83"/>
      <c r="Z28" s="83"/>
      <c r="AA28" s="83"/>
      <c r="AB28" s="83"/>
      <c r="AC28" s="89">
        <v>92</v>
      </c>
      <c r="AD28" s="90">
        <f t="shared" si="1"/>
        <v>79.4375</v>
      </c>
      <c r="AE28" s="81">
        <f t="shared" si="2"/>
        <v>1271</v>
      </c>
      <c r="AF28" s="81">
        <f t="shared" si="3"/>
        <v>37</v>
      </c>
      <c r="AG28" s="91"/>
      <c r="AH28" s="91"/>
      <c r="AI28" s="91"/>
      <c r="AJ28" s="93" t="s">
        <v>95</v>
      </c>
      <c r="AK28" s="93" t="s">
        <v>95</v>
      </c>
      <c r="AL28" s="93" t="s">
        <v>95</v>
      </c>
      <c r="AM28" s="93" t="s">
        <v>95</v>
      </c>
      <c r="AN28" s="94" t="s">
        <v>133</v>
      </c>
      <c r="AO28" s="94" t="s">
        <v>133</v>
      </c>
      <c r="AP28" s="94" t="s">
        <v>133</v>
      </c>
      <c r="AQ28" s="93"/>
      <c r="AR28" s="93"/>
      <c r="AS28" s="93"/>
      <c r="AT28" s="94" t="s">
        <v>135</v>
      </c>
      <c r="AU28" s="96" t="s">
        <v>136</v>
      </c>
    </row>
    <row r="29" spans="1:47" ht="15.75" customHeight="1">
      <c r="A29" s="119">
        <v>22</v>
      </c>
      <c r="B29" s="120">
        <f>IF('DAFTAR SISWA'!B29="","",'DAFTAR SISWA'!B29)</f>
        <v>1366</v>
      </c>
      <c r="C29" s="120" t="str">
        <f>IF('DAFTAR SISWA'!C29="","",'DAFTAR SISWA'!C29)</f>
        <v>NABILLATUN NISAK</v>
      </c>
      <c r="D29" s="121" t="s">
        <v>28</v>
      </c>
      <c r="E29" s="122">
        <v>85</v>
      </c>
      <c r="F29" s="122">
        <v>80</v>
      </c>
      <c r="G29" s="122">
        <v>79</v>
      </c>
      <c r="H29" s="75">
        <v>85</v>
      </c>
      <c r="I29" s="77">
        <v>80</v>
      </c>
      <c r="J29" s="78">
        <v>80</v>
      </c>
      <c r="K29" s="122">
        <v>78</v>
      </c>
      <c r="L29" s="79">
        <v>81</v>
      </c>
      <c r="M29" s="80">
        <v>78</v>
      </c>
      <c r="N29" s="77">
        <v>88</v>
      </c>
      <c r="O29" s="122">
        <v>81</v>
      </c>
      <c r="P29" s="123"/>
      <c r="Q29" s="123"/>
      <c r="R29" s="123"/>
      <c r="S29" s="122">
        <v>84</v>
      </c>
      <c r="T29" s="86">
        <v>82</v>
      </c>
      <c r="U29" s="87">
        <v>82</v>
      </c>
      <c r="V29" s="80">
        <v>87</v>
      </c>
      <c r="W29" s="80">
        <v>87</v>
      </c>
      <c r="X29" s="123"/>
      <c r="Y29" s="123"/>
      <c r="Z29" s="123"/>
      <c r="AA29" s="123"/>
      <c r="AB29" s="123"/>
      <c r="AC29" s="89">
        <v>94</v>
      </c>
      <c r="AD29" s="90">
        <f t="shared" si="1"/>
        <v>83</v>
      </c>
      <c r="AE29" s="81">
        <f t="shared" si="2"/>
        <v>1411</v>
      </c>
      <c r="AF29" s="81">
        <f t="shared" si="3"/>
        <v>31</v>
      </c>
      <c r="AG29" s="124"/>
      <c r="AH29" s="124"/>
      <c r="AI29" s="124"/>
      <c r="AJ29" s="125" t="s">
        <v>95</v>
      </c>
      <c r="AK29" s="125" t="s">
        <v>95</v>
      </c>
      <c r="AL29" s="125" t="s">
        <v>95</v>
      </c>
      <c r="AM29" s="125" t="s">
        <v>95</v>
      </c>
      <c r="AN29" s="94" t="s">
        <v>133</v>
      </c>
      <c r="AO29" s="94" t="s">
        <v>133</v>
      </c>
      <c r="AP29" s="94" t="s">
        <v>133</v>
      </c>
      <c r="AQ29" s="93"/>
      <c r="AR29" s="93"/>
      <c r="AS29" s="93"/>
      <c r="AT29" s="94" t="s">
        <v>135</v>
      </c>
      <c r="AU29" s="96" t="s">
        <v>136</v>
      </c>
    </row>
    <row r="30" spans="1:47" ht="15.75" customHeight="1">
      <c r="A30" s="22">
        <v>23</v>
      </c>
      <c r="B30" s="51">
        <f>IF('DAFTAR SISWA'!B30="","",'DAFTAR SISWA'!B30)</f>
        <v>1367</v>
      </c>
      <c r="C30" s="51" t="str">
        <f>IF('DAFTAR SISWA'!C30="","",'DAFTAR SISWA'!C30)</f>
        <v>NUNA NIKITASARI</v>
      </c>
      <c r="D30" s="71" t="s">
        <v>28</v>
      </c>
      <c r="E30" s="74">
        <v>89</v>
      </c>
      <c r="F30" s="74">
        <v>80</v>
      </c>
      <c r="G30" s="74">
        <v>78</v>
      </c>
      <c r="H30" s="75">
        <v>83</v>
      </c>
      <c r="I30" s="77">
        <v>80</v>
      </c>
      <c r="J30" s="78">
        <v>77</v>
      </c>
      <c r="K30" s="74">
        <v>77</v>
      </c>
      <c r="L30" s="79">
        <v>81</v>
      </c>
      <c r="M30" s="80">
        <v>80</v>
      </c>
      <c r="N30" s="77">
        <v>82</v>
      </c>
      <c r="O30" s="74">
        <v>83</v>
      </c>
      <c r="P30" s="83"/>
      <c r="Q30" s="83"/>
      <c r="R30" s="83"/>
      <c r="S30" s="74">
        <v>85</v>
      </c>
      <c r="T30" s="86">
        <v>83</v>
      </c>
      <c r="U30" s="87">
        <v>82</v>
      </c>
      <c r="V30" s="80">
        <v>87</v>
      </c>
      <c r="W30" s="80">
        <v>87</v>
      </c>
      <c r="X30" s="83"/>
      <c r="Y30" s="83"/>
      <c r="Z30" s="83"/>
      <c r="AA30" s="83"/>
      <c r="AB30" s="83"/>
      <c r="AC30" s="89">
        <v>86</v>
      </c>
      <c r="AD30" s="90">
        <f t="shared" si="1"/>
        <v>82.352941176470594</v>
      </c>
      <c r="AE30" s="81">
        <f t="shared" si="2"/>
        <v>1400</v>
      </c>
      <c r="AF30" s="81">
        <f t="shared" si="3"/>
        <v>34</v>
      </c>
      <c r="AG30" s="91"/>
      <c r="AH30" s="91"/>
      <c r="AI30" s="91"/>
      <c r="AJ30" s="93" t="s">
        <v>95</v>
      </c>
      <c r="AK30" s="93" t="s">
        <v>95</v>
      </c>
      <c r="AL30" s="93" t="s">
        <v>95</v>
      </c>
      <c r="AM30" s="93" t="s">
        <v>95</v>
      </c>
      <c r="AN30" s="94" t="s">
        <v>133</v>
      </c>
      <c r="AO30" s="94" t="s">
        <v>133</v>
      </c>
      <c r="AP30" s="94" t="s">
        <v>133</v>
      </c>
      <c r="AQ30" s="93"/>
      <c r="AR30" s="93"/>
      <c r="AS30" s="93"/>
      <c r="AT30" s="94" t="s">
        <v>135</v>
      </c>
      <c r="AU30" s="96" t="s">
        <v>136</v>
      </c>
    </row>
    <row r="31" spans="1:47" ht="15.75" customHeight="1">
      <c r="A31" s="22">
        <v>24</v>
      </c>
      <c r="B31" s="51">
        <f>IF('DAFTAR SISWA'!B31="","",'DAFTAR SISWA'!B31)</f>
        <v>1368</v>
      </c>
      <c r="C31" s="51" t="str">
        <f>IF('DAFTAR SISWA'!C31="","",'DAFTAR SISWA'!C31)</f>
        <v>NUR CHOFIFAH</v>
      </c>
      <c r="D31" s="71" t="s">
        <v>38</v>
      </c>
      <c r="E31" s="74">
        <v>86</v>
      </c>
      <c r="F31" s="74">
        <v>82</v>
      </c>
      <c r="G31" s="74">
        <v>83</v>
      </c>
      <c r="H31" s="75">
        <v>84</v>
      </c>
      <c r="I31" s="77">
        <v>82</v>
      </c>
      <c r="J31" s="78">
        <v>78</v>
      </c>
      <c r="K31" s="74">
        <v>79</v>
      </c>
      <c r="L31" s="79">
        <v>83</v>
      </c>
      <c r="M31" s="80">
        <v>82</v>
      </c>
      <c r="N31" s="77">
        <v>80</v>
      </c>
      <c r="O31" s="74">
        <v>81</v>
      </c>
      <c r="P31" s="83"/>
      <c r="Q31" s="83"/>
      <c r="R31" s="83"/>
      <c r="S31" s="74">
        <v>92</v>
      </c>
      <c r="T31" s="86">
        <v>76</v>
      </c>
      <c r="U31" s="87">
        <v>83</v>
      </c>
      <c r="V31" s="80">
        <v>87</v>
      </c>
      <c r="W31" s="80">
        <v>87</v>
      </c>
      <c r="X31" s="83"/>
      <c r="Y31" s="83"/>
      <c r="Z31" s="83"/>
      <c r="AA31" s="83"/>
      <c r="AB31" s="83"/>
      <c r="AC31" s="89">
        <v>90</v>
      </c>
      <c r="AD31" s="90">
        <f t="shared" si="1"/>
        <v>83.235294117647058</v>
      </c>
      <c r="AE31" s="81">
        <f t="shared" si="2"/>
        <v>1415</v>
      </c>
      <c r="AF31" s="81">
        <f t="shared" si="3"/>
        <v>28</v>
      </c>
      <c r="AG31" s="91"/>
      <c r="AH31" s="91"/>
      <c r="AI31" s="91"/>
      <c r="AJ31" s="93" t="s">
        <v>95</v>
      </c>
      <c r="AK31" s="93" t="s">
        <v>95</v>
      </c>
      <c r="AL31" s="93" t="s">
        <v>95</v>
      </c>
      <c r="AM31" s="93" t="s">
        <v>95</v>
      </c>
      <c r="AN31" s="94" t="s">
        <v>133</v>
      </c>
      <c r="AO31" s="94" t="s">
        <v>133</v>
      </c>
      <c r="AP31" s="94" t="s">
        <v>133</v>
      </c>
      <c r="AQ31" s="93"/>
      <c r="AR31" s="93"/>
      <c r="AS31" s="93"/>
      <c r="AT31" s="94" t="s">
        <v>135</v>
      </c>
      <c r="AU31" s="96" t="s">
        <v>136</v>
      </c>
    </row>
    <row r="32" spans="1:47" ht="15.75" customHeight="1">
      <c r="A32" s="22">
        <v>25</v>
      </c>
      <c r="B32" s="51" t="s">
        <v>220</v>
      </c>
      <c r="C32" s="51" t="str">
        <f>IF('DAFTAR SISWA'!C32="","",'DAFTAR SISWA'!C32)</f>
        <v>PUTERI NOVIANI</v>
      </c>
      <c r="D32" s="71" t="s">
        <v>28</v>
      </c>
      <c r="E32" s="74">
        <v>89</v>
      </c>
      <c r="F32" s="74">
        <v>90</v>
      </c>
      <c r="G32" s="74">
        <v>83</v>
      </c>
      <c r="H32" s="75">
        <v>81</v>
      </c>
      <c r="I32" s="77">
        <v>80</v>
      </c>
      <c r="J32" s="78">
        <v>78</v>
      </c>
      <c r="K32" s="74">
        <v>86</v>
      </c>
      <c r="L32" s="79">
        <v>85</v>
      </c>
      <c r="M32" s="80">
        <v>82</v>
      </c>
      <c r="N32" s="77">
        <v>84</v>
      </c>
      <c r="O32" s="74">
        <v>84</v>
      </c>
      <c r="P32" s="83"/>
      <c r="Q32" s="83"/>
      <c r="R32" s="83"/>
      <c r="S32" s="74">
        <v>90</v>
      </c>
      <c r="T32" s="86">
        <v>77</v>
      </c>
      <c r="U32" s="87">
        <v>84</v>
      </c>
      <c r="V32" s="80">
        <v>88</v>
      </c>
      <c r="W32" s="80">
        <v>88</v>
      </c>
      <c r="X32" s="83"/>
      <c r="Y32" s="83"/>
      <c r="Z32" s="83"/>
      <c r="AA32" s="83"/>
      <c r="AB32" s="83"/>
      <c r="AC32" s="89">
        <v>84</v>
      </c>
      <c r="AD32" s="90">
        <f t="shared" si="1"/>
        <v>84.294117647058826</v>
      </c>
      <c r="AE32" s="81">
        <f t="shared" si="2"/>
        <v>1433</v>
      </c>
      <c r="AF32" s="81">
        <f t="shared" si="3"/>
        <v>16</v>
      </c>
      <c r="AG32" s="91"/>
      <c r="AH32" s="91"/>
      <c r="AI32" s="91"/>
      <c r="AJ32" s="93" t="s">
        <v>95</v>
      </c>
      <c r="AK32" s="93" t="s">
        <v>95</v>
      </c>
      <c r="AL32" s="93" t="s">
        <v>95</v>
      </c>
      <c r="AM32" s="93" t="s">
        <v>95</v>
      </c>
      <c r="AN32" s="94" t="s">
        <v>133</v>
      </c>
      <c r="AO32" s="94" t="s">
        <v>133</v>
      </c>
      <c r="AP32" s="94" t="s">
        <v>133</v>
      </c>
      <c r="AQ32" s="93"/>
      <c r="AR32" s="93"/>
      <c r="AS32" s="93"/>
      <c r="AT32" s="94" t="s">
        <v>135</v>
      </c>
      <c r="AU32" s="96" t="s">
        <v>136</v>
      </c>
    </row>
    <row r="33" spans="1:47" ht="15.75" customHeight="1">
      <c r="A33" s="22">
        <v>26</v>
      </c>
      <c r="B33" s="51">
        <f>IF('DAFTAR SISWA'!B33="","",'DAFTAR SISWA'!B33)</f>
        <v>1370</v>
      </c>
      <c r="C33" s="51" t="str">
        <f>IF('DAFTAR SISWA'!C33="","",'DAFTAR SISWA'!C33)</f>
        <v>PUTRI DEWI NUR IMANAH</v>
      </c>
      <c r="D33" s="71" t="s">
        <v>28</v>
      </c>
      <c r="E33" s="74">
        <v>85</v>
      </c>
      <c r="F33" s="74">
        <v>80</v>
      </c>
      <c r="G33" s="74">
        <v>79</v>
      </c>
      <c r="H33" s="75">
        <v>80</v>
      </c>
      <c r="I33" s="77">
        <v>84</v>
      </c>
      <c r="J33" s="78">
        <v>81</v>
      </c>
      <c r="K33" s="74">
        <v>80</v>
      </c>
      <c r="L33" s="79">
        <v>85</v>
      </c>
      <c r="M33" s="80">
        <v>76</v>
      </c>
      <c r="N33" s="77">
        <v>88</v>
      </c>
      <c r="O33" s="74">
        <v>83</v>
      </c>
      <c r="P33" s="83"/>
      <c r="Q33" s="83"/>
      <c r="R33" s="83"/>
      <c r="S33" s="74">
        <v>88</v>
      </c>
      <c r="T33" s="86">
        <v>80</v>
      </c>
      <c r="U33" s="87">
        <v>82</v>
      </c>
      <c r="V33" s="80">
        <v>85</v>
      </c>
      <c r="W33" s="80">
        <v>85</v>
      </c>
      <c r="X33" s="83"/>
      <c r="Y33" s="83"/>
      <c r="Z33" s="83"/>
      <c r="AA33" s="83"/>
      <c r="AB33" s="83"/>
      <c r="AC33" s="89">
        <v>84</v>
      </c>
      <c r="AD33" s="90">
        <f t="shared" si="1"/>
        <v>82.647058823529406</v>
      </c>
      <c r="AE33" s="81">
        <f t="shared" si="2"/>
        <v>1405</v>
      </c>
      <c r="AF33" s="81">
        <f t="shared" si="3"/>
        <v>33</v>
      </c>
      <c r="AG33" s="91"/>
      <c r="AH33" s="91"/>
      <c r="AI33" s="91"/>
      <c r="AJ33" s="93" t="s">
        <v>95</v>
      </c>
      <c r="AK33" s="93" t="s">
        <v>95</v>
      </c>
      <c r="AL33" s="93" t="s">
        <v>95</v>
      </c>
      <c r="AM33" s="93" t="s">
        <v>95</v>
      </c>
      <c r="AN33" s="94" t="s">
        <v>133</v>
      </c>
      <c r="AO33" s="94" t="s">
        <v>133</v>
      </c>
      <c r="AP33" s="94" t="s">
        <v>133</v>
      </c>
      <c r="AQ33" s="93"/>
      <c r="AR33" s="93"/>
      <c r="AS33" s="93"/>
      <c r="AT33" s="94" t="s">
        <v>135</v>
      </c>
      <c r="AU33" s="96" t="s">
        <v>136</v>
      </c>
    </row>
    <row r="34" spans="1:47" ht="15.75" customHeight="1">
      <c r="A34" s="22">
        <v>27</v>
      </c>
      <c r="B34" s="51">
        <f>IF('DAFTAR SISWA'!B34="","",'DAFTAR SISWA'!B34)</f>
        <v>1371</v>
      </c>
      <c r="C34" s="51" t="str">
        <f>IF('DAFTAR SISWA'!C34="","",'DAFTAR SISWA'!C34)</f>
        <v>RENI ANTIKA</v>
      </c>
      <c r="D34" s="71" t="s">
        <v>28</v>
      </c>
      <c r="E34" s="74">
        <v>85</v>
      </c>
      <c r="F34" s="74">
        <v>85</v>
      </c>
      <c r="G34" s="74">
        <v>79</v>
      </c>
      <c r="H34" s="75">
        <v>84</v>
      </c>
      <c r="I34" s="77">
        <v>82</v>
      </c>
      <c r="J34" s="78">
        <v>76</v>
      </c>
      <c r="K34" s="74">
        <v>82</v>
      </c>
      <c r="L34" s="79">
        <v>84</v>
      </c>
      <c r="M34" s="80">
        <v>80</v>
      </c>
      <c r="N34" s="77">
        <v>87</v>
      </c>
      <c r="O34" s="74">
        <v>81</v>
      </c>
      <c r="P34" s="83"/>
      <c r="Q34" s="83"/>
      <c r="R34" s="83"/>
      <c r="S34" s="74">
        <v>90</v>
      </c>
      <c r="T34" s="86">
        <v>77</v>
      </c>
      <c r="U34" s="87">
        <v>82</v>
      </c>
      <c r="V34" s="80">
        <v>89</v>
      </c>
      <c r="W34" s="80">
        <v>89</v>
      </c>
      <c r="X34" s="83"/>
      <c r="Y34" s="83"/>
      <c r="Z34" s="83"/>
      <c r="AA34" s="83"/>
      <c r="AB34" s="83"/>
      <c r="AC34" s="89">
        <v>88</v>
      </c>
      <c r="AD34" s="90">
        <f t="shared" si="1"/>
        <v>83.529411764705884</v>
      </c>
      <c r="AE34" s="81">
        <f t="shared" si="2"/>
        <v>1420</v>
      </c>
      <c r="AF34" s="81">
        <f t="shared" si="3"/>
        <v>26</v>
      </c>
      <c r="AG34" s="91"/>
      <c r="AH34" s="91"/>
      <c r="AI34" s="91"/>
      <c r="AJ34" s="93" t="s">
        <v>95</v>
      </c>
      <c r="AK34" s="93" t="s">
        <v>95</v>
      </c>
      <c r="AL34" s="93" t="s">
        <v>95</v>
      </c>
      <c r="AM34" s="93" t="s">
        <v>95</v>
      </c>
      <c r="AN34" s="94" t="s">
        <v>133</v>
      </c>
      <c r="AO34" s="94" t="s">
        <v>133</v>
      </c>
      <c r="AP34" s="94" t="s">
        <v>133</v>
      </c>
      <c r="AQ34" s="93"/>
      <c r="AR34" s="93"/>
      <c r="AS34" s="93"/>
      <c r="AT34" s="94" t="s">
        <v>135</v>
      </c>
      <c r="AU34" s="96" t="s">
        <v>136</v>
      </c>
    </row>
    <row r="35" spans="1:47" ht="15.75" customHeight="1">
      <c r="A35" s="22">
        <v>28</v>
      </c>
      <c r="B35" s="51">
        <f>IF('DAFTAR SISWA'!B35="","",'DAFTAR SISWA'!B35)</f>
        <v>1372</v>
      </c>
      <c r="C35" s="51" t="str">
        <f>IF('DAFTAR SISWA'!C35="","",'DAFTAR SISWA'!C35)</f>
        <v>RENI NURJANAH</v>
      </c>
      <c r="D35" s="71" t="s">
        <v>28</v>
      </c>
      <c r="E35" s="74">
        <v>87</v>
      </c>
      <c r="F35" s="74">
        <v>85</v>
      </c>
      <c r="G35" s="74">
        <v>81</v>
      </c>
      <c r="H35" s="75">
        <v>85</v>
      </c>
      <c r="I35" s="77">
        <v>85</v>
      </c>
      <c r="J35" s="78">
        <v>76</v>
      </c>
      <c r="K35" s="74">
        <v>83</v>
      </c>
      <c r="L35" s="79">
        <v>84</v>
      </c>
      <c r="M35" s="126">
        <v>79</v>
      </c>
      <c r="N35" s="77">
        <v>88</v>
      </c>
      <c r="O35" s="74">
        <v>83</v>
      </c>
      <c r="P35" s="83"/>
      <c r="Q35" s="83"/>
      <c r="R35" s="83"/>
      <c r="S35" s="74">
        <v>90</v>
      </c>
      <c r="T35" s="86">
        <v>85</v>
      </c>
      <c r="U35" s="87">
        <v>83</v>
      </c>
      <c r="V35" s="80">
        <v>91</v>
      </c>
      <c r="W35" s="80">
        <v>91</v>
      </c>
      <c r="X35" s="83"/>
      <c r="Y35" s="83"/>
      <c r="Z35" s="83"/>
      <c r="AA35" s="83"/>
      <c r="AB35" s="83"/>
      <c r="AC35" s="89">
        <v>82</v>
      </c>
      <c r="AD35" s="90">
        <f t="shared" si="1"/>
        <v>84.588235294117652</v>
      </c>
      <c r="AE35" s="81">
        <f t="shared" si="2"/>
        <v>1438</v>
      </c>
      <c r="AF35" s="81">
        <f t="shared" si="3"/>
        <v>13</v>
      </c>
      <c r="AG35" s="91"/>
      <c r="AH35" s="91"/>
      <c r="AI35" s="91"/>
      <c r="AJ35" s="93" t="s">
        <v>95</v>
      </c>
      <c r="AK35" s="93" t="s">
        <v>95</v>
      </c>
      <c r="AL35" s="93" t="s">
        <v>95</v>
      </c>
      <c r="AM35" s="93" t="s">
        <v>95</v>
      </c>
      <c r="AN35" s="94" t="s">
        <v>133</v>
      </c>
      <c r="AO35" s="94" t="s">
        <v>133</v>
      </c>
      <c r="AP35" s="94" t="s">
        <v>133</v>
      </c>
      <c r="AQ35" s="93"/>
      <c r="AR35" s="93"/>
      <c r="AS35" s="93"/>
      <c r="AT35" s="94" t="s">
        <v>135</v>
      </c>
      <c r="AU35" s="96" t="s">
        <v>136</v>
      </c>
    </row>
    <row r="36" spans="1:47" ht="15.75" customHeight="1">
      <c r="A36" s="22">
        <v>29</v>
      </c>
      <c r="B36" s="51">
        <f>IF('DAFTAR SISWA'!B36="","",'DAFTAR SISWA'!B36)</f>
        <v>1373</v>
      </c>
      <c r="C36" s="51" t="str">
        <f>IF('DAFTAR SISWA'!C36="","",'DAFTAR SISWA'!C36)</f>
        <v>RETNO NUR AFIFAH</v>
      </c>
      <c r="D36" s="71" t="s">
        <v>28</v>
      </c>
      <c r="E36" s="74">
        <v>82</v>
      </c>
      <c r="F36" s="74">
        <v>87</v>
      </c>
      <c r="G36" s="74">
        <v>83</v>
      </c>
      <c r="H36" s="75">
        <v>85</v>
      </c>
      <c r="I36" s="77">
        <v>81</v>
      </c>
      <c r="J36" s="78">
        <v>79</v>
      </c>
      <c r="K36" s="74">
        <v>79</v>
      </c>
      <c r="L36" s="79">
        <v>81</v>
      </c>
      <c r="M36" s="126">
        <v>81</v>
      </c>
      <c r="N36" s="77">
        <v>82</v>
      </c>
      <c r="O36" s="74">
        <v>83</v>
      </c>
      <c r="P36" s="83"/>
      <c r="Q36" s="83"/>
      <c r="R36" s="83"/>
      <c r="S36" s="74">
        <v>90</v>
      </c>
      <c r="T36" s="86">
        <v>86</v>
      </c>
      <c r="U36" s="87">
        <v>84</v>
      </c>
      <c r="V36" s="80">
        <v>83</v>
      </c>
      <c r="W36" s="80">
        <v>83</v>
      </c>
      <c r="X36" s="83"/>
      <c r="Y36" s="83"/>
      <c r="Z36" s="83"/>
      <c r="AA36" s="83"/>
      <c r="AB36" s="83"/>
      <c r="AC36" s="89">
        <v>86</v>
      </c>
      <c r="AD36" s="90">
        <f t="shared" si="1"/>
        <v>83.235294117647058</v>
      </c>
      <c r="AE36" s="81">
        <f t="shared" si="2"/>
        <v>1415</v>
      </c>
      <c r="AF36" s="81">
        <f t="shared" si="3"/>
        <v>28</v>
      </c>
      <c r="AG36" s="91"/>
      <c r="AH36" s="91"/>
      <c r="AI36" s="91"/>
      <c r="AJ36" s="93" t="s">
        <v>95</v>
      </c>
      <c r="AK36" s="93" t="s">
        <v>95</v>
      </c>
      <c r="AL36" s="93" t="s">
        <v>95</v>
      </c>
      <c r="AM36" s="93" t="s">
        <v>95</v>
      </c>
      <c r="AN36" s="94" t="s">
        <v>133</v>
      </c>
      <c r="AO36" s="94" t="s">
        <v>133</v>
      </c>
      <c r="AP36" s="94" t="s">
        <v>133</v>
      </c>
      <c r="AQ36" s="93"/>
      <c r="AR36" s="93"/>
      <c r="AS36" s="93"/>
      <c r="AT36" s="94" t="s">
        <v>135</v>
      </c>
      <c r="AU36" s="96" t="s">
        <v>136</v>
      </c>
    </row>
    <row r="37" spans="1:47" ht="15.75" customHeight="1">
      <c r="A37" s="22">
        <v>30</v>
      </c>
      <c r="B37" s="51">
        <f>IF('DAFTAR SISWA'!B37="","",'DAFTAR SISWA'!B37)</f>
        <v>1374</v>
      </c>
      <c r="C37" s="51" t="str">
        <f>IF('DAFTAR SISWA'!C37="","",'DAFTAR SISWA'!C37)</f>
        <v>RIA ANJARWATI</v>
      </c>
      <c r="D37" s="71" t="s">
        <v>28</v>
      </c>
      <c r="E37" s="74">
        <v>85</v>
      </c>
      <c r="F37" s="74">
        <v>90</v>
      </c>
      <c r="G37" s="74">
        <v>81</v>
      </c>
      <c r="H37" s="75">
        <v>83</v>
      </c>
      <c r="I37" s="77">
        <v>82</v>
      </c>
      <c r="J37" s="78">
        <v>78</v>
      </c>
      <c r="K37" s="74">
        <v>80</v>
      </c>
      <c r="L37" s="79">
        <v>81</v>
      </c>
      <c r="M37" s="126">
        <v>81</v>
      </c>
      <c r="N37" s="77">
        <v>80</v>
      </c>
      <c r="O37" s="74">
        <v>83</v>
      </c>
      <c r="P37" s="83"/>
      <c r="Q37" s="83"/>
      <c r="R37" s="83"/>
      <c r="S37" s="74">
        <v>87</v>
      </c>
      <c r="T37" s="86">
        <v>82</v>
      </c>
      <c r="U37" s="87">
        <v>83</v>
      </c>
      <c r="V37" s="80">
        <v>90</v>
      </c>
      <c r="W37" s="80">
        <v>90</v>
      </c>
      <c r="X37" s="83"/>
      <c r="Y37" s="83"/>
      <c r="Z37" s="83"/>
      <c r="AA37" s="83"/>
      <c r="AB37" s="83"/>
      <c r="AC37" s="89">
        <v>92</v>
      </c>
      <c r="AD37" s="90">
        <f t="shared" si="1"/>
        <v>84</v>
      </c>
      <c r="AE37" s="81">
        <f t="shared" si="2"/>
        <v>1428</v>
      </c>
      <c r="AF37" s="81">
        <f t="shared" si="3"/>
        <v>19</v>
      </c>
      <c r="AG37" s="91"/>
      <c r="AH37" s="91"/>
      <c r="AI37" s="91"/>
      <c r="AJ37" s="93" t="s">
        <v>95</v>
      </c>
      <c r="AK37" s="93" t="s">
        <v>95</v>
      </c>
      <c r="AL37" s="93" t="s">
        <v>95</v>
      </c>
      <c r="AM37" s="93" t="s">
        <v>95</v>
      </c>
      <c r="AN37" s="94" t="s">
        <v>133</v>
      </c>
      <c r="AO37" s="94" t="s">
        <v>133</v>
      </c>
      <c r="AP37" s="94" t="s">
        <v>133</v>
      </c>
      <c r="AQ37" s="93"/>
      <c r="AR37" s="93"/>
      <c r="AS37" s="93"/>
      <c r="AT37" s="94" t="s">
        <v>135</v>
      </c>
      <c r="AU37" s="96" t="s">
        <v>136</v>
      </c>
    </row>
    <row r="38" spans="1:47" ht="15.75" customHeight="1">
      <c r="A38" s="22">
        <v>31</v>
      </c>
      <c r="B38" s="51">
        <f>IF('DAFTAR SISWA'!B38="","",'DAFTAR SISWA'!B38)</f>
        <v>1375</v>
      </c>
      <c r="C38" s="51" t="str">
        <f>IF('DAFTAR SISWA'!C38="","",'DAFTAR SISWA'!C38)</f>
        <v>RICO ARIES ARIWATA</v>
      </c>
      <c r="D38" s="71" t="s">
        <v>28</v>
      </c>
      <c r="E38" s="74">
        <v>86</v>
      </c>
      <c r="F38" s="74">
        <v>82</v>
      </c>
      <c r="G38" s="74">
        <v>81</v>
      </c>
      <c r="H38" s="75">
        <v>87</v>
      </c>
      <c r="I38" s="77">
        <v>90</v>
      </c>
      <c r="J38" s="78">
        <v>78</v>
      </c>
      <c r="K38" s="74">
        <v>78</v>
      </c>
      <c r="L38" s="79">
        <v>85</v>
      </c>
      <c r="M38" s="126">
        <v>78</v>
      </c>
      <c r="N38" s="77">
        <v>84</v>
      </c>
      <c r="O38" s="74">
        <v>83</v>
      </c>
      <c r="P38" s="83"/>
      <c r="Q38" s="83"/>
      <c r="R38" s="83"/>
      <c r="S38" s="74">
        <v>90</v>
      </c>
      <c r="T38" s="86">
        <v>83</v>
      </c>
      <c r="U38" s="87">
        <v>84</v>
      </c>
      <c r="V38" s="80">
        <v>90</v>
      </c>
      <c r="W38" s="80">
        <v>90</v>
      </c>
      <c r="X38" s="83"/>
      <c r="Y38" s="83"/>
      <c r="Z38" s="83"/>
      <c r="AA38" s="83"/>
      <c r="AB38" s="83"/>
      <c r="AC38" s="89">
        <v>76</v>
      </c>
      <c r="AD38" s="90">
        <f t="shared" si="1"/>
        <v>83.82352941176471</v>
      </c>
      <c r="AE38" s="81">
        <f t="shared" si="2"/>
        <v>1425</v>
      </c>
      <c r="AF38" s="81">
        <f t="shared" si="3"/>
        <v>22</v>
      </c>
      <c r="AG38" s="91"/>
      <c r="AH38" s="91"/>
      <c r="AI38" s="91"/>
      <c r="AJ38" s="93" t="s">
        <v>95</v>
      </c>
      <c r="AK38" s="93" t="s">
        <v>95</v>
      </c>
      <c r="AL38" s="93" t="s">
        <v>95</v>
      </c>
      <c r="AM38" s="93" t="s">
        <v>95</v>
      </c>
      <c r="AN38" s="94" t="s">
        <v>133</v>
      </c>
      <c r="AO38" s="94" t="s">
        <v>133</v>
      </c>
      <c r="AP38" s="94" t="s">
        <v>133</v>
      </c>
      <c r="AQ38" s="93"/>
      <c r="AR38" s="93"/>
      <c r="AS38" s="93"/>
      <c r="AT38" s="94" t="s">
        <v>135</v>
      </c>
      <c r="AU38" s="96" t="s">
        <v>136</v>
      </c>
    </row>
    <row r="39" spans="1:47" ht="15.75" customHeight="1">
      <c r="A39" s="22">
        <v>32</v>
      </c>
      <c r="B39" s="51">
        <f>IF('DAFTAR SISWA'!B39="","",'DAFTAR SISWA'!B39)</f>
        <v>1376</v>
      </c>
      <c r="C39" s="51" t="str">
        <f>IF('DAFTAR SISWA'!C39="","",'DAFTAR SISWA'!C39)</f>
        <v>RISA DEWI CAHYUNI</v>
      </c>
      <c r="D39" s="71" t="s">
        <v>28</v>
      </c>
      <c r="E39" s="74">
        <v>86</v>
      </c>
      <c r="F39" s="74">
        <v>87</v>
      </c>
      <c r="G39" s="74">
        <v>84</v>
      </c>
      <c r="H39" s="75">
        <v>82</v>
      </c>
      <c r="I39" s="77">
        <v>86</v>
      </c>
      <c r="J39" s="78">
        <v>77</v>
      </c>
      <c r="K39" s="74">
        <v>80</v>
      </c>
      <c r="L39" s="79">
        <v>85</v>
      </c>
      <c r="M39" s="126">
        <v>81</v>
      </c>
      <c r="N39" s="77">
        <v>88</v>
      </c>
      <c r="O39" s="74">
        <v>84</v>
      </c>
      <c r="P39" s="83"/>
      <c r="Q39" s="83"/>
      <c r="R39" s="83"/>
      <c r="S39" s="74">
        <v>90</v>
      </c>
      <c r="T39" s="86">
        <v>87</v>
      </c>
      <c r="U39" s="87">
        <v>87</v>
      </c>
      <c r="V39" s="80">
        <v>89</v>
      </c>
      <c r="W39" s="80">
        <v>89</v>
      </c>
      <c r="X39" s="83"/>
      <c r="Y39" s="83"/>
      <c r="Z39" s="83"/>
      <c r="AA39" s="83"/>
      <c r="AB39" s="83"/>
      <c r="AC39" s="89">
        <v>90</v>
      </c>
      <c r="AD39" s="90">
        <f t="shared" si="1"/>
        <v>85.411764705882348</v>
      </c>
      <c r="AE39" s="81">
        <f t="shared" si="2"/>
        <v>1452</v>
      </c>
      <c r="AF39" s="81">
        <f t="shared" si="3"/>
        <v>5</v>
      </c>
      <c r="AG39" s="91"/>
      <c r="AH39" s="91"/>
      <c r="AI39" s="91"/>
      <c r="AJ39" s="93" t="s">
        <v>95</v>
      </c>
      <c r="AK39" s="93" t="s">
        <v>95</v>
      </c>
      <c r="AL39" s="93" t="s">
        <v>95</v>
      </c>
      <c r="AM39" s="93" t="s">
        <v>95</v>
      </c>
      <c r="AN39" s="94" t="s">
        <v>133</v>
      </c>
      <c r="AO39" s="94" t="s">
        <v>133</v>
      </c>
      <c r="AP39" s="94" t="s">
        <v>133</v>
      </c>
      <c r="AQ39" s="93"/>
      <c r="AR39" s="93"/>
      <c r="AS39" s="93"/>
      <c r="AT39" s="94" t="s">
        <v>135</v>
      </c>
      <c r="AU39" s="96" t="s">
        <v>136</v>
      </c>
    </row>
    <row r="40" spans="1:47" ht="15.75" customHeight="1">
      <c r="A40" s="22">
        <v>33</v>
      </c>
      <c r="B40" s="51">
        <f>IF('DAFTAR SISWA'!B40="","",'DAFTAR SISWA'!B40)</f>
        <v>1377</v>
      </c>
      <c r="C40" s="51" t="str">
        <f>IF('DAFTAR SISWA'!C40="","",'DAFTAR SISWA'!C40)</f>
        <v>RISKA FITROTUL MUNAWAROH</v>
      </c>
      <c r="D40" s="71" t="s">
        <v>28</v>
      </c>
      <c r="E40" s="74">
        <v>87</v>
      </c>
      <c r="F40" s="74">
        <v>86</v>
      </c>
      <c r="G40" s="74">
        <v>84</v>
      </c>
      <c r="H40" s="75">
        <v>81</v>
      </c>
      <c r="I40" s="77">
        <v>90</v>
      </c>
      <c r="J40" s="78">
        <v>80</v>
      </c>
      <c r="K40" s="74">
        <v>89</v>
      </c>
      <c r="L40" s="79">
        <v>84</v>
      </c>
      <c r="M40" s="126">
        <v>80</v>
      </c>
      <c r="N40" s="77">
        <v>88</v>
      </c>
      <c r="O40" s="74">
        <v>85</v>
      </c>
      <c r="P40" s="83"/>
      <c r="Q40" s="83"/>
      <c r="R40" s="83"/>
      <c r="S40" s="74">
        <v>80</v>
      </c>
      <c r="T40" s="86">
        <v>84</v>
      </c>
      <c r="U40" s="87">
        <v>81</v>
      </c>
      <c r="V40" s="80">
        <v>84</v>
      </c>
      <c r="W40" s="80">
        <v>84</v>
      </c>
      <c r="X40" s="83"/>
      <c r="Y40" s="83"/>
      <c r="Z40" s="83"/>
      <c r="AA40" s="83"/>
      <c r="AB40" s="83"/>
      <c r="AC40" s="89">
        <v>88</v>
      </c>
      <c r="AD40" s="90">
        <f t="shared" si="1"/>
        <v>84.411764705882348</v>
      </c>
      <c r="AE40" s="81">
        <f t="shared" si="2"/>
        <v>1435</v>
      </c>
      <c r="AF40" s="81">
        <f t="shared" si="3"/>
        <v>14</v>
      </c>
      <c r="AG40" s="91"/>
      <c r="AH40" s="91"/>
      <c r="AI40" s="91"/>
      <c r="AJ40" s="93" t="s">
        <v>95</v>
      </c>
      <c r="AK40" s="93" t="s">
        <v>95</v>
      </c>
      <c r="AL40" s="93" t="s">
        <v>95</v>
      </c>
      <c r="AM40" s="93" t="s">
        <v>95</v>
      </c>
      <c r="AN40" s="94" t="s">
        <v>133</v>
      </c>
      <c r="AO40" s="94" t="s">
        <v>133</v>
      </c>
      <c r="AP40" s="94" t="s">
        <v>133</v>
      </c>
      <c r="AQ40" s="93"/>
      <c r="AR40" s="93"/>
      <c r="AS40" s="93"/>
      <c r="AT40" s="94" t="s">
        <v>135</v>
      </c>
      <c r="AU40" s="96" t="s">
        <v>136</v>
      </c>
    </row>
    <row r="41" spans="1:47" ht="15.75" customHeight="1">
      <c r="A41" s="22">
        <v>34</v>
      </c>
      <c r="B41" s="51">
        <f>IF('DAFTAR SISWA'!B41="","",'DAFTAR SISWA'!B41)</f>
        <v>1378</v>
      </c>
      <c r="C41" s="51" t="str">
        <f>IF('DAFTAR SISWA'!C41="","",'DAFTAR SISWA'!C41)</f>
        <v>ROFIATUL NOFITA HUSNAINI</v>
      </c>
      <c r="D41" s="71" t="s">
        <v>28</v>
      </c>
      <c r="E41" s="74">
        <v>86</v>
      </c>
      <c r="F41" s="74">
        <v>80</v>
      </c>
      <c r="G41" s="74">
        <v>81</v>
      </c>
      <c r="H41" s="75">
        <v>80</v>
      </c>
      <c r="I41" s="77">
        <v>86</v>
      </c>
      <c r="J41" s="78">
        <v>76</v>
      </c>
      <c r="K41" s="74">
        <v>82</v>
      </c>
      <c r="L41" s="79">
        <v>81</v>
      </c>
      <c r="M41" s="126">
        <v>81</v>
      </c>
      <c r="N41" s="77">
        <v>82</v>
      </c>
      <c r="O41" s="74">
        <v>85</v>
      </c>
      <c r="P41" s="83"/>
      <c r="Q41" s="83"/>
      <c r="R41" s="83"/>
      <c r="S41" s="74">
        <v>90</v>
      </c>
      <c r="T41" s="86">
        <v>87</v>
      </c>
      <c r="U41" s="87">
        <v>86</v>
      </c>
      <c r="V41" s="80">
        <v>90</v>
      </c>
      <c r="W41" s="80">
        <v>90</v>
      </c>
      <c r="X41" s="83"/>
      <c r="Y41" s="83"/>
      <c r="Z41" s="83"/>
      <c r="AA41" s="83"/>
      <c r="AB41" s="83"/>
      <c r="AC41" s="89">
        <v>90</v>
      </c>
      <c r="AD41" s="90">
        <f t="shared" si="1"/>
        <v>84.294117647058826</v>
      </c>
      <c r="AE41" s="81">
        <f t="shared" si="2"/>
        <v>1433</v>
      </c>
      <c r="AF41" s="81">
        <f t="shared" si="3"/>
        <v>16</v>
      </c>
      <c r="AG41" s="91"/>
      <c r="AH41" s="91"/>
      <c r="AI41" s="91"/>
      <c r="AJ41" s="93" t="s">
        <v>95</v>
      </c>
      <c r="AK41" s="93" t="s">
        <v>95</v>
      </c>
      <c r="AL41" s="93" t="s">
        <v>95</v>
      </c>
      <c r="AM41" s="93" t="s">
        <v>95</v>
      </c>
      <c r="AN41" s="94" t="s">
        <v>133</v>
      </c>
      <c r="AO41" s="94" t="s">
        <v>133</v>
      </c>
      <c r="AP41" s="94" t="s">
        <v>133</v>
      </c>
      <c r="AQ41" s="93"/>
      <c r="AR41" s="93"/>
      <c r="AS41" s="93"/>
      <c r="AT41" s="94" t="s">
        <v>135</v>
      </c>
      <c r="AU41" s="96" t="s">
        <v>136</v>
      </c>
    </row>
    <row r="42" spans="1:47" ht="15.75" customHeight="1">
      <c r="A42" s="22">
        <v>35</v>
      </c>
      <c r="B42" s="51">
        <f>IF('DAFTAR SISWA'!B42="","",'DAFTAR SISWA'!B42)</f>
        <v>1379</v>
      </c>
      <c r="C42" s="51" t="str">
        <f>IF('DAFTAR SISWA'!C42="","",'DAFTAR SISWA'!C42)</f>
        <v>SATRIA SAKTI HERMAWAN</v>
      </c>
      <c r="D42" s="71" t="s">
        <v>28</v>
      </c>
      <c r="E42" s="74">
        <v>83</v>
      </c>
      <c r="F42" s="74">
        <v>77</v>
      </c>
      <c r="G42" s="74">
        <v>83</v>
      </c>
      <c r="H42" s="75">
        <v>85</v>
      </c>
      <c r="I42" s="77">
        <v>81</v>
      </c>
      <c r="J42" s="78">
        <v>76</v>
      </c>
      <c r="K42" s="74">
        <v>80</v>
      </c>
      <c r="L42" s="79">
        <v>83</v>
      </c>
      <c r="M42" s="80">
        <v>79</v>
      </c>
      <c r="N42" s="77">
        <v>80</v>
      </c>
      <c r="O42" s="74">
        <v>79</v>
      </c>
      <c r="P42" s="83"/>
      <c r="Q42" s="83"/>
      <c r="R42" s="83"/>
      <c r="S42" s="74">
        <v>85</v>
      </c>
      <c r="T42" s="86">
        <v>85</v>
      </c>
      <c r="U42" s="87">
        <v>81</v>
      </c>
      <c r="V42" s="80">
        <v>84</v>
      </c>
      <c r="W42" s="80">
        <v>87</v>
      </c>
      <c r="X42" s="83"/>
      <c r="Y42" s="83"/>
      <c r="Z42" s="83"/>
      <c r="AA42" s="83"/>
      <c r="AB42" s="83"/>
      <c r="AC42" s="89">
        <v>80</v>
      </c>
      <c r="AD42" s="90">
        <f t="shared" si="1"/>
        <v>81.647058823529406</v>
      </c>
      <c r="AE42" s="81">
        <f t="shared" si="2"/>
        <v>1388</v>
      </c>
      <c r="AF42" s="81">
        <f t="shared" si="3"/>
        <v>36</v>
      </c>
      <c r="AG42" s="91"/>
      <c r="AH42" s="91"/>
      <c r="AI42" s="91"/>
      <c r="AJ42" s="93" t="s">
        <v>95</v>
      </c>
      <c r="AK42" s="93" t="s">
        <v>95</v>
      </c>
      <c r="AL42" s="93" t="s">
        <v>95</v>
      </c>
      <c r="AM42" s="93" t="s">
        <v>95</v>
      </c>
      <c r="AN42" s="94" t="s">
        <v>133</v>
      </c>
      <c r="AO42" s="94" t="s">
        <v>133</v>
      </c>
      <c r="AP42" s="94" t="s">
        <v>133</v>
      </c>
      <c r="AQ42" s="93"/>
      <c r="AR42" s="93"/>
      <c r="AS42" s="93"/>
      <c r="AT42" s="94" t="s">
        <v>135</v>
      </c>
      <c r="AU42" s="96" t="s">
        <v>136</v>
      </c>
    </row>
    <row r="43" spans="1:47" ht="15.75" customHeight="1">
      <c r="A43" s="22">
        <v>36</v>
      </c>
      <c r="B43" s="51">
        <f>IF('DAFTAR SISWA'!B43="","",'DAFTAR SISWA'!B43)</f>
        <v>1380</v>
      </c>
      <c r="C43" s="51" t="str">
        <f>IF('DAFTAR SISWA'!C43="","",'DAFTAR SISWA'!C43)</f>
        <v>TIKA MURSIDA</v>
      </c>
      <c r="D43" s="71" t="s">
        <v>28</v>
      </c>
      <c r="E43" s="74">
        <v>85</v>
      </c>
      <c r="F43" s="74">
        <v>80</v>
      </c>
      <c r="G43" s="74">
        <v>81</v>
      </c>
      <c r="H43" s="75">
        <v>83</v>
      </c>
      <c r="I43" s="77">
        <v>85</v>
      </c>
      <c r="J43" s="78">
        <v>83</v>
      </c>
      <c r="K43" s="74">
        <v>78</v>
      </c>
      <c r="L43" s="79">
        <v>84</v>
      </c>
      <c r="M43" s="80">
        <v>80</v>
      </c>
      <c r="N43" s="77">
        <v>84</v>
      </c>
      <c r="O43" s="74">
        <v>81</v>
      </c>
      <c r="P43" s="83"/>
      <c r="Q43" s="83"/>
      <c r="R43" s="83"/>
      <c r="S43" s="74">
        <v>90</v>
      </c>
      <c r="T43" s="86">
        <v>84</v>
      </c>
      <c r="U43" s="87">
        <v>86</v>
      </c>
      <c r="V43" s="80">
        <v>90</v>
      </c>
      <c r="W43" s="80">
        <v>90</v>
      </c>
      <c r="X43" s="83"/>
      <c r="Y43" s="83"/>
      <c r="Z43" s="83"/>
      <c r="AA43" s="83"/>
      <c r="AB43" s="83"/>
      <c r="AC43" s="89">
        <v>84</v>
      </c>
      <c r="AD43" s="90">
        <f t="shared" si="1"/>
        <v>84</v>
      </c>
      <c r="AE43" s="81">
        <f t="shared" si="2"/>
        <v>1428</v>
      </c>
      <c r="AF43" s="81">
        <f t="shared" si="3"/>
        <v>19</v>
      </c>
      <c r="AG43" s="91"/>
      <c r="AH43" s="91"/>
      <c r="AI43" s="91"/>
      <c r="AJ43" s="93" t="s">
        <v>95</v>
      </c>
      <c r="AK43" s="93" t="s">
        <v>95</v>
      </c>
      <c r="AL43" s="93" t="s">
        <v>95</v>
      </c>
      <c r="AM43" s="93" t="s">
        <v>95</v>
      </c>
      <c r="AN43" s="94" t="s">
        <v>133</v>
      </c>
      <c r="AO43" s="94" t="s">
        <v>133</v>
      </c>
      <c r="AP43" s="94" t="s">
        <v>133</v>
      </c>
      <c r="AQ43" s="93"/>
      <c r="AR43" s="93"/>
      <c r="AS43" s="93"/>
      <c r="AT43" s="94" t="s">
        <v>135</v>
      </c>
      <c r="AU43" s="96" t="s">
        <v>136</v>
      </c>
    </row>
    <row r="44" spans="1:47" ht="15.75" customHeight="1">
      <c r="A44" s="22">
        <v>37</v>
      </c>
      <c r="B44" s="127">
        <v>1381</v>
      </c>
      <c r="C44" s="128" t="s">
        <v>98</v>
      </c>
      <c r="D44" s="71" t="s">
        <v>38</v>
      </c>
      <c r="E44" s="129">
        <v>85</v>
      </c>
      <c r="F44" s="74">
        <v>80</v>
      </c>
      <c r="G44" s="129">
        <v>79</v>
      </c>
      <c r="H44" s="75">
        <v>81</v>
      </c>
      <c r="I44" s="77">
        <v>80</v>
      </c>
      <c r="J44" s="78">
        <v>75</v>
      </c>
      <c r="K44" s="129">
        <v>84</v>
      </c>
      <c r="L44" s="79">
        <v>84</v>
      </c>
      <c r="M44" s="80">
        <v>81</v>
      </c>
      <c r="N44" s="77">
        <v>88</v>
      </c>
      <c r="O44" s="129">
        <v>86</v>
      </c>
      <c r="P44" s="130"/>
      <c r="Q44" s="130"/>
      <c r="R44" s="130"/>
      <c r="S44" s="129">
        <v>90</v>
      </c>
      <c r="T44" s="86">
        <v>82</v>
      </c>
      <c r="U44" s="87">
        <v>85</v>
      </c>
      <c r="V44" s="80">
        <v>85</v>
      </c>
      <c r="W44" s="80">
        <v>85</v>
      </c>
      <c r="X44" s="83"/>
      <c r="Y44" s="83"/>
      <c r="Z44" s="83"/>
      <c r="AA44" s="83"/>
      <c r="AB44" s="83"/>
      <c r="AC44" s="89">
        <v>94</v>
      </c>
      <c r="AD44" s="90">
        <f t="shared" si="1"/>
        <v>83.764705882352942</v>
      </c>
      <c r="AE44" s="81">
        <f t="shared" si="2"/>
        <v>1424</v>
      </c>
      <c r="AF44" s="81">
        <f t="shared" si="3"/>
        <v>23</v>
      </c>
      <c r="AG44" s="91"/>
      <c r="AH44" s="91"/>
      <c r="AI44" s="91"/>
      <c r="AJ44" s="93" t="s">
        <v>95</v>
      </c>
      <c r="AK44" s="93" t="s">
        <v>95</v>
      </c>
      <c r="AL44" s="93" t="s">
        <v>95</v>
      </c>
      <c r="AM44" s="93" t="s">
        <v>95</v>
      </c>
      <c r="AN44" s="94" t="s">
        <v>133</v>
      </c>
      <c r="AO44" s="94" t="s">
        <v>133</v>
      </c>
      <c r="AP44" s="94" t="s">
        <v>133</v>
      </c>
      <c r="AQ44" s="93"/>
      <c r="AR44" s="93"/>
      <c r="AS44" s="93"/>
      <c r="AT44" s="94" t="s">
        <v>135</v>
      </c>
      <c r="AU44" s="96" t="s">
        <v>136</v>
      </c>
    </row>
    <row r="45" spans="1:47" ht="15.75" customHeight="1">
      <c r="A45" s="22">
        <v>38</v>
      </c>
      <c r="B45" s="51">
        <f>IF('DAFTAR SISWA'!B45="","",'DAFTAR SISWA'!B45)</f>
        <v>1382</v>
      </c>
      <c r="C45" s="51" t="str">
        <f>IF('DAFTAR SISWA'!C45="","",'DAFTAR SISWA'!C45)</f>
        <v>WORO DWI SANIA</v>
      </c>
      <c r="D45" s="71" t="s">
        <v>28</v>
      </c>
      <c r="E45" s="129">
        <v>85</v>
      </c>
      <c r="F45" s="74">
        <v>82</v>
      </c>
      <c r="G45" s="129">
        <v>79</v>
      </c>
      <c r="H45" s="75">
        <v>81</v>
      </c>
      <c r="I45" s="77">
        <v>89</v>
      </c>
      <c r="J45" s="78">
        <v>76</v>
      </c>
      <c r="K45" s="129">
        <v>84</v>
      </c>
      <c r="L45" s="79">
        <v>87</v>
      </c>
      <c r="M45" s="80">
        <v>79</v>
      </c>
      <c r="N45" s="77">
        <v>87</v>
      </c>
      <c r="O45" s="129">
        <v>85</v>
      </c>
      <c r="P45" s="130"/>
      <c r="Q45" s="130"/>
      <c r="R45" s="130"/>
      <c r="S45" s="129">
        <v>90</v>
      </c>
      <c r="T45" s="86">
        <v>84</v>
      </c>
      <c r="U45" s="131">
        <v>85</v>
      </c>
      <c r="V45" s="80">
        <v>89</v>
      </c>
      <c r="W45" s="80">
        <v>89</v>
      </c>
      <c r="X45" s="83"/>
      <c r="Y45" s="83"/>
      <c r="Z45" s="83"/>
      <c r="AA45" s="83"/>
      <c r="AB45" s="83"/>
      <c r="AC45" s="89">
        <v>94</v>
      </c>
      <c r="AD45" s="90">
        <f t="shared" si="1"/>
        <v>85</v>
      </c>
      <c r="AE45" s="81">
        <f t="shared" si="2"/>
        <v>1445</v>
      </c>
      <c r="AF45" s="81">
        <f t="shared" si="3"/>
        <v>9</v>
      </c>
      <c r="AG45" s="91"/>
      <c r="AH45" s="91"/>
      <c r="AI45" s="91"/>
      <c r="AJ45" s="93" t="s">
        <v>95</v>
      </c>
      <c r="AK45" s="93" t="s">
        <v>95</v>
      </c>
      <c r="AL45" s="93" t="s">
        <v>95</v>
      </c>
      <c r="AM45" s="93" t="s">
        <v>95</v>
      </c>
      <c r="AN45" s="94" t="s">
        <v>133</v>
      </c>
      <c r="AO45" s="94" t="s">
        <v>133</v>
      </c>
      <c r="AP45" s="94" t="s">
        <v>133</v>
      </c>
      <c r="AQ45" s="93"/>
      <c r="AR45" s="93"/>
      <c r="AS45" s="93"/>
      <c r="AT45" s="94" t="s">
        <v>135</v>
      </c>
      <c r="AU45" s="91"/>
    </row>
    <row r="46" spans="1:47" ht="15.75" customHeight="1">
      <c r="A46" s="22">
        <v>39</v>
      </c>
      <c r="B46" s="51" t="str">
        <f>IF('DAFTAR SISWA'!B46="","",'DAFTAR SISWA'!B46)</f>
        <v/>
      </c>
      <c r="C46" s="51" t="str">
        <f>IF('DAFTAR SISWA'!C46="","",'DAFTAR SISWA'!C46)</f>
        <v/>
      </c>
      <c r="D46" s="71" t="s">
        <v>28</v>
      </c>
      <c r="E46" s="132"/>
      <c r="F46" s="133"/>
      <c r="G46" s="132">
        <v>0</v>
      </c>
      <c r="H46" s="134"/>
      <c r="I46" s="133"/>
      <c r="J46" s="135"/>
      <c r="K46" s="133"/>
      <c r="L46" s="133"/>
      <c r="M46" s="133"/>
      <c r="N46" s="77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4"/>
      <c r="AD46" s="136"/>
      <c r="AE46" s="91"/>
      <c r="AF46" s="91"/>
      <c r="AG46" s="91"/>
      <c r="AH46" s="91"/>
      <c r="AI46" s="91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1"/>
    </row>
    <row r="47" spans="1:47" ht="15.75" customHeight="1">
      <c r="A47" s="22">
        <v>40</v>
      </c>
      <c r="B47" s="51" t="str">
        <f>IF('DAFTAR SISWA'!B47="","",'DAFTAR SISWA'!B47)</f>
        <v/>
      </c>
      <c r="C47" s="51" t="str">
        <f>IF('DAFTAR SISWA'!C47="","",'DAFTAR SISWA'!C47)</f>
        <v/>
      </c>
      <c r="D47" s="59" t="s">
        <v>28</v>
      </c>
      <c r="E47" s="133"/>
      <c r="F47" s="133"/>
      <c r="G47" s="133"/>
      <c r="H47" s="133"/>
      <c r="I47" s="133"/>
      <c r="J47" s="133"/>
      <c r="K47" s="133"/>
      <c r="L47" s="133"/>
      <c r="M47" s="133"/>
      <c r="N47" s="77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7"/>
      <c r="AE47" s="91"/>
      <c r="AF47" s="91"/>
      <c r="AG47" s="91"/>
      <c r="AH47" s="91"/>
      <c r="AI47" s="91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1"/>
    </row>
    <row r="48" spans="1:47" ht="15.75" customHeight="1">
      <c r="A48" s="22">
        <v>41</v>
      </c>
      <c r="B48" s="51" t="str">
        <f>IF('DAFTAR SISWA'!B48="","",'DAFTAR SISWA'!B48)</f>
        <v/>
      </c>
      <c r="C48" s="51" t="str">
        <f>IF('DAFTAR SISWA'!C48="","",'DAFTAR SISWA'!C48)</f>
        <v/>
      </c>
      <c r="D48" s="59" t="s">
        <v>28</v>
      </c>
      <c r="E48" s="91"/>
      <c r="F48" s="91"/>
      <c r="G48" s="91"/>
      <c r="H48" s="91"/>
      <c r="I48" s="91"/>
      <c r="J48" s="91"/>
      <c r="K48" s="22"/>
      <c r="L48" s="91"/>
      <c r="M48" s="22"/>
      <c r="N48" s="22"/>
      <c r="O48" s="22"/>
      <c r="P48" s="22"/>
      <c r="Q48" s="22"/>
      <c r="R48" s="91"/>
      <c r="S48" s="91"/>
      <c r="T48" s="22"/>
      <c r="U48" s="91"/>
      <c r="V48" s="22"/>
      <c r="W48" s="22"/>
      <c r="X48" s="22"/>
      <c r="Y48" s="22"/>
      <c r="Z48" s="22"/>
      <c r="AA48" s="22"/>
      <c r="AB48" s="22"/>
      <c r="AC48" s="91"/>
      <c r="AD48" s="137"/>
      <c r="AE48" s="91"/>
      <c r="AF48" s="91"/>
      <c r="AG48" s="91"/>
      <c r="AH48" s="91"/>
      <c r="AI48" s="91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1"/>
    </row>
    <row r="49" spans="1:47" ht="15.75" customHeight="1">
      <c r="A49" s="22">
        <v>42</v>
      </c>
      <c r="B49" s="51" t="str">
        <f>IF('DAFTAR SISWA'!B49="","",'DAFTAR SISWA'!B49)</f>
        <v/>
      </c>
      <c r="C49" s="51" t="str">
        <f>IF('DAFTAR SISWA'!C49="","",'DAFTAR SISWA'!C49)</f>
        <v/>
      </c>
      <c r="D49" s="59" t="s">
        <v>28</v>
      </c>
      <c r="E49" s="91"/>
      <c r="F49" s="91"/>
      <c r="G49" s="91"/>
      <c r="H49" s="91"/>
      <c r="I49" s="91"/>
      <c r="J49" s="91"/>
      <c r="K49" s="22"/>
      <c r="L49" s="91"/>
      <c r="M49" s="22"/>
      <c r="N49" s="22"/>
      <c r="O49" s="22"/>
      <c r="P49" s="22"/>
      <c r="Q49" s="22"/>
      <c r="R49" s="91"/>
      <c r="S49" s="91"/>
      <c r="T49" s="22"/>
      <c r="U49" s="91"/>
      <c r="V49" s="22"/>
      <c r="W49" s="22"/>
      <c r="X49" s="22"/>
      <c r="Y49" s="22"/>
      <c r="Z49" s="22"/>
      <c r="AA49" s="22"/>
      <c r="AB49" s="22"/>
      <c r="AC49" s="91"/>
      <c r="AD49" s="137"/>
      <c r="AE49" s="91"/>
      <c r="AF49" s="91"/>
      <c r="AG49" s="91"/>
      <c r="AH49" s="91"/>
      <c r="AI49" s="91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1"/>
    </row>
    <row r="50" spans="1:47" ht="15.75" customHeight="1">
      <c r="A50" s="22">
        <v>43</v>
      </c>
      <c r="B50" s="51" t="str">
        <f>IF('DAFTAR SISWA'!B50="","",'DAFTAR SISWA'!B50)</f>
        <v/>
      </c>
      <c r="C50" s="51" t="str">
        <f>IF('DAFTAR SISWA'!C50="","",'DAFTAR SISWA'!C50)</f>
        <v/>
      </c>
      <c r="D50" s="59" t="s">
        <v>28</v>
      </c>
      <c r="E50" s="91"/>
      <c r="F50" s="91"/>
      <c r="G50" s="91"/>
      <c r="H50" s="91"/>
      <c r="I50" s="91"/>
      <c r="J50" s="91"/>
      <c r="K50" s="22"/>
      <c r="L50" s="91"/>
      <c r="M50" s="22"/>
      <c r="N50" s="22"/>
      <c r="O50" s="22"/>
      <c r="P50" s="22"/>
      <c r="Q50" s="22"/>
      <c r="R50" s="91"/>
      <c r="S50" s="91"/>
      <c r="T50" s="22"/>
      <c r="U50" s="91"/>
      <c r="V50" s="22"/>
      <c r="W50" s="22"/>
      <c r="X50" s="22"/>
      <c r="Y50" s="22"/>
      <c r="Z50" s="22"/>
      <c r="AA50" s="22"/>
      <c r="AB50" s="22"/>
      <c r="AC50" s="91"/>
      <c r="AD50" s="137"/>
      <c r="AE50" s="91"/>
      <c r="AF50" s="91"/>
      <c r="AG50" s="91"/>
      <c r="AH50" s="91"/>
      <c r="AI50" s="91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1"/>
    </row>
    <row r="51" spans="1:47" ht="12.75" customHeight="1">
      <c r="A51" s="6"/>
      <c r="B51" s="2"/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7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2.75" customHeight="1">
      <c r="A52" s="6"/>
      <c r="B52" s="115" t="s">
        <v>140</v>
      </c>
      <c r="C52" s="116">
        <f>COUNTIF(D9:D50,"L")</f>
        <v>37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7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2.75" customHeight="1">
      <c r="A53" s="6"/>
      <c r="B53" s="115" t="s">
        <v>141</v>
      </c>
      <c r="C53" s="116">
        <f>COUNTIF(D9:D50,"P")</f>
        <v>5</v>
      </c>
      <c r="D53" s="2"/>
      <c r="E53" s="2"/>
      <c r="F53" s="2"/>
      <c r="G53" s="2"/>
      <c r="H53" s="2"/>
      <c r="I53" s="2"/>
      <c r="J53" s="2" t="s">
        <v>144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7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2.75" customHeight="1">
      <c r="A54" s="6"/>
      <c r="B54" s="6" t="s">
        <v>142</v>
      </c>
      <c r="C54" s="11">
        <f>SUM(C52:C53)</f>
        <v>42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7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2.75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7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2.75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7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2.75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7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1:4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1:4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1:4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1:4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1:4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1:4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1:4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1:4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spans="1:4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spans="1:4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spans="1:4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spans="1:4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spans="1:4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spans="1:4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spans="1:4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spans="1:4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spans="1:4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spans="1:4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spans="1:4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spans="1:4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spans="1:4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spans="1:4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spans="1:4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spans="1:4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spans="1:4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spans="1:4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spans="1:4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spans="1:4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spans="1:4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spans="1:4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spans="1:4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spans="1:4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spans="1:4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spans="1:4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spans="1:4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spans="1:4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spans="1:4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1:4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spans="1:4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spans="1:4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spans="1:4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spans="1:4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spans="1:4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spans="1:4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spans="1:4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spans="1:4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spans="1:4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spans="1:4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spans="1:4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spans="1:4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spans="1:4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spans="1:4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spans="1:4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spans="1:4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spans="1:4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spans="1:4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spans="1:4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spans="1:4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spans="1:4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spans="1:4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spans="1:4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spans="1:4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spans="1:4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spans="1:4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spans="1:4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spans="1:4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spans="1:4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spans="1:4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spans="1:4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1:4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spans="1:4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spans="1:4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spans="1:4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spans="1:4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spans="1:4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spans="1:4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spans="1:4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spans="1:4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spans="1:4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spans="1:4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spans="1:4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spans="1:4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spans="1:4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spans="1:4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spans="1:4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spans="1:4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spans="1:4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spans="1:4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spans="1:4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spans="1:4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spans="1:4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spans="1:4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spans="1:4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spans="1:4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spans="1:4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spans="1:4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spans="1:4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spans="1:4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spans="1:4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spans="1:4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spans="1:4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spans="1:4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1:4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spans="1:4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spans="1:4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spans="1:4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spans="1:4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spans="1:4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spans="1:4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spans="1:4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spans="1:4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spans="1:4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spans="1:4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spans="1:4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spans="1:4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spans="1:4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spans="1:4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spans="1:4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spans="1:4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spans="1:4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spans="1:4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spans="1:4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spans="1:4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spans="1:4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spans="1:4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spans="1:4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spans="1:4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spans="1:4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spans="1:4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spans="1:4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spans="1:4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spans="1:4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spans="1:4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spans="1:4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spans="1:4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1:4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spans="1:4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spans="1:4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spans="1:4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spans="1:4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spans="1:4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spans="1:4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spans="1:4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spans="1:4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spans="1:4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spans="1:4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spans="1:4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spans="1:4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spans="1:4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spans="1:4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spans="1:4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spans="1:4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spans="1:4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spans="1:4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spans="1:4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spans="1:4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spans="1:4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spans="1:4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spans="1:4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spans="1:4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spans="1:4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spans="1:4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spans="1:4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spans="1:4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spans="1:4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spans="1:4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spans="1:4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spans="1:4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1:4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spans="1:4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spans="1:4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spans="1:4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spans="1:4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spans="1:4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spans="1:4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spans="1:4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spans="1:4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spans="1:4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spans="1:4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spans="1:4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spans="1:4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spans="1:4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spans="1:4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spans="1:4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spans="1:4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spans="1:4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spans="1:4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spans="1:4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spans="1:4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spans="1:4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spans="1:4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spans="1:4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spans="1:4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spans="1:4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spans="1:4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spans="1:4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spans="1:4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spans="1:4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spans="1:4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spans="1:4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spans="1:4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1:4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spans="1:4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spans="1:4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spans="1:4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spans="1:4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spans="1:4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spans="1:4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spans="1:4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spans="1:4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spans="1:4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spans="1:4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spans="1:4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spans="1:4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spans="1:4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spans="1:4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spans="1:4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spans="1:4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spans="1:4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spans="1:4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spans="1:4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spans="1:4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spans="1:4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spans="1:4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spans="1:4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spans="1:4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spans="1:4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spans="1:4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spans="1:4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spans="1:4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spans="1:4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spans="1:4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spans="1:4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spans="1:4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1:4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spans="1:4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spans="1:4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spans="1:4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spans="1:4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spans="1:4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spans="1:4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spans="1:4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spans="1:4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spans="1:4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spans="1:4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spans="1:4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spans="1:4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spans="1:4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spans="1:4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spans="1:4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spans="1:4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spans="1:4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spans="1:4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spans="1:4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spans="1:4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spans="1:4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spans="1:4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spans="1:4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spans="1:4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spans="1:4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spans="1:4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spans="1:4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spans="1:4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spans="1:4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spans="1:4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spans="1:4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spans="1:4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1:4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spans="1:4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spans="1:4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spans="1:4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spans="1:4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spans="1:4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spans="1:4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spans="1:4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spans="1:4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spans="1:4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spans="1:4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spans="1:4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spans="1:4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spans="1:4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spans="1:4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spans="1:4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spans="1:4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spans="1:4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spans="1:4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spans="1:4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spans="1:4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spans="1:4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spans="1:4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spans="1:4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spans="1:4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spans="1:4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spans="1:4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spans="1:4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spans="1:4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spans="1:4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spans="1:4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spans="1:4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spans="1:4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1:4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spans="1:4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spans="1:4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spans="1:4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spans="1:4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spans="1:4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spans="1:4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spans="1:4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spans="1:4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spans="1:4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spans="1:4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spans="1:4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spans="1:4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spans="1:4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spans="1:4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spans="1:4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spans="1:4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spans="1:4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spans="1:4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spans="1:4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spans="1:4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spans="1:4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spans="1:4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spans="1:4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4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spans="1:4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spans="1:4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spans="1:4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spans="1:4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spans="1:4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spans="1:4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4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spans="1:4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4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4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4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spans="1:4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spans="1:4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spans="1:4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spans="1:4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spans="1:4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spans="1:4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spans="1:4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spans="1:4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spans="1:4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spans="1:4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spans="1:4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spans="1:4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spans="1:4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spans="1:4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spans="1:4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spans="1:4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spans="1:4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spans="1:4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spans="1:4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spans="1:4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spans="1:4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spans="1:4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spans="1:4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spans="1:4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spans="1:4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spans="1:4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spans="1:4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spans="1:4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spans="1:4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spans="1:4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spans="1:4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spans="1:4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spans="1:4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spans="1:4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spans="1:4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spans="1:4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spans="1:4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spans="1:4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spans="1:4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spans="1:4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spans="1:4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spans="1:4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spans="1:4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spans="1:4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spans="1:4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spans="1:4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spans="1:4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spans="1:4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spans="1:4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spans="1:4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spans="1:4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spans="1:4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spans="1:4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spans="1:4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spans="1:4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spans="1:4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spans="1:4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spans="1:4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spans="1:4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spans="1:4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spans="1:4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spans="1:4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1:4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spans="1:4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spans="1:4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spans="1:4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spans="1:4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spans="1:4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spans="1:4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spans="1:4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spans="1:4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spans="1:4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spans="1:4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spans="1:4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spans="1:4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spans="1:4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spans="1:4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spans="1:4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spans="1:4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spans="1:4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spans="1:4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spans="1:4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spans="1:4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spans="1:4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spans="1:4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spans="1:4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spans="1:4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spans="1:4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spans="1:4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spans="1:4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spans="1:4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spans="1:4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spans="1:4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spans="1:4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spans="1:4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1:4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spans="1:4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spans="1:4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spans="1:4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spans="1:4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spans="1:4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spans="1:4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spans="1:4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spans="1:4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spans="1:4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spans="1:4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spans="1:4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spans="1:4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spans="1:4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spans="1:4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spans="1:4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spans="1:4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spans="1:4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spans="1:4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spans="1:4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spans="1:4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spans="1:4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spans="1:4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spans="1:4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spans="1:4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spans="1:4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spans="1:4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spans="1:4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spans="1:4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spans="1:4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spans="1:4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spans="1:4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spans="1:4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1:4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spans="1:4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spans="1:4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spans="1:4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spans="1:4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spans="1:4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spans="1:4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spans="1:4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spans="1:4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spans="1:4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spans="1:4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spans="1:4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spans="1:4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spans="1:4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spans="1:4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spans="1:4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spans="1:4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spans="1:4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spans="1:4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spans="1:4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spans="1:4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spans="1:4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spans="1:4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spans="1:4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spans="1:4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spans="1:4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spans="1:4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spans="1:4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spans="1:4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spans="1:4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spans="1:4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spans="1:4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spans="1:4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1:4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spans="1:4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spans="1:4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spans="1:4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spans="1:4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spans="1:4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spans="1:4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spans="1:4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spans="1:4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spans="1:4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spans="1:4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spans="1:4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spans="1:4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spans="1:4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spans="1:4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spans="1:4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spans="1:4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spans="1:4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spans="1:4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spans="1:4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spans="1:4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spans="1:4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spans="1:4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spans="1:4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spans="1:4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spans="1:4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spans="1:4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spans="1:4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spans="1:4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spans="1:4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spans="1:4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spans="1:4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spans="1:4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1:4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spans="1:4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spans="1:4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spans="1:4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spans="1:4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spans="1:4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spans="1:4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spans="1:4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spans="1:4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spans="1:4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spans="1:4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spans="1:4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spans="1:4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spans="1:4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spans="1:4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spans="1:4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spans="1:4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spans="1:4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spans="1:4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spans="1:4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spans="1:4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spans="1:4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spans="1:4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spans="1:4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spans="1:4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spans="1:4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spans="1:4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spans="1:4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spans="1:4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spans="1:4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spans="1:4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spans="1:4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spans="1:4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1:4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spans="1:4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spans="1:4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spans="1:4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spans="1:4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spans="1:4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spans="1:4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spans="1:4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spans="1:4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spans="1:4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spans="1:4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spans="1:4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spans="1:4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spans="1:4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spans="1:4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spans="1:4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spans="1:4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spans="1:4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spans="1:4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spans="1:4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spans="1:4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spans="1:4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spans="1:4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spans="1:4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spans="1:4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spans="1:4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spans="1:4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spans="1:4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spans="1:4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spans="1:4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spans="1:4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spans="1:4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spans="1:4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1:4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spans="1:4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spans="1:4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spans="1:4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spans="1:4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spans="1:4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spans="1:4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</sheetData>
  <mergeCells count="15">
    <mergeCell ref="AN6:AP6"/>
    <mergeCell ref="AT6:AT7"/>
    <mergeCell ref="AQ6:AS6"/>
    <mergeCell ref="AU6:AU7"/>
    <mergeCell ref="AD6:AD7"/>
    <mergeCell ref="AE6:AE7"/>
    <mergeCell ref="AG6:AI6"/>
    <mergeCell ref="AJ6:AM6"/>
    <mergeCell ref="AF6:AF7"/>
    <mergeCell ref="S6:AB6"/>
    <mergeCell ref="J6:R6"/>
    <mergeCell ref="B6:B7"/>
    <mergeCell ref="A6:A7"/>
    <mergeCell ref="C6:C7"/>
    <mergeCell ref="E6:I6"/>
  </mergeCells>
  <conditionalFormatting sqref="E9:M45 N9:N47 O9:AC45">
    <cfRule type="cellIs" dxfId="1" priority="1" operator="equal">
      <formula>0</formula>
    </cfRule>
  </conditionalFormatting>
  <dataValidations count="1">
    <dataValidation type="decimal" allowBlank="1" showInputMessage="1" showErrorMessage="1" prompt="Perhatian - Input nilai anda salah gunakan nilai 0 - 10" sqref="E9:AC10 E11:S11 U11:V11 X11:AC11 E12:T12 V12:AC12 E13:AC50">
      <formula1>0</formula1>
      <formula2>100</formula2>
    </dataValidation>
  </dataValidations>
  <pageMargins left="0.7" right="0.7" top="0.75" bottom="0.75" header="0.3" footer="0.3"/>
  <pageSetup paperSize="1000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view="pageBreakPreview" topLeftCell="A62" zoomScale="60" zoomScaleNormal="100" workbookViewId="0">
      <selection activeCell="N84" sqref="N84"/>
    </sheetView>
  </sheetViews>
  <sheetFormatPr defaultColWidth="14.425781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140625" customWidth="1"/>
    <col min="8" max="8" width="10.7109375" customWidth="1"/>
    <col min="9" max="9" width="4.7109375" hidden="1" customWidth="1"/>
    <col min="10" max="10" width="38.85546875" customWidth="1"/>
    <col min="11" max="11" width="1" customWidth="1"/>
    <col min="12" max="30" width="9.140625" customWidth="1"/>
  </cols>
  <sheetData>
    <row r="1" spans="1:30" ht="20.25" customHeight="1">
      <c r="A1" s="139"/>
      <c r="B1" s="139"/>
      <c r="C1" s="139"/>
      <c r="D1" s="140"/>
      <c r="E1" s="141"/>
      <c r="F1" s="140"/>
      <c r="G1" s="139"/>
      <c r="H1" s="311" t="s">
        <v>145</v>
      </c>
      <c r="I1" s="274"/>
      <c r="J1" s="142">
        <v>2</v>
      </c>
      <c r="K1" s="139"/>
      <c r="L1" s="143"/>
      <c r="M1" s="143"/>
      <c r="N1" s="143"/>
      <c r="O1" s="143"/>
      <c r="P1" s="143"/>
      <c r="Q1" s="143"/>
      <c r="R1" s="143"/>
      <c r="S1" s="143"/>
      <c r="T1" s="143"/>
      <c r="U1" s="144"/>
      <c r="V1" s="3"/>
      <c r="W1" s="5"/>
      <c r="X1" s="5"/>
      <c r="Y1" s="5"/>
      <c r="Z1" s="5"/>
      <c r="AA1" s="5"/>
      <c r="AB1" s="5"/>
      <c r="AC1" s="5"/>
      <c r="AD1" s="5"/>
    </row>
    <row r="2" spans="1:30" ht="29.25" customHeight="1">
      <c r="A2" s="310" t="s">
        <v>146</v>
      </c>
      <c r="B2" s="280"/>
      <c r="C2" s="280"/>
      <c r="D2" s="280"/>
      <c r="E2" s="280"/>
      <c r="F2" s="280"/>
      <c r="G2" s="280"/>
      <c r="H2" s="280"/>
      <c r="I2" s="280"/>
      <c r="J2" s="280"/>
      <c r="K2" s="145"/>
      <c r="L2" s="146"/>
      <c r="M2" s="146"/>
      <c r="N2" s="146"/>
      <c r="O2" s="146"/>
      <c r="P2" s="146"/>
      <c r="Q2" s="146"/>
      <c r="R2" s="146"/>
      <c r="S2" s="146"/>
      <c r="T2" s="146"/>
      <c r="U2" s="144"/>
      <c r="V2" s="3"/>
      <c r="W2" s="5"/>
      <c r="X2" s="5"/>
      <c r="Y2" s="5"/>
      <c r="Z2" s="5"/>
      <c r="AA2" s="5"/>
      <c r="AB2" s="5"/>
      <c r="AC2" s="5"/>
      <c r="AD2" s="5"/>
    </row>
    <row r="3" spans="1:30" ht="16.5" customHeight="1">
      <c r="A3" s="147" t="s">
        <v>147</v>
      </c>
      <c r="B3" s="148"/>
      <c r="C3" s="149" t="str">
        <f>VLOOKUP($J$1,'ENTRI NILAI PILIH TAB INI'!$A$9:$AC$50,3)</f>
        <v>ANISA UL BADRIYAH</v>
      </c>
      <c r="D3" s="150"/>
      <c r="E3" s="151"/>
      <c r="F3" s="148"/>
      <c r="G3" s="147" t="s">
        <v>27</v>
      </c>
      <c r="H3" s="148"/>
      <c r="I3" s="148"/>
      <c r="J3" s="149" t="str">
        <f>nama_mapel!$J$3</f>
        <v xml:space="preserve"> XI / 4</v>
      </c>
      <c r="K3" s="152"/>
      <c r="L3" s="153"/>
      <c r="M3" s="153"/>
      <c r="N3" s="153"/>
      <c r="O3" s="153"/>
      <c r="P3" s="153"/>
      <c r="Q3" s="153"/>
      <c r="R3" s="153"/>
      <c r="S3" s="153"/>
      <c r="T3" s="153"/>
      <c r="U3" s="144"/>
      <c r="V3" s="3"/>
      <c r="W3" s="5"/>
      <c r="X3" s="5"/>
      <c r="Y3" s="5"/>
      <c r="Z3" s="5"/>
      <c r="AA3" s="5"/>
      <c r="AB3" s="5"/>
      <c r="AC3" s="5"/>
      <c r="AD3" s="5"/>
    </row>
    <row r="4" spans="1:30" ht="16.5" customHeight="1">
      <c r="A4" s="147" t="s">
        <v>148</v>
      </c>
      <c r="B4" s="148"/>
      <c r="C4" s="149" t="str">
        <f>IF(VLOOKUP($J$1,'ENTRI NILAI PILIH TAB INI'!$A$9:$AC$50,2)&lt;100,"00","0")&amp;VLOOKUP($J$1,'ENTRI NILAI PILIH TAB INI'!$A$9:$AC$50,2)</f>
        <v>01345</v>
      </c>
      <c r="D4" s="154"/>
      <c r="E4" s="148"/>
      <c r="F4" s="148"/>
      <c r="G4" s="147" t="s">
        <v>43</v>
      </c>
      <c r="H4" s="148"/>
      <c r="I4" s="148"/>
      <c r="J4" s="149" t="str">
        <f>nama_mapel!$H$4</f>
        <v>2016-2017</v>
      </c>
      <c r="K4" s="152"/>
      <c r="L4" s="153"/>
      <c r="M4" s="155" t="str">
        <f>nama_mapel!$H$4</f>
        <v>2016-2017</v>
      </c>
      <c r="N4" s="153"/>
      <c r="O4" s="153"/>
      <c r="P4" s="153" t="s">
        <v>149</v>
      </c>
      <c r="Q4" s="153"/>
      <c r="R4" s="153"/>
      <c r="S4" s="153"/>
      <c r="T4" s="153"/>
      <c r="U4" s="144"/>
      <c r="V4" s="3"/>
      <c r="W4" s="5"/>
      <c r="X4" s="5"/>
      <c r="Y4" s="5"/>
      <c r="Z4" s="5"/>
      <c r="AA4" s="5"/>
      <c r="AB4" s="5"/>
      <c r="AC4" s="5"/>
      <c r="AD4" s="5"/>
    </row>
    <row r="5" spans="1:30" ht="16.5" customHeight="1">
      <c r="A5" s="147" t="s">
        <v>150</v>
      </c>
      <c r="B5" s="148"/>
      <c r="C5" s="149" t="s">
        <v>151</v>
      </c>
      <c r="D5" s="154"/>
      <c r="E5" s="148"/>
      <c r="F5" s="148"/>
      <c r="G5" s="147" t="s">
        <v>52</v>
      </c>
      <c r="H5" s="148"/>
      <c r="I5" s="148"/>
      <c r="J5" s="149" t="str">
        <f>nama_mapel!$J$5</f>
        <v>Administrasi Perkantoran</v>
      </c>
      <c r="K5" s="152"/>
      <c r="L5" s="153"/>
      <c r="M5" s="153" t="str">
        <f>nama_mapel!$J$5</f>
        <v>Administrasi Perkantoran</v>
      </c>
      <c r="N5" s="153"/>
      <c r="O5" s="153"/>
      <c r="P5" s="153" t="s">
        <v>152</v>
      </c>
      <c r="Q5" s="153"/>
      <c r="R5" s="153"/>
      <c r="S5" s="153"/>
      <c r="T5" s="153"/>
      <c r="U5" s="144"/>
      <c r="V5" s="3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148"/>
      <c r="B6" s="147"/>
      <c r="C6" s="147"/>
      <c r="D6" s="148"/>
      <c r="E6" s="156"/>
      <c r="F6" s="148"/>
      <c r="G6" s="148"/>
      <c r="H6" s="147"/>
      <c r="I6" s="148"/>
      <c r="J6" s="148"/>
      <c r="K6" s="140"/>
      <c r="L6" s="157"/>
      <c r="M6" s="157"/>
      <c r="N6" s="157"/>
      <c r="O6" s="157"/>
      <c r="P6" s="157" t="s">
        <v>153</v>
      </c>
      <c r="Q6" s="157"/>
      <c r="R6" s="157"/>
      <c r="S6" s="157"/>
      <c r="T6" s="157"/>
      <c r="U6" s="144"/>
      <c r="V6" s="3"/>
      <c r="W6" s="5"/>
      <c r="X6" s="5"/>
      <c r="Y6" s="5"/>
      <c r="Z6" s="5"/>
      <c r="AA6" s="5"/>
      <c r="AB6" s="5"/>
      <c r="AC6" s="5"/>
      <c r="AD6" s="5"/>
    </row>
    <row r="7" spans="1:30" ht="16.5" customHeight="1">
      <c r="A7" s="315" t="s">
        <v>154</v>
      </c>
      <c r="B7" s="321" t="s">
        <v>155</v>
      </c>
      <c r="C7" s="322"/>
      <c r="D7" s="320" t="s">
        <v>26</v>
      </c>
      <c r="E7" s="312" t="s">
        <v>156</v>
      </c>
      <c r="F7" s="313"/>
      <c r="G7" s="313"/>
      <c r="H7" s="313"/>
      <c r="I7" s="313"/>
      <c r="J7" s="314"/>
      <c r="K7" s="158"/>
      <c r="L7" s="159"/>
      <c r="M7" s="159"/>
      <c r="N7" s="159"/>
      <c r="O7" s="159"/>
      <c r="P7" s="159"/>
      <c r="Q7" s="159"/>
      <c r="R7" s="159"/>
      <c r="S7" s="159"/>
      <c r="T7" s="159"/>
      <c r="U7" s="144"/>
      <c r="V7" s="3"/>
      <c r="W7" s="5"/>
      <c r="X7" s="5"/>
      <c r="Y7" s="5"/>
      <c r="Z7" s="5"/>
      <c r="AA7" s="5"/>
      <c r="AB7" s="5"/>
      <c r="AC7" s="5"/>
      <c r="AD7" s="5"/>
    </row>
    <row r="8" spans="1:30" ht="16.5" customHeight="1">
      <c r="A8" s="316"/>
      <c r="B8" s="323"/>
      <c r="C8" s="324"/>
      <c r="D8" s="290"/>
      <c r="E8" s="160" t="s">
        <v>157</v>
      </c>
      <c r="F8" s="161" t="s">
        <v>158</v>
      </c>
      <c r="G8" s="161" t="s">
        <v>105</v>
      </c>
      <c r="H8" s="317" t="s">
        <v>159</v>
      </c>
      <c r="I8" s="288"/>
      <c r="J8" s="318"/>
      <c r="K8" s="162"/>
      <c r="L8" s="159"/>
      <c r="M8" s="159"/>
      <c r="N8" s="159"/>
      <c r="O8" s="159"/>
      <c r="P8" s="159" t="s">
        <v>160</v>
      </c>
      <c r="Q8" s="159"/>
      <c r="R8" s="159"/>
      <c r="S8" s="159"/>
      <c r="T8" s="159"/>
      <c r="U8" s="144"/>
      <c r="V8" s="3"/>
      <c r="W8" s="5"/>
      <c r="X8" s="5"/>
      <c r="Y8" s="5"/>
      <c r="Z8" s="5"/>
      <c r="AA8" s="5"/>
      <c r="AB8" s="5"/>
      <c r="AC8" s="5"/>
      <c r="AD8" s="5"/>
    </row>
    <row r="9" spans="1:30" ht="21" customHeight="1">
      <c r="A9" s="163" t="s">
        <v>11</v>
      </c>
      <c r="B9" s="164" t="s">
        <v>17</v>
      </c>
      <c r="C9" s="165"/>
      <c r="D9" s="166"/>
      <c r="E9" s="167"/>
      <c r="F9" s="166"/>
      <c r="G9" s="168"/>
      <c r="H9" s="319"/>
      <c r="I9" s="303"/>
      <c r="J9" s="304"/>
      <c r="K9" s="169"/>
      <c r="L9" s="159"/>
      <c r="M9" s="159"/>
      <c r="N9" s="159"/>
      <c r="O9" s="159"/>
      <c r="P9" s="159" t="s">
        <v>161</v>
      </c>
      <c r="Q9" s="159"/>
      <c r="R9" s="159"/>
      <c r="S9" s="159"/>
      <c r="T9" s="159"/>
      <c r="U9" s="144"/>
      <c r="V9" s="3"/>
      <c r="W9" s="5"/>
      <c r="X9" s="5"/>
      <c r="Y9" s="5"/>
      <c r="Z9" s="5"/>
      <c r="AA9" s="5"/>
      <c r="AB9" s="5"/>
      <c r="AC9" s="5"/>
      <c r="AD9" s="5"/>
    </row>
    <row r="10" spans="1:30" ht="35.25" customHeight="1">
      <c r="A10" s="170">
        <v>1</v>
      </c>
      <c r="B10" s="298" t="str">
        <f>nama_mapel!C4</f>
        <v>Pendidikan Agama</v>
      </c>
      <c r="C10" s="309"/>
      <c r="D10" s="172">
        <f>nama_mapel!D4</f>
        <v>76</v>
      </c>
      <c r="E10" s="172">
        <f>IF(VLOOKUP($J$1,'ENTRI NILAI PILIH TAB INI'!$A$9:$AC$50,M10)=0,"",ROUND(VLOOKUP($J$1,'ENTRI NILAI PILIH TAB INI'!$A$9:$AC$50,M10),0))</f>
        <v>82</v>
      </c>
      <c r="F10" s="269" t="str">
        <f t="shared" ref="F10:F24" si="0">IF((E10=0),"",CONCATENATE(VLOOKUP(ABS(LEFT(E10,1)),$O$11:$Q$21,3)," ",IF((ABS(RIGHT(E10,1))=0),"",VLOOKUP(ABS(RIGHT(E10,1)),$O$11:$Q$21,2))))</f>
        <v>Delapan puluh dua</v>
      </c>
      <c r="G10" s="173" t="str">
        <f t="shared" ref="G10:G14" si="1">IF(E10="","",VLOOKUP(E10,$S$16:$T$19,2))</f>
        <v>Baik</v>
      </c>
      <c r="H10" s="298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299"/>
      <c r="J10" s="300"/>
      <c r="K10" s="174"/>
      <c r="L10" s="159"/>
      <c r="M10" s="159">
        <v>5</v>
      </c>
      <c r="N10" s="159"/>
      <c r="O10" s="159"/>
      <c r="P10" s="159" t="s">
        <v>162</v>
      </c>
      <c r="Q10" s="159"/>
      <c r="R10" s="159"/>
      <c r="S10" s="159"/>
      <c r="T10" s="159"/>
      <c r="U10" s="144"/>
      <c r="V10" s="3"/>
      <c r="W10" s="5"/>
      <c r="X10" s="5"/>
      <c r="Y10" s="5"/>
      <c r="Z10" s="5"/>
      <c r="AA10" s="5"/>
      <c r="AB10" s="5"/>
      <c r="AC10" s="5"/>
      <c r="AD10" s="5"/>
    </row>
    <row r="11" spans="1:30" ht="35.25" customHeight="1">
      <c r="A11" s="175">
        <v>2</v>
      </c>
      <c r="B11" s="298" t="str">
        <f>nama_mapel!C5</f>
        <v xml:space="preserve">Pendidikan Pancasila dan Kewarganegaraan </v>
      </c>
      <c r="C11" s="309"/>
      <c r="D11" s="172">
        <f>nama_mapel!D5</f>
        <v>75</v>
      </c>
      <c r="E11" s="172">
        <f>IF(VLOOKUP($J$1,'ENTRI NILAI PILIH TAB INI'!$A$9:$AC$50,M11)=0,"",ROUND(VLOOKUP($J$1,'ENTRI NILAI PILIH TAB INI'!$A$9:$AC$50,M11),0))</f>
        <v>90</v>
      </c>
      <c r="F11" s="269" t="str">
        <f t="shared" si="0"/>
        <v xml:space="preserve">Sembilan puluh </v>
      </c>
      <c r="G11" s="173" t="str">
        <f t="shared" si="1"/>
        <v>Amat Baik</v>
      </c>
      <c r="H11" s="298" t="str">
        <f t="shared" si="2"/>
        <v>Pemahaman materi Pendidikan Pancasila dan Kewarganegaraan  tercapai  dengan predikat Amat Baik</v>
      </c>
      <c r="I11" s="299"/>
      <c r="J11" s="300"/>
      <c r="K11" s="174"/>
      <c r="L11" s="159">
        <f t="shared" ref="L11:L14" si="3">IF(E11="","",MOD(E11,1))</f>
        <v>0</v>
      </c>
      <c r="M11" s="159">
        <v>6</v>
      </c>
      <c r="N11" s="159"/>
      <c r="O11" s="176">
        <v>1</v>
      </c>
      <c r="P11" s="176" t="s">
        <v>163</v>
      </c>
      <c r="Q11" s="176" t="s">
        <v>164</v>
      </c>
      <c r="R11" s="159"/>
      <c r="S11" s="159"/>
      <c r="T11" s="159"/>
      <c r="U11" s="144"/>
      <c r="V11" s="3"/>
      <c r="W11" s="5"/>
      <c r="X11" s="5"/>
      <c r="Y11" s="5"/>
      <c r="Z11" s="5"/>
      <c r="AA11" s="5"/>
      <c r="AB11" s="5"/>
      <c r="AC11" s="5"/>
      <c r="AD11" s="5"/>
    </row>
    <row r="12" spans="1:30" ht="35.25" customHeight="1">
      <c r="A12" s="175">
        <v>3</v>
      </c>
      <c r="B12" s="298" t="str">
        <f>nama_mapel!C6</f>
        <v>Bahasa  Indonesia</v>
      </c>
      <c r="C12" s="309"/>
      <c r="D12" s="172">
        <f>nama_mapel!D6</f>
        <v>75</v>
      </c>
      <c r="E12" s="172">
        <f>IF(VLOOKUP($J$1,'ENTRI NILAI PILIH TAB INI'!$A$9:$AC$50,M12)=0,"",ROUND(VLOOKUP($J$1,'ENTRI NILAI PILIH TAB INI'!$A$9:$AC$50,M12),0))</f>
        <v>82</v>
      </c>
      <c r="F12" s="269" t="str">
        <f t="shared" si="0"/>
        <v>Delapan puluh dua</v>
      </c>
      <c r="G12" s="173" t="str">
        <f t="shared" si="1"/>
        <v>Baik</v>
      </c>
      <c r="H12" s="298" t="str">
        <f t="shared" si="2"/>
        <v>Pemahaman materi Bahasa  Indonesia tercapai  dengan predikat Baik</v>
      </c>
      <c r="I12" s="299"/>
      <c r="J12" s="300"/>
      <c r="K12" s="174"/>
      <c r="L12" s="159">
        <f t="shared" si="3"/>
        <v>0</v>
      </c>
      <c r="M12" s="159">
        <v>7</v>
      </c>
      <c r="N12" s="159"/>
      <c r="O12" s="176">
        <v>2</v>
      </c>
      <c r="P12" s="176" t="s">
        <v>165</v>
      </c>
      <c r="Q12" s="176" t="s">
        <v>166</v>
      </c>
      <c r="R12" s="159"/>
      <c r="S12" s="159"/>
      <c r="T12" s="159"/>
      <c r="U12" s="144"/>
      <c r="V12" s="3"/>
      <c r="W12" s="5"/>
      <c r="X12" s="5"/>
      <c r="Y12" s="5"/>
      <c r="Z12" s="5"/>
      <c r="AA12" s="5"/>
      <c r="AB12" s="5"/>
      <c r="AC12" s="5"/>
      <c r="AD12" s="5"/>
    </row>
    <row r="13" spans="1:30" ht="35.25" customHeight="1">
      <c r="A13" s="175">
        <v>4</v>
      </c>
      <c r="B13" s="298" t="str">
        <f>nama_mapel!C7</f>
        <v>Pendidikan Jasmani dan Olahraga</v>
      </c>
      <c r="C13" s="309"/>
      <c r="D13" s="172">
        <f>nama_mapel!D7</f>
        <v>75</v>
      </c>
      <c r="E13" s="172">
        <f>IF(VLOOKUP($J$1,'ENTRI NILAI PILIH TAB INI'!$A$9:$AC$50,M13)=0,"",ROUND(VLOOKUP($J$1,'ENTRI NILAI PILIH TAB INI'!$A$9:$AC$50,M13),0))</f>
        <v>84</v>
      </c>
      <c r="F13" s="269" t="str">
        <f t="shared" si="0"/>
        <v>Delapan puluh empat</v>
      </c>
      <c r="G13" s="173" t="str">
        <f t="shared" si="1"/>
        <v>Baik</v>
      </c>
      <c r="H13" s="298" t="str">
        <f t="shared" si="2"/>
        <v>Pemahaman materi Pendidikan Jasmani dan Olahraga tercapai  dengan predikat Baik</v>
      </c>
      <c r="I13" s="299"/>
      <c r="J13" s="300"/>
      <c r="K13" s="174"/>
      <c r="L13" s="159">
        <f t="shared" si="3"/>
        <v>0</v>
      </c>
      <c r="M13" s="159">
        <v>8</v>
      </c>
      <c r="N13" s="159"/>
      <c r="O13" s="176">
        <v>3</v>
      </c>
      <c r="P13" s="176" t="s">
        <v>167</v>
      </c>
      <c r="Q13" s="176" t="s">
        <v>168</v>
      </c>
      <c r="R13" s="159"/>
      <c r="S13" s="177"/>
      <c r="T13" s="159"/>
      <c r="U13" s="144"/>
      <c r="V13" s="3"/>
      <c r="W13" s="5"/>
      <c r="X13" s="5"/>
      <c r="Y13" s="5"/>
      <c r="Z13" s="5"/>
      <c r="AA13" s="5"/>
      <c r="AB13" s="5"/>
      <c r="AC13" s="5"/>
      <c r="AD13" s="5"/>
    </row>
    <row r="14" spans="1:30" ht="35.25" customHeight="1">
      <c r="A14" s="175">
        <v>5</v>
      </c>
      <c r="B14" s="298" t="str">
        <f>nama_mapel!C8</f>
        <v>Seni Budaya</v>
      </c>
      <c r="C14" s="309"/>
      <c r="D14" s="172">
        <f>nama_mapel!D8</f>
        <v>75</v>
      </c>
      <c r="E14" s="172">
        <f>IF(VLOOKUP($J$1,'ENTRI NILAI PILIH TAB INI'!$A$9:$AC$50,M14)=0,"",ROUND(VLOOKUP($J$1,'ENTRI NILAI PILIH TAB INI'!$A$9:$AC$50,M14),0))</f>
        <v>88</v>
      </c>
      <c r="F14" s="269" t="str">
        <f t="shared" si="0"/>
        <v>Delapan puluh delapan</v>
      </c>
      <c r="G14" s="173" t="str">
        <f t="shared" si="1"/>
        <v>Baik</v>
      </c>
      <c r="H14" s="298" t="str">
        <f t="shared" si="2"/>
        <v>Pemahaman materi Seni Budaya tercapai  dengan predikat Baik</v>
      </c>
      <c r="I14" s="299"/>
      <c r="J14" s="300"/>
      <c r="K14" s="174"/>
      <c r="L14" s="159">
        <f t="shared" si="3"/>
        <v>0</v>
      </c>
      <c r="M14" s="159">
        <v>9</v>
      </c>
      <c r="N14" s="159"/>
      <c r="O14" s="176">
        <v>4</v>
      </c>
      <c r="P14" s="176" t="s">
        <v>169</v>
      </c>
      <c r="Q14" s="176" t="s">
        <v>170</v>
      </c>
      <c r="R14" s="159"/>
      <c r="S14" s="159"/>
      <c r="T14" s="159"/>
      <c r="U14" s="144"/>
      <c r="V14" s="3"/>
      <c r="W14" s="5"/>
      <c r="X14" s="5"/>
      <c r="Y14" s="5"/>
      <c r="Z14" s="5"/>
      <c r="AA14" s="5"/>
      <c r="AB14" s="5"/>
      <c r="AC14" s="5"/>
      <c r="AD14" s="5"/>
    </row>
    <row r="15" spans="1:30" ht="22.5" customHeight="1">
      <c r="A15" s="163" t="s">
        <v>100</v>
      </c>
      <c r="B15" s="164" t="s">
        <v>101</v>
      </c>
      <c r="C15" s="178"/>
      <c r="D15" s="179"/>
      <c r="E15" s="179"/>
      <c r="F15" s="179" t="str">
        <f t="shared" si="0"/>
        <v/>
      </c>
      <c r="G15" s="179"/>
      <c r="H15" s="325"/>
      <c r="I15" s="303"/>
      <c r="J15" s="304"/>
      <c r="K15" s="174"/>
      <c r="L15" s="159"/>
      <c r="M15" s="159"/>
      <c r="N15" s="159"/>
      <c r="O15" s="159">
        <v>5</v>
      </c>
      <c r="P15" s="159" t="s">
        <v>171</v>
      </c>
      <c r="Q15" s="159" t="s">
        <v>172</v>
      </c>
      <c r="R15" s="159"/>
      <c r="S15" s="159">
        <v>0</v>
      </c>
      <c r="T15" s="159" t="s">
        <v>173</v>
      </c>
      <c r="U15" s="144"/>
      <c r="V15" s="3"/>
      <c r="W15" s="5"/>
      <c r="X15" s="5"/>
      <c r="Y15" s="5"/>
      <c r="Z15" s="5"/>
      <c r="AA15" s="5"/>
      <c r="AB15" s="5"/>
      <c r="AC15" s="5"/>
      <c r="AD15" s="5"/>
    </row>
    <row r="16" spans="1:30" ht="31.5" customHeight="1">
      <c r="A16" s="175">
        <v>1</v>
      </c>
      <c r="B16" s="298" t="str">
        <f>nama_mapel!C10</f>
        <v>Bahasa Inggris</v>
      </c>
      <c r="C16" s="309"/>
      <c r="D16" s="180">
        <f>nama_mapel!D10</f>
        <v>75</v>
      </c>
      <c r="E16" s="181">
        <f>IF(VLOOKUP($J$1,'ENTRI NILAI PILIH TAB INI'!$A$9:$AC$50,M16)=0,"",ROUND(VLOOKUP($J$1,'ENTRI NILAI PILIH TAB INI'!$A$9:$AC$50,M16),0))</f>
        <v>83</v>
      </c>
      <c r="F16" s="269" t="str">
        <f t="shared" si="0"/>
        <v>Delapan puluh tiga</v>
      </c>
      <c r="G16" s="173" t="str">
        <f t="shared" ref="G16:G24" si="4">IF(E16="","",VLOOKUP(E16,$S$16:$T$19,2))</f>
        <v>Baik</v>
      </c>
      <c r="H16" s="298" t="str">
        <f t="shared" ref="H16:H24" si="5">CONCATENATE("Pemahaman materi ",B16,IF(D16&lt;E16," tercapai "," belum tercapai ")," dengan predikat"," ",G16)</f>
        <v>Pemahaman materi Bahasa Inggris tercapai  dengan predikat Baik</v>
      </c>
      <c r="I16" s="299"/>
      <c r="J16" s="300"/>
      <c r="K16" s="174"/>
      <c r="L16" s="159">
        <f t="shared" ref="L16:L22" si="6">IF(E16="","",MOD(E16,1))</f>
        <v>0</v>
      </c>
      <c r="M16" s="159">
        <v>10</v>
      </c>
      <c r="N16" s="159"/>
      <c r="O16" s="159">
        <v>6</v>
      </c>
      <c r="P16" s="159" t="s">
        <v>174</v>
      </c>
      <c r="Q16" s="159" t="s">
        <v>166</v>
      </c>
      <c r="R16" s="159"/>
      <c r="S16" s="159">
        <v>60</v>
      </c>
      <c r="T16" s="159" t="s">
        <v>175</v>
      </c>
      <c r="U16" s="144"/>
      <c r="V16" s="3"/>
      <c r="W16" s="5"/>
      <c r="X16" s="5"/>
      <c r="Y16" s="5"/>
      <c r="Z16" s="5"/>
      <c r="AA16" s="5"/>
      <c r="AB16" s="5"/>
      <c r="AC16" s="5"/>
      <c r="AD16" s="5"/>
    </row>
    <row r="17" spans="1:30" ht="31.5" customHeight="1">
      <c r="A17" s="175">
        <v>2</v>
      </c>
      <c r="B17" s="298" t="str">
        <f>nama_mapel!C11</f>
        <v>Matematika</v>
      </c>
      <c r="C17" s="309"/>
      <c r="D17" s="180">
        <f>nama_mapel!D11</f>
        <v>75</v>
      </c>
      <c r="E17" s="181">
        <f>IF(VLOOKUP($J$1,'ENTRI NILAI PILIH TAB INI'!$A$9:$AC$50,M17)=0,"",ROUND(VLOOKUP($J$1,'ENTRI NILAI PILIH TAB INI'!$A$9:$AC$50,M17),0))</f>
        <v>82</v>
      </c>
      <c r="F17" s="269" t="str">
        <f t="shared" si="0"/>
        <v>Delapan puluh dua</v>
      </c>
      <c r="G17" s="173" t="str">
        <f t="shared" si="4"/>
        <v>Baik</v>
      </c>
      <c r="H17" s="298" t="str">
        <f t="shared" si="5"/>
        <v>Pemahaman materi Matematika tercapai  dengan predikat Baik</v>
      </c>
      <c r="I17" s="299"/>
      <c r="J17" s="300"/>
      <c r="K17" s="174"/>
      <c r="L17" s="159">
        <f t="shared" si="6"/>
        <v>0</v>
      </c>
      <c r="M17" s="159">
        <v>11</v>
      </c>
      <c r="N17" s="159"/>
      <c r="O17" s="159">
        <v>7</v>
      </c>
      <c r="P17" s="159" t="s">
        <v>176</v>
      </c>
      <c r="Q17" s="159" t="s">
        <v>168</v>
      </c>
      <c r="R17" s="159"/>
      <c r="S17" s="159">
        <v>75</v>
      </c>
      <c r="T17" s="159" t="s">
        <v>133</v>
      </c>
      <c r="U17" s="144"/>
      <c r="V17" s="3"/>
      <c r="W17" s="5"/>
      <c r="X17" s="5"/>
      <c r="Y17" s="5"/>
      <c r="Z17" s="5"/>
      <c r="AA17" s="5"/>
      <c r="AB17" s="5"/>
      <c r="AC17" s="5"/>
      <c r="AD17" s="5"/>
    </row>
    <row r="18" spans="1:30" ht="31.5" customHeight="1">
      <c r="A18" s="175">
        <v>3</v>
      </c>
      <c r="B18" s="298" t="str">
        <f>nama_mapel!C12</f>
        <v>Ilmu Pengetahuan Alam (IPA)</v>
      </c>
      <c r="C18" s="309"/>
      <c r="D18" s="180">
        <f>nama_mapel!D12</f>
        <v>75</v>
      </c>
      <c r="E18" s="181">
        <f>IF(VLOOKUP($J$1,'ENTRI NILAI PILIH TAB INI'!$A$9:$AC$50,M18)=0,"",ROUND(VLOOKUP($J$1,'ENTRI NILAI PILIH TAB INI'!$A$9:$AC$50,M18),0))</f>
        <v>84</v>
      </c>
      <c r="F18" s="269" t="str">
        <f t="shared" si="0"/>
        <v>Delapan puluh empat</v>
      </c>
      <c r="G18" s="173" t="str">
        <f t="shared" si="4"/>
        <v>Baik</v>
      </c>
      <c r="H18" s="298" t="str">
        <f t="shared" si="5"/>
        <v>Pemahaman materi Ilmu Pengetahuan Alam (IPA) tercapai  dengan predikat Baik</v>
      </c>
      <c r="I18" s="299"/>
      <c r="J18" s="300"/>
      <c r="K18" s="174"/>
      <c r="L18" s="159">
        <f t="shared" si="6"/>
        <v>0</v>
      </c>
      <c r="M18" s="159">
        <v>12</v>
      </c>
      <c r="N18" s="159"/>
      <c r="O18" s="159"/>
      <c r="P18" s="159"/>
      <c r="Q18" s="159"/>
      <c r="R18" s="159"/>
      <c r="S18" s="159">
        <v>90</v>
      </c>
      <c r="T18" s="159" t="s">
        <v>138</v>
      </c>
      <c r="U18" s="144"/>
      <c r="V18" s="3"/>
      <c r="W18" s="5"/>
      <c r="X18" s="5"/>
      <c r="Y18" s="5"/>
      <c r="Z18" s="5"/>
      <c r="AA18" s="5"/>
      <c r="AB18" s="5"/>
      <c r="AC18" s="5"/>
      <c r="AD18" s="5"/>
    </row>
    <row r="19" spans="1:30" ht="31.5" customHeight="1">
      <c r="A19" s="175">
        <v>4</v>
      </c>
      <c r="B19" s="298" t="str">
        <f>nama_mapel!C13</f>
        <v>Ilmu Pengetahuan Sosial (IPS)</v>
      </c>
      <c r="C19" s="309"/>
      <c r="D19" s="180">
        <f>nama_mapel!D13</f>
        <v>75</v>
      </c>
      <c r="E19" s="181">
        <f>IF(VLOOKUP($J$1,'ENTRI NILAI PILIH TAB INI'!$A$9:$AC$50,M19)=0,"",ROUND(VLOOKUP($J$1,'ENTRI NILAI PILIH TAB INI'!$A$9:$AC$50,M19),0))</f>
        <v>78</v>
      </c>
      <c r="F19" s="269" t="str">
        <f t="shared" si="0"/>
        <v>Tujuh puluh delapan</v>
      </c>
      <c r="G19" s="173" t="str">
        <f t="shared" si="4"/>
        <v>Baik</v>
      </c>
      <c r="H19" s="298" t="str">
        <f t="shared" si="5"/>
        <v>Pemahaman materi Ilmu Pengetahuan Sosial (IPS) tercapai  dengan predikat Baik</v>
      </c>
      <c r="I19" s="299"/>
      <c r="J19" s="300"/>
      <c r="K19" s="174"/>
      <c r="L19" s="159">
        <f t="shared" si="6"/>
        <v>0</v>
      </c>
      <c r="M19" s="159">
        <v>13</v>
      </c>
      <c r="N19" s="159"/>
      <c r="O19" s="159"/>
      <c r="P19" s="159"/>
      <c r="Q19" s="159"/>
      <c r="R19" s="159"/>
      <c r="S19" s="159"/>
      <c r="T19" s="159"/>
      <c r="U19" s="144"/>
      <c r="V19" s="3"/>
      <c r="W19" s="5"/>
      <c r="X19" s="5"/>
      <c r="Y19" s="5"/>
      <c r="Z19" s="5"/>
      <c r="AA19" s="5"/>
      <c r="AB19" s="5"/>
      <c r="AC19" s="5"/>
      <c r="AD19" s="5"/>
    </row>
    <row r="20" spans="1:30" ht="31.5" customHeight="1">
      <c r="A20" s="175">
        <v>5</v>
      </c>
      <c r="B20" s="298" t="str">
        <f>nama_mapel!C14</f>
        <v>Ketrampilan Komputer dan Pengelolaan Informasi</v>
      </c>
      <c r="C20" s="309"/>
      <c r="D20" s="180">
        <f>nama_mapel!D14</f>
        <v>75</v>
      </c>
      <c r="E20" s="181">
        <f>IF(VLOOKUP($J$1,'ENTRI NILAI PILIH TAB INI'!$A$9:$AC$50,M20)=0,"",ROUND(VLOOKUP($J$1,'ENTRI NILAI PILIH TAB INI'!$A$9:$AC$50,M20),0))</f>
        <v>88</v>
      </c>
      <c r="F20" s="269" t="str">
        <f t="shared" si="0"/>
        <v>Delapan puluh delapan</v>
      </c>
      <c r="G20" s="173" t="str">
        <f t="shared" si="4"/>
        <v>Baik</v>
      </c>
      <c r="H20" s="298" t="str">
        <f t="shared" si="5"/>
        <v>Pemahaman materi Ketrampilan Komputer dan Pengelolaan Informasi tercapai  dengan predikat Baik</v>
      </c>
      <c r="I20" s="299"/>
      <c r="J20" s="300"/>
      <c r="K20" s="174"/>
      <c r="L20" s="159">
        <f t="shared" si="6"/>
        <v>0</v>
      </c>
      <c r="M20" s="159">
        <v>14</v>
      </c>
      <c r="N20" s="159"/>
      <c r="O20" s="159">
        <v>8</v>
      </c>
      <c r="P20" s="159" t="s">
        <v>177</v>
      </c>
      <c r="Q20" s="159" t="s">
        <v>170</v>
      </c>
      <c r="R20" s="159"/>
      <c r="S20" s="159"/>
      <c r="T20" s="159"/>
      <c r="U20" s="144"/>
      <c r="V20" s="3"/>
      <c r="W20" s="5"/>
      <c r="X20" s="5"/>
      <c r="Y20" s="5"/>
      <c r="Z20" s="5"/>
      <c r="AA20" s="5"/>
      <c r="AB20" s="5"/>
      <c r="AC20" s="5"/>
      <c r="AD20" s="5"/>
    </row>
    <row r="21" spans="1:30" ht="31.5" customHeight="1">
      <c r="A21" s="175">
        <v>6</v>
      </c>
      <c r="B21" s="298" t="str">
        <f>nama_mapel!C15</f>
        <v>Kewirausahaan</v>
      </c>
      <c r="C21" s="309"/>
      <c r="D21" s="180">
        <f>nama_mapel!D15</f>
        <v>75</v>
      </c>
      <c r="E21" s="181">
        <f>IF(VLOOKUP($J$1,'ENTRI NILAI PILIH TAB INI'!$A$9:$AC$50,M21)=0,"",ROUND(VLOOKUP($J$1,'ENTRI NILAI PILIH TAB INI'!$A$9:$AC$50,M21),0))</f>
        <v>83</v>
      </c>
      <c r="F21" s="269" t="str">
        <f t="shared" si="0"/>
        <v>Delapan puluh tiga</v>
      </c>
      <c r="G21" s="173" t="str">
        <f t="shared" si="4"/>
        <v>Baik</v>
      </c>
      <c r="H21" s="298" t="str">
        <f t="shared" si="5"/>
        <v>Pemahaman materi Kewirausahaan tercapai  dengan predikat Baik</v>
      </c>
      <c r="I21" s="299"/>
      <c r="J21" s="300"/>
      <c r="K21" s="174"/>
      <c r="L21" s="159">
        <f t="shared" si="6"/>
        <v>0</v>
      </c>
      <c r="M21" s="159">
        <v>15</v>
      </c>
      <c r="N21" s="159"/>
      <c r="O21" s="159">
        <v>9</v>
      </c>
      <c r="P21" s="159" t="s">
        <v>178</v>
      </c>
      <c r="Q21" s="159" t="s">
        <v>179</v>
      </c>
      <c r="R21" s="159"/>
      <c r="S21" s="159"/>
      <c r="T21" s="159"/>
      <c r="U21" s="144"/>
      <c r="V21" s="3"/>
      <c r="W21" s="5"/>
      <c r="X21" s="5"/>
      <c r="Y21" s="5"/>
      <c r="Z21" s="5"/>
      <c r="AA21" s="5"/>
      <c r="AB21" s="5"/>
      <c r="AC21" s="5"/>
      <c r="AD21" s="5"/>
    </row>
    <row r="22" spans="1:30" ht="16.5" hidden="1" customHeight="1">
      <c r="A22" s="175">
        <v>7</v>
      </c>
      <c r="B22" s="298">
        <f>nama_mapel!C16</f>
        <v>0</v>
      </c>
      <c r="C22" s="309"/>
      <c r="D22" s="180">
        <f>nama_mapel!D16</f>
        <v>0</v>
      </c>
      <c r="E22" s="182" t="str">
        <f>IF(VLOOKUP($J$1,'ENTRI NILAI PILIH TAB INI'!$A$9:$AC$50,M22)=0,"",ROUND(VLOOKUP($J$1,'ENTRI NILAI PILIH TAB INI'!$A$9:$AC$50,M22),0))</f>
        <v/>
      </c>
      <c r="F22" s="269" t="e">
        <f t="shared" si="0"/>
        <v>#VALUE!</v>
      </c>
      <c r="G22" s="173" t="str">
        <f t="shared" si="4"/>
        <v/>
      </c>
      <c r="H22" s="298" t="str">
        <f t="shared" si="5"/>
        <v xml:space="preserve">Pemahaman materi 0 tercapai  dengan predikat </v>
      </c>
      <c r="I22" s="299"/>
      <c r="J22" s="300"/>
      <c r="K22" s="174"/>
      <c r="L22" s="159" t="str">
        <f t="shared" si="6"/>
        <v/>
      </c>
      <c r="M22" s="159">
        <v>16</v>
      </c>
      <c r="N22" s="159"/>
      <c r="O22" s="159"/>
      <c r="P22" s="159"/>
      <c r="Q22" s="159"/>
      <c r="R22" s="159"/>
      <c r="S22" s="159">
        <v>0</v>
      </c>
      <c r="T22" s="159" t="s">
        <v>180</v>
      </c>
      <c r="U22" s="144"/>
      <c r="V22" s="3"/>
      <c r="W22" s="5"/>
      <c r="X22" s="5"/>
      <c r="Y22" s="5"/>
      <c r="Z22" s="5"/>
      <c r="AA22" s="5"/>
      <c r="AB22" s="5"/>
      <c r="AC22" s="5"/>
      <c r="AD22" s="5"/>
    </row>
    <row r="23" spans="1:30" ht="16.5" hidden="1" customHeight="1">
      <c r="A23" s="175">
        <v>8</v>
      </c>
      <c r="B23" s="298">
        <f>nama_mapel!C17</f>
        <v>0</v>
      </c>
      <c r="C23" s="309"/>
      <c r="D23" s="180">
        <f>nama_mapel!D17</f>
        <v>0</v>
      </c>
      <c r="E23" s="182" t="str">
        <f>IF(VLOOKUP($J$1,'ENTRI NILAI PILIH TAB INI'!$A$9:$AC$50,M23)=0,"",ROUND(VLOOKUP($J$1,'ENTRI NILAI PILIH TAB INI'!$A$9:$AC$50,M23),0))</f>
        <v/>
      </c>
      <c r="F23" s="269" t="e">
        <f t="shared" si="0"/>
        <v>#VALUE!</v>
      </c>
      <c r="G23" s="173" t="str">
        <f t="shared" si="4"/>
        <v/>
      </c>
      <c r="H23" s="298" t="str">
        <f t="shared" si="5"/>
        <v xml:space="preserve">Pemahaman materi 0 tercapai  dengan predikat </v>
      </c>
      <c r="I23" s="299"/>
      <c r="J23" s="300"/>
      <c r="K23" s="174"/>
      <c r="L23" s="159"/>
      <c r="M23" s="159">
        <v>17</v>
      </c>
      <c r="N23" s="159"/>
      <c r="O23" s="159"/>
      <c r="P23" s="159"/>
      <c r="Q23" s="159"/>
      <c r="R23" s="159"/>
      <c r="S23" s="159"/>
      <c r="T23" s="159"/>
      <c r="U23" s="144"/>
      <c r="V23" s="3"/>
      <c r="W23" s="5"/>
      <c r="X23" s="5"/>
      <c r="Y23" s="5"/>
      <c r="Z23" s="5"/>
      <c r="AA23" s="5"/>
      <c r="AB23" s="5"/>
      <c r="AC23" s="5"/>
      <c r="AD23" s="5"/>
    </row>
    <row r="24" spans="1:30" ht="16.5" hidden="1" customHeight="1">
      <c r="A24" s="175">
        <v>9</v>
      </c>
      <c r="B24" s="298">
        <f>nama_mapel!C18</f>
        <v>0</v>
      </c>
      <c r="C24" s="309"/>
      <c r="D24" s="180">
        <f>nama_mapel!D18</f>
        <v>0</v>
      </c>
      <c r="E24" s="182" t="str">
        <f>IF(VLOOKUP($J$1,'ENTRI NILAI PILIH TAB INI'!$A$9:$AC$50,M24)=0,"",ROUND(VLOOKUP($J$1,'ENTRI NILAI PILIH TAB INI'!$A$9:$AC$50,M24),0))</f>
        <v/>
      </c>
      <c r="F24" s="269" t="e">
        <f t="shared" si="0"/>
        <v>#VALUE!</v>
      </c>
      <c r="G24" s="173" t="str">
        <f t="shared" si="4"/>
        <v/>
      </c>
      <c r="H24" s="298" t="str">
        <f t="shared" si="5"/>
        <v xml:space="preserve">Pemahaman materi 0 tercapai  dengan predikat </v>
      </c>
      <c r="I24" s="299"/>
      <c r="J24" s="300"/>
      <c r="K24" s="174"/>
      <c r="L24" s="159"/>
      <c r="M24" s="159">
        <v>18</v>
      </c>
      <c r="N24" s="159"/>
      <c r="O24" s="159"/>
      <c r="P24" s="159"/>
      <c r="Q24" s="159"/>
      <c r="R24" s="159"/>
      <c r="S24" s="159"/>
      <c r="T24" s="159"/>
      <c r="U24" s="144"/>
      <c r="V24" s="3"/>
      <c r="W24" s="5"/>
      <c r="X24" s="5"/>
      <c r="Y24" s="5"/>
      <c r="Z24" s="5"/>
      <c r="AA24" s="5"/>
      <c r="AB24" s="5"/>
      <c r="AC24" s="5"/>
      <c r="AD24" s="5"/>
    </row>
    <row r="25" spans="1:30" ht="16.5" hidden="1" customHeight="1">
      <c r="A25" s="175"/>
      <c r="B25" s="298"/>
      <c r="C25" s="309"/>
      <c r="D25" s="180"/>
      <c r="E25" s="182"/>
      <c r="F25" s="269"/>
      <c r="G25" s="173"/>
      <c r="H25" s="298"/>
      <c r="I25" s="299"/>
      <c r="J25" s="300"/>
      <c r="K25" s="174"/>
      <c r="L25" s="159"/>
      <c r="M25" s="159"/>
      <c r="N25" s="159"/>
      <c r="O25" s="159"/>
      <c r="P25" s="159"/>
      <c r="Q25" s="159"/>
      <c r="R25" s="159"/>
      <c r="S25" s="159"/>
      <c r="T25" s="159"/>
      <c r="U25" s="144"/>
      <c r="V25" s="3"/>
      <c r="W25" s="5"/>
      <c r="X25" s="5"/>
      <c r="Y25" s="5"/>
      <c r="Z25" s="5"/>
      <c r="AA25" s="5"/>
      <c r="AB25" s="5"/>
      <c r="AC25" s="5"/>
      <c r="AD25" s="5"/>
    </row>
    <row r="26" spans="1:30" ht="24" customHeight="1">
      <c r="A26" s="163" t="s">
        <v>124</v>
      </c>
      <c r="B26" s="164" t="s">
        <v>125</v>
      </c>
      <c r="C26" s="178"/>
      <c r="D26" s="183"/>
      <c r="E26" s="183"/>
      <c r="F26" s="183" t="str">
        <f t="shared" ref="F26:F39" si="7">IF((E26=0),"",CONCATENATE(VLOOKUP(ABS(LEFT(E26,1)),$O$11:$Q$21,3)," ",IF((ABS(RIGHT(E26,1))=0),"",VLOOKUP(ABS(RIGHT(E26,1)),$O$11:$Q$21,2))))</f>
        <v/>
      </c>
      <c r="G26" s="183"/>
      <c r="H26" s="302"/>
      <c r="I26" s="303"/>
      <c r="J26" s="304"/>
      <c r="K26" s="174"/>
      <c r="L26" s="159"/>
      <c r="M26" s="159"/>
      <c r="N26" s="159"/>
      <c r="O26" s="159"/>
      <c r="P26" s="159"/>
      <c r="Q26" s="159"/>
      <c r="R26" s="159"/>
      <c r="S26" s="159"/>
      <c r="T26" s="159"/>
      <c r="U26" s="144"/>
      <c r="V26" s="3"/>
      <c r="W26" s="5"/>
      <c r="X26" s="5"/>
      <c r="Y26" s="5"/>
      <c r="Z26" s="5"/>
      <c r="AA26" s="5"/>
      <c r="AB26" s="5"/>
      <c r="AC26" s="5"/>
      <c r="AD26" s="5"/>
    </row>
    <row r="27" spans="1:30" ht="32.25" customHeight="1">
      <c r="A27" s="184">
        <v>1</v>
      </c>
      <c r="B27" s="298" t="str">
        <f>nama_mapel!C21</f>
        <v>Pelayanan Prima</v>
      </c>
      <c r="C27" s="309"/>
      <c r="D27" s="180">
        <f>nama_mapel!D21</f>
        <v>74</v>
      </c>
      <c r="E27" s="181">
        <f>IF(VLOOKUP($J$1,'ENTRI NILAI PILIH TAB INI'!$A$9:$AC$50,M27)=0,"",ROUND(VLOOKUP($J$1,'ENTRI NILAI PILIH TAB INI'!$A$9:$AC$50,M27),0))</f>
        <v>87</v>
      </c>
      <c r="F27" s="269" t="str">
        <f t="shared" si="7"/>
        <v>Delapan puluh tujuh</v>
      </c>
      <c r="G27" s="173" t="str">
        <f t="shared" ref="G27:G36" si="8">IF(E27&lt;D27,"Belum Kompeten","Kompeten")</f>
        <v>Kompeten</v>
      </c>
      <c r="H27" s="306" t="str">
        <f t="shared" ref="H27:H32" si="9">IF(E27="","",IF(E27&gt;=D27+5,"Kompeten Dalam  ","Cukup Kompeten dalam ")&amp;B27)</f>
        <v>Kompeten Dalam  Pelayanan Prima</v>
      </c>
      <c r="I27" s="299"/>
      <c r="J27" s="300"/>
      <c r="K27" s="174"/>
      <c r="L27" s="159">
        <f t="shared" ref="L27:L31" si="10">IF(E27="","",MOD(E27,1))</f>
        <v>0</v>
      </c>
      <c r="M27" s="159">
        <v>19</v>
      </c>
      <c r="N27" s="159"/>
      <c r="O27" s="159"/>
      <c r="P27" s="159"/>
      <c r="Q27" s="159"/>
      <c r="R27" s="159"/>
      <c r="S27" s="159"/>
      <c r="T27" s="159"/>
      <c r="U27" s="144"/>
      <c r="V27" s="3"/>
      <c r="W27" s="5"/>
      <c r="X27" s="5"/>
      <c r="Y27" s="5"/>
      <c r="Z27" s="5"/>
      <c r="AA27" s="5"/>
      <c r="AB27" s="5"/>
      <c r="AC27" s="5"/>
      <c r="AD27" s="5"/>
    </row>
    <row r="28" spans="1:30" ht="32.25" customHeight="1">
      <c r="A28" s="184">
        <v>2</v>
      </c>
      <c r="B28" s="298" t="str">
        <f>nama_mapel!C22</f>
        <v>Mengoperasikan Aplikasi Perangkat Lunak</v>
      </c>
      <c r="C28" s="309"/>
      <c r="D28" s="180">
        <f>nama_mapel!D22</f>
        <v>74</v>
      </c>
      <c r="E28" s="181">
        <f>IF(VLOOKUP($J$1,'ENTRI NILAI PILIH TAB INI'!$A$9:$AC$50,M28)=0,"",ROUND(VLOOKUP($J$1,'ENTRI NILAI PILIH TAB INI'!$A$9:$AC$50,M28),0))</f>
        <v>86</v>
      </c>
      <c r="F28" s="269" t="str">
        <f t="shared" si="7"/>
        <v>Delapan puluh enam</v>
      </c>
      <c r="G28" s="173" t="str">
        <f t="shared" si="8"/>
        <v>Kompeten</v>
      </c>
      <c r="H28" s="306" t="str">
        <f t="shared" si="9"/>
        <v>Kompeten Dalam  Mengoperasikan Aplikasi Perangkat Lunak</v>
      </c>
      <c r="I28" s="299"/>
      <c r="J28" s="300"/>
      <c r="K28" s="174"/>
      <c r="L28" s="159">
        <f t="shared" si="10"/>
        <v>0</v>
      </c>
      <c r="M28" s="159">
        <v>20</v>
      </c>
      <c r="N28" s="159"/>
      <c r="O28" s="159"/>
      <c r="P28" s="159"/>
      <c r="Q28" s="159"/>
      <c r="R28" s="159"/>
      <c r="S28" s="159"/>
      <c r="T28" s="159"/>
      <c r="U28" s="144"/>
      <c r="V28" s="3"/>
      <c r="W28" s="5"/>
      <c r="X28" s="5"/>
      <c r="Y28" s="5"/>
      <c r="Z28" s="5"/>
      <c r="AA28" s="5"/>
      <c r="AB28" s="5"/>
      <c r="AC28" s="5"/>
      <c r="AD28" s="5"/>
    </row>
    <row r="29" spans="1:30" ht="32.25" customHeight="1">
      <c r="A29" s="175">
        <v>3</v>
      </c>
      <c r="B29" s="298" t="str">
        <f>nama_mapel!C23</f>
        <v>Mengoperasikan Aplikasi Presentasi</v>
      </c>
      <c r="C29" s="309"/>
      <c r="D29" s="180">
        <f>nama_mapel!D23</f>
        <v>74</v>
      </c>
      <c r="E29" s="181">
        <f>IF(VLOOKUP($J$1,'ENTRI NILAI PILIH TAB INI'!$A$9:$AC$50,M29)=0,"",ROUND(VLOOKUP($J$1,'ENTRI NILAI PILIH TAB INI'!$A$9:$AC$50,M29),0))</f>
        <v>86</v>
      </c>
      <c r="F29" s="269" t="str">
        <f t="shared" si="7"/>
        <v>Delapan puluh enam</v>
      </c>
      <c r="G29" s="173" t="str">
        <f t="shared" si="8"/>
        <v>Kompeten</v>
      </c>
      <c r="H29" s="306" t="str">
        <f t="shared" si="9"/>
        <v>Kompeten Dalam  Mengoperasikan Aplikasi Presentasi</v>
      </c>
      <c r="I29" s="299"/>
      <c r="J29" s="300"/>
      <c r="K29" s="174"/>
      <c r="L29" s="159">
        <f t="shared" si="10"/>
        <v>0</v>
      </c>
      <c r="M29" s="159">
        <v>21</v>
      </c>
      <c r="N29" s="159"/>
      <c r="O29" s="159"/>
      <c r="P29" s="159"/>
      <c r="Q29" s="159"/>
      <c r="R29" s="159"/>
      <c r="S29" s="159"/>
      <c r="T29" s="159"/>
      <c r="U29" s="144"/>
      <c r="V29" s="3"/>
      <c r="W29" s="5"/>
      <c r="X29" s="5"/>
      <c r="Y29" s="5"/>
      <c r="Z29" s="5"/>
      <c r="AA29" s="5"/>
      <c r="AB29" s="5"/>
      <c r="AC29" s="5"/>
      <c r="AD29" s="5"/>
    </row>
    <row r="30" spans="1:30" ht="32.25" customHeight="1">
      <c r="A30" s="185">
        <v>4</v>
      </c>
      <c r="B30" s="298" t="str">
        <f>nama_mapel!C24</f>
        <v>Mail Handling</v>
      </c>
      <c r="C30" s="309"/>
      <c r="D30" s="180">
        <f>nama_mapel!D24</f>
        <v>74</v>
      </c>
      <c r="E30" s="181">
        <f>IF(VLOOKUP($J$1,'ENTRI NILAI PILIH TAB INI'!$A$9:$AC$50,M30)=0,"",ROUND(VLOOKUP($J$1,'ENTRI NILAI PILIH TAB INI'!$A$9:$AC$50,M30),0))</f>
        <v>90</v>
      </c>
      <c r="F30" s="269" t="str">
        <f t="shared" si="7"/>
        <v xml:space="preserve">Sembilan puluh </v>
      </c>
      <c r="G30" s="173" t="str">
        <f t="shared" si="8"/>
        <v>Kompeten</v>
      </c>
      <c r="H30" s="306" t="str">
        <f t="shared" si="9"/>
        <v>Kompeten Dalam  Mail Handling</v>
      </c>
      <c r="I30" s="299"/>
      <c r="J30" s="300"/>
      <c r="K30" s="174"/>
      <c r="L30" s="159">
        <f t="shared" si="10"/>
        <v>0</v>
      </c>
      <c r="M30" s="159">
        <v>22</v>
      </c>
      <c r="N30" s="159"/>
      <c r="O30" s="159"/>
      <c r="P30" s="159"/>
      <c r="Q30" s="159"/>
      <c r="R30" s="159"/>
      <c r="S30" s="159"/>
      <c r="T30" s="159"/>
      <c r="U30" s="144"/>
      <c r="V30" s="3"/>
      <c r="W30" s="5"/>
      <c r="X30" s="5"/>
      <c r="Y30" s="5"/>
      <c r="Z30" s="5"/>
      <c r="AA30" s="5"/>
      <c r="AB30" s="5"/>
      <c r="AC30" s="5"/>
      <c r="AD30" s="5"/>
    </row>
    <row r="31" spans="1:30" ht="32.25" customHeight="1">
      <c r="A31" s="175">
        <v>5</v>
      </c>
      <c r="B31" s="298" t="str">
        <f>nama_mapel!C25</f>
        <v>Kearsipan</v>
      </c>
      <c r="C31" s="309"/>
      <c r="D31" s="180">
        <f>nama_mapel!D25</f>
        <v>74</v>
      </c>
      <c r="E31" s="181">
        <f>IF(VLOOKUP($J$1,'ENTRI NILAI PILIH TAB INI'!$A$9:$AC$50,M31)=0,"",ROUND(VLOOKUP($J$1,'ENTRI NILAI PILIH TAB INI'!$A$9:$AC$50,M31),0))</f>
        <v>90</v>
      </c>
      <c r="F31" s="269" t="str">
        <f t="shared" si="7"/>
        <v xml:space="preserve">Sembilan puluh </v>
      </c>
      <c r="G31" s="173" t="str">
        <f t="shared" si="8"/>
        <v>Kompeten</v>
      </c>
      <c r="H31" s="306" t="str">
        <f t="shared" si="9"/>
        <v>Kompeten Dalam  Kearsipan</v>
      </c>
      <c r="I31" s="299"/>
      <c r="J31" s="300"/>
      <c r="K31" s="174"/>
      <c r="L31" s="159">
        <f t="shared" si="10"/>
        <v>0</v>
      </c>
      <c r="M31" s="159">
        <v>23</v>
      </c>
      <c r="N31" s="159"/>
      <c r="O31" s="159"/>
      <c r="P31" s="159"/>
      <c r="Q31" s="159"/>
      <c r="R31" s="159"/>
      <c r="S31" s="159"/>
      <c r="T31" s="159"/>
      <c r="U31" s="144"/>
      <c r="V31" s="3"/>
      <c r="W31" s="5"/>
      <c r="X31" s="5"/>
      <c r="Y31" s="5"/>
      <c r="Z31" s="5"/>
      <c r="AA31" s="5"/>
      <c r="AB31" s="5"/>
      <c r="AC31" s="5"/>
      <c r="AD31" s="5"/>
    </row>
    <row r="32" spans="1:30" ht="15" hidden="1" customHeight="1">
      <c r="A32" s="185">
        <v>6</v>
      </c>
      <c r="B32" s="171" t="str">
        <f>nama_mapel!C22</f>
        <v>Mengoperasikan Aplikasi Perangkat Lunak</v>
      </c>
      <c r="C32" s="186"/>
      <c r="D32" s="180">
        <f>nama_mapel!D26</f>
        <v>0</v>
      </c>
      <c r="E32" s="182" t="str">
        <f>IF(VLOOKUP($J$1,'ENTRI NILAI PILIH TAB INI'!$A$9:$AC$50,M32)=0,"",ROUND(VLOOKUP($J$1,'ENTRI NILAI PILIH TAB INI'!$A$9:$AC$50,M32),0))</f>
        <v/>
      </c>
      <c r="F32" s="269" t="e">
        <f t="shared" si="7"/>
        <v>#VALUE!</v>
      </c>
      <c r="G32" s="173" t="str">
        <f t="shared" si="8"/>
        <v>Kompeten</v>
      </c>
      <c r="H32" s="306" t="str">
        <f t="shared" si="9"/>
        <v/>
      </c>
      <c r="I32" s="299"/>
      <c r="J32" s="300"/>
      <c r="K32" s="174"/>
      <c r="L32" s="159"/>
      <c r="M32" s="159">
        <v>24</v>
      </c>
      <c r="N32" s="159"/>
      <c r="O32" s="159"/>
      <c r="P32" s="159"/>
      <c r="Q32" s="159"/>
      <c r="R32" s="159"/>
      <c r="S32" s="159"/>
      <c r="T32" s="159"/>
      <c r="U32" s="144"/>
      <c r="V32" s="3"/>
      <c r="W32" s="5"/>
      <c r="X32" s="5"/>
      <c r="Y32" s="5"/>
      <c r="Z32" s="5"/>
      <c r="AA32" s="5"/>
      <c r="AB32" s="5"/>
      <c r="AC32" s="5"/>
      <c r="AD32" s="5"/>
    </row>
    <row r="33" spans="1:30" ht="15" hidden="1" customHeight="1">
      <c r="A33" s="185">
        <v>7</v>
      </c>
      <c r="B33" s="171" t="str">
        <f>nama_mapel!C22</f>
        <v>Mengoperasikan Aplikasi Perangkat Lunak</v>
      </c>
      <c r="C33" s="186"/>
      <c r="D33" s="180">
        <f>nama_mapel!D27</f>
        <v>0</v>
      </c>
      <c r="E33" s="182" t="str">
        <f>IF(VLOOKUP($J$1,'ENTRI NILAI PILIH TAB INI'!$A$9:$AC$50,M33)=0,"",ROUND(VLOOKUP($J$1,'ENTRI NILAI PILIH TAB INI'!$A$9:$AC$50,M33),0))</f>
        <v/>
      </c>
      <c r="F33" s="269" t="e">
        <f t="shared" si="7"/>
        <v>#VALUE!</v>
      </c>
      <c r="G33" s="173" t="str">
        <f t="shared" si="8"/>
        <v>Kompeten</v>
      </c>
      <c r="H33" s="301" t="str">
        <f t="shared" ref="H33:H36" si="11">IF(E33="","",IF(E33&gt;=D33+5,"Baik Dalam  ","Cukup dalam ")&amp;B33)</f>
        <v/>
      </c>
      <c r="I33" s="299"/>
      <c r="J33" s="300"/>
      <c r="K33" s="174"/>
      <c r="L33" s="159"/>
      <c r="M33" s="159">
        <v>25</v>
      </c>
      <c r="N33" s="159"/>
      <c r="O33" s="159"/>
      <c r="P33" s="159"/>
      <c r="Q33" s="159"/>
      <c r="R33" s="159"/>
      <c r="S33" s="159"/>
      <c r="T33" s="159"/>
      <c r="U33" s="144"/>
      <c r="V33" s="3"/>
      <c r="W33" s="5"/>
      <c r="X33" s="5"/>
      <c r="Y33" s="5"/>
      <c r="Z33" s="5"/>
      <c r="AA33" s="5"/>
      <c r="AB33" s="5"/>
      <c r="AC33" s="5"/>
      <c r="AD33" s="5"/>
    </row>
    <row r="34" spans="1:30" ht="15" hidden="1" customHeight="1">
      <c r="A34" s="185">
        <v>8</v>
      </c>
      <c r="B34" s="171" t="str">
        <f>nama_mapel!C22</f>
        <v>Mengoperasikan Aplikasi Perangkat Lunak</v>
      </c>
      <c r="C34" s="186"/>
      <c r="D34" s="180">
        <f>nama_mapel!D28</f>
        <v>0</v>
      </c>
      <c r="E34" s="182" t="str">
        <f>IF(VLOOKUP($J$1,'ENTRI NILAI PILIH TAB INI'!$A$9:$AC$50,M34)=0,"",ROUND(VLOOKUP($J$1,'ENTRI NILAI PILIH TAB INI'!$A$9:$AC$50,M34),0))</f>
        <v/>
      </c>
      <c r="F34" s="269" t="e">
        <f t="shared" si="7"/>
        <v>#VALUE!</v>
      </c>
      <c r="G34" s="173" t="str">
        <f t="shared" si="8"/>
        <v>Kompeten</v>
      </c>
      <c r="H34" s="301" t="str">
        <f t="shared" si="11"/>
        <v/>
      </c>
      <c r="I34" s="299"/>
      <c r="J34" s="300"/>
      <c r="K34" s="174"/>
      <c r="L34" s="159"/>
      <c r="M34" s="159">
        <v>26</v>
      </c>
      <c r="N34" s="159"/>
      <c r="O34" s="159"/>
      <c r="P34" s="159"/>
      <c r="Q34" s="159"/>
      <c r="R34" s="159"/>
      <c r="S34" s="159"/>
      <c r="T34" s="159"/>
      <c r="U34" s="144"/>
      <c r="V34" s="3"/>
      <c r="W34" s="5"/>
      <c r="X34" s="5"/>
      <c r="Y34" s="5"/>
      <c r="Z34" s="5"/>
      <c r="AA34" s="5"/>
      <c r="AB34" s="5"/>
      <c r="AC34" s="5"/>
      <c r="AD34" s="5"/>
    </row>
    <row r="35" spans="1:30" ht="15" hidden="1" customHeight="1">
      <c r="A35" s="185">
        <v>9</v>
      </c>
      <c r="B35" s="171" t="str">
        <f>nama_mapel!C22</f>
        <v>Mengoperasikan Aplikasi Perangkat Lunak</v>
      </c>
      <c r="C35" s="186"/>
      <c r="D35" s="180">
        <f>nama_mapel!D29</f>
        <v>0</v>
      </c>
      <c r="E35" s="182" t="str">
        <f>IF(VLOOKUP($J$1,'ENTRI NILAI PILIH TAB INI'!$A$9:$AC$50,M35)=0,"",ROUND(VLOOKUP($J$1,'ENTRI NILAI PILIH TAB INI'!$A$9:$AC$50,M35),0))</f>
        <v/>
      </c>
      <c r="F35" s="269" t="e">
        <f t="shared" si="7"/>
        <v>#VALUE!</v>
      </c>
      <c r="G35" s="173" t="str">
        <f t="shared" si="8"/>
        <v>Kompeten</v>
      </c>
      <c r="H35" s="301" t="str">
        <f t="shared" si="11"/>
        <v/>
      </c>
      <c r="I35" s="299"/>
      <c r="J35" s="300"/>
      <c r="K35" s="174"/>
      <c r="L35" s="159"/>
      <c r="M35" s="159">
        <v>27</v>
      </c>
      <c r="N35" s="159"/>
      <c r="O35" s="159"/>
      <c r="P35" s="159"/>
      <c r="Q35" s="159"/>
      <c r="R35" s="159"/>
      <c r="S35" s="159"/>
      <c r="T35" s="159"/>
      <c r="U35" s="144"/>
      <c r="V35" s="3"/>
      <c r="W35" s="5"/>
      <c r="X35" s="5"/>
      <c r="Y35" s="5"/>
      <c r="Z35" s="5"/>
      <c r="AA35" s="5"/>
      <c r="AB35" s="5"/>
      <c r="AC35" s="5"/>
      <c r="AD35" s="5"/>
    </row>
    <row r="36" spans="1:30" ht="15" hidden="1" customHeight="1">
      <c r="A36" s="185">
        <v>10</v>
      </c>
      <c r="B36" s="171" t="str">
        <f>nama_mapel!C22</f>
        <v>Mengoperasikan Aplikasi Perangkat Lunak</v>
      </c>
      <c r="C36" s="186"/>
      <c r="D36" s="180">
        <f>nama_mapel!D30</f>
        <v>0</v>
      </c>
      <c r="E36" s="182" t="str">
        <f>IF(VLOOKUP($J$1,'ENTRI NILAI PILIH TAB INI'!$A$9:$AC$50,M36)=0,"",ROUND(VLOOKUP($J$1,'ENTRI NILAI PILIH TAB INI'!$A$9:$AC$50,M36),0))</f>
        <v/>
      </c>
      <c r="F36" s="269" t="e">
        <f t="shared" si="7"/>
        <v>#VALUE!</v>
      </c>
      <c r="G36" s="173" t="str">
        <f t="shared" si="8"/>
        <v>Kompeten</v>
      </c>
      <c r="H36" s="301" t="str">
        <f t="shared" si="11"/>
        <v/>
      </c>
      <c r="I36" s="299"/>
      <c r="J36" s="300"/>
      <c r="K36" s="174"/>
      <c r="L36" s="159"/>
      <c r="M36" s="159">
        <v>28</v>
      </c>
      <c r="N36" s="159"/>
      <c r="O36" s="159"/>
      <c r="P36" s="159"/>
      <c r="Q36" s="159"/>
      <c r="R36" s="159"/>
      <c r="S36" s="159"/>
      <c r="T36" s="159"/>
      <c r="U36" s="144"/>
      <c r="V36" s="3"/>
      <c r="W36" s="5"/>
      <c r="X36" s="5"/>
      <c r="Y36" s="5"/>
      <c r="Z36" s="5"/>
      <c r="AA36" s="5"/>
      <c r="AB36" s="5"/>
      <c r="AC36" s="5"/>
      <c r="AD36" s="5"/>
    </row>
    <row r="37" spans="1:30" ht="12.75" hidden="1" customHeight="1">
      <c r="A37" s="187"/>
      <c r="B37" s="307"/>
      <c r="C37" s="308"/>
      <c r="D37" s="188"/>
      <c r="E37" s="189"/>
      <c r="F37" s="270" t="str">
        <f t="shared" si="7"/>
        <v/>
      </c>
      <c r="G37" s="190"/>
      <c r="H37" s="305"/>
      <c r="I37" s="299"/>
      <c r="J37" s="300"/>
      <c r="K37" s="174"/>
      <c r="L37" s="159"/>
      <c r="M37" s="159"/>
      <c r="N37" s="159"/>
      <c r="O37" s="159"/>
      <c r="P37" s="159"/>
      <c r="Q37" s="159"/>
      <c r="R37" s="159"/>
      <c r="S37" s="159"/>
      <c r="T37" s="159"/>
      <c r="U37" s="144"/>
      <c r="V37" s="3"/>
      <c r="W37" s="5"/>
      <c r="X37" s="5"/>
      <c r="Y37" s="5"/>
      <c r="Z37" s="5"/>
      <c r="AA37" s="5"/>
      <c r="AB37" s="5"/>
      <c r="AC37" s="5"/>
      <c r="AD37" s="5"/>
    </row>
    <row r="38" spans="1:30" ht="22.5" customHeight="1">
      <c r="A38" s="191" t="s">
        <v>131</v>
      </c>
      <c r="B38" s="164" t="s">
        <v>132</v>
      </c>
      <c r="C38" s="192"/>
      <c r="D38" s="183"/>
      <c r="E38" s="183"/>
      <c r="F38" s="183" t="str">
        <f t="shared" si="7"/>
        <v/>
      </c>
      <c r="G38" s="183"/>
      <c r="H38" s="302"/>
      <c r="I38" s="303"/>
      <c r="J38" s="304"/>
      <c r="K38" s="174"/>
      <c r="L38" s="159"/>
      <c r="M38" s="159"/>
      <c r="N38" s="159"/>
      <c r="O38" s="159"/>
      <c r="P38" s="159"/>
      <c r="Q38" s="159"/>
      <c r="R38" s="159"/>
      <c r="S38" s="159"/>
      <c r="T38" s="159"/>
      <c r="U38" s="144"/>
      <c r="V38" s="3"/>
      <c r="W38" s="5"/>
      <c r="X38" s="5"/>
      <c r="Y38" s="5"/>
      <c r="Z38" s="5"/>
      <c r="AA38" s="5"/>
      <c r="AB38" s="5"/>
      <c r="AC38" s="5"/>
      <c r="AD38" s="5"/>
    </row>
    <row r="39" spans="1:30" ht="36.75" customHeight="1">
      <c r="A39" s="175">
        <v>1</v>
      </c>
      <c r="B39" s="193" t="s">
        <v>134</v>
      </c>
      <c r="C39" s="194"/>
      <c r="D39" s="180">
        <f>nama_mapel!D33</f>
        <v>75</v>
      </c>
      <c r="E39" s="181">
        <f>IF(VLOOKUP($J$1,'ENTRI NILAI PILIH TAB INI'!$A$9:$AU$50,M39)=0,"",ROUND(VLOOKUP($J$1,'ENTRI NILAI PILIH TAB INI'!$A$9:$AU$50,M39),0))</f>
        <v>82</v>
      </c>
      <c r="F39" s="269" t="str">
        <f t="shared" si="7"/>
        <v>Delapan puluh dua</v>
      </c>
      <c r="G39" s="173" t="str">
        <f>IF(E39="","",VLOOKUP(E39,$S$16:$T$19,2))</f>
        <v>Baik</v>
      </c>
      <c r="H39" s="298" t="str">
        <f>CONCATENATE("Pemahaman materi ",B39,IF(D39&lt;E39," tercapai "," belum tercapai ")," dengan predikat"," ",G39)</f>
        <v>Pemahaman materi Bahasa Jawa tercapai  dengan predikat Baik</v>
      </c>
      <c r="I39" s="299"/>
      <c r="J39" s="300"/>
      <c r="K39" s="174"/>
      <c r="L39" s="159">
        <f t="shared" ref="L39:L40" si="12">IF(E39="","",MOD(E39,1))</f>
        <v>0</v>
      </c>
      <c r="M39" s="159">
        <v>29</v>
      </c>
      <c r="N39" s="159"/>
      <c r="O39" s="159"/>
      <c r="P39" s="159"/>
      <c r="Q39" s="159"/>
      <c r="R39" s="159"/>
      <c r="S39" s="159"/>
      <c r="T39" s="159"/>
      <c r="U39" s="144"/>
      <c r="V39" s="3"/>
      <c r="W39" s="5"/>
      <c r="X39" s="5"/>
      <c r="Y39" s="5"/>
      <c r="Z39" s="5"/>
      <c r="AA39" s="5"/>
      <c r="AB39" s="5"/>
      <c r="AC39" s="5"/>
      <c r="AD39" s="5"/>
    </row>
    <row r="40" spans="1:30" ht="14.25" customHeight="1">
      <c r="A40" s="195"/>
      <c r="B40" s="196"/>
      <c r="C40" s="196"/>
      <c r="D40" s="197"/>
      <c r="E40" s="197"/>
      <c r="F40" s="197"/>
      <c r="G40" s="197"/>
      <c r="H40" s="198"/>
      <c r="I40" s="199"/>
      <c r="J40" s="200"/>
      <c r="K40" s="162"/>
      <c r="L40" s="159" t="str">
        <f t="shared" si="12"/>
        <v/>
      </c>
      <c r="M40" s="159"/>
      <c r="N40" s="159"/>
      <c r="O40" s="159"/>
      <c r="P40" s="159"/>
      <c r="Q40" s="159"/>
      <c r="R40" s="159"/>
      <c r="S40" s="159"/>
      <c r="T40" s="159"/>
      <c r="U40" s="144"/>
      <c r="V40" s="3"/>
      <c r="W40" s="5"/>
      <c r="X40" s="5"/>
      <c r="Y40" s="5"/>
      <c r="Z40" s="5"/>
      <c r="AA40" s="5"/>
      <c r="AB40" s="5"/>
      <c r="AC40" s="5"/>
      <c r="AD40" s="5"/>
    </row>
    <row r="41" spans="1:30" ht="30" customHeight="1">
      <c r="A41" s="201"/>
      <c r="B41" s="201"/>
      <c r="C41" s="201"/>
      <c r="D41" s="202"/>
      <c r="E41" s="203"/>
      <c r="F41" s="202"/>
      <c r="G41" s="201"/>
      <c r="H41" s="201"/>
      <c r="I41" s="201"/>
      <c r="J41" s="116" t="s">
        <v>181</v>
      </c>
      <c r="K41" s="204"/>
      <c r="L41" s="205"/>
      <c r="M41" s="205"/>
      <c r="N41" s="205"/>
      <c r="O41" s="205"/>
      <c r="P41" s="205"/>
      <c r="Q41" s="205"/>
      <c r="R41" s="205"/>
      <c r="S41" s="205"/>
      <c r="T41" s="205"/>
      <c r="U41" s="144"/>
      <c r="V41" s="3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201"/>
      <c r="B42" s="201"/>
      <c r="C42" s="201"/>
      <c r="D42" s="206"/>
      <c r="E42" s="207"/>
      <c r="F42" s="202"/>
      <c r="G42" s="201"/>
      <c r="H42" s="207"/>
      <c r="I42" s="207"/>
      <c r="J42" s="2" t="s">
        <v>182</v>
      </c>
      <c r="K42" s="204"/>
      <c r="L42" s="205"/>
      <c r="M42" s="205"/>
      <c r="N42" s="205"/>
      <c r="O42" s="205"/>
      <c r="P42" s="205"/>
      <c r="Q42" s="205"/>
      <c r="R42" s="205"/>
      <c r="S42" s="205"/>
      <c r="T42" s="205"/>
      <c r="U42" s="144"/>
      <c r="V42" s="3"/>
      <c r="W42" s="5"/>
      <c r="X42" s="5"/>
      <c r="Y42" s="5"/>
      <c r="Z42" s="5"/>
      <c r="AA42" s="5"/>
      <c r="AB42" s="5"/>
      <c r="AC42" s="5"/>
      <c r="AD42" s="5"/>
    </row>
    <row r="43" spans="1:30" ht="20.25" customHeight="1">
      <c r="A43" s="5"/>
      <c r="B43" s="11" t="s">
        <v>183</v>
      </c>
      <c r="C43" s="208"/>
      <c r="D43" s="208"/>
      <c r="E43" s="14"/>
      <c r="F43" s="208"/>
      <c r="G43" s="14"/>
      <c r="H43" s="14"/>
      <c r="I43" s="14"/>
      <c r="J43" s="11" t="s">
        <v>184</v>
      </c>
      <c r="K43" s="209"/>
      <c r="L43" s="210"/>
      <c r="M43" s="210"/>
      <c r="N43" s="210"/>
      <c r="O43" s="210"/>
      <c r="P43" s="210"/>
      <c r="Q43" s="210"/>
      <c r="R43" s="210"/>
      <c r="S43" s="210"/>
      <c r="T43" s="210"/>
      <c r="U43" s="144"/>
      <c r="V43" s="3"/>
      <c r="W43" s="5"/>
      <c r="X43" s="5"/>
      <c r="Y43" s="5"/>
      <c r="Z43" s="5"/>
      <c r="AA43" s="5"/>
      <c r="AB43" s="5"/>
      <c r="AC43" s="5"/>
      <c r="AD43" s="5"/>
    </row>
    <row r="44" spans="1:30" ht="14.25" customHeight="1">
      <c r="A44" s="5"/>
      <c r="B44" s="211"/>
      <c r="C44" s="211"/>
      <c r="D44" s="212"/>
      <c r="E44" s="207"/>
      <c r="F44" s="212"/>
      <c r="G44" s="207"/>
      <c r="H44" s="207"/>
      <c r="I44" s="207"/>
      <c r="J44" s="211"/>
      <c r="K44" s="213"/>
      <c r="L44" s="205"/>
      <c r="M44" s="205"/>
      <c r="N44" s="205"/>
      <c r="O44" s="205"/>
      <c r="P44" s="205"/>
      <c r="Q44" s="205"/>
      <c r="R44" s="205"/>
      <c r="S44" s="205"/>
      <c r="T44" s="205"/>
      <c r="U44" s="144"/>
      <c r="V44" s="3"/>
      <c r="W44" s="5"/>
      <c r="X44" s="5"/>
      <c r="Y44" s="5"/>
      <c r="Z44" s="5"/>
      <c r="AA44" s="5"/>
      <c r="AB44" s="5"/>
      <c r="AC44" s="5"/>
      <c r="AD44" s="5"/>
    </row>
    <row r="45" spans="1:30" ht="14.25" customHeight="1">
      <c r="A45" s="5"/>
      <c r="B45" s="211"/>
      <c r="C45" s="211"/>
      <c r="D45" s="212"/>
      <c r="E45" s="207"/>
      <c r="F45" s="212"/>
      <c r="G45" s="207"/>
      <c r="H45" s="207"/>
      <c r="I45" s="207"/>
      <c r="J45" s="211"/>
      <c r="K45" s="213"/>
      <c r="L45" s="205"/>
      <c r="M45" s="205"/>
      <c r="N45" s="205"/>
      <c r="O45" s="205"/>
      <c r="P45" s="205"/>
      <c r="Q45" s="205"/>
      <c r="R45" s="205"/>
      <c r="S45" s="205"/>
      <c r="T45" s="205"/>
      <c r="U45" s="144"/>
      <c r="V45" s="3"/>
      <c r="W45" s="5"/>
      <c r="X45" s="5"/>
      <c r="Y45" s="5"/>
      <c r="Z45" s="5"/>
      <c r="AA45" s="5"/>
      <c r="AB45" s="5"/>
      <c r="AC45" s="5"/>
      <c r="AD45" s="5"/>
    </row>
    <row r="46" spans="1:30" ht="14.25" customHeight="1">
      <c r="A46" s="5"/>
      <c r="B46" s="211"/>
      <c r="C46" s="211"/>
      <c r="D46" s="212"/>
      <c r="E46" s="214"/>
      <c r="F46" s="212"/>
      <c r="G46" s="207"/>
      <c r="H46" s="207"/>
      <c r="I46" s="207"/>
      <c r="J46" s="211"/>
      <c r="K46" s="213"/>
      <c r="L46" s="205"/>
      <c r="M46" s="205"/>
      <c r="N46" s="205"/>
      <c r="O46" s="205"/>
      <c r="P46" s="205"/>
      <c r="Q46" s="205"/>
      <c r="R46" s="205"/>
      <c r="S46" s="205"/>
      <c r="T46" s="205"/>
      <c r="U46" s="144"/>
      <c r="V46" s="3"/>
      <c r="W46" s="5"/>
      <c r="X46" s="5"/>
      <c r="Y46" s="5"/>
      <c r="Z46" s="5"/>
      <c r="AA46" s="5"/>
      <c r="AB46" s="5"/>
      <c r="AC46" s="5"/>
      <c r="AD46" s="5"/>
    </row>
    <row r="47" spans="1:30" ht="14.25" hidden="1" customHeight="1">
      <c r="A47" s="5"/>
      <c r="B47" s="147"/>
      <c r="C47" s="215"/>
      <c r="D47" s="212"/>
      <c r="E47" s="216"/>
      <c r="F47" s="212"/>
      <c r="G47" s="207"/>
      <c r="H47" s="207"/>
      <c r="I47" s="207"/>
      <c r="J47" s="217"/>
      <c r="K47" s="218"/>
      <c r="L47" s="219"/>
      <c r="M47" s="219"/>
      <c r="N47" s="219"/>
      <c r="O47" s="219"/>
      <c r="P47" s="219"/>
      <c r="Q47" s="219"/>
      <c r="R47" s="219"/>
      <c r="S47" s="219"/>
      <c r="T47" s="219"/>
      <c r="U47" s="144"/>
      <c r="V47" s="3"/>
      <c r="W47" s="5"/>
      <c r="X47" s="5"/>
      <c r="Y47" s="5"/>
      <c r="Z47" s="5"/>
      <c r="AA47" s="5"/>
      <c r="AB47" s="5"/>
      <c r="AC47" s="5"/>
      <c r="AD47" s="5"/>
    </row>
    <row r="48" spans="1:30" ht="12" customHeight="1">
      <c r="A48" s="5"/>
      <c r="B48" s="211" t="s">
        <v>185</v>
      </c>
      <c r="C48" s="217"/>
      <c r="D48" s="148"/>
      <c r="E48" s="216"/>
      <c r="F48" s="148"/>
      <c r="G48" s="217"/>
      <c r="H48" s="217"/>
      <c r="I48" s="217"/>
      <c r="J48" s="220" t="str">
        <f>nama_mapel!$H$7</f>
        <v>Hendro Purniawan, S.Pd</v>
      </c>
      <c r="K48" s="218"/>
      <c r="L48" s="219"/>
      <c r="M48" s="219"/>
      <c r="N48" s="219"/>
      <c r="O48" s="219"/>
      <c r="P48" s="219"/>
      <c r="Q48" s="219"/>
      <c r="R48" s="219"/>
      <c r="S48" s="219"/>
      <c r="T48" s="219"/>
      <c r="U48" s="144"/>
      <c r="V48" s="3"/>
      <c r="W48" s="5"/>
      <c r="X48" s="5"/>
      <c r="Y48" s="5"/>
      <c r="Z48" s="5"/>
      <c r="AA48" s="5"/>
      <c r="AB48" s="5"/>
      <c r="AC48" s="5"/>
      <c r="AD48" s="5"/>
    </row>
    <row r="49" spans="1:30" ht="14.25" customHeight="1">
      <c r="A49" s="217"/>
      <c r="B49" s="217"/>
      <c r="C49" s="217"/>
      <c r="D49" s="148"/>
      <c r="E49" s="216"/>
      <c r="F49" s="148"/>
      <c r="G49" s="217"/>
      <c r="H49" s="217"/>
      <c r="I49" s="217"/>
      <c r="J49" s="220" t="str">
        <f>CONCATENATE("NIP ",nama_mapel!$H$8)</f>
        <v>NIP -</v>
      </c>
      <c r="K49" s="218"/>
      <c r="L49" s="219"/>
      <c r="M49" s="219"/>
      <c r="N49" s="219"/>
      <c r="O49" s="219"/>
      <c r="P49" s="219"/>
      <c r="Q49" s="219"/>
      <c r="R49" s="219"/>
      <c r="S49" s="219"/>
      <c r="T49" s="219"/>
      <c r="U49" s="144"/>
      <c r="V49" s="3"/>
      <c r="W49" s="5"/>
      <c r="X49" s="5"/>
      <c r="Y49" s="5"/>
      <c r="Z49" s="5"/>
      <c r="AA49" s="5"/>
      <c r="AB49" s="5"/>
      <c r="AC49" s="5"/>
      <c r="AD49" s="5"/>
    </row>
    <row r="50" spans="1:30" ht="18" customHeight="1">
      <c r="A50" s="333" t="s">
        <v>186</v>
      </c>
      <c r="B50" s="280"/>
      <c r="C50" s="280"/>
      <c r="D50" s="280"/>
      <c r="E50" s="280"/>
      <c r="F50" s="280"/>
      <c r="G50" s="280"/>
      <c r="H50" s="280"/>
      <c r="I50" s="280"/>
      <c r="J50" s="280"/>
      <c r="K50" s="221"/>
      <c r="L50" s="222"/>
      <c r="M50" s="222"/>
      <c r="N50" s="222"/>
      <c r="O50" s="222"/>
      <c r="P50" s="222"/>
      <c r="Q50" s="222"/>
      <c r="R50" s="222"/>
      <c r="S50" s="222"/>
      <c r="T50" s="222"/>
      <c r="U50" s="144"/>
      <c r="V50" s="3"/>
      <c r="W50" s="5"/>
      <c r="X50" s="5"/>
      <c r="Y50" s="5"/>
      <c r="Z50" s="5"/>
      <c r="AA50" s="5"/>
      <c r="AB50" s="5"/>
      <c r="AC50" s="5"/>
      <c r="AD50" s="5"/>
    </row>
    <row r="51" spans="1:30" ht="18" customHeight="1">
      <c r="A51" s="223"/>
      <c r="B51" s="111"/>
      <c r="C51" s="111"/>
      <c r="D51" s="111"/>
      <c r="E51" s="224"/>
      <c r="F51" s="111"/>
      <c r="G51" s="111"/>
      <c r="H51" s="111"/>
      <c r="I51" s="111"/>
      <c r="J51" s="225"/>
      <c r="K51" s="139"/>
      <c r="L51" s="143"/>
      <c r="M51" s="143"/>
      <c r="N51" s="143"/>
      <c r="O51" s="143"/>
      <c r="P51" s="143"/>
      <c r="Q51" s="143"/>
      <c r="R51" s="143"/>
      <c r="S51" s="143"/>
      <c r="T51" s="143"/>
      <c r="U51" s="144"/>
      <c r="V51" s="3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147" t="s">
        <v>147</v>
      </c>
      <c r="B52" s="148"/>
      <c r="C52" s="149" t="str">
        <f>VLOOKUP($J$1,'ENTRI NILAI PILIH TAB INI'!$A$9:$AC$50,3)</f>
        <v>ANISA UL BADRIYAH</v>
      </c>
      <c r="D52" s="150"/>
      <c r="E52" s="151"/>
      <c r="F52" s="148"/>
      <c r="G52" s="147" t="s">
        <v>27</v>
      </c>
      <c r="H52" s="148"/>
      <c r="I52" s="148"/>
      <c r="J52" s="149" t="str">
        <f>nama_mapel!$J$3</f>
        <v xml:space="preserve"> XI / 4</v>
      </c>
      <c r="K52" s="139"/>
      <c r="L52" s="143"/>
      <c r="M52" s="143"/>
      <c r="N52" s="143"/>
      <c r="O52" s="143"/>
      <c r="P52" s="143"/>
      <c r="Q52" s="143"/>
      <c r="R52" s="143"/>
      <c r="S52" s="143"/>
      <c r="T52" s="143"/>
      <c r="U52" s="144"/>
      <c r="V52" s="3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147" t="s">
        <v>148</v>
      </c>
      <c r="B53" s="148"/>
      <c r="C53" s="149" t="str">
        <f>IF(VLOOKUP($J$1,'ENTRI NILAI PILIH TAB INI'!$A$9:$AC$50,2)&lt;100,"00","0")&amp;VLOOKUP($J$1,'ENTRI NILAI PILIH TAB INI'!$A$9:$AC$50,2)</f>
        <v>01345</v>
      </c>
      <c r="D53" s="154"/>
      <c r="E53" s="148"/>
      <c r="F53" s="148"/>
      <c r="G53" s="147" t="s">
        <v>43</v>
      </c>
      <c r="H53" s="148"/>
      <c r="I53" s="148"/>
      <c r="J53" s="149" t="str">
        <f>nama_mapel!$H$4</f>
        <v>2016-2017</v>
      </c>
      <c r="K53" s="139"/>
      <c r="L53" s="143"/>
      <c r="M53" s="143"/>
      <c r="N53" s="143"/>
      <c r="O53" s="143"/>
      <c r="P53" s="143"/>
      <c r="Q53" s="143"/>
      <c r="R53" s="143"/>
      <c r="S53" s="143"/>
      <c r="T53" s="143"/>
      <c r="U53" s="144"/>
      <c r="V53" s="3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147" t="s">
        <v>150</v>
      </c>
      <c r="B54" s="148"/>
      <c r="C54" s="149" t="s">
        <v>151</v>
      </c>
      <c r="D54" s="154"/>
      <c r="E54" s="148"/>
      <c r="F54" s="148"/>
      <c r="G54" s="147" t="s">
        <v>52</v>
      </c>
      <c r="H54" s="148"/>
      <c r="I54" s="148"/>
      <c r="J54" s="149" t="str">
        <f>nama_mapel!$J$5</f>
        <v>Administrasi Perkantoran</v>
      </c>
      <c r="K54" s="139"/>
      <c r="L54" s="143"/>
      <c r="M54" s="143"/>
      <c r="N54" s="143"/>
      <c r="O54" s="143"/>
      <c r="P54" s="143"/>
      <c r="Q54" s="143"/>
      <c r="R54" s="143"/>
      <c r="S54" s="143"/>
      <c r="T54" s="143"/>
      <c r="U54" s="144"/>
      <c r="V54" s="3"/>
      <c r="W54" s="5"/>
      <c r="X54" s="5"/>
      <c r="Y54" s="5"/>
      <c r="Z54" s="5"/>
      <c r="AA54" s="5"/>
      <c r="AB54" s="5"/>
      <c r="AC54" s="5"/>
      <c r="AD54" s="5"/>
    </row>
    <row r="55" spans="1:30" ht="25.5" customHeight="1">
      <c r="A55" s="148"/>
      <c r="B55" s="147"/>
      <c r="C55" s="147"/>
      <c r="D55" s="148"/>
      <c r="E55" s="156"/>
      <c r="F55" s="148"/>
      <c r="G55" s="148"/>
      <c r="H55" s="147"/>
      <c r="I55" s="148"/>
      <c r="J55" s="148"/>
      <c r="K55" s="139"/>
      <c r="L55" s="143"/>
      <c r="M55" s="143"/>
      <c r="N55" s="143"/>
      <c r="O55" s="143"/>
      <c r="P55" s="143"/>
      <c r="Q55" s="143"/>
      <c r="R55" s="143"/>
      <c r="S55" s="143"/>
      <c r="T55" s="143"/>
      <c r="U55" s="144"/>
      <c r="V55" s="3"/>
      <c r="W55" s="5"/>
      <c r="X55" s="5"/>
      <c r="Y55" s="5"/>
      <c r="Z55" s="5"/>
      <c r="AA55" s="5"/>
      <c r="AB55" s="5"/>
      <c r="AC55" s="5"/>
      <c r="AD55" s="5"/>
    </row>
    <row r="56" spans="1:30" ht="23.25" customHeight="1">
      <c r="A56" s="226" t="s">
        <v>187</v>
      </c>
      <c r="B56" s="227"/>
      <c r="C56" s="227"/>
      <c r="D56" s="228"/>
      <c r="E56" s="227"/>
      <c r="F56" s="229"/>
      <c r="G56" s="227"/>
      <c r="H56" s="227"/>
      <c r="I56" s="227"/>
      <c r="J56" s="227"/>
      <c r="K56" s="230"/>
      <c r="L56" s="231"/>
      <c r="M56" s="231"/>
      <c r="N56" s="231"/>
      <c r="O56" s="231"/>
      <c r="P56" s="231"/>
      <c r="Q56" s="231"/>
      <c r="R56" s="231"/>
      <c r="S56" s="231"/>
      <c r="T56" s="231"/>
      <c r="U56" s="144"/>
      <c r="V56" s="3"/>
      <c r="W56" s="5"/>
      <c r="X56" s="5"/>
      <c r="Y56" s="5"/>
      <c r="Z56" s="5"/>
      <c r="AA56" s="5"/>
      <c r="AB56" s="5"/>
      <c r="AC56" s="5"/>
      <c r="AD56" s="5"/>
    </row>
    <row r="57" spans="1:30" ht="48.75" customHeight="1">
      <c r="A57" s="232"/>
      <c r="B57" s="233" t="s">
        <v>154</v>
      </c>
      <c r="C57" s="336" t="s">
        <v>188</v>
      </c>
      <c r="D57" s="337"/>
      <c r="E57" s="338"/>
      <c r="F57" s="233" t="s">
        <v>103</v>
      </c>
      <c r="G57" s="233" t="s">
        <v>189</v>
      </c>
      <c r="H57" s="233" t="s">
        <v>190</v>
      </c>
      <c r="I57" s="233"/>
      <c r="J57" s="233" t="s">
        <v>105</v>
      </c>
      <c r="K57" s="139"/>
      <c r="L57" s="143"/>
      <c r="M57" s="143"/>
      <c r="N57" s="143"/>
      <c r="O57" s="143"/>
      <c r="P57" s="143"/>
      <c r="Q57" s="143"/>
      <c r="R57" s="143"/>
      <c r="S57" s="143"/>
      <c r="T57" s="143"/>
      <c r="U57" s="144"/>
      <c r="V57" s="3"/>
      <c r="W57" s="5"/>
      <c r="X57" s="5"/>
      <c r="Y57" s="5"/>
      <c r="Z57" s="5"/>
      <c r="AA57" s="5"/>
      <c r="AB57" s="5"/>
      <c r="AC57" s="5"/>
      <c r="AD57" s="5"/>
    </row>
    <row r="58" spans="1:30" ht="24.75" customHeight="1">
      <c r="A58" s="232"/>
      <c r="B58" s="234"/>
      <c r="C58" s="341"/>
      <c r="D58" s="331"/>
      <c r="E58" s="324"/>
      <c r="F58" s="234"/>
      <c r="G58" s="234"/>
      <c r="H58" s="234"/>
      <c r="I58" s="234"/>
      <c r="J58" s="234"/>
      <c r="K58" s="139"/>
      <c r="L58" s="143"/>
      <c r="M58" s="143"/>
      <c r="N58" s="143"/>
      <c r="O58" s="143"/>
      <c r="P58" s="143"/>
      <c r="Q58" s="143"/>
      <c r="R58" s="143"/>
      <c r="S58" s="143"/>
      <c r="T58" s="143"/>
      <c r="U58" s="144"/>
      <c r="V58" s="3"/>
      <c r="W58" s="5"/>
      <c r="X58" s="5"/>
      <c r="Y58" s="5"/>
      <c r="Z58" s="5"/>
      <c r="AA58" s="5"/>
      <c r="AB58" s="5"/>
      <c r="AC58" s="5"/>
      <c r="AD58" s="5"/>
    </row>
    <row r="59" spans="1:30" ht="24.75" customHeight="1">
      <c r="A59" s="232"/>
      <c r="B59" s="235"/>
      <c r="C59" s="334"/>
      <c r="D59" s="288"/>
      <c r="E59" s="272"/>
      <c r="F59" s="235"/>
      <c r="G59" s="235"/>
      <c r="H59" s="235"/>
      <c r="I59" s="235"/>
      <c r="J59" s="235"/>
      <c r="K59" s="139"/>
      <c r="L59" s="143"/>
      <c r="M59" s="143"/>
      <c r="N59" s="143"/>
      <c r="O59" s="143"/>
      <c r="P59" s="143"/>
      <c r="Q59" s="143"/>
      <c r="R59" s="143"/>
      <c r="S59" s="143"/>
      <c r="T59" s="143"/>
      <c r="U59" s="144"/>
      <c r="V59" s="3"/>
      <c r="W59" s="5"/>
      <c r="X59" s="5"/>
      <c r="Y59" s="5"/>
      <c r="Z59" s="5"/>
      <c r="AA59" s="5"/>
      <c r="AB59" s="5"/>
      <c r="AC59" s="5"/>
      <c r="AD59" s="5"/>
    </row>
    <row r="60" spans="1:30" ht="12" customHeight="1">
      <c r="A60" s="232"/>
      <c r="B60" s="232"/>
      <c r="C60" s="232"/>
      <c r="D60" s="111"/>
      <c r="E60" s="236"/>
      <c r="F60" s="111"/>
      <c r="G60" s="232"/>
      <c r="H60" s="232"/>
      <c r="I60" s="232"/>
      <c r="J60" s="232"/>
      <c r="K60" s="139"/>
      <c r="L60" s="143"/>
      <c r="M60" s="143"/>
      <c r="N60" s="143"/>
      <c r="O60" s="143"/>
      <c r="P60" s="143"/>
      <c r="Q60" s="143"/>
      <c r="R60" s="143"/>
      <c r="S60" s="143"/>
      <c r="T60" s="143"/>
      <c r="U60" s="144"/>
      <c r="V60" s="3"/>
      <c r="W60" s="5"/>
      <c r="X60" s="5"/>
      <c r="Y60" s="5"/>
      <c r="Z60" s="5"/>
      <c r="AA60" s="5"/>
      <c r="AB60" s="5"/>
      <c r="AC60" s="5"/>
      <c r="AD60" s="5"/>
    </row>
    <row r="61" spans="1:30" ht="16.5" customHeight="1">
      <c r="A61" s="237" t="s">
        <v>191</v>
      </c>
      <c r="B61" s="238"/>
      <c r="C61" s="238"/>
      <c r="D61" s="239"/>
      <c r="E61" s="240"/>
      <c r="F61" s="239"/>
      <c r="G61" s="238"/>
      <c r="H61" s="238"/>
      <c r="I61" s="238"/>
      <c r="J61" s="238"/>
      <c r="K61" s="241"/>
      <c r="L61" s="242"/>
      <c r="M61" s="242"/>
      <c r="N61" s="242"/>
      <c r="O61" s="242"/>
      <c r="P61" s="242"/>
      <c r="Q61" s="242"/>
      <c r="R61" s="242"/>
      <c r="S61" s="242"/>
      <c r="T61" s="242"/>
      <c r="U61" s="144"/>
      <c r="V61" s="3"/>
      <c r="W61" s="5"/>
      <c r="X61" s="5"/>
      <c r="Y61" s="5"/>
      <c r="Z61" s="5"/>
      <c r="AA61" s="5"/>
      <c r="AB61" s="5"/>
      <c r="AC61" s="5"/>
      <c r="AD61" s="5"/>
    </row>
    <row r="62" spans="1:30" ht="8.25" customHeight="1">
      <c r="A62" s="232"/>
      <c r="B62" s="232"/>
      <c r="C62" s="232"/>
      <c r="D62" s="111"/>
      <c r="E62" s="236"/>
      <c r="F62" s="111"/>
      <c r="G62" s="232"/>
      <c r="H62" s="232"/>
      <c r="I62" s="232"/>
      <c r="J62" s="232"/>
      <c r="K62" s="139"/>
      <c r="L62" s="143"/>
      <c r="M62" s="143"/>
      <c r="N62" s="143"/>
      <c r="O62" s="143"/>
      <c r="P62" s="143"/>
      <c r="Q62" s="143"/>
      <c r="R62" s="143"/>
      <c r="S62" s="143"/>
      <c r="T62" s="143"/>
      <c r="U62" s="144"/>
      <c r="V62" s="3"/>
      <c r="W62" s="5"/>
      <c r="X62" s="5"/>
      <c r="Y62" s="5"/>
      <c r="Z62" s="5"/>
      <c r="AA62" s="5"/>
      <c r="AB62" s="5"/>
      <c r="AC62" s="5"/>
      <c r="AD62" s="5"/>
    </row>
    <row r="63" spans="1:30" ht="18" customHeight="1">
      <c r="A63" s="232"/>
      <c r="B63" s="334" t="s">
        <v>192</v>
      </c>
      <c r="C63" s="288"/>
      <c r="D63" s="288"/>
      <c r="E63" s="288"/>
      <c r="F63" s="288"/>
      <c r="G63" s="288"/>
      <c r="H63" s="272"/>
      <c r="I63" s="243"/>
      <c r="J63" s="235" t="s">
        <v>105</v>
      </c>
      <c r="K63" s="139"/>
      <c r="L63" s="143"/>
      <c r="M63" s="143"/>
      <c r="N63" s="143"/>
      <c r="O63" s="143"/>
      <c r="P63" s="143"/>
      <c r="Q63" s="143"/>
      <c r="R63" s="143"/>
      <c r="S63" s="143"/>
      <c r="T63" s="143"/>
      <c r="U63" s="144"/>
      <c r="V63" s="3"/>
      <c r="W63" s="5"/>
      <c r="X63" s="5"/>
      <c r="Y63" s="5"/>
      <c r="Z63" s="5"/>
      <c r="AA63" s="5"/>
      <c r="AB63" s="5"/>
      <c r="AC63" s="5"/>
      <c r="AD63" s="5"/>
    </row>
    <row r="64" spans="1:30" ht="18" customHeight="1">
      <c r="A64" s="232"/>
      <c r="B64" s="342" t="s">
        <v>193</v>
      </c>
      <c r="C64" s="327"/>
      <c r="D64" s="327"/>
      <c r="E64" s="328"/>
      <c r="F64" s="343" t="str">
        <f>VLOOKUP($J$1,'ENTRI NILAI PILIH TAB INI'!$A$9:$AU$50,36)</f>
        <v>-</v>
      </c>
      <c r="G64" s="288"/>
      <c r="H64" s="272"/>
      <c r="I64" s="244"/>
      <c r="J64" s="245" t="str">
        <f>VLOOKUP($J$1,'ENTRI NILAI PILIH TAB INI'!$A$9:$AU$50,37)</f>
        <v>-</v>
      </c>
      <c r="K64" s="139"/>
      <c r="L64" s="143"/>
      <c r="M64" s="143">
        <v>36</v>
      </c>
      <c r="N64" s="143"/>
      <c r="O64" s="143"/>
      <c r="P64" s="143"/>
      <c r="Q64" s="143"/>
      <c r="R64" s="143"/>
      <c r="S64" s="143"/>
      <c r="T64" s="143"/>
      <c r="U64" s="144"/>
      <c r="V64" s="3"/>
      <c r="W64" s="5"/>
      <c r="X64" s="5"/>
      <c r="Y64" s="5"/>
      <c r="Z64" s="5"/>
      <c r="AA64" s="5"/>
      <c r="AB64" s="5"/>
      <c r="AC64" s="5"/>
      <c r="AD64" s="5"/>
    </row>
    <row r="65" spans="1:30" ht="18" customHeight="1">
      <c r="A65" s="232"/>
      <c r="B65" s="323"/>
      <c r="C65" s="331"/>
      <c r="D65" s="331"/>
      <c r="E65" s="324"/>
      <c r="F65" s="343" t="str">
        <f>VLOOKUP($J$1,'ENTRI NILAI PILIH TAB INI'!$A$9:$AU$50,38)</f>
        <v>-</v>
      </c>
      <c r="G65" s="288"/>
      <c r="H65" s="272"/>
      <c r="I65" s="244"/>
      <c r="J65" s="245" t="str">
        <f>VLOOKUP($J$1,'ENTRI NILAI PILIH TAB INI'!$A$9:$AU$50,39)</f>
        <v>-</v>
      </c>
      <c r="K65" s="139"/>
      <c r="L65" s="143"/>
      <c r="M65" s="143"/>
      <c r="N65" s="143"/>
      <c r="O65" s="143"/>
      <c r="P65" s="143"/>
      <c r="Q65" s="143"/>
      <c r="R65" s="143"/>
      <c r="S65" s="143"/>
      <c r="T65" s="143"/>
      <c r="U65" s="144"/>
      <c r="V65" s="3"/>
      <c r="W65" s="5"/>
      <c r="X65" s="5"/>
      <c r="Y65" s="5"/>
      <c r="Z65" s="5"/>
      <c r="AA65" s="5"/>
      <c r="AB65" s="5"/>
      <c r="AC65" s="5"/>
      <c r="AD65" s="5"/>
    </row>
    <row r="66" spans="1:30" ht="18" customHeight="1">
      <c r="A66" s="232"/>
      <c r="B66" s="342" t="s">
        <v>53</v>
      </c>
      <c r="C66" s="327"/>
      <c r="D66" s="327"/>
      <c r="E66" s="328"/>
      <c r="F66" s="339" t="s">
        <v>106</v>
      </c>
      <c r="G66" s="288"/>
      <c r="H66" s="272"/>
      <c r="I66" s="244"/>
      <c r="J66" s="245" t="str">
        <f>VLOOKUP($J$1,'ENTRI NILAI PILIH TAB INI'!$A$9:$AU$50,40)</f>
        <v>Baik</v>
      </c>
      <c r="K66" s="139"/>
      <c r="L66" s="143"/>
      <c r="M66" s="143"/>
      <c r="N66" s="143"/>
      <c r="O66" s="143"/>
      <c r="P66" s="143"/>
      <c r="Q66" s="143"/>
      <c r="R66" s="143"/>
      <c r="S66" s="143"/>
      <c r="T66" s="143"/>
      <c r="U66" s="144"/>
      <c r="V66" s="3"/>
      <c r="W66" s="5"/>
      <c r="X66" s="5"/>
      <c r="Y66" s="5"/>
      <c r="Z66" s="5"/>
      <c r="AA66" s="5"/>
      <c r="AB66" s="5"/>
      <c r="AC66" s="5"/>
      <c r="AD66" s="5"/>
    </row>
    <row r="67" spans="1:30" ht="18" customHeight="1">
      <c r="A67" s="232"/>
      <c r="B67" s="329"/>
      <c r="C67" s="280"/>
      <c r="D67" s="280"/>
      <c r="E67" s="330"/>
      <c r="F67" s="339" t="s">
        <v>107</v>
      </c>
      <c r="G67" s="288"/>
      <c r="H67" s="272"/>
      <c r="I67" s="244"/>
      <c r="J67" s="245" t="str">
        <f>VLOOKUP($J$1,'ENTRI NILAI PILIH TAB INI'!$A$9:$AU$50,41)</f>
        <v>Baik</v>
      </c>
      <c r="K67" s="139"/>
      <c r="L67" s="143"/>
      <c r="M67" s="143"/>
      <c r="N67" s="143"/>
      <c r="O67" s="143"/>
      <c r="P67" s="143"/>
      <c r="Q67" s="143"/>
      <c r="R67" s="143"/>
      <c r="S67" s="143"/>
      <c r="T67" s="143"/>
      <c r="U67" s="144"/>
      <c r="V67" s="3"/>
      <c r="W67" s="5"/>
      <c r="X67" s="5"/>
      <c r="Y67" s="5"/>
      <c r="Z67" s="5"/>
      <c r="AA67" s="5"/>
      <c r="AB67" s="5"/>
      <c r="AC67" s="5"/>
      <c r="AD67" s="5"/>
    </row>
    <row r="68" spans="1:30" ht="18" customHeight="1">
      <c r="A68" s="232"/>
      <c r="B68" s="323"/>
      <c r="C68" s="331"/>
      <c r="D68" s="331"/>
      <c r="E68" s="324"/>
      <c r="F68" s="339" t="s">
        <v>108</v>
      </c>
      <c r="G68" s="288"/>
      <c r="H68" s="272"/>
      <c r="I68" s="244"/>
      <c r="J68" s="245" t="str">
        <f>VLOOKUP($J$1,'ENTRI NILAI PILIH TAB INI'!$A$9:$AU$50,42)</f>
        <v>Baik</v>
      </c>
      <c r="K68" s="139"/>
      <c r="L68" s="143"/>
      <c r="M68" s="143"/>
      <c r="N68" s="143"/>
      <c r="O68" s="143"/>
      <c r="P68" s="143"/>
      <c r="Q68" s="143"/>
      <c r="R68" s="143"/>
      <c r="S68" s="143"/>
      <c r="T68" s="143"/>
      <c r="U68" s="144"/>
      <c r="V68" s="3"/>
      <c r="W68" s="5"/>
      <c r="X68" s="5"/>
      <c r="Y68" s="5"/>
      <c r="Z68" s="5"/>
      <c r="AA68" s="5"/>
      <c r="AB68" s="5"/>
      <c r="AC68" s="5"/>
      <c r="AD68" s="5"/>
    </row>
    <row r="69" spans="1:30" ht="12" customHeight="1">
      <c r="A69" s="232"/>
      <c r="B69" s="232"/>
      <c r="C69" s="232"/>
      <c r="D69" s="111"/>
      <c r="E69" s="236"/>
      <c r="F69" s="111"/>
      <c r="G69" s="232"/>
      <c r="H69" s="232"/>
      <c r="I69" s="232"/>
      <c r="J69" s="232"/>
      <c r="K69" s="139"/>
      <c r="L69" s="143"/>
      <c r="M69" s="143"/>
      <c r="N69" s="143"/>
      <c r="O69" s="143"/>
      <c r="P69" s="143"/>
      <c r="Q69" s="143"/>
      <c r="R69" s="143"/>
      <c r="S69" s="143"/>
      <c r="T69" s="143"/>
      <c r="U69" s="144"/>
      <c r="V69" s="3"/>
      <c r="W69" s="5"/>
      <c r="X69" s="5"/>
      <c r="Y69" s="5"/>
      <c r="Z69" s="5"/>
      <c r="AA69" s="5"/>
      <c r="AB69" s="5"/>
      <c r="AC69" s="5"/>
      <c r="AD69" s="5"/>
    </row>
    <row r="70" spans="1:30" ht="22.5" customHeight="1">
      <c r="A70" s="246" t="s">
        <v>194</v>
      </c>
      <c r="B70" s="247"/>
      <c r="C70" s="247"/>
      <c r="D70" s="248"/>
      <c r="E70" s="249"/>
      <c r="F70" s="248"/>
      <c r="G70" s="247"/>
      <c r="H70" s="247"/>
      <c r="I70" s="247"/>
      <c r="J70" s="247"/>
      <c r="K70" s="250"/>
      <c r="L70" s="251"/>
      <c r="M70" s="251"/>
      <c r="N70" s="251"/>
      <c r="O70" s="251"/>
      <c r="P70" s="251"/>
      <c r="Q70" s="251"/>
      <c r="R70" s="251"/>
      <c r="S70" s="251"/>
      <c r="T70" s="251"/>
      <c r="U70" s="144"/>
      <c r="V70" s="3"/>
      <c r="W70" s="5"/>
      <c r="X70" s="5"/>
      <c r="Y70" s="5"/>
      <c r="Z70" s="5"/>
      <c r="AA70" s="5"/>
      <c r="AB70" s="5"/>
      <c r="AC70" s="5"/>
      <c r="AD70" s="5"/>
    </row>
    <row r="71" spans="1:30" ht="19.5" customHeight="1">
      <c r="A71" s="232"/>
      <c r="B71" s="340" t="s">
        <v>195</v>
      </c>
      <c r="C71" s="327"/>
      <c r="D71" s="327"/>
      <c r="E71" s="327"/>
      <c r="F71" s="328"/>
      <c r="G71" s="335" t="s">
        <v>196</v>
      </c>
      <c r="H71" s="272"/>
      <c r="I71" s="252"/>
      <c r="J71" s="253">
        <f>VLOOKUP($J$1,'ENTRI NILAI PILIH TAB INI'!$A$9:$AU$50,43)</f>
        <v>0</v>
      </c>
      <c r="K71" s="139"/>
      <c r="L71" s="143"/>
      <c r="M71" s="143"/>
      <c r="N71" s="143"/>
      <c r="O71" s="143"/>
      <c r="P71" s="143"/>
      <c r="Q71" s="143"/>
      <c r="R71" s="143"/>
      <c r="S71" s="143"/>
      <c r="T71" s="143"/>
      <c r="U71" s="144"/>
      <c r="V71" s="3"/>
      <c r="W71" s="5"/>
      <c r="X71" s="5"/>
      <c r="Y71" s="5"/>
      <c r="Z71" s="5"/>
      <c r="AA71" s="5"/>
      <c r="AB71" s="5"/>
      <c r="AC71" s="5"/>
      <c r="AD71" s="5"/>
    </row>
    <row r="72" spans="1:30" ht="19.5" customHeight="1">
      <c r="A72" s="232"/>
      <c r="B72" s="329"/>
      <c r="C72" s="280"/>
      <c r="D72" s="280"/>
      <c r="E72" s="280"/>
      <c r="F72" s="330"/>
      <c r="G72" s="335" t="s">
        <v>197</v>
      </c>
      <c r="H72" s="272"/>
      <c r="I72" s="252"/>
      <c r="J72" s="253">
        <f>VLOOKUP($J$1,'ENTRI NILAI PILIH TAB INI'!$A$9:$AU$50,44)</f>
        <v>0</v>
      </c>
      <c r="K72" s="139"/>
      <c r="L72" s="143"/>
      <c r="M72" s="143"/>
      <c r="N72" s="143"/>
      <c r="O72" s="143"/>
      <c r="P72" s="143"/>
      <c r="Q72" s="143"/>
      <c r="R72" s="143"/>
      <c r="S72" s="143"/>
      <c r="T72" s="143"/>
      <c r="U72" s="144"/>
      <c r="V72" s="3"/>
      <c r="W72" s="5"/>
      <c r="X72" s="5"/>
      <c r="Y72" s="5"/>
      <c r="Z72" s="5"/>
      <c r="AA72" s="5"/>
      <c r="AB72" s="5"/>
      <c r="AC72" s="5"/>
      <c r="AD72" s="5"/>
    </row>
    <row r="73" spans="1:30" ht="19.5" customHeight="1">
      <c r="A73" s="232"/>
      <c r="B73" s="323"/>
      <c r="C73" s="331"/>
      <c r="D73" s="331"/>
      <c r="E73" s="331"/>
      <c r="F73" s="324"/>
      <c r="G73" s="335" t="s">
        <v>198</v>
      </c>
      <c r="H73" s="272"/>
      <c r="I73" s="252"/>
      <c r="J73" s="253">
        <f>VLOOKUP($J$1,'ENTRI NILAI PILIH TAB INI'!$A$9:$AU$50,45)</f>
        <v>0</v>
      </c>
      <c r="K73" s="139"/>
      <c r="L73" s="143"/>
      <c r="M73" s="143"/>
      <c r="N73" s="143"/>
      <c r="O73" s="143"/>
      <c r="P73" s="143"/>
      <c r="Q73" s="143"/>
      <c r="R73" s="143"/>
      <c r="S73" s="143"/>
      <c r="T73" s="143"/>
      <c r="U73" s="144"/>
      <c r="V73" s="3"/>
      <c r="W73" s="5"/>
      <c r="X73" s="5"/>
      <c r="Y73" s="5"/>
      <c r="Z73" s="5"/>
      <c r="AA73" s="5"/>
      <c r="AB73" s="5"/>
      <c r="AC73" s="5"/>
      <c r="AD73" s="5"/>
    </row>
    <row r="74" spans="1:30" ht="12" customHeight="1">
      <c r="A74" s="232"/>
      <c r="B74" s="232"/>
      <c r="C74" s="232"/>
      <c r="D74" s="111"/>
      <c r="E74" s="236"/>
      <c r="F74" s="111"/>
      <c r="G74" s="232"/>
      <c r="H74" s="232"/>
      <c r="I74" s="232"/>
      <c r="J74" s="232"/>
      <c r="K74" s="139"/>
      <c r="L74" s="143"/>
      <c r="M74" s="143"/>
      <c r="N74" s="143"/>
      <c r="O74" s="143"/>
      <c r="P74" s="143"/>
      <c r="Q74" s="143"/>
      <c r="R74" s="143"/>
      <c r="S74" s="143"/>
      <c r="T74" s="143"/>
      <c r="U74" s="144"/>
      <c r="V74" s="3"/>
      <c r="W74" s="5"/>
      <c r="X74" s="5"/>
      <c r="Y74" s="5"/>
      <c r="Z74" s="5"/>
      <c r="AA74" s="5"/>
      <c r="AB74" s="5"/>
      <c r="AC74" s="5"/>
      <c r="AD74" s="5"/>
    </row>
    <row r="75" spans="1:30" ht="21.75" customHeight="1">
      <c r="A75" s="246" t="s">
        <v>199</v>
      </c>
      <c r="B75" s="247"/>
      <c r="C75" s="247"/>
      <c r="D75" s="248"/>
      <c r="E75" s="249"/>
      <c r="F75" s="248"/>
      <c r="G75" s="247"/>
      <c r="H75" s="247"/>
      <c r="I75" s="247"/>
      <c r="J75" s="247"/>
      <c r="K75" s="250"/>
      <c r="L75" s="251"/>
      <c r="M75" s="251"/>
      <c r="N75" s="251"/>
      <c r="O75" s="251"/>
      <c r="P75" s="251"/>
      <c r="Q75" s="251"/>
      <c r="R75" s="251"/>
      <c r="S75" s="251"/>
      <c r="T75" s="251"/>
      <c r="U75" s="144"/>
      <c r="V75" s="3"/>
      <c r="W75" s="5"/>
      <c r="X75" s="5"/>
      <c r="Y75" s="5"/>
      <c r="Z75" s="5"/>
      <c r="AA75" s="5"/>
      <c r="AB75" s="5"/>
      <c r="AC75" s="5"/>
      <c r="AD75" s="5"/>
    </row>
    <row r="76" spans="1:30" ht="12" customHeight="1">
      <c r="A76" s="232"/>
      <c r="B76" s="332" t="str">
        <f>VLOOKUP($J$1,'ENTRI NILAI PILIH TAB INI'!$A$9:$AU$50,46)</f>
        <v>Mohon Memotivasi Siswa Untuk Rajin Belajar</v>
      </c>
      <c r="C76" s="327"/>
      <c r="D76" s="327"/>
      <c r="E76" s="327"/>
      <c r="F76" s="327"/>
      <c r="G76" s="327"/>
      <c r="H76" s="327"/>
      <c r="I76" s="327"/>
      <c r="J76" s="328"/>
      <c r="K76" s="139"/>
      <c r="L76" s="143"/>
      <c r="M76" s="143"/>
      <c r="N76" s="143"/>
      <c r="O76" s="143"/>
      <c r="P76" s="143"/>
      <c r="Q76" s="143"/>
      <c r="R76" s="143"/>
      <c r="S76" s="143"/>
      <c r="T76" s="143"/>
      <c r="U76" s="144"/>
      <c r="V76" s="3"/>
      <c r="W76" s="5"/>
      <c r="X76" s="5"/>
      <c r="Y76" s="5"/>
      <c r="Z76" s="5"/>
      <c r="AA76" s="5"/>
      <c r="AB76" s="5"/>
      <c r="AC76" s="5"/>
      <c r="AD76" s="5"/>
    </row>
    <row r="77" spans="1:30" ht="12" customHeight="1">
      <c r="A77" s="232"/>
      <c r="B77" s="329"/>
      <c r="C77" s="280"/>
      <c r="D77" s="280"/>
      <c r="E77" s="280"/>
      <c r="F77" s="280"/>
      <c r="G77" s="280"/>
      <c r="H77" s="280"/>
      <c r="I77" s="280"/>
      <c r="J77" s="330"/>
      <c r="K77" s="139"/>
      <c r="L77" s="143"/>
      <c r="M77" s="143"/>
      <c r="N77" s="143"/>
      <c r="O77" s="143"/>
      <c r="P77" s="143"/>
      <c r="Q77" s="143"/>
      <c r="R77" s="143"/>
      <c r="S77" s="143"/>
      <c r="T77" s="143"/>
      <c r="U77" s="144"/>
      <c r="V77" s="3"/>
      <c r="W77" s="5"/>
      <c r="X77" s="5"/>
      <c r="Y77" s="5"/>
      <c r="Z77" s="5"/>
      <c r="AA77" s="5"/>
      <c r="AB77" s="5"/>
      <c r="AC77" s="5"/>
      <c r="AD77" s="5"/>
    </row>
    <row r="78" spans="1:30" ht="12" customHeight="1">
      <c r="A78" s="232"/>
      <c r="B78" s="323"/>
      <c r="C78" s="331"/>
      <c r="D78" s="331"/>
      <c r="E78" s="331"/>
      <c r="F78" s="331"/>
      <c r="G78" s="331"/>
      <c r="H78" s="331"/>
      <c r="I78" s="331"/>
      <c r="J78" s="324"/>
      <c r="K78" s="139"/>
      <c r="L78" s="143"/>
      <c r="M78" s="143"/>
      <c r="N78" s="143"/>
      <c r="O78" s="143"/>
      <c r="P78" s="143"/>
      <c r="Q78" s="143"/>
      <c r="R78" s="143"/>
      <c r="S78" s="143"/>
      <c r="T78" s="143"/>
      <c r="U78" s="144"/>
      <c r="V78" s="3"/>
      <c r="W78" s="5"/>
      <c r="X78" s="5"/>
      <c r="Y78" s="5"/>
      <c r="Z78" s="5"/>
      <c r="AA78" s="5"/>
      <c r="AB78" s="5"/>
      <c r="AC78" s="5"/>
      <c r="AD78" s="5"/>
    </row>
    <row r="79" spans="1:30" ht="27.75" customHeight="1">
      <c r="A79" s="254" t="s">
        <v>200</v>
      </c>
      <c r="B79" s="255"/>
      <c r="C79" s="255"/>
      <c r="D79" s="256"/>
      <c r="E79" s="257"/>
      <c r="F79" s="256"/>
      <c r="G79" s="255"/>
      <c r="H79" s="255"/>
      <c r="I79" s="255"/>
      <c r="J79" s="255"/>
      <c r="K79" s="258"/>
      <c r="L79" s="259"/>
      <c r="M79" s="259"/>
      <c r="N79" s="259"/>
      <c r="O79" s="259"/>
      <c r="P79" s="259"/>
      <c r="Q79" s="259"/>
      <c r="R79" s="259"/>
      <c r="S79" s="259"/>
      <c r="T79" s="259"/>
      <c r="U79" s="144"/>
      <c r="V79" s="3"/>
      <c r="W79" s="5"/>
      <c r="X79" s="5"/>
      <c r="Y79" s="5"/>
      <c r="Z79" s="5"/>
      <c r="AA79" s="5"/>
      <c r="AB79" s="5"/>
      <c r="AC79" s="5"/>
      <c r="AD79" s="5"/>
    </row>
    <row r="80" spans="1:30" ht="12" customHeight="1">
      <c r="A80" s="232"/>
      <c r="B80" s="326"/>
      <c r="C80" s="327"/>
      <c r="D80" s="327"/>
      <c r="E80" s="327"/>
      <c r="F80" s="327"/>
      <c r="G80" s="327"/>
      <c r="H80" s="327"/>
      <c r="I80" s="327"/>
      <c r="J80" s="328"/>
      <c r="K80" s="139"/>
      <c r="L80" s="143"/>
      <c r="M80" s="143"/>
      <c r="N80" s="143"/>
      <c r="O80" s="143"/>
      <c r="P80" s="143"/>
      <c r="Q80" s="143"/>
      <c r="R80" s="143"/>
      <c r="S80" s="143"/>
      <c r="T80" s="143"/>
      <c r="U80" s="144"/>
      <c r="V80" s="3"/>
      <c r="W80" s="5"/>
      <c r="X80" s="5"/>
      <c r="Y80" s="5"/>
      <c r="Z80" s="5"/>
      <c r="AA80" s="5"/>
      <c r="AB80" s="5"/>
      <c r="AC80" s="5"/>
      <c r="AD80" s="5"/>
    </row>
    <row r="81" spans="1:30" ht="12" customHeight="1">
      <c r="A81" s="232"/>
      <c r="B81" s="329"/>
      <c r="C81" s="280"/>
      <c r="D81" s="280"/>
      <c r="E81" s="280"/>
      <c r="F81" s="280"/>
      <c r="G81" s="280"/>
      <c r="H81" s="280"/>
      <c r="I81" s="280"/>
      <c r="J81" s="330"/>
      <c r="K81" s="139"/>
      <c r="L81" s="143"/>
      <c r="M81" s="143"/>
      <c r="N81" s="143"/>
      <c r="O81" s="143"/>
      <c r="P81" s="143"/>
      <c r="Q81" s="143"/>
      <c r="R81" s="143"/>
      <c r="S81" s="143"/>
      <c r="T81" s="143"/>
      <c r="U81" s="144"/>
      <c r="V81" s="3"/>
      <c r="W81" s="5"/>
      <c r="X81" s="5"/>
      <c r="Y81" s="5"/>
      <c r="Z81" s="5"/>
      <c r="AA81" s="5"/>
      <c r="AB81" s="5"/>
      <c r="AC81" s="5"/>
      <c r="AD81" s="5"/>
    </row>
    <row r="82" spans="1:30" ht="12" customHeight="1">
      <c r="A82" s="232"/>
      <c r="B82" s="329"/>
      <c r="C82" s="280"/>
      <c r="D82" s="280"/>
      <c r="E82" s="280"/>
      <c r="F82" s="280"/>
      <c r="G82" s="280"/>
      <c r="H82" s="280"/>
      <c r="I82" s="280"/>
      <c r="J82" s="330"/>
      <c r="K82" s="139"/>
      <c r="L82" s="143"/>
      <c r="M82" s="143"/>
      <c r="N82" s="143"/>
      <c r="O82" s="143"/>
      <c r="P82" s="143"/>
      <c r="Q82" s="143"/>
      <c r="R82" s="143"/>
      <c r="S82" s="143"/>
      <c r="T82" s="143"/>
      <c r="U82" s="144"/>
      <c r="V82" s="3"/>
      <c r="W82" s="5"/>
      <c r="X82" s="5"/>
      <c r="Y82" s="5"/>
      <c r="Z82" s="5"/>
      <c r="AA82" s="5"/>
      <c r="AB82" s="5"/>
      <c r="AC82" s="5"/>
      <c r="AD82" s="5"/>
    </row>
    <row r="83" spans="1:30" ht="12" customHeight="1">
      <c r="A83" s="232"/>
      <c r="B83" s="323"/>
      <c r="C83" s="331"/>
      <c r="D83" s="331"/>
      <c r="E83" s="331"/>
      <c r="F83" s="331"/>
      <c r="G83" s="331"/>
      <c r="H83" s="331"/>
      <c r="I83" s="331"/>
      <c r="J83" s="324"/>
      <c r="K83" s="139"/>
      <c r="L83" s="143"/>
      <c r="M83" s="143"/>
      <c r="N83" s="143"/>
      <c r="O83" s="143"/>
      <c r="P83" s="143"/>
      <c r="Q83" s="143"/>
      <c r="R83" s="143"/>
      <c r="S83" s="143"/>
      <c r="T83" s="143"/>
      <c r="U83" s="144"/>
      <c r="V83" s="3"/>
      <c r="W83" s="5"/>
      <c r="X83" s="5"/>
      <c r="Y83" s="5"/>
      <c r="Z83" s="5"/>
      <c r="AA83" s="5"/>
      <c r="AB83" s="5"/>
      <c r="AC83" s="5"/>
      <c r="AD83" s="5"/>
    </row>
    <row r="84" spans="1:30" ht="12" customHeight="1">
      <c r="A84" s="232"/>
      <c r="B84" s="232"/>
      <c r="C84" s="232"/>
      <c r="D84" s="111"/>
      <c r="E84" s="236"/>
      <c r="F84" s="111"/>
      <c r="G84" s="232"/>
      <c r="H84" s="232"/>
      <c r="I84" s="232"/>
      <c r="J84" s="232"/>
      <c r="K84" s="139"/>
      <c r="L84" s="143"/>
      <c r="M84" s="143"/>
      <c r="N84" s="143"/>
      <c r="O84" s="143"/>
      <c r="P84" s="143"/>
      <c r="Q84" s="143"/>
      <c r="R84" s="143"/>
      <c r="S84" s="143"/>
      <c r="T84" s="143"/>
      <c r="U84" s="144"/>
      <c r="V84" s="3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232"/>
      <c r="B85" s="232"/>
      <c r="C85" s="232"/>
      <c r="D85" s="111"/>
      <c r="E85" s="236"/>
      <c r="F85" s="111"/>
      <c r="G85" s="232"/>
      <c r="H85" s="260"/>
      <c r="I85" s="232"/>
      <c r="J85" s="116" t="s">
        <v>201</v>
      </c>
      <c r="K85" s="139"/>
      <c r="L85" s="143"/>
      <c r="M85" s="143"/>
      <c r="N85" s="143"/>
      <c r="O85" s="143"/>
      <c r="P85" s="143"/>
      <c r="Q85" s="143"/>
      <c r="R85" s="143"/>
      <c r="S85" s="143"/>
      <c r="T85" s="143"/>
      <c r="U85" s="144"/>
      <c r="V85" s="3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32"/>
      <c r="B86" s="232"/>
      <c r="C86" s="2"/>
      <c r="D86" s="6"/>
      <c r="E86" s="2"/>
      <c r="F86" s="6"/>
      <c r="G86" s="232"/>
      <c r="H86" s="260"/>
      <c r="I86" s="232"/>
      <c r="J86" s="116" t="s">
        <v>202</v>
      </c>
      <c r="K86" s="139"/>
      <c r="L86" s="143"/>
      <c r="M86" s="143"/>
      <c r="N86" s="143"/>
      <c r="O86" s="143"/>
      <c r="P86" s="143"/>
      <c r="Q86" s="143"/>
      <c r="R86" s="143"/>
      <c r="S86" s="143"/>
      <c r="T86" s="143"/>
      <c r="U86" s="144"/>
      <c r="V86" s="3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232"/>
      <c r="B87" s="116" t="s">
        <v>181</v>
      </c>
      <c r="C87" s="232"/>
      <c r="D87" s="111"/>
      <c r="E87" s="260"/>
      <c r="F87" s="111"/>
      <c r="G87" s="232"/>
      <c r="H87" s="232"/>
      <c r="I87" s="232"/>
      <c r="J87" s="116" t="s">
        <v>221</v>
      </c>
      <c r="K87" s="139"/>
      <c r="L87" s="143"/>
      <c r="M87" s="143"/>
      <c r="N87" s="143"/>
      <c r="O87" s="143"/>
      <c r="P87" s="143"/>
      <c r="Q87" s="143"/>
      <c r="R87" s="143"/>
      <c r="S87" s="143"/>
      <c r="T87" s="143"/>
      <c r="U87" s="144"/>
      <c r="V87" s="3"/>
      <c r="W87" s="5"/>
      <c r="X87" s="5"/>
      <c r="Y87" s="5"/>
      <c r="Z87" s="5"/>
      <c r="AA87" s="5"/>
      <c r="AB87" s="5"/>
      <c r="AC87" s="5"/>
      <c r="AD87" s="5"/>
    </row>
    <row r="88" spans="1:30" ht="12.75" customHeight="1">
      <c r="A88" s="232"/>
      <c r="B88" s="2" t="s">
        <v>182</v>
      </c>
      <c r="C88" s="232"/>
      <c r="D88" s="111"/>
      <c r="E88" s="2"/>
      <c r="F88" s="111"/>
      <c r="G88" s="232"/>
      <c r="H88" s="232"/>
      <c r="I88" s="232"/>
      <c r="J88" s="116" t="s">
        <v>222</v>
      </c>
      <c r="K88" s="261"/>
      <c r="L88" s="143"/>
      <c r="M88" s="143"/>
      <c r="N88" s="143"/>
      <c r="O88" s="143"/>
      <c r="P88" s="143"/>
      <c r="Q88" s="143"/>
      <c r="R88" s="143"/>
      <c r="S88" s="143"/>
      <c r="T88" s="143"/>
      <c r="U88" s="144"/>
      <c r="V88" s="3"/>
      <c r="W88" s="5"/>
      <c r="X88" s="5"/>
      <c r="Y88" s="5"/>
      <c r="Z88" s="5"/>
      <c r="AA88" s="5"/>
      <c r="AB88" s="5"/>
      <c r="AC88" s="5"/>
      <c r="AD88" s="5"/>
    </row>
    <row r="89" spans="1:30" ht="12.75" customHeight="1">
      <c r="A89" s="262"/>
      <c r="B89" s="262"/>
      <c r="C89" s="262"/>
      <c r="D89" s="263"/>
      <c r="E89" s="2"/>
      <c r="F89" s="263"/>
      <c r="G89" s="262"/>
      <c r="H89" s="262"/>
      <c r="I89" s="262"/>
      <c r="J89" s="262"/>
      <c r="K89" s="261"/>
      <c r="L89" s="159"/>
      <c r="M89" s="159"/>
      <c r="N89" s="159"/>
      <c r="O89" s="159"/>
      <c r="P89" s="159"/>
      <c r="Q89" s="159"/>
      <c r="R89" s="159"/>
      <c r="S89" s="159"/>
      <c r="T89" s="159"/>
      <c r="U89" s="144"/>
      <c r="V89" s="3"/>
      <c r="W89" s="5"/>
      <c r="X89" s="5"/>
      <c r="Y89" s="5"/>
      <c r="Z89" s="5"/>
      <c r="AA89" s="5"/>
      <c r="AB89" s="5"/>
      <c r="AC89" s="5"/>
      <c r="AD89" s="5"/>
    </row>
    <row r="90" spans="1:30" ht="12.75" customHeight="1">
      <c r="A90" s="262"/>
      <c r="B90" s="116" t="s">
        <v>203</v>
      </c>
      <c r="C90" s="262"/>
      <c r="D90" s="263"/>
      <c r="E90" s="2"/>
      <c r="F90" s="263"/>
      <c r="G90" s="262"/>
      <c r="H90" s="262"/>
      <c r="I90" s="262"/>
      <c r="J90" s="116" t="s">
        <v>204</v>
      </c>
      <c r="K90" s="158"/>
      <c r="L90" s="159"/>
      <c r="M90" s="159"/>
      <c r="N90" s="159"/>
      <c r="O90" s="159"/>
      <c r="P90" s="159"/>
      <c r="Q90" s="159"/>
      <c r="R90" s="159"/>
      <c r="S90" s="159"/>
      <c r="T90" s="159"/>
      <c r="U90" s="144"/>
      <c r="V90" s="3"/>
      <c r="W90" s="5"/>
      <c r="X90" s="5"/>
      <c r="Y90" s="5"/>
      <c r="Z90" s="5"/>
      <c r="AA90" s="5"/>
      <c r="AB90" s="5"/>
      <c r="AC90" s="5"/>
      <c r="AD90" s="5"/>
    </row>
    <row r="91" spans="1:30" ht="12.75" customHeight="1">
      <c r="A91" s="262"/>
      <c r="B91" s="2"/>
      <c r="C91" s="262"/>
      <c r="D91" s="6"/>
      <c r="E91" s="2"/>
      <c r="F91" s="263"/>
      <c r="G91" s="262"/>
      <c r="H91" s="262"/>
      <c r="I91" s="262"/>
      <c r="J91" s="116"/>
      <c r="K91" s="261"/>
      <c r="L91" s="159"/>
      <c r="M91" s="159"/>
      <c r="N91" s="159"/>
      <c r="O91" s="159"/>
      <c r="P91" s="159"/>
      <c r="Q91" s="159"/>
      <c r="R91" s="159"/>
      <c r="S91" s="159"/>
      <c r="T91" s="159"/>
      <c r="U91" s="144"/>
      <c r="V91" s="3"/>
      <c r="W91" s="5"/>
      <c r="X91" s="5"/>
      <c r="Y91" s="5"/>
      <c r="Z91" s="5"/>
      <c r="AA91" s="5"/>
      <c r="AB91" s="5"/>
      <c r="AC91" s="5"/>
      <c r="AD91" s="5"/>
    </row>
    <row r="92" spans="1:30" ht="12.75" customHeight="1">
      <c r="A92" s="262"/>
      <c r="B92" s="2"/>
      <c r="C92" s="262"/>
      <c r="D92" s="6"/>
      <c r="E92" s="2"/>
      <c r="F92" s="263"/>
      <c r="G92" s="262"/>
      <c r="H92" s="262"/>
      <c r="I92" s="262"/>
      <c r="J92" s="116"/>
      <c r="K92" s="261"/>
      <c r="L92" s="159"/>
      <c r="M92" s="159"/>
      <c r="N92" s="159"/>
      <c r="O92" s="159"/>
      <c r="P92" s="159"/>
      <c r="Q92" s="159"/>
      <c r="R92" s="159"/>
      <c r="S92" s="159"/>
      <c r="T92" s="159"/>
      <c r="U92" s="144"/>
      <c r="V92" s="3"/>
      <c r="W92" s="5"/>
      <c r="X92" s="5"/>
      <c r="Y92" s="5"/>
      <c r="Z92" s="5"/>
      <c r="AA92" s="5"/>
      <c r="AB92" s="5"/>
      <c r="AC92" s="5"/>
      <c r="AD92" s="5"/>
    </row>
    <row r="93" spans="1:30" ht="12.75" customHeight="1">
      <c r="A93" s="262"/>
      <c r="B93" s="2"/>
      <c r="C93" s="262"/>
      <c r="D93" s="6"/>
      <c r="E93" s="2"/>
      <c r="F93" s="263"/>
      <c r="G93" s="262"/>
      <c r="H93" s="262"/>
      <c r="I93" s="262"/>
      <c r="J93" s="262"/>
      <c r="K93" s="261"/>
      <c r="L93" s="159"/>
      <c r="M93" s="159"/>
      <c r="N93" s="159"/>
      <c r="O93" s="159"/>
      <c r="P93" s="159"/>
      <c r="Q93" s="159"/>
      <c r="R93" s="159"/>
      <c r="S93" s="159"/>
      <c r="T93" s="159"/>
      <c r="U93" s="144"/>
      <c r="V93" s="3"/>
      <c r="W93" s="5"/>
      <c r="X93" s="5"/>
      <c r="Y93" s="5"/>
      <c r="Z93" s="5"/>
      <c r="AA93" s="5"/>
      <c r="AB93" s="5"/>
      <c r="AC93" s="5"/>
      <c r="AD93" s="5"/>
    </row>
    <row r="94" spans="1:30" ht="13.5" customHeight="1">
      <c r="A94" s="262"/>
      <c r="B94" s="220" t="str">
        <f t="shared" ref="B94:B95" si="13">J48</f>
        <v>Hendro Purniawan, S.Pd</v>
      </c>
      <c r="C94" s="262"/>
      <c r="D94" s="263"/>
      <c r="E94" s="2"/>
      <c r="F94" s="263"/>
      <c r="G94" s="262"/>
      <c r="H94" s="262"/>
      <c r="I94" s="262"/>
      <c r="J94" s="11" t="s">
        <v>205</v>
      </c>
      <c r="K94" s="264"/>
      <c r="L94" s="159"/>
      <c r="M94" s="159"/>
      <c r="N94" s="159"/>
      <c r="O94" s="159"/>
      <c r="P94" s="159"/>
      <c r="Q94" s="159"/>
      <c r="R94" s="159"/>
      <c r="S94" s="159"/>
      <c r="T94" s="159"/>
      <c r="U94" s="144"/>
      <c r="V94" s="3"/>
      <c r="W94" s="5"/>
      <c r="X94" s="5"/>
      <c r="Y94" s="5"/>
      <c r="Z94" s="5"/>
      <c r="AA94" s="5"/>
      <c r="AB94" s="5"/>
      <c r="AC94" s="5"/>
      <c r="AD94" s="5"/>
    </row>
    <row r="95" spans="1:30" ht="12.75" customHeight="1">
      <c r="A95" s="262"/>
      <c r="B95" s="265" t="str">
        <f t="shared" si="13"/>
        <v>NIP -</v>
      </c>
      <c r="C95" s="262"/>
      <c r="D95" s="263"/>
      <c r="E95" s="2"/>
      <c r="F95" s="263"/>
      <c r="G95" s="262"/>
      <c r="H95" s="262"/>
      <c r="I95" s="262"/>
      <c r="J95" s="116" t="s">
        <v>206</v>
      </c>
      <c r="K95" s="261"/>
      <c r="L95" s="159"/>
      <c r="M95" s="159"/>
      <c r="N95" s="159"/>
      <c r="O95" s="159"/>
      <c r="P95" s="159"/>
      <c r="Q95" s="159"/>
      <c r="R95" s="159"/>
      <c r="S95" s="159"/>
      <c r="T95" s="159"/>
      <c r="U95" s="144"/>
      <c r="V95" s="3"/>
      <c r="W95" s="5"/>
      <c r="X95" s="5"/>
      <c r="Y95" s="5"/>
      <c r="Z95" s="5"/>
      <c r="AA95" s="5"/>
      <c r="AB95" s="5"/>
      <c r="AC95" s="5"/>
      <c r="AD95" s="5"/>
    </row>
    <row r="96" spans="1:30" ht="12.75" customHeight="1">
      <c r="A96" s="232"/>
      <c r="B96" s="220"/>
      <c r="C96" s="262"/>
      <c r="D96" s="263"/>
      <c r="E96" s="2"/>
      <c r="F96" s="263"/>
      <c r="G96" s="262"/>
      <c r="H96" s="262"/>
      <c r="I96" s="262"/>
      <c r="J96" s="262"/>
      <c r="K96" s="139"/>
      <c r="L96" s="143"/>
      <c r="M96" s="143"/>
      <c r="N96" s="143"/>
      <c r="O96" s="143"/>
      <c r="P96" s="143"/>
      <c r="Q96" s="143"/>
      <c r="R96" s="143"/>
      <c r="S96" s="143"/>
      <c r="T96" s="143"/>
      <c r="U96" s="144"/>
      <c r="V96" s="3"/>
      <c r="W96" s="5"/>
      <c r="X96" s="5"/>
      <c r="Y96" s="5"/>
      <c r="Z96" s="5"/>
      <c r="AA96" s="5"/>
      <c r="AB96" s="5"/>
      <c r="AC96" s="5"/>
      <c r="AD96" s="5"/>
    </row>
    <row r="97" spans="1:30" ht="12" customHeight="1">
      <c r="A97" s="232"/>
      <c r="B97" s="116" t="s">
        <v>207</v>
      </c>
      <c r="C97" s="262"/>
      <c r="D97" s="263"/>
      <c r="E97" s="2"/>
      <c r="F97" s="263"/>
      <c r="G97" s="262"/>
      <c r="H97" s="262"/>
      <c r="I97" s="262"/>
      <c r="J97" s="262"/>
      <c r="K97" s="232"/>
      <c r="L97" s="266"/>
      <c r="M97" s="266"/>
      <c r="N97" s="266"/>
      <c r="O97" s="266"/>
      <c r="P97" s="266"/>
      <c r="Q97" s="266"/>
      <c r="R97" s="266"/>
      <c r="S97" s="266"/>
      <c r="T97" s="266"/>
      <c r="U97" s="144"/>
      <c r="V97" s="3"/>
      <c r="W97" s="5"/>
      <c r="X97" s="5"/>
      <c r="Y97" s="5"/>
      <c r="Z97" s="5"/>
      <c r="AA97" s="5"/>
      <c r="AB97" s="5"/>
      <c r="AC97" s="5"/>
      <c r="AD97" s="5"/>
    </row>
    <row r="98" spans="1:30" ht="12" customHeight="1">
      <c r="A98" s="232"/>
      <c r="B98" s="116" t="s">
        <v>208</v>
      </c>
      <c r="C98" s="232"/>
      <c r="D98" s="6"/>
      <c r="E98" s="2"/>
      <c r="F98" s="6"/>
      <c r="G98" s="232"/>
      <c r="H98" s="232"/>
      <c r="I98" s="232"/>
      <c r="J98" s="232"/>
      <c r="K98" s="232"/>
      <c r="L98" s="266"/>
      <c r="M98" s="266"/>
      <c r="N98" s="266"/>
      <c r="O98" s="266"/>
      <c r="P98" s="266"/>
      <c r="Q98" s="266"/>
      <c r="R98" s="266"/>
      <c r="S98" s="266"/>
      <c r="T98" s="266"/>
      <c r="U98" s="144"/>
      <c r="V98" s="3"/>
      <c r="W98" s="5"/>
      <c r="X98" s="5"/>
      <c r="Y98" s="5"/>
      <c r="Z98" s="5"/>
      <c r="AA98" s="5"/>
      <c r="AB98" s="5"/>
      <c r="AC98" s="5"/>
      <c r="AD98" s="5"/>
    </row>
    <row r="99" spans="1:30" ht="12" customHeight="1">
      <c r="A99" s="232"/>
      <c r="B99" s="116"/>
      <c r="C99" s="232"/>
      <c r="D99" s="6"/>
      <c r="E99" s="2"/>
      <c r="F99" s="6"/>
      <c r="G99" s="232"/>
      <c r="H99" s="232"/>
      <c r="I99" s="232"/>
      <c r="J99" s="232"/>
      <c r="K99" s="232"/>
      <c r="L99" s="266"/>
      <c r="M99" s="266"/>
      <c r="N99" s="266"/>
      <c r="O99" s="266"/>
      <c r="P99" s="266"/>
      <c r="Q99" s="266"/>
      <c r="R99" s="266"/>
      <c r="S99" s="266"/>
      <c r="T99" s="266"/>
      <c r="U99" s="144"/>
      <c r="V99" s="3"/>
      <c r="W99" s="5"/>
      <c r="X99" s="5"/>
      <c r="Y99" s="5"/>
      <c r="Z99" s="5"/>
      <c r="AA99" s="5"/>
      <c r="AB99" s="5"/>
      <c r="AC99" s="5"/>
      <c r="AD99" s="5"/>
    </row>
    <row r="100" spans="1:30" ht="12" customHeight="1">
      <c r="A100" s="232"/>
      <c r="B100" s="116"/>
      <c r="C100" s="232"/>
      <c r="D100" s="6"/>
      <c r="E100" s="2"/>
      <c r="F100" s="6"/>
      <c r="G100" s="232"/>
      <c r="H100" s="232"/>
      <c r="I100" s="232"/>
      <c r="J100" s="232"/>
      <c r="K100" s="232"/>
      <c r="L100" s="266"/>
      <c r="M100" s="266"/>
      <c r="N100" s="266"/>
      <c r="O100" s="266"/>
      <c r="P100" s="266"/>
      <c r="Q100" s="266"/>
      <c r="R100" s="266"/>
      <c r="S100" s="266"/>
      <c r="T100" s="266"/>
      <c r="U100" s="144"/>
      <c r="V100" s="3"/>
      <c r="W100" s="5"/>
      <c r="X100" s="5"/>
      <c r="Y100" s="5"/>
      <c r="Z100" s="5"/>
      <c r="AA100" s="5"/>
      <c r="AB100" s="5"/>
      <c r="AC100" s="5"/>
      <c r="AD100" s="5"/>
    </row>
    <row r="101" spans="1:30" ht="12" customHeight="1">
      <c r="A101" s="232"/>
      <c r="B101" s="116"/>
      <c r="C101" s="232"/>
      <c r="D101" s="6"/>
      <c r="E101" s="2"/>
      <c r="F101" s="6"/>
      <c r="G101" s="232"/>
      <c r="H101" s="232"/>
      <c r="I101" s="232"/>
      <c r="J101" s="232"/>
      <c r="K101" s="139"/>
      <c r="L101" s="267"/>
      <c r="M101" s="143"/>
      <c r="N101" s="267"/>
      <c r="O101" s="267"/>
      <c r="P101" s="267"/>
      <c r="Q101" s="267"/>
      <c r="R101" s="267"/>
      <c r="S101" s="267"/>
      <c r="T101" s="267"/>
      <c r="U101" s="144"/>
      <c r="V101" s="3"/>
      <c r="W101" s="5"/>
      <c r="X101" s="5"/>
      <c r="Y101" s="5"/>
      <c r="Z101" s="5"/>
      <c r="AA101" s="5"/>
      <c r="AB101" s="5"/>
      <c r="AC101" s="5"/>
      <c r="AD101" s="5"/>
    </row>
    <row r="102" spans="1:30" ht="12.75" customHeight="1">
      <c r="A102" s="3"/>
      <c r="B102" s="11" t="s">
        <v>209</v>
      </c>
      <c r="C102" s="232"/>
      <c r="D102" s="6"/>
      <c r="E102" s="2"/>
      <c r="F102" s="6"/>
      <c r="G102" s="232"/>
      <c r="H102" s="232"/>
      <c r="I102" s="232"/>
      <c r="J102" s="232"/>
      <c r="K102" s="3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3"/>
      <c r="W102" s="5"/>
      <c r="X102" s="5"/>
      <c r="Y102" s="5"/>
      <c r="Z102" s="5"/>
      <c r="AA102" s="5"/>
      <c r="AB102" s="5"/>
      <c r="AC102" s="5"/>
      <c r="AD102" s="5"/>
    </row>
    <row r="103" spans="1:30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3"/>
      <c r="W103" s="5"/>
      <c r="X103" s="5"/>
      <c r="Y103" s="5"/>
      <c r="Z103" s="5"/>
      <c r="AA103" s="5"/>
      <c r="AB103" s="5"/>
      <c r="AC103" s="5"/>
      <c r="AD103" s="5"/>
    </row>
    <row r="104" spans="1:30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77">
    <mergeCell ref="C58:E58"/>
    <mergeCell ref="C59:E59"/>
    <mergeCell ref="B66:E68"/>
    <mergeCell ref="B64:E65"/>
    <mergeCell ref="F64:H64"/>
    <mergeCell ref="F65:H65"/>
    <mergeCell ref="F66:H66"/>
    <mergeCell ref="B24:C24"/>
    <mergeCell ref="B20:C20"/>
    <mergeCell ref="B21:C21"/>
    <mergeCell ref="B14:C14"/>
    <mergeCell ref="B80:J83"/>
    <mergeCell ref="B76:J78"/>
    <mergeCell ref="A50:J50"/>
    <mergeCell ref="B63:H63"/>
    <mergeCell ref="G71:H71"/>
    <mergeCell ref="G73:H73"/>
    <mergeCell ref="G72:H72"/>
    <mergeCell ref="C57:E57"/>
    <mergeCell ref="H39:J39"/>
    <mergeCell ref="F68:H68"/>
    <mergeCell ref="F67:H67"/>
    <mergeCell ref="B71:F73"/>
    <mergeCell ref="H25:J25"/>
    <mergeCell ref="H26:J26"/>
    <mergeCell ref="H14:J14"/>
    <mergeCell ref="H15:J15"/>
    <mergeCell ref="H21:J21"/>
    <mergeCell ref="H24:J24"/>
    <mergeCell ref="B13:C13"/>
    <mergeCell ref="B7:C8"/>
    <mergeCell ref="B10:C10"/>
    <mergeCell ref="B30:C30"/>
    <mergeCell ref="B28:C28"/>
    <mergeCell ref="B27:C27"/>
    <mergeCell ref="B29:C29"/>
    <mergeCell ref="B11:C11"/>
    <mergeCell ref="B12:C12"/>
    <mergeCell ref="B19:C19"/>
    <mergeCell ref="B18:C18"/>
    <mergeCell ref="B25:C25"/>
    <mergeCell ref="B23:C23"/>
    <mergeCell ref="B22:C22"/>
    <mergeCell ref="B16:C16"/>
    <mergeCell ref="B17:C17"/>
    <mergeCell ref="B37:C37"/>
    <mergeCell ref="B31:C31"/>
    <mergeCell ref="A2:J2"/>
    <mergeCell ref="H1:I1"/>
    <mergeCell ref="H11:J11"/>
    <mergeCell ref="E7:J7"/>
    <mergeCell ref="A7:A8"/>
    <mergeCell ref="H8:J8"/>
    <mergeCell ref="H10:J10"/>
    <mergeCell ref="H9:J9"/>
    <mergeCell ref="D7:D8"/>
    <mergeCell ref="H28:J28"/>
    <mergeCell ref="H29:J29"/>
    <mergeCell ref="H18:J18"/>
    <mergeCell ref="H17:J17"/>
    <mergeCell ref="H12:J12"/>
    <mergeCell ref="H13:J13"/>
    <mergeCell ref="H16:J16"/>
    <mergeCell ref="H36:J36"/>
    <mergeCell ref="H35:J35"/>
    <mergeCell ref="H38:J38"/>
    <mergeCell ref="H37:J37"/>
    <mergeCell ref="H27:J27"/>
    <mergeCell ref="H22:J22"/>
    <mergeCell ref="H23:J23"/>
    <mergeCell ref="H20:J20"/>
    <mergeCell ref="H19:J19"/>
    <mergeCell ref="H33:J33"/>
    <mergeCell ref="H34:J34"/>
    <mergeCell ref="H30:J30"/>
    <mergeCell ref="H32:J32"/>
    <mergeCell ref="H31:J31"/>
  </mergeCells>
  <conditionalFormatting sqref="F39:G39 F27:H27 E22:E25 F29:H29 F10:G14 F16:G25 F27:G37 E32:E37 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300" verticalDpi="300" r:id="rId1"/>
  <rowBreaks count="1" manualBreakCount="1">
    <brk id="49" max="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0"/>
  <sheetViews>
    <sheetView showGridLines="0" workbookViewId="0"/>
  </sheetViews>
  <sheetFormatPr defaultColWidth="14.425781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  <col min="13" max="26" width="17.28515625" customWidth="1"/>
  </cols>
  <sheetData>
    <row r="1" spans="1:12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5"/>
    </row>
    <row r="2" spans="1:12" ht="12.75" customHeight="1">
      <c r="A2" s="268">
        <v>0</v>
      </c>
      <c r="B2" s="268" t="s">
        <v>210</v>
      </c>
      <c r="C2" s="2"/>
      <c r="D2" s="2"/>
      <c r="E2" s="2"/>
      <c r="F2" s="2"/>
      <c r="G2" s="2"/>
      <c r="H2" s="2"/>
      <c r="I2" s="2"/>
      <c r="J2" s="2"/>
      <c r="K2" s="3"/>
      <c r="L2" s="5"/>
    </row>
    <row r="3" spans="1:12" ht="12.75" customHeight="1">
      <c r="A3" s="268">
        <v>1</v>
      </c>
      <c r="B3" s="268" t="s">
        <v>211</v>
      </c>
      <c r="C3" s="2"/>
      <c r="D3" s="2"/>
      <c r="E3" s="2"/>
      <c r="F3" s="2"/>
      <c r="G3" s="2"/>
      <c r="H3" s="6"/>
      <c r="I3" s="116"/>
      <c r="J3" s="2"/>
      <c r="K3" s="3"/>
      <c r="L3" s="5"/>
    </row>
    <row r="4" spans="1:12" ht="12.75" customHeight="1">
      <c r="A4" s="268">
        <v>2</v>
      </c>
      <c r="B4" s="268" t="s">
        <v>212</v>
      </c>
      <c r="C4" s="2"/>
      <c r="D4" s="2"/>
      <c r="E4" s="2"/>
      <c r="F4" s="2"/>
      <c r="G4" s="2"/>
      <c r="H4" s="6"/>
      <c r="I4" s="116"/>
      <c r="J4" s="2"/>
      <c r="K4" s="3"/>
      <c r="L4" s="5"/>
    </row>
    <row r="5" spans="1:12" ht="12.75" customHeight="1">
      <c r="A5" s="268">
        <v>3</v>
      </c>
      <c r="B5" s="268" t="s">
        <v>213</v>
      </c>
      <c r="C5" s="2"/>
      <c r="D5" s="2"/>
      <c r="E5" s="2"/>
      <c r="F5" s="2"/>
      <c r="G5" s="2"/>
      <c r="H5" s="6"/>
      <c r="I5" s="116"/>
      <c r="J5" s="2"/>
      <c r="K5" s="3"/>
      <c r="L5" s="5"/>
    </row>
    <row r="6" spans="1:12" ht="12.75" customHeight="1">
      <c r="A6" s="268">
        <v>4</v>
      </c>
      <c r="B6" s="268" t="s">
        <v>214</v>
      </c>
      <c r="C6" s="2"/>
      <c r="D6" s="2"/>
      <c r="E6" s="2"/>
      <c r="F6" s="2"/>
      <c r="G6" s="2"/>
      <c r="H6" s="6"/>
      <c r="I6" s="116"/>
      <c r="J6" s="2"/>
      <c r="K6" s="3"/>
      <c r="L6" s="5"/>
    </row>
    <row r="7" spans="1:12" ht="12.75" customHeight="1">
      <c r="A7" s="268">
        <v>5</v>
      </c>
      <c r="B7" s="268" t="s">
        <v>215</v>
      </c>
      <c r="C7" s="2"/>
      <c r="D7" s="2"/>
      <c r="E7" s="2"/>
      <c r="F7" s="2"/>
      <c r="G7" s="2"/>
      <c r="H7" s="6"/>
      <c r="I7" s="116"/>
      <c r="J7" s="2"/>
      <c r="K7" s="3"/>
      <c r="L7" s="5"/>
    </row>
    <row r="8" spans="1:12" ht="12.75" customHeight="1">
      <c r="A8" s="268">
        <v>6</v>
      </c>
      <c r="B8" s="268" t="s">
        <v>216</v>
      </c>
      <c r="C8" s="2"/>
      <c r="D8" s="2"/>
      <c r="E8" s="2"/>
      <c r="F8" s="2"/>
      <c r="G8" s="2"/>
      <c r="H8" s="6"/>
      <c r="I8" s="116"/>
      <c r="J8" s="2"/>
      <c r="K8" s="3"/>
      <c r="L8" s="5"/>
    </row>
    <row r="9" spans="1:12" ht="12.75" customHeight="1">
      <c r="A9" s="268">
        <v>7</v>
      </c>
      <c r="B9" s="268" t="s">
        <v>217</v>
      </c>
      <c r="C9" s="2"/>
      <c r="D9" s="2"/>
      <c r="E9" s="2"/>
      <c r="F9" s="2"/>
      <c r="G9" s="2"/>
      <c r="H9" s="6"/>
      <c r="I9" s="116"/>
      <c r="J9" s="2"/>
      <c r="K9" s="3"/>
      <c r="L9" s="5"/>
    </row>
    <row r="10" spans="1:12" ht="12.75" customHeight="1">
      <c r="A10" s="268">
        <v>8</v>
      </c>
      <c r="B10" s="268" t="s">
        <v>218</v>
      </c>
      <c r="C10" s="2"/>
      <c r="D10" s="2"/>
      <c r="E10" s="2"/>
      <c r="F10" s="2"/>
      <c r="G10" s="2"/>
      <c r="H10" s="6"/>
      <c r="I10" s="116"/>
      <c r="J10" s="2"/>
      <c r="K10" s="3"/>
      <c r="L10" s="5"/>
    </row>
    <row r="11" spans="1:12" ht="12.75" customHeight="1">
      <c r="A11" s="268">
        <v>9</v>
      </c>
      <c r="B11" s="268" t="s">
        <v>219</v>
      </c>
      <c r="C11" s="2"/>
      <c r="D11" s="2"/>
      <c r="E11" s="2"/>
      <c r="F11" s="2"/>
      <c r="G11" s="2"/>
      <c r="H11" s="6"/>
      <c r="I11" s="116"/>
      <c r="J11" s="2"/>
      <c r="K11" s="3"/>
      <c r="L11" s="5"/>
    </row>
    <row r="12" spans="1:12" ht="12.75" customHeight="1">
      <c r="A12" s="2"/>
      <c r="B12" s="2"/>
      <c r="C12" s="2"/>
      <c r="D12" s="2"/>
      <c r="E12" s="2"/>
      <c r="F12" s="2"/>
      <c r="G12" s="2"/>
      <c r="H12" s="6"/>
      <c r="I12" s="116"/>
      <c r="J12" s="2"/>
      <c r="K12" s="3"/>
      <c r="L12" s="5"/>
    </row>
    <row r="13" spans="1:12" ht="12.75" customHeight="1">
      <c r="A13" s="2"/>
      <c r="B13" s="2"/>
      <c r="C13" s="2"/>
      <c r="D13" s="2"/>
      <c r="E13" s="2"/>
      <c r="F13" s="2"/>
      <c r="G13" s="2"/>
      <c r="H13" s="2"/>
      <c r="I13" s="116"/>
      <c r="J13" s="2"/>
      <c r="K13" s="3"/>
      <c r="L13" s="5"/>
    </row>
    <row r="14" spans="1:1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5"/>
    </row>
    <row r="15" spans="1:12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5"/>
    </row>
    <row r="16" spans="1:12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5"/>
    </row>
    <row r="17" spans="1:1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5"/>
    </row>
    <row r="18" spans="1:1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5"/>
    </row>
    <row r="19" spans="1:1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5"/>
    </row>
    <row r="20" spans="1:12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5"/>
    </row>
    <row r="21" spans="1:1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5"/>
    </row>
    <row r="22" spans="1:1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</row>
    <row r="23" spans="1:12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2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1</dc:creator>
  <cp:lastModifiedBy>smk1</cp:lastModifiedBy>
  <cp:lastPrinted>2017-06-15T03:12:04Z</cp:lastPrinted>
  <dcterms:created xsi:type="dcterms:W3CDTF">2017-06-13T22:59:53Z</dcterms:created>
  <dcterms:modified xsi:type="dcterms:W3CDTF">2017-06-15T12:53:20Z</dcterms:modified>
</cp:coreProperties>
</file>