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RAPOR!$A$1:$L$107</definedName>
    <definedName name="RAPOR">'TRANSKRIP NILAI'!$A$5:$DN$41</definedName>
  </definedNames>
  <calcPr calcId="125725"/>
</workbook>
</file>

<file path=xl/calcChain.xml><?xml version="1.0" encoding="utf-8"?>
<calcChain xmlns="http://schemas.openxmlformats.org/spreadsheetml/2006/main">
  <c r="CW41" i="2"/>
  <c r="CT41"/>
  <c r="CQ41"/>
  <c r="CN41"/>
  <c r="CK41"/>
  <c r="CH41"/>
  <c r="BY41"/>
  <c r="BV41"/>
  <c r="BM41"/>
  <c r="BJ41"/>
  <c r="BA41"/>
  <c r="AX41"/>
  <c r="AU41"/>
  <c r="AR41"/>
  <c r="AO41"/>
  <c r="AL41"/>
  <c r="AI41"/>
  <c r="AF41"/>
  <c r="W41"/>
  <c r="T41"/>
  <c r="R41"/>
  <c r="Q41"/>
  <c r="O41"/>
  <c r="N41"/>
  <c r="K41"/>
  <c r="H41"/>
  <c r="CW40"/>
  <c r="CT40"/>
  <c r="CQ40"/>
  <c r="CN40"/>
  <c r="CK40"/>
  <c r="CH40"/>
  <c r="BY40"/>
  <c r="BV40"/>
  <c r="BM40"/>
  <c r="BJ40"/>
  <c r="BA40"/>
  <c r="AX40"/>
  <c r="AU40"/>
  <c r="AR40"/>
  <c r="AO40"/>
  <c r="AL40"/>
  <c r="AI40"/>
  <c r="AF40"/>
  <c r="W40"/>
  <c r="T40"/>
  <c r="R40"/>
  <c r="Q40"/>
  <c r="O40"/>
  <c r="N40"/>
  <c r="K40"/>
  <c r="H40"/>
  <c r="CW39"/>
  <c r="CT39"/>
  <c r="CQ39"/>
  <c r="CN39"/>
  <c r="CK39"/>
  <c r="CH39"/>
  <c r="BY39"/>
  <c r="BV39"/>
  <c r="BM39"/>
  <c r="BJ39"/>
  <c r="BA39"/>
  <c r="AX39"/>
  <c r="AU39"/>
  <c r="AR39"/>
  <c r="AO39"/>
  <c r="AL39"/>
  <c r="AI39"/>
  <c r="AF39"/>
  <c r="W39"/>
  <c r="T39"/>
  <c r="R39"/>
  <c r="Q39"/>
  <c r="O39"/>
  <c r="N39"/>
  <c r="K39"/>
  <c r="H39"/>
  <c r="CW38"/>
  <c r="CT38"/>
  <c r="CQ38"/>
  <c r="CN38"/>
  <c r="CK38"/>
  <c r="CH38"/>
  <c r="BY38"/>
  <c r="BV38"/>
  <c r="BM38"/>
  <c r="BJ38"/>
  <c r="BA38"/>
  <c r="AX38"/>
  <c r="AU38"/>
  <c r="AR38"/>
  <c r="AO38"/>
  <c r="AL38"/>
  <c r="AI38"/>
  <c r="AF38"/>
  <c r="W38"/>
  <c r="T38"/>
  <c r="R38"/>
  <c r="Q38"/>
  <c r="O38"/>
  <c r="N38"/>
  <c r="K38"/>
  <c r="H38"/>
  <c r="CW37"/>
  <c r="CT37"/>
  <c r="CQ37"/>
  <c r="CN37"/>
  <c r="CK37"/>
  <c r="CH37"/>
  <c r="BV37"/>
  <c r="BM37"/>
  <c r="BJ37"/>
  <c r="BA37"/>
  <c r="AX37"/>
  <c r="AU37"/>
  <c r="AR37"/>
  <c r="AO37"/>
  <c r="AL37"/>
  <c r="AI37"/>
  <c r="AF37"/>
  <c r="W37"/>
  <c r="T37"/>
  <c r="R37"/>
  <c r="Q37"/>
  <c r="K37"/>
  <c r="H37"/>
  <c r="CW36"/>
  <c r="CT36"/>
  <c r="CQ36"/>
  <c r="CN36"/>
  <c r="CK36"/>
  <c r="CH36"/>
  <c r="BV36"/>
  <c r="BM36"/>
  <c r="BJ36"/>
  <c r="BA36"/>
  <c r="AX36"/>
  <c r="AU36"/>
  <c r="AR36"/>
  <c r="AO36"/>
  <c r="AL36"/>
  <c r="AI36"/>
  <c r="AF36"/>
  <c r="W36"/>
  <c r="T36"/>
  <c r="R36"/>
  <c r="Q36"/>
  <c r="K36"/>
  <c r="H36"/>
  <c r="CW35"/>
  <c r="CT35"/>
  <c r="CQ35"/>
  <c r="CN35"/>
  <c r="CK35"/>
  <c r="CH35"/>
  <c r="BY35"/>
  <c r="BV35"/>
  <c r="BM35"/>
  <c r="BJ35"/>
  <c r="BA35"/>
  <c r="AX35"/>
  <c r="AU35"/>
  <c r="AR35"/>
  <c r="AO35"/>
  <c r="AL35"/>
  <c r="AI35"/>
  <c r="AF35"/>
  <c r="W35"/>
  <c r="T35"/>
  <c r="R35"/>
  <c r="Q35"/>
  <c r="O35"/>
  <c r="N35"/>
  <c r="K35"/>
  <c r="H35"/>
  <c r="CW34"/>
  <c r="CT34"/>
  <c r="CQ34"/>
  <c r="CN34"/>
  <c r="CK34"/>
  <c r="CH34"/>
  <c r="BY34"/>
  <c r="BV34"/>
  <c r="BM34"/>
  <c r="BJ34"/>
  <c r="BA34"/>
  <c r="AX34"/>
  <c r="AU34"/>
  <c r="AR34"/>
  <c r="AO34"/>
  <c r="AL34"/>
  <c r="AI34"/>
  <c r="AF34"/>
  <c r="W34"/>
  <c r="T34"/>
  <c r="R34"/>
  <c r="Q34"/>
  <c r="O34"/>
  <c r="N34"/>
  <c r="K34"/>
  <c r="H34"/>
  <c r="CW33"/>
  <c r="CT33"/>
  <c r="CQ33"/>
  <c r="CN33"/>
  <c r="CK33"/>
  <c r="CH33"/>
  <c r="BY33"/>
  <c r="BV33"/>
  <c r="BM33"/>
  <c r="BJ33"/>
  <c r="BA33"/>
  <c r="AX33"/>
  <c r="AU33"/>
  <c r="AR33"/>
  <c r="AO33"/>
  <c r="AL33"/>
  <c r="AI33"/>
  <c r="AF33"/>
  <c r="W33"/>
  <c r="T33"/>
  <c r="R33"/>
  <c r="Q33"/>
  <c r="O33"/>
  <c r="N33"/>
  <c r="K33"/>
  <c r="H33"/>
  <c r="CW32"/>
  <c r="CT32"/>
  <c r="CQ32"/>
  <c r="CN32"/>
  <c r="CK32"/>
  <c r="CH32"/>
  <c r="BY32"/>
  <c r="BV32"/>
  <c r="BM32"/>
  <c r="BJ32"/>
  <c r="BA32"/>
  <c r="AX32"/>
  <c r="AU32"/>
  <c r="AR32"/>
  <c r="AO32"/>
  <c r="AL32"/>
  <c r="AI32"/>
  <c r="AF32"/>
  <c r="W32"/>
  <c r="T32"/>
  <c r="R32"/>
  <c r="Q32"/>
  <c r="O32"/>
  <c r="N32"/>
  <c r="K32"/>
  <c r="H32"/>
  <c r="CW31"/>
  <c r="CT31"/>
  <c r="CQ31"/>
  <c r="CN31"/>
  <c r="CK31"/>
  <c r="CH31"/>
  <c r="BY31"/>
  <c r="BV31"/>
  <c r="BM31"/>
  <c r="BJ31"/>
  <c r="BA31"/>
  <c r="AX31"/>
  <c r="AU31"/>
  <c r="AR31"/>
  <c r="AO31"/>
  <c r="AL31"/>
  <c r="AI31"/>
  <c r="AF31"/>
  <c r="W31"/>
  <c r="T31"/>
  <c r="R31"/>
  <c r="Q31"/>
  <c r="O31"/>
  <c r="N31"/>
  <c r="K31"/>
  <c r="H31"/>
  <c r="CW30"/>
  <c r="CT30"/>
  <c r="CQ30"/>
  <c r="CN30"/>
  <c r="CK30"/>
  <c r="CH30"/>
  <c r="BY30"/>
  <c r="BV30"/>
  <c r="BM30"/>
  <c r="BJ30"/>
  <c r="BA30"/>
  <c r="AX30"/>
  <c r="AU30"/>
  <c r="AR30"/>
  <c r="AO30"/>
  <c r="AL30"/>
  <c r="AI30"/>
  <c r="AF30"/>
  <c r="W30"/>
  <c r="T30"/>
  <c r="R30"/>
  <c r="Q30"/>
  <c r="O30"/>
  <c r="N30"/>
  <c r="K30"/>
  <c r="H30"/>
  <c r="CW29"/>
  <c r="CT29"/>
  <c r="CQ29"/>
  <c r="CN29"/>
  <c r="CK29"/>
  <c r="CH29"/>
  <c r="BY29"/>
  <c r="BV29"/>
  <c r="BM29"/>
  <c r="BJ29"/>
  <c r="BA29"/>
  <c r="AX29"/>
  <c r="AU29"/>
  <c r="AR29"/>
  <c r="AO29"/>
  <c r="AL29"/>
  <c r="AI29"/>
  <c r="AF29"/>
  <c r="W29"/>
  <c r="T29"/>
  <c r="R29"/>
  <c r="Q29"/>
  <c r="O29"/>
  <c r="N29"/>
  <c r="K29"/>
  <c r="H29"/>
  <c r="CW28"/>
  <c r="CT28"/>
  <c r="CQ28"/>
  <c r="CN28"/>
  <c r="CK28"/>
  <c r="CH28"/>
  <c r="BY28"/>
  <c r="BV28"/>
  <c r="BM28"/>
  <c r="BJ28"/>
  <c r="BA28"/>
  <c r="AX28"/>
  <c r="AU28"/>
  <c r="AR28"/>
  <c r="AO28"/>
  <c r="AL28"/>
  <c r="AI28"/>
  <c r="AF28"/>
  <c r="W28"/>
  <c r="T28"/>
  <c r="R28"/>
  <c r="Q28"/>
  <c r="O28"/>
  <c r="N28"/>
  <c r="K28"/>
  <c r="H28"/>
  <c r="CW27"/>
  <c r="CT27"/>
  <c r="CQ27"/>
  <c r="CN27"/>
  <c r="CK27"/>
  <c r="CH27"/>
  <c r="BY27"/>
  <c r="BV27"/>
  <c r="BM27"/>
  <c r="BJ27"/>
  <c r="BA27"/>
  <c r="AX27"/>
  <c r="AU27"/>
  <c r="AR27"/>
  <c r="AO27"/>
  <c r="AL27"/>
  <c r="AI27"/>
  <c r="AF27"/>
  <c r="W27"/>
  <c r="T27"/>
  <c r="R27"/>
  <c r="Q27"/>
  <c r="O27"/>
  <c r="N27"/>
  <c r="K27"/>
  <c r="H27"/>
  <c r="CW26"/>
  <c r="CT26"/>
  <c r="CQ26"/>
  <c r="CN26"/>
  <c r="CK26"/>
  <c r="CH26"/>
  <c r="BY26"/>
  <c r="BV26"/>
  <c r="BM26"/>
  <c r="BJ26"/>
  <c r="BA26"/>
  <c r="AX26"/>
  <c r="AU26"/>
  <c r="AR26"/>
  <c r="AO26"/>
  <c r="AL26"/>
  <c r="AI26"/>
  <c r="AF26"/>
  <c r="W26"/>
  <c r="T26"/>
  <c r="R26"/>
  <c r="Q26"/>
  <c r="O26"/>
  <c r="N26"/>
  <c r="K26"/>
  <c r="H26"/>
  <c r="CW25"/>
  <c r="CT25"/>
  <c r="CQ25"/>
  <c r="CN25"/>
  <c r="CK25"/>
  <c r="CH25"/>
  <c r="BY25"/>
  <c r="BV25"/>
  <c r="BM25"/>
  <c r="BJ25"/>
  <c r="BA25"/>
  <c r="AX25"/>
  <c r="AU25"/>
  <c r="AR25"/>
  <c r="AO25"/>
  <c r="AL25"/>
  <c r="AI25"/>
  <c r="AF25"/>
  <c r="W25"/>
  <c r="T25"/>
  <c r="R25"/>
  <c r="Q25"/>
  <c r="K25"/>
  <c r="H25"/>
  <c r="CW24"/>
  <c r="CT24"/>
  <c r="CQ24"/>
  <c r="CN24"/>
  <c r="CK24"/>
  <c r="CH24"/>
  <c r="BY24"/>
  <c r="BV24"/>
  <c r="BM24"/>
  <c r="BJ24"/>
  <c r="BA24"/>
  <c r="AX24"/>
  <c r="AU24"/>
  <c r="AR24"/>
  <c r="AO24"/>
  <c r="AL24"/>
  <c r="AI24"/>
  <c r="AF24"/>
  <c r="W24"/>
  <c r="T24"/>
  <c r="R24"/>
  <c r="Q24"/>
  <c r="O24"/>
  <c r="N24"/>
  <c r="K24"/>
  <c r="H24"/>
  <c r="CW23"/>
  <c r="CT23"/>
  <c r="CQ23"/>
  <c r="CN23"/>
  <c r="CK23"/>
  <c r="CH23"/>
  <c r="BY23"/>
  <c r="BV23"/>
  <c r="BM23"/>
  <c r="BJ23"/>
  <c r="BA23"/>
  <c r="AX23"/>
  <c r="AU23"/>
  <c r="AR23"/>
  <c r="AO23"/>
  <c r="AL23"/>
  <c r="AI23"/>
  <c r="AF23"/>
  <c r="W23"/>
  <c r="T23"/>
  <c r="R23"/>
  <c r="Q23"/>
  <c r="O23"/>
  <c r="N23"/>
  <c r="K23"/>
  <c r="H23"/>
  <c r="CW22"/>
  <c r="CT22"/>
  <c r="CQ22"/>
  <c r="CN22"/>
  <c r="CK22"/>
  <c r="CH22"/>
  <c r="BY22"/>
  <c r="BV22"/>
  <c r="BM22"/>
  <c r="BJ22"/>
  <c r="BA22"/>
  <c r="AX22"/>
  <c r="AU22"/>
  <c r="AR22"/>
  <c r="AO22"/>
  <c r="AL22"/>
  <c r="AI22"/>
  <c r="AF22"/>
  <c r="W22"/>
  <c r="T22"/>
  <c r="R22"/>
  <c r="Q22"/>
  <c r="O22"/>
  <c r="N22"/>
  <c r="K22"/>
  <c r="H22"/>
  <c r="CW21"/>
  <c r="CT21"/>
  <c r="CQ21"/>
  <c r="CN21"/>
  <c r="CK21"/>
  <c r="CH21"/>
  <c r="BY21"/>
  <c r="BV21"/>
  <c r="BM21"/>
  <c r="BJ21"/>
  <c r="BA21"/>
  <c r="AX21"/>
  <c r="AU21"/>
  <c r="AR21"/>
  <c r="AO21"/>
  <c r="AL21"/>
  <c r="AI21"/>
  <c r="AF21"/>
  <c r="W21"/>
  <c r="T21"/>
  <c r="R21"/>
  <c r="Q21"/>
  <c r="O21"/>
  <c r="N21"/>
  <c r="K21"/>
  <c r="H21"/>
  <c r="CW20"/>
  <c r="CT20"/>
  <c r="CQ20"/>
  <c r="CN20"/>
  <c r="CK20"/>
  <c r="CH20"/>
  <c r="BY20"/>
  <c r="BV20"/>
  <c r="BM20"/>
  <c r="BJ20"/>
  <c r="BA20"/>
  <c r="AX20"/>
  <c r="AU20"/>
  <c r="AR20"/>
  <c r="AO20"/>
  <c r="AL20"/>
  <c r="AI20"/>
  <c r="AF20"/>
  <c r="W20"/>
  <c r="T20"/>
  <c r="R20"/>
  <c r="Q20"/>
  <c r="O20"/>
  <c r="N20"/>
  <c r="K20"/>
  <c r="H20"/>
  <c r="CW19"/>
  <c r="CT19"/>
  <c r="CQ19"/>
  <c r="CN19"/>
  <c r="CK19"/>
  <c r="CH19"/>
  <c r="BY19"/>
  <c r="BV19"/>
  <c r="BM19"/>
  <c r="BJ19"/>
  <c r="BA19"/>
  <c r="AX19"/>
  <c r="AU19"/>
  <c r="AR19"/>
  <c r="AO19"/>
  <c r="AL19"/>
  <c r="AI19"/>
  <c r="AF19"/>
  <c r="W19"/>
  <c r="T19"/>
  <c r="R19"/>
  <c r="Q19"/>
  <c r="O19"/>
  <c r="N19"/>
  <c r="K19"/>
  <c r="H19"/>
  <c r="CW18"/>
  <c r="CT18"/>
  <c r="CQ18"/>
  <c r="CN18"/>
  <c r="CK18"/>
  <c r="CH18"/>
  <c r="BY18"/>
  <c r="BV18"/>
  <c r="BM18"/>
  <c r="BJ18"/>
  <c r="BA18"/>
  <c r="AX18"/>
  <c r="AU18"/>
  <c r="AR18"/>
  <c r="AO18"/>
  <c r="AL18"/>
  <c r="AI18"/>
  <c r="AF18"/>
  <c r="W18"/>
  <c r="T18"/>
  <c r="R18"/>
  <c r="Q18"/>
  <c r="O18"/>
  <c r="N18"/>
  <c r="K18"/>
  <c r="H18"/>
  <c r="CW17"/>
  <c r="CT17"/>
  <c r="F49" i="1" s="1"/>
  <c r="CQ17" i="2"/>
  <c r="CN17"/>
  <c r="CK17"/>
  <c r="CH17"/>
  <c r="F46" i="1" s="1"/>
  <c r="BY17" i="2"/>
  <c r="BV17"/>
  <c r="F43" i="1" s="1"/>
  <c r="BM17" i="2"/>
  <c r="BJ17"/>
  <c r="F41" i="1" s="1"/>
  <c r="BA17" i="2"/>
  <c r="AX17"/>
  <c r="F37" i="1" s="1"/>
  <c r="AU17" i="2"/>
  <c r="AR17"/>
  <c r="AO17"/>
  <c r="AL17"/>
  <c r="F34" i="1" s="1"/>
  <c r="AI17" i="2"/>
  <c r="AF17"/>
  <c r="W17"/>
  <c r="T17"/>
  <c r="R17"/>
  <c r="Q17"/>
  <c r="O17"/>
  <c r="N17"/>
  <c r="F30" i="1" s="1"/>
  <c r="K17" i="2"/>
  <c r="H17"/>
  <c r="CW16"/>
  <c r="CT16"/>
  <c r="CQ16"/>
  <c r="CN16"/>
  <c r="CK16"/>
  <c r="CH16"/>
  <c r="BY16"/>
  <c r="BV16"/>
  <c r="BM16"/>
  <c r="BJ16"/>
  <c r="BA16"/>
  <c r="AX16"/>
  <c r="AU16"/>
  <c r="AR16"/>
  <c r="AO16"/>
  <c r="AL16"/>
  <c r="AI16"/>
  <c r="AF16"/>
  <c r="W16"/>
  <c r="T16"/>
  <c r="R16"/>
  <c r="Q16"/>
  <c r="O16"/>
  <c r="N16"/>
  <c r="K16"/>
  <c r="H16"/>
  <c r="CW15"/>
  <c r="CT15"/>
  <c r="CQ15"/>
  <c r="CN15"/>
  <c r="CK15"/>
  <c r="CH15"/>
  <c r="BY15"/>
  <c r="BV15"/>
  <c r="BM15"/>
  <c r="BJ15"/>
  <c r="BA15"/>
  <c r="AX15"/>
  <c r="AU15"/>
  <c r="AR15"/>
  <c r="AO15"/>
  <c r="AL15"/>
  <c r="AI15"/>
  <c r="AF15"/>
  <c r="W15"/>
  <c r="T15"/>
  <c r="R15"/>
  <c r="Q15"/>
  <c r="O15"/>
  <c r="N15"/>
  <c r="K15"/>
  <c r="H15"/>
  <c r="CW14"/>
  <c r="CT14"/>
  <c r="CQ14"/>
  <c r="CN14"/>
  <c r="CK14"/>
  <c r="CH14"/>
  <c r="BY14"/>
  <c r="BV14"/>
  <c r="BM14"/>
  <c r="BJ14"/>
  <c r="BA14"/>
  <c r="AX14"/>
  <c r="AU14"/>
  <c r="AR14"/>
  <c r="AO14"/>
  <c r="AL14"/>
  <c r="AI14"/>
  <c r="AF14"/>
  <c r="W14"/>
  <c r="T14"/>
  <c r="R14"/>
  <c r="Q14"/>
  <c r="O14"/>
  <c r="N14"/>
  <c r="K14"/>
  <c r="H14"/>
  <c r="CW13"/>
  <c r="CT13"/>
  <c r="CQ13"/>
  <c r="CN13"/>
  <c r="CK13"/>
  <c r="CH13"/>
  <c r="BY13"/>
  <c r="BV13"/>
  <c r="BM13"/>
  <c r="BJ13"/>
  <c r="BA13"/>
  <c r="AX13"/>
  <c r="AU13"/>
  <c r="AR13"/>
  <c r="AO13"/>
  <c r="AL13"/>
  <c r="AI13"/>
  <c r="AF13"/>
  <c r="W13"/>
  <c r="T13"/>
  <c r="R13"/>
  <c r="Q13"/>
  <c r="O13"/>
  <c r="N13"/>
  <c r="K13"/>
  <c r="H13"/>
  <c r="CW12"/>
  <c r="CT12"/>
  <c r="CQ12"/>
  <c r="CN12"/>
  <c r="CK12"/>
  <c r="CH12"/>
  <c r="BY12"/>
  <c r="BV12"/>
  <c r="BM12"/>
  <c r="BJ12"/>
  <c r="BA12"/>
  <c r="AX12"/>
  <c r="AU12"/>
  <c r="AR12"/>
  <c r="AO12"/>
  <c r="AL12"/>
  <c r="AI12"/>
  <c r="AF12"/>
  <c r="W12"/>
  <c r="T12"/>
  <c r="R12"/>
  <c r="Q12"/>
  <c r="O12"/>
  <c r="N12"/>
  <c r="K12"/>
  <c r="H12"/>
  <c r="CW11"/>
  <c r="CT11"/>
  <c r="CQ11"/>
  <c r="CN11"/>
  <c r="CK11"/>
  <c r="CH11"/>
  <c r="BY11"/>
  <c r="BV11"/>
  <c r="BM11"/>
  <c r="BJ11"/>
  <c r="BA11"/>
  <c r="AX11"/>
  <c r="AU11"/>
  <c r="AR11"/>
  <c r="AO11"/>
  <c r="AL11"/>
  <c r="AI11"/>
  <c r="AF11"/>
  <c r="W11"/>
  <c r="T11"/>
  <c r="R11"/>
  <c r="Q11"/>
  <c r="O11"/>
  <c r="N11"/>
  <c r="K11"/>
  <c r="H11"/>
  <c r="CW10"/>
  <c r="CT10"/>
  <c r="CQ10"/>
  <c r="CN10"/>
  <c r="CK10"/>
  <c r="CH10"/>
  <c r="BY10"/>
  <c r="BV10"/>
  <c r="BM10"/>
  <c r="BJ10"/>
  <c r="BA10"/>
  <c r="AX10"/>
  <c r="AU10"/>
  <c r="AR10"/>
  <c r="AO10"/>
  <c r="AL10"/>
  <c r="AI10"/>
  <c r="AF10"/>
  <c r="W10"/>
  <c r="T10"/>
  <c r="R10"/>
  <c r="Q10"/>
  <c r="O10"/>
  <c r="N10"/>
  <c r="K10"/>
  <c r="H10"/>
  <c r="CW9"/>
  <c r="CT9"/>
  <c r="CQ9"/>
  <c r="CN9"/>
  <c r="CK9"/>
  <c r="CH9"/>
  <c r="BY9"/>
  <c r="BV9"/>
  <c r="BM9"/>
  <c r="BJ9"/>
  <c r="BA9"/>
  <c r="AX9"/>
  <c r="AU9"/>
  <c r="AR9"/>
  <c r="AO9"/>
  <c r="AL9"/>
  <c r="AI9"/>
  <c r="AF9"/>
  <c r="W9"/>
  <c r="T9"/>
  <c r="R9"/>
  <c r="Q9"/>
  <c r="O9"/>
  <c r="N9"/>
  <c r="K9"/>
  <c r="H9"/>
  <c r="CW8"/>
  <c r="CT8"/>
  <c r="CQ8"/>
  <c r="CN8"/>
  <c r="CK8"/>
  <c r="CH8"/>
  <c r="BY8"/>
  <c r="BV8"/>
  <c r="BM8"/>
  <c r="BJ8"/>
  <c r="BA8"/>
  <c r="AX8"/>
  <c r="AU8"/>
  <c r="AR8"/>
  <c r="AO8"/>
  <c r="AL8"/>
  <c r="AI8"/>
  <c r="AF8"/>
  <c r="W8"/>
  <c r="T8"/>
  <c r="R8"/>
  <c r="Q8"/>
  <c r="O8"/>
  <c r="N8"/>
  <c r="K8"/>
  <c r="H8"/>
  <c r="CW7"/>
  <c r="CT7"/>
  <c r="CQ7"/>
  <c r="CN7"/>
  <c r="CK7"/>
  <c r="CH7"/>
  <c r="BY7"/>
  <c r="BV7"/>
  <c r="BM7"/>
  <c r="BJ7"/>
  <c r="BA7"/>
  <c r="AX7"/>
  <c r="AU7"/>
  <c r="AR7"/>
  <c r="AO7"/>
  <c r="AL7"/>
  <c r="AI7"/>
  <c r="AF7"/>
  <c r="W7"/>
  <c r="T7"/>
  <c r="R7"/>
  <c r="Q7"/>
  <c r="O7"/>
  <c r="N7"/>
  <c r="K7"/>
  <c r="H7"/>
  <c r="CW6"/>
  <c r="CT6"/>
  <c r="CQ6"/>
  <c r="CN6"/>
  <c r="CK6"/>
  <c r="CH6"/>
  <c r="BY6"/>
  <c r="BV6"/>
  <c r="BM6"/>
  <c r="BJ6"/>
  <c r="BA6"/>
  <c r="AX6"/>
  <c r="AU6"/>
  <c r="AR6"/>
  <c r="AO6"/>
  <c r="AL6"/>
  <c r="AI6"/>
  <c r="AF6"/>
  <c r="W6"/>
  <c r="T6"/>
  <c r="R6"/>
  <c r="Q6"/>
  <c r="O6"/>
  <c r="N6"/>
  <c r="K6"/>
  <c r="H6"/>
  <c r="A81" i="1"/>
  <c r="D77"/>
  <c r="D76"/>
  <c r="D75"/>
  <c r="G71"/>
  <c r="B71"/>
  <c r="G70"/>
  <c r="B70"/>
  <c r="G69"/>
  <c r="B69"/>
  <c r="G64"/>
  <c r="B64"/>
  <c r="G63"/>
  <c r="B63"/>
  <c r="G62"/>
  <c r="B62"/>
  <c r="L49"/>
  <c r="J49"/>
  <c r="I49"/>
  <c r="G49"/>
  <c r="E49"/>
  <c r="B49"/>
  <c r="L47"/>
  <c r="J47"/>
  <c r="I47"/>
  <c r="G47"/>
  <c r="F47"/>
  <c r="E47"/>
  <c r="B47"/>
  <c r="L46"/>
  <c r="J46"/>
  <c r="I46"/>
  <c r="G46"/>
  <c r="E46"/>
  <c r="B46"/>
  <c r="L45"/>
  <c r="J45"/>
  <c r="I45"/>
  <c r="G45"/>
  <c r="F45"/>
  <c r="E45"/>
  <c r="B45"/>
  <c r="L43"/>
  <c r="J43"/>
  <c r="I43"/>
  <c r="G43"/>
  <c r="E43"/>
  <c r="B43"/>
  <c r="L42"/>
  <c r="J42"/>
  <c r="I42"/>
  <c r="G42"/>
  <c r="F42"/>
  <c r="E42"/>
  <c r="B42"/>
  <c r="L41"/>
  <c r="J41"/>
  <c r="I41"/>
  <c r="G41"/>
  <c r="E41"/>
  <c r="B41"/>
  <c r="L40"/>
  <c r="J40"/>
  <c r="I40"/>
  <c r="G40"/>
  <c r="F40"/>
  <c r="E40"/>
  <c r="B40"/>
  <c r="L37"/>
  <c r="J37"/>
  <c r="I37"/>
  <c r="G37"/>
  <c r="E37"/>
  <c r="B37"/>
  <c r="L36"/>
  <c r="J36"/>
  <c r="I36"/>
  <c r="G36"/>
  <c r="F36"/>
  <c r="E36"/>
  <c r="B36"/>
  <c r="L34"/>
  <c r="J34"/>
  <c r="I34"/>
  <c r="G34"/>
  <c r="E34"/>
  <c r="B34"/>
  <c r="L33"/>
  <c r="J33"/>
  <c r="I33"/>
  <c r="G33"/>
  <c r="F33"/>
  <c r="E33"/>
  <c r="B33"/>
  <c r="L32"/>
  <c r="J32"/>
  <c r="I32"/>
  <c r="G32"/>
  <c r="F32"/>
  <c r="E32"/>
  <c r="B32"/>
  <c r="L31"/>
  <c r="J31"/>
  <c r="I31"/>
  <c r="G31"/>
  <c r="F31"/>
  <c r="E31"/>
  <c r="B31"/>
  <c r="L30"/>
  <c r="J30"/>
  <c r="I30"/>
  <c r="G30"/>
  <c r="E30"/>
  <c r="B30"/>
  <c r="L29"/>
  <c r="J29"/>
  <c r="I29"/>
  <c r="G29"/>
  <c r="F29"/>
  <c r="E29"/>
  <c r="B29"/>
  <c r="A20"/>
  <c r="A16"/>
  <c r="D6"/>
  <c r="D5"/>
  <c r="L3"/>
</calcChain>
</file>

<file path=xl/sharedStrings.xml><?xml version="1.0" encoding="utf-8"?>
<sst xmlns="http://schemas.openxmlformats.org/spreadsheetml/2006/main" count="2321" uniqueCount="448">
  <si>
    <t>LAPORAN HASIL BELAJAR SISWA</t>
  </si>
  <si>
    <t>Nama Sekolah</t>
  </si>
  <si>
    <t xml:space="preserve">:  </t>
  </si>
  <si>
    <t>SMK Negeri 1 Bangsri</t>
  </si>
  <si>
    <t>Kelas</t>
  </si>
  <si>
    <t>no</t>
  </si>
  <si>
    <t>NIS</t>
  </si>
  <si>
    <t>Nama Siswa</t>
  </si>
  <si>
    <t>KELAS</t>
  </si>
  <si>
    <t>SIKAP SPIRITUAL</t>
  </si>
  <si>
    <t>SIKAP SOSIAL</t>
  </si>
  <si>
    <t>PAI PENGET</t>
  </si>
  <si>
    <t>PAI DES PENGET</t>
  </si>
  <si>
    <t>PAI DESK PENGET</t>
  </si>
  <si>
    <t>PAI KETR</t>
  </si>
  <si>
    <t>PAI PRED KETR</t>
  </si>
  <si>
    <t>PAI DESK KETRAM</t>
  </si>
  <si>
    <t>PKN PENGET</t>
  </si>
  <si>
    <t>PKN PRED PENGET</t>
  </si>
  <si>
    <t>PKN DESK PENGET</t>
  </si>
  <si>
    <t>PKN KETRAM</t>
  </si>
  <si>
    <t>PKN PRED KETRAM</t>
  </si>
  <si>
    <t>PKN DESK KETRAMP</t>
  </si>
  <si>
    <t>B IND PENGET</t>
  </si>
  <si>
    <t>B IND PRED PENGET</t>
  </si>
  <si>
    <t>B INDO DESKRI PENGET</t>
  </si>
  <si>
    <t>B IND KETRAMP</t>
  </si>
  <si>
    <t>B IND PRED KETRAMP</t>
  </si>
  <si>
    <t>B IND DESKR KETRAMP</t>
  </si>
  <si>
    <t>MTK PENGET</t>
  </si>
  <si>
    <t>MTK PRED PENGET</t>
  </si>
  <si>
    <t>MTK DESKR PENGET</t>
  </si>
  <si>
    <t>MTK KETRAMP</t>
  </si>
  <si>
    <t>MTK PRED KETRAMP</t>
  </si>
  <si>
    <t>MTK DESKRIP KETRAMP</t>
  </si>
  <si>
    <t>SEJARAH PENGET</t>
  </si>
  <si>
    <t>SEJARAH PRED PENGET</t>
  </si>
  <si>
    <t>SEJARAH DESKRI PENGET</t>
  </si>
  <si>
    <t>SEJARAH KETRAM</t>
  </si>
  <si>
    <t>SEJARAH PRED KETRAMP</t>
  </si>
  <si>
    <t>SEJARAH DESKRI KETRAMP</t>
  </si>
  <si>
    <t>INGGRIS PENGET</t>
  </si>
  <si>
    <t>INGGRIS PRED PENGET</t>
  </si>
  <si>
    <t>INGGRIS DESKRIP PENGET</t>
  </si>
  <si>
    <t>INGGRIS KETRAMP</t>
  </si>
  <si>
    <t>INGGRIS PRED KETRAM</t>
  </si>
  <si>
    <t>INGGRIS DESKRIP KETRAMP</t>
  </si>
  <si>
    <t>SENI BUDAYA PENGET</t>
  </si>
  <si>
    <t>SENI BUDAYA PRED PENGETAHUAN</t>
  </si>
  <si>
    <t>SENI BUDAYA DESKRIP PENGETAHU</t>
  </si>
  <si>
    <t>SENI BUDAYA KETRAM</t>
  </si>
  <si>
    <t>SENI BUDAYA PRED KETRAMP</t>
  </si>
  <si>
    <t>SENI BUDAYA DESKRIP KETRAMP</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</si>
  <si>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</si>
  <si>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</si>
  <si>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</si>
  <si>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</si>
  <si>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</si>
  <si>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</si>
  <si>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</si>
  <si>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</si>
  <si>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</si>
  <si>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</si>
  <si>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</si>
  <si>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</si>
  <si>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</si>
  <si>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</si>
  <si>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</si>
  <si>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</si>
  <si>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</si>
  <si>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</si>
  <si>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</si>
  <si>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</si>
  <si>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</si>
  <si>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</si>
  <si>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</si>
  <si>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</si>
  <si>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</si>
  <si>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</si>
  <si>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</si>
  <si>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</si>
  <si>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</si>
  <si>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</si>
  <si>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</si>
  <si>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</si>
  <si>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</si>
  <si>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</si>
  <si>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</si>
  <si>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</si>
  <si>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</si>
  <si>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</si>
  <si>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</si>
  <si>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</si>
  <si>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</si>
  <si>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</si>
  <si>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</si>
  <si>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</si>
  <si>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</si>
  <si>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</si>
  <si>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</si>
  <si>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</si>
  <si>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</si>
  <si>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</si>
  <si>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</si>
  <si>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</si>
  <si>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</si>
  <si>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</si>
  <si>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Alamat</t>
  </si>
  <si>
    <t xml:space="preserve">: </t>
  </si>
  <si>
    <t xml:space="preserve">Jl. KH. Achmad Fauzan No.17 Bangsri </t>
  </si>
  <si>
    <t>Semester</t>
  </si>
  <si>
    <t>1 (Satu)</t>
  </si>
  <si>
    <t>Keterangan</t>
  </si>
  <si>
    <t>Nama Prestasi</t>
  </si>
  <si>
    <t>sakit</t>
  </si>
  <si>
    <t>izin</t>
  </si>
  <si>
    <t>tanpa keterangan</t>
  </si>
  <si>
    <t>No</t>
  </si>
  <si>
    <t xml:space="preserve">Tahun Pelajaran </t>
  </si>
  <si>
    <t>2017/2018</t>
  </si>
  <si>
    <t xml:space="preserve">Nomor Induk/NISN  </t>
  </si>
  <si>
    <t>No Induk/NISN</t>
  </si>
  <si>
    <t>Program</t>
  </si>
  <si>
    <t>:</t>
  </si>
  <si>
    <t>Bisnis Daring dan Pemasaran</t>
  </si>
  <si>
    <t>Diskripsi Sikap (wali kelas)</t>
  </si>
  <si>
    <t>CAPAIAN HASIL BELAJAR</t>
  </si>
  <si>
    <t xml:space="preserve">A. </t>
  </si>
  <si>
    <t>Pendidikan Agama dan Budi Pekerti</t>
  </si>
  <si>
    <t>Sikap</t>
  </si>
  <si>
    <t>Deskripsi :</t>
  </si>
  <si>
    <t>Pendidikan Pacasila dan Kewarganegaraan</t>
  </si>
  <si>
    <t>Bahasa Indonesia</t>
  </si>
  <si>
    <t>Sikap Spiritual</t>
  </si>
  <si>
    <t>Matematika</t>
  </si>
  <si>
    <t>Sejarah Indonesia</t>
  </si>
  <si>
    <t>Sikap Sosial</t>
  </si>
  <si>
    <t>Bahasa Inggris</t>
  </si>
  <si>
    <t>Seni Budaya</t>
  </si>
  <si>
    <t xml:space="preserve">B.   </t>
  </si>
  <si>
    <t>Pengetahuan dan Keterampilan</t>
  </si>
  <si>
    <t>Pendidikan Jasmani, Olah Raga dan Kesehatan</t>
  </si>
  <si>
    <t>Mata Pelajaran</t>
  </si>
  <si>
    <t>Simulasi Dan Komunikasi Digital</t>
  </si>
  <si>
    <t>Ekonomi Bisnis</t>
  </si>
  <si>
    <t>Pengetahuan</t>
  </si>
  <si>
    <t>Aministrasi Umum</t>
  </si>
  <si>
    <t>IPA</t>
  </si>
  <si>
    <t>Marketing</t>
  </si>
  <si>
    <t>Perencanaan Bisnis</t>
  </si>
  <si>
    <t>Keterampilan</t>
  </si>
  <si>
    <t>Komunikasi Bisnis</t>
  </si>
  <si>
    <t>Bahasa Jawa</t>
  </si>
  <si>
    <t>Ekstra Kurikuler (guru pendamping ekstrakurikuler)</t>
  </si>
  <si>
    <t>Prestasi (waka kesiswaan/pembina OSIS)</t>
  </si>
  <si>
    <t>Ketidakhadiran (Wali Kelas)</t>
  </si>
  <si>
    <t>Catatan Wali Kelas
(Wali Kelas)</t>
  </si>
  <si>
    <t>KKM</t>
  </si>
  <si>
    <t>Angka</t>
  </si>
  <si>
    <t>Predikat</t>
  </si>
  <si>
    <t>Deskripsi</t>
  </si>
  <si>
    <t>Muatan Nasional</t>
  </si>
  <si>
    <t>Spritual (Guru PAI)</t>
  </si>
  <si>
    <t>Sosial (Guru PKN/Semua Guru/Wali Kelas)</t>
  </si>
  <si>
    <t>Ketrampilan</t>
  </si>
  <si>
    <t>angka</t>
  </si>
  <si>
    <t>predikat</t>
  </si>
  <si>
    <t>deskripsi</t>
  </si>
  <si>
    <t>ABDUL LATIF</t>
  </si>
  <si>
    <t>X BDP 2</t>
  </si>
  <si>
    <t>Muatan Kewilayahan</t>
  </si>
  <si>
    <t>Selalu bersyukur, berdoa sebelum melakukan kegiatan, toleran pada agama yang berbeda, namun perlu meningkatkan ketaatan beribadah</t>
  </si>
  <si>
    <t xml:space="preserve">Selalu bersikap santun, peduli, percaya diri, dan perlu meningkatkan sikap jujur, disiplin, dan tanggungjawab </t>
  </si>
  <si>
    <t>Menonjol pada pemahaman materi Sumber Hukum Islam dan perlu meningkatkan pemahaman materi Berbusana muslim/Muslimah</t>
  </si>
  <si>
    <t>menonjol dalam keterampilan menerapkan konsep materi Asmaul Husna dan perlu meningkatkan keterampilan dalam menerapkan konsep materi Sumber Hukum Islam</t>
  </si>
  <si>
    <t>Menonjol Pada Pemahanam Teks Laporan Hasil Observasi, Teks Eksposisi dan Perlu Meningkatkan Pemahaman di Teks Hikayat dan Teks Anekdot</t>
  </si>
  <si>
    <t>Sangat Menonjol Pada Keterampilan Teks Laporan Hasil Observasi, Teks Eksposisi, Teks Hikayat dan Perlu Meningkatkan Pemahaman di Teks Anekdot</t>
  </si>
  <si>
    <t>C</t>
  </si>
  <si>
    <t>Menonjol pada pemahaman materi Sistem Persamaan Linier Dua Variabel dan perlu meningkatkan pemahaman materi Bilangan Berpangkat, Akar, dan Logaritma</t>
  </si>
  <si>
    <t>Menonjol dalam keterampilan menerapkan konsep materi Sistem Persamaan Linier Dua Variabel dan perlu meningkatkan keterampilan dalam menerapkan konsep materi Bilangan Berpangkat, Akar, dan Logaritma</t>
  </si>
  <si>
    <t>Muatan Peminatan Kejuruan</t>
  </si>
  <si>
    <t>Sangat menonjol pada pemahanam masa pra aksara dan masa hindu-budha dan perlu meningkatkan pemahaman masa islam-revolusi kemerdekaan</t>
  </si>
  <si>
    <t>Sangat menonjol pada ketrampilan observasi dan analisis masa pra aksara dan masa hindu-budha dan perlu meningkatkan ketrampilan budaya literasi dan analisis masa islam- revolusi kemerdekaan</t>
  </si>
  <si>
    <t>Menonjol dalam pemahaman memberi dan meminta informasi terkait dengan pemaparan jati diri dan perlu meningkatkan pemahaman materi memberi ucapan selamat bersayap(extended) dan responnya</t>
  </si>
  <si>
    <t>Menonjol pada keterampilan memberi dan meminta informasi terkait dengan pemaparan jati diri dan perlu meningkatkan keterampilan tentang memberi ucapan selamat bersayap(extended) dan responnya</t>
  </si>
  <si>
    <t>Sangat menonjol pada pemahaman pengertian dan unsur dasar seni dan perlu meningkatkan pemahaman fungsi dan unsur seni lebih lanjut</t>
  </si>
  <si>
    <t>C1. Dasar Bidang Keahlian</t>
  </si>
  <si>
    <t>Sangat menonjol pada ketrampilan menjelaskan konsep seni budaya dan perlu meningkatkan ketrampilan tentang praktik dasar simbol notasi musik beserta harga ketukannya</t>
  </si>
  <si>
    <t>Menonjol pada pemahaman menganalisis keterampilan gerak salah satu permainan bola kecil dan perlu meningkatkan pada pemahaman menganalisis keterampilan gerak salah satu permainan bola besar</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</si>
  <si>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</si>
  <si>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t>Sangat menonjol pada pemahanam peta minda dan perlu meningkatkan pemahaman algoritma</t>
  </si>
  <si>
    <t>menonjol dalam keterampilan menerapkan konsep materi Program Presentasi dan perlu meningkatkan keterampilan dalam menerapkan konsep materi Algortitma</t>
  </si>
  <si>
    <t>Menonjol pada pemahaman materi  kebutuhan manusia dan sumber daya dan perlu meningkatkan pemahaman materi konsep ilmu ekonomi dan pada materi permasalahan ekonomi____________________</t>
  </si>
  <si>
    <t>Sangat menonjol pada ketrampilan menganalisa masalah kelangkaan sumber daya</t>
  </si>
  <si>
    <t>Sangat menonjol pada pemahanam administrasi dan perlu meningkatkan pemahaman struktur organisasi</t>
  </si>
  <si>
    <t>menonjol dalam keterampilan menerapkan konsep materi Struktur Organisasi dan perlu meningkatkan keterampilan dalam menerapkan konsep materi</t>
  </si>
  <si>
    <t>Menonjol pada pemahaman Gejala Alam Biotik Abiotik dan perlu meningkatkan pemahaman Mitigasi Bencana Alam</t>
  </si>
  <si>
    <t>Sangat menonjol pada ketrampilan Mitigasi Bencana Alam, Presentasi Gejala Alam Biotik Abiotik dan perlu meningkatkan ketrampilan Proses Sains metode Ilmiah</t>
  </si>
  <si>
    <t>Menonjol pada pemahaman materi Segmentasi Pasar dan perlu meningkatkan pemahaman materi Marketing Mix dan strategi produk</t>
  </si>
  <si>
    <t>menonjol dalam keterampilan menerapkan konsep materi Analisa Pasar dan perlu meningkatkan keterampilan dalam menerapkan konsep materi Marketing Mix dan strategi produk</t>
  </si>
  <si>
    <t>Menonjol pada pemahaman materi Lingkungan mikro dan makro dan perlu meningkatkan pemahaman materi Strategi bisnis</t>
  </si>
  <si>
    <t>Sangat menonjol pada keterampilan menerapkan konsep materi Analisis SWOT dan perlu meningkatkan keterampilan dalam menerapkan konsep materi Lingkungan mikro dan makro</t>
  </si>
  <si>
    <t>Sangat menonjol pada pemahaman materi Etika komunikasi dan perlu meningkatkan pemahaman materi Evaluasi komunikasi efektif</t>
  </si>
  <si>
    <t>Sangat menonjol pada keterampilan menerapkan konsep materi Etika komunikasi dan perlu meningkatkan keterampilan dalam menerapkan konsep materi Presentasi bisnis</t>
  </si>
  <si>
    <t>Sangat menonjol pada pemahaman materi pawarta dan perlu meningkatkan pemahaman materi tembang macapat pangkur</t>
  </si>
  <si>
    <t>Sangat menonjol pada keterampilan menerapkan konsep materi pawarta dan perlu meningkatkan keterampilan dalam menerapkan konsep materi tembang macapat pangkur</t>
  </si>
  <si>
    <t>Pramuka</t>
  </si>
  <si>
    <r>
      <t xml:space="preserve">Melaksanakan kegiatan kepramukaan dengan </t>
    </r>
    <r>
      <rPr>
        <b/>
        <sz val="11"/>
        <color rgb="FF000000"/>
        <rFont val="Times New Roman"/>
      </rPr>
      <t>Baik</t>
    </r>
  </si>
  <si>
    <t>Sepakbola</t>
  </si>
  <si>
    <r>
      <t xml:space="preserve">Melaksanakan kegiatan ekstrakurikuler sepakbola dengan </t>
    </r>
    <r>
      <rPr>
        <b/>
        <sz val="11"/>
        <color rgb="FF000000"/>
        <rFont val="Times New Roman"/>
      </rPr>
      <t>Baik</t>
    </r>
  </si>
  <si>
    <t>AHMAD FERDY PRASETYA</t>
  </si>
  <si>
    <t>Selalu bersyukur, toleran pada agama yang berbeda, namun perlu meningkatkan berdoa sebelum melakukan kegiatan, ketaatan beribadah</t>
  </si>
  <si>
    <t>Menonjol pada pemahaman materi Berbusana muslim/Muslimah dan perlu meningkatkan pemahaman materi Asmaul Husna</t>
  </si>
  <si>
    <t>menonjol dalam keterampilan menerapkan konsep materi Sumber Hukum Islam dan perlu meningkatkan keterampilan dalam menerapkan konsep materi Asmaul Husna</t>
  </si>
  <si>
    <t>Menonjol pada pemahaman menganalisis keterampilan gerak salah satu permainan bola besar dan perlu meningkatkan pada pemahaman menganalisis keterampilan gerak salah satu permainan bola kecil</t>
  </si>
  <si>
    <t>Menonjol pada keterampilan mempraktikkan hasil analisis keterampilan gerak salah satu permainan bola besar untuk menghasilkan koordinasi gerak yang baik dan perlu meningkatkan keterampilan mempraktikkan hasil analisis keterampilan satu gaya renang</t>
  </si>
  <si>
    <t>Menonjol pada pemahaman materi  kebutuhan manusia dan sumber daya, menonjol pada materi permasalahan ekonomi, dan perlu meningkatkan pemahaman pada materi konsep ilmu ekonomi___________________</t>
  </si>
  <si>
    <t>Sangat menonjol pada pemahanam struktur organisasi dan perlu meningkatkan pemahaman administrasi</t>
  </si>
  <si>
    <t>Menonjol pada pemahaman Metode Ilmiah dan perlu meningkatkan pemahaman Mitigasi Bencana Alam</t>
  </si>
  <si>
    <t>Sangat menonjol pada ketrampilan Proses Sains metode Ilmiah, Presentasi Gejala Alam Biotik Abiotik dan perlu meningkatkan ketrampilan Mitigasi Bencana Alam</t>
  </si>
  <si>
    <t>Menonjol pada pemahaman materi Analisa Pasar dan perlu meningkatkan pemahaman materi Segmentasi Pasar</t>
  </si>
  <si>
    <t>menonjol dalam keterampilan menerapkan konsep materi Analisa Pasar dan perlu meningkatkan keterampilan dalam menerapkan konsep materi Pasar</t>
  </si>
  <si>
    <t>Sangat menonjol pada pemahaman materi Analisis SWOT dan perlu meningkatkan pemahaman materi Lingkungan mikro dan makro</t>
  </si>
  <si>
    <t>Menonjol pada pemahaman materi Etika komunikasi dan perlu meningkatkan pemahaman materi Bentuk-bentuk komunikasi</t>
  </si>
  <si>
    <t>Sangat menonjol pada keterampilan menerapkan konsep materi Etika komunikasi dan perlu meningkatkan keterampilan dalam menerapkan konsep materi Evaluasi komunikasi efektif</t>
  </si>
  <si>
    <t>Sangat menonjol pada pemahaman materi pawarta dan perlu meningkatkan pemahaman materi aksara jawa</t>
  </si>
  <si>
    <t>Sangat menonjol pada keterampilan menerapkan konsep materi pawarta dan perlu meningkatkan keterampilan dalam menerapkan konsep materi aksara jawa</t>
  </si>
  <si>
    <r>
      <t xml:space="preserve">Melaksanakan kegiatan kepramukaan dengan </t>
    </r>
    <r>
      <rPr>
        <b/>
        <sz val="11"/>
        <color rgb="FF000000"/>
        <rFont val="Times New Roman"/>
      </rPr>
      <t>Baik</t>
    </r>
  </si>
  <si>
    <t>ALFINA SALMA PUTRI</t>
  </si>
  <si>
    <t>Selalu bersyukur, berdoa sebelum melakukan kegiatan, taat dalam beribadah, namun perlu meningkatkan toleran pada agama yang berbeda,</t>
  </si>
  <si>
    <t>Menonjol pada pemahaman materi Asmaul Husna dan perlu meningkatkan pemahaman materi Sumber Hukum Islam</t>
  </si>
  <si>
    <t>Sangat menonjol pada pemahaman materi Bilangan Berpangkat, Akar, dan Logaritma dan perlu meningkatkan pemahaman materi Persamaan dan Pertidaksamaan Nilai Mutlak Satu Variabel</t>
  </si>
  <si>
    <t>Menonjol dalam keterampilan menerapkan konsep materi Bilangan Berpangkat, Akar, dan Logaritma dan perlu meningkatkan keterampilan dalam menerapkan konsep materi Persamaan dan Pertidaksamaan Nilai Mutlak Satu Variabel</t>
  </si>
  <si>
    <t>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t>
  </si>
  <si>
    <t>C2. Dasar Program Keahlian</t>
  </si>
  <si>
    <t xml:space="preserve">Sangat menonjol pada pemahaman materi konsepilmu ekonomi, kebutuhan manusia dan sumber daya dan pada  materipermasalahan ekonomi </t>
  </si>
  <si>
    <t>Menonjol pada pemahaman materi Segmentasi Pasar dan perlu meningkatkan pemahaman materi Pasar</t>
  </si>
  <si>
    <t>Menonjol pada pemahaman materi tembang macapat pangkur dan perlu meningkatkan pemahaman materi aksara jawa</t>
  </si>
  <si>
    <t>menonjol dalam keterampilan menerapkan konsep materi tembang macapat pangkur dan perlu meningkatkan keterampilan dalam menerapkan konsep materi aksara jawa</t>
  </si>
  <si>
    <r>
      <t xml:space="preserve">Melaksanakan kegiatan kepramukaan dengan </t>
    </r>
    <r>
      <rPr>
        <b/>
        <sz val="11"/>
        <color rgb="FF000000"/>
        <rFont val="Times New Roman"/>
      </rPr>
      <t>Baik</t>
    </r>
  </si>
  <si>
    <t>PMR</t>
  </si>
  <si>
    <t>Melaksanakan kegiatan ekstrakurikuler PMR dengan Baik</t>
  </si>
  <si>
    <t>AMELIYA AYU WULANDARI</t>
  </si>
  <si>
    <t>Selalu berdoa sebelum melakukan kegiatan, toleran pada agama yang berbeda, taat dalam beribadah, namun perlu meningkatkan bersyukur,</t>
  </si>
  <si>
    <t>Menonjol pada pemahaman materi Bilangan Berpangkat, Akar, dan Logaritma dan perlu meningkatkan pemahaman materi Persamaan dan Pertidaksamaan Nilai Mutlak Satu Variabel</t>
  </si>
  <si>
    <t>Menonjol dalam pemahaman memberi dan meminta informasi terkait dengan pemaparan jati diridan perlu meningkatkan pemahaman materi memberi ucapan selamat bersayap(extended) dan responnya</t>
  </si>
  <si>
    <t>Menonjol pada pemahaman Mitigasi Bencana Alam dan perlu meningkatkan pemahaman Gejala Alam Biotik Abiotik</t>
  </si>
  <si>
    <t>Sangat menonjol pada pemahaman materi Etika komunikasi dan perlu meningkatkan pemahaman materi Bentuk-bentuk komunikasi</t>
  </si>
  <si>
    <t>Menonjol pada pemahaman materi cerita cekak (cerkak) dan perlu meningkatkan pemahaman materi aksara jawa</t>
  </si>
  <si>
    <t>menonjol dalam keterampilan menerapkan konsep materi cerita cekak (cerkak) dan perlu meningkatkan keterampilan dalam menerapkan konsep materi tembang macapat pangkur</t>
  </si>
  <si>
    <r>
      <t xml:space="preserve">Melaksanakan kegiatan kepramukaan dengan </t>
    </r>
    <r>
      <rPr>
        <b/>
        <sz val="11"/>
        <color rgb="FF000000"/>
        <rFont val="Times New Roman"/>
      </rPr>
      <t>Baik</t>
    </r>
  </si>
  <si>
    <t>ANANDA SYARIF ABDILLAH</t>
  </si>
  <si>
    <t>Menonjol pada pemahaman materi Mujahadan Nafsu, Husnudzdzan dan Ukhuwah dan perlu meningkatkan pemahaman materi Asmaul Husna</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</si>
  <si>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</si>
  <si>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t>Menonjol pada pemahaman materi Lingkungan mikro dan makro dan perlu meningkatkan pemahaman materi Lingkungan mikro dan makro</t>
  </si>
  <si>
    <t>Sangat menonjol pada keterampilan menerapkan konsep materi Analisis SWOT dan perlu meningkatkan keterampilan dalam menerapkan konsep materi Perencanaan produk</t>
  </si>
  <si>
    <t>Sangat menonjol pada pemahaman materi Etika komunikasi dan perlu meningkatkan pemahaman materi Presentasi bisnis</t>
  </si>
  <si>
    <t>Sangat menonjol pada keterampilan menerapkan konsep materi Bentuk-bentuk komunikasi dan perlu meningkatkan keterampilan dalam menerapkan konsep materi Presentasi bisnis</t>
  </si>
  <si>
    <r>
      <t xml:space="preserve">Melaksanakan kegiatan kepramukaan dengan </t>
    </r>
    <r>
      <rPr>
        <b/>
        <sz val="11"/>
        <color rgb="FF000000"/>
        <rFont val="Times New Roman"/>
      </rPr>
      <t>Baik</t>
    </r>
  </si>
  <si>
    <t>BAGUS REYNALDISYAH</t>
  </si>
  <si>
    <t>Sangat menonjol pada pemahaman materi Sumber Hukum Islam dan perlu meningkatkan pemahaman materi Asmaul Husna</t>
  </si>
  <si>
    <t>Sangat Menonjol Pada Keterampilan Teks Laporan Hasil Observasi, Teks Eksposisi, Teks Anekdot, dan Teks Hikayat. Pertahankan Prestasimu</t>
  </si>
  <si>
    <t>Menonjol pada pemahaman materi Analisis SWOT dan perlu meningkatkan pemahaman materi Strategi bisnis</t>
  </si>
  <si>
    <t>Menonjol pada pemahaman materi teks deskripsi rumah adat jawa dan perlu meningkatkan pemahaman materi tembang macapat pangkur</t>
  </si>
  <si>
    <t>menonjol dalam keterampilan menerapkan konsep materi teks deskripsi rumah adat jawa dan perlu meningkatkan keterampilan dalam menerapkan konsep materi tembang macapat pangkur</t>
  </si>
  <si>
    <r>
      <t xml:space="preserve">Melaksanakan kegiatan kepramukaan dengan </t>
    </r>
    <r>
      <rPr>
        <b/>
        <sz val="11"/>
        <color rgb="FF000000"/>
        <rFont val="Times New Roman"/>
      </rPr>
      <t>Baik</t>
    </r>
  </si>
  <si>
    <t>CHOIRUSITA CHOVIFAH</t>
  </si>
  <si>
    <t>Muatan Lokal</t>
  </si>
  <si>
    <t>Selalu namun perlu meningkatkan bersyukur, berdoa sebelum melakukan kegiatan, toleran pada agama yang berbeda, ketaatan beribadah</t>
  </si>
  <si>
    <t>Menonjol pada pemahaman materi Mujahadan Nafsu, Husnudzdzan dan Ukhuwah dan perlu meningkatkan pemahaman materi Sumber Hukum Islam</t>
  </si>
  <si>
    <t>Sangat Menonjol Pada Pemahanam Teks Laporan Hasil Observasi, Teks Eksposisi, Teks Hikayat dan Perlu Meningkatkan Memahamani di Teks Anekdot</t>
  </si>
  <si>
    <t>Sangat menonjol pada pemahaman materi Program Linier dan perlu meningkatkan pemahaman materi Bilangan Berpangkat, Akar, dan Logaritma</t>
  </si>
  <si>
    <t>Menonjol dalam pemahaman memberi ucapan selamat bersayap(extended) dan responnya dan perlu meningkatkan pemahaman materi memberi dan meminta informasi terkait dengan pemaparan jati diri.</t>
  </si>
  <si>
    <t>Menonjol pada keterampilan mempraktikkan hasil analisis keterampilan jalan cepat, lari, lompat dan lempar untuk menghasilkan gerak yang efektif dan perlu meningkatkan keterampilan mempraktikkan hasil analisis keterampilan satu gaya renang</t>
  </si>
  <si>
    <t>Sangat menonjol pada pemahanam algoritma dan perlu meningkatkan pemahaman peta minda</t>
  </si>
  <si>
    <t xml:space="preserve">Sangat menonjol pada pemahaman materi konsepilmu ekonomi, kebutuhan manusia dan sumber daya dan pada  materi permasalahan ekonomi </t>
  </si>
  <si>
    <t>Menonjol pada ketrampilan Presentasi Gejala Alam Biotik Abiotik dan perlu meningkatkan ketrampilan Mitigasi Bencana Alam</t>
  </si>
  <si>
    <t>Menonjol pada pemahaman materi Pasar dan perlu meningkatkan pemahaman materi Marketing Mix dan strategi produk</t>
  </si>
  <si>
    <t>Menonjol pada pemahaman materi tembang macapat pangkur dan perlu meningkatkan pemahaman materi teks deskripsi rumah adat jawa</t>
  </si>
  <si>
    <t>menonjol dalam keterampilan menerapkan konsep materi cerita cekak (cerkak) dan perlu meningkatkan keterampilan dalam menerapkan konsep materi teks deskripsi rumah adat jawa</t>
  </si>
  <si>
    <r>
      <t xml:space="preserve">Melaksanakan kegiatan kepramukaan dengan </t>
    </r>
    <r>
      <rPr>
        <b/>
        <sz val="11"/>
        <color rgb="FF000000"/>
        <rFont val="Times New Roman"/>
      </rPr>
      <t>Baik</t>
    </r>
  </si>
  <si>
    <t>CINDY ANDITA</t>
  </si>
  <si>
    <t>*coret yang tidak perlu</t>
  </si>
  <si>
    <t>Sangat menonjol pada keterampilan menerapkan konsep materi Bilangan Berpangkat, Akar, dan Logaritma dan perlu meningkatkan keterampilan dalam menerapkan konsep materi Persamaan dan Pertidaksamaan Nilai Mutlak Satu Variabel</t>
  </si>
  <si>
    <t>Menonjol dalam pemahaman memberi ucapan selamat bersayap(extended) dan responnya dan perlu meningkatkan pemahaman materi memberi dan meminta informasi terkait dengan pemaparan jati diri</t>
  </si>
  <si>
    <t>Sangat menonjol pada ketrampilan menjelaskan makna konsep seni budaya berserta unsur unsurnya dan perlu meningkatkan ketrampilan praktik dalam hal membaca simbol dan lagu pada notasi musik</t>
  </si>
  <si>
    <t xml:space="preserve">C.  </t>
  </si>
  <si>
    <t xml:space="preserve"> Praktik Kerja Lapangan</t>
  </si>
  <si>
    <t>Menonjol pada pemahaman materi Pasar dan perlu meningkatkan pemahaman materi Segmentasi Pasar</t>
  </si>
  <si>
    <t>menonjol dalam keterampilan menerapkan konsep materi Marketing Mix dan strategi produk dan perlu meningkatkan keterampilan dalam menerapkan konsep materi Pasar</t>
  </si>
  <si>
    <t>No.</t>
  </si>
  <si>
    <t>menonjol dalam keterampilan menerapkan konsep materi cerita cekak (cerkak) dan perlu meningkatkan keterampilan dalam menerapkan konsep materi aksara jawa</t>
  </si>
  <si>
    <r>
      <t xml:space="preserve">Melaksanakan kegiatan kepramukaan dengan </t>
    </r>
    <r>
      <rPr>
        <b/>
        <sz val="11"/>
        <color rgb="FF000000"/>
        <rFont val="Times New Roman"/>
      </rPr>
      <t>Baik</t>
    </r>
  </si>
  <si>
    <t>Mitra DU/DI</t>
  </si>
  <si>
    <t>DELA AULIA NOVIANIS</t>
  </si>
  <si>
    <t>Selalu bersyukur, toleran pada agama yang berbeda, taat dalam beribadah, namun perlu meningkatkan berdoa sebelum melakukan kegiatan,</t>
  </si>
  <si>
    <t>Sangat menonjol pada pemahaman materi Asmaul Husna dan perlu meningkatkan pemahaman materi Sumber Hukum Islam</t>
  </si>
  <si>
    <t>Lokasi</t>
  </si>
  <si>
    <t>Menonjol pada keterampilan mempraktikkan hasil analisis keterampilan gerak salah satu permainan bola besar untuk menghasilkan koordinasi gerak yang baik dan perlu meningkatkan keterampilan</t>
  </si>
  <si>
    <t>Lamanya (Bulan)</t>
  </si>
  <si>
    <t>Menonjol pada ketrampilan Proses Sains metode Ilmiah dan perlu meningkatkan ketrampilan Mitigasi Bencana Alam</t>
  </si>
  <si>
    <t>Sangat menonjol pada pemahaman materi Analisis SWOT dan perlu meningkatkan pemahaman materi Strategi bisnis</t>
  </si>
  <si>
    <t>1.</t>
  </si>
  <si>
    <t>Menonjol pada pemahaman materi teks deskripsi rumah adat jawa dan perlu meningkatkan pemahaman materi aksara jawa</t>
  </si>
  <si>
    <t>menonjol dalam keterampilan menerapkan konsep materi teks deskripsi rumah adat jawa dan perlu meningkatkan keterampilan dalam menerapkan konsep materi aksara jawa</t>
  </si>
  <si>
    <r>
      <t xml:space="preserve">Melaksanakan kegiatan kepramukaan dengan </t>
    </r>
    <r>
      <rPr>
        <b/>
        <sz val="11"/>
        <color rgb="FF000000"/>
        <rFont val="Times New Roman"/>
      </rPr>
      <t>Baik</t>
    </r>
  </si>
  <si>
    <t>DEWI RATNA KRISTIANA</t>
  </si>
  <si>
    <t>2.</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</si>
  <si>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satu gaya renang</t>
  </si>
  <si>
    <t>Sangat menonjol pada pemahaman materi kebutuhan manusia dan sumber daya, pada  materi permasalahan ekonomi  dan perlu meningkatkan pemahaman pada materi konsepilmu ekonomi</t>
  </si>
  <si>
    <t>3.</t>
  </si>
  <si>
    <t>Sangat menonjol pada pemahaman materi teks deskripsi rumah adat jawa dan perlu meningkatkan pemahaman materi cerita cekak (cerkak)</t>
  </si>
  <si>
    <t>Sangat menonjol pada keterampilan menerapkan konsep materi teks deskripsi rumah adat jawa dan perlu meningkatkan keterampilan dalam menerapkan konsep materi cerita cekak (cerkak)</t>
  </si>
  <si>
    <r>
      <t xml:space="preserve">Melaksanakan kegiatan kepramukaan dengan </t>
    </r>
    <r>
      <rPr>
        <b/>
        <sz val="11"/>
        <color rgb="FF000000"/>
        <rFont val="Times New Roman"/>
      </rPr>
      <t>Baik</t>
    </r>
  </si>
  <si>
    <t>FEBRIYANTO ADI PUTRO</t>
  </si>
  <si>
    <t xml:space="preserve">D.   </t>
  </si>
  <si>
    <t>Ekstra Kurikuler</t>
  </si>
  <si>
    <t>Selalu berdoa sebelum melakukan kegiatan, toleran pada agama yang berbeda, namun perlu meningkatkan bersyukur, ketaatan beribadah</t>
  </si>
  <si>
    <t>Sangat menonjol pada pemahaman materi Sumber Hukum Islam dan perlu meningkatkan pemahaman materi Mujahadan Nafsu, Husnudzdzan dan Ukhuwah</t>
  </si>
  <si>
    <t>Kegiatan Ekstrakurikuler</t>
  </si>
  <si>
    <t xml:space="preserve">Sangat menonjol pada pemahaman materi konsep ilmu ekonomi, kebutuhan manusia dan sumber daya dan pada  materi permasalahan ekonomi </t>
  </si>
  <si>
    <t>Menonjol pada pemahaman materi cerita cekak (cerkak) dan perlu meningkatkan pemahaman materi teks deskripsi rumah adat jawa</t>
  </si>
  <si>
    <r>
      <t xml:space="preserve">Melaksanakan kegiatan kepramukaan dengan </t>
    </r>
    <r>
      <rPr>
        <b/>
        <sz val="11"/>
        <color rgb="FF000000"/>
        <rFont val="Times New Roman"/>
      </rPr>
      <t>Baik</t>
    </r>
  </si>
  <si>
    <t>FINA NURAZIZAH</t>
  </si>
  <si>
    <t>Sangat menonjol pada pemahaman materi Sistem Persamaan Linier Dua Variabel dan perlu meningkatkan pemahaman materi Persamaan dan Pertidaksamaan Nilai Mutlak Satu Variabel</t>
  </si>
  <si>
    <t xml:space="preserve">E.   </t>
  </si>
  <si>
    <t>Prestasi</t>
  </si>
  <si>
    <t>Jenis Prestasi</t>
  </si>
  <si>
    <t>B</t>
  </si>
  <si>
    <t>Menonjol pada pemahaman materi Pasar dan perlu meningkatkan pemahaman materi Analisa Pasar</t>
  </si>
  <si>
    <t>Sangat menonjol pada keterampilan menerapkan konsep materi Analisis SWOT dan perlu meningkatkan keterampilan dalam menerapkan konsep materi Strategi bisnis</t>
  </si>
  <si>
    <r>
      <t xml:space="preserve">Melaksanakan kegiatan kepramukaan dengan </t>
    </r>
    <r>
      <rPr>
        <b/>
        <sz val="11"/>
        <color rgb="FF000000"/>
        <rFont val="Times New Roman"/>
      </rPr>
      <t>Baik</t>
    </r>
  </si>
  <si>
    <t>HANA TRI SAFIRA</t>
  </si>
  <si>
    <t>Sangat menonjol pada pemahaman materi Sistem Persamaan Linier Dua Variabel dan perlu meningkatkan pemahaman materi Bilangan Berpangkat, Akar, dan Logaritma</t>
  </si>
  <si>
    <t>Menonjol pada pemahaman materi pawarta dan perlu meningkatkan pemahaman materi aksara jawa</t>
  </si>
  <si>
    <t>menonjol dalam keterampilan menerapkan konsep materi pawarta dan perlu meningkatkan keterampilan dalam menerapkan konsep materi tembang macapat pangkur</t>
  </si>
  <si>
    <r>
      <t xml:space="preserve">Melaksanakan kegiatan kepramukaan dengan </t>
    </r>
    <r>
      <rPr>
        <b/>
        <sz val="11"/>
        <color rgb="FF000000"/>
        <rFont val="Times New Roman"/>
      </rPr>
      <t>Baik</t>
    </r>
  </si>
  <si>
    <t>INDAH AYU WULANDARI</t>
  </si>
  <si>
    <t xml:space="preserve">F.   </t>
  </si>
  <si>
    <t>Ketidakhadiran</t>
  </si>
  <si>
    <t>Sakit</t>
  </si>
  <si>
    <t>Menonjol pada pemahaman materi  kebutuhan manusia dan sumber daya dan perlu meningkatkan pemahaman materi konsep ilmu ekonomi dan materi permasalahan ekonomi____________________</t>
  </si>
  <si>
    <t>Menonjol pada pemahaman materi Analisis SWOT dan perlu meningkatkan pemahaman materi Lingkungan mikro dan makro</t>
  </si>
  <si>
    <t>hari</t>
  </si>
  <si>
    <r>
      <t xml:space="preserve">Melaksanakan kegiatan kepramukaan dengan </t>
    </r>
    <r>
      <rPr>
        <b/>
        <sz val="11"/>
        <color rgb="FF000000"/>
        <rFont val="Times New Roman"/>
      </rPr>
      <t>Baik</t>
    </r>
  </si>
  <si>
    <t>INDRIYANI RAHMAWATUSHOLIKHAH</t>
  </si>
  <si>
    <t>Izin</t>
  </si>
  <si>
    <t>Tanpa Keterangan</t>
  </si>
  <si>
    <t>Sangat menonjol pada pemahaman materi teks deskripsi rumah adat jawa dan perlu meningkatkan pemahaman materi pawarta</t>
  </si>
  <si>
    <t>Sangat menonjol pada keterampilan menerapkan konsep materi teks deskripsi rumah adat jawa dan perlu meningkatkan keterampilan dalam menerapkan konsep materi tembang macapat pangkur</t>
  </si>
  <si>
    <t xml:space="preserve">G.   </t>
  </si>
  <si>
    <t>Catatan Wali Kelas</t>
  </si>
  <si>
    <r>
      <t xml:space="preserve">Melaksanakan kegiatan kepramukaan dengan </t>
    </r>
    <r>
      <rPr>
        <b/>
        <sz val="11"/>
        <color rgb="FF000000"/>
        <rFont val="Times New Roman"/>
      </rPr>
      <t>Baik</t>
    </r>
  </si>
  <si>
    <t>ISNA SINTIANINGRUM</t>
  </si>
  <si>
    <t>Sangat menonjol pada pemahaman materi Program Linier dan perlu meningkatkan pemahaman materi Persamaan dan Pertidaksamaan Nilai Mutlak Satu Variabel</t>
  </si>
  <si>
    <t>Menonjol dalam keterampilan menerapkan konsep materi Sistem Persamaan Linier Dua Variabel dan perlu meningkatkan keterampilan dalam menerapkan konsep materi Persamaan dan Pertidaksamaan Nilai Mutlak Satu Variabel</t>
  </si>
  <si>
    <t xml:space="preserve">H.   </t>
  </si>
  <si>
    <t>Tanggapan Orang Tua/Wali</t>
  </si>
  <si>
    <t>Sangat menonjol pada pemahaman materi tembang macapat pangkur dan perlu meningkatkan pemahaman materi pawarta</t>
  </si>
  <si>
    <r>
      <t xml:space="preserve">Melaksanakan kegiatan kepramukaan dengan </t>
    </r>
    <r>
      <rPr>
        <b/>
        <sz val="11"/>
        <color rgb="FF000000"/>
        <rFont val="Times New Roman"/>
      </rPr>
      <t>Baik</t>
    </r>
  </si>
  <si>
    <t>PASSUS</t>
  </si>
  <si>
    <t>Melaksanakan kegiatan ekstrakurikuler Passus dengan Baik</t>
  </si>
  <si>
    <t>Bangsri, 22 Desember  2017</t>
  </si>
  <si>
    <t>Mengetahui:</t>
  </si>
  <si>
    <t>Wali Kelas,</t>
  </si>
  <si>
    <t>LAILA KHOLIFATUL FA'IZAH</t>
  </si>
  <si>
    <t>Selalu bersyukur, namun perlu meningkatkan berdoa sebelum melakukan kegiatan, toleran pada agama yang berbeda, ketaatan beribadah</t>
  </si>
  <si>
    <t>Orang Tua/Wali,</t>
  </si>
  <si>
    <t>.......................................</t>
  </si>
  <si>
    <t>Shaifur Rizqi Zein, S.Pd.</t>
  </si>
  <si>
    <t>NIP. -</t>
  </si>
  <si>
    <t>Mengetahui,</t>
  </si>
  <si>
    <t>Kepala Sekolah</t>
  </si>
  <si>
    <t>Drs. Muh Zainudin Azis, M.Ds.</t>
  </si>
  <si>
    <t>NIP. 19640416 199303 1 003</t>
  </si>
  <si>
    <t>menonjol dalam keterampilan menerapkan konsep materi cerita cekak (cerkak) dan perlu meningkatkan keterampilan dalam menerapkan konsep materi pawarta</t>
  </si>
  <si>
    <r>
      <t xml:space="preserve">Melaksanakan kegiatan kepramukaan dengan </t>
    </r>
    <r>
      <rPr>
        <b/>
        <sz val="11"/>
        <color rgb="FF000000"/>
        <rFont val="Times New Roman"/>
      </rPr>
      <t>Baik</t>
    </r>
  </si>
  <si>
    <t>LINDA RAHMAWTI</t>
  </si>
  <si>
    <t>Sangat menonjol pada pemahaman materi Asmaul Husna dan perlu meningkatkan pemahaman materi Mujahadan Nafsu, Husnudzdzan dan Ukhuwah</t>
  </si>
  <si>
    <t>Sangat menonjol pada pemahaman Metode Ilmiah, Gejala Alam Biotik Abiotik dan perlu meningkatkan pemahaman Mitigasi Bencana Alam</t>
  </si>
  <si>
    <t>Sangat menonjol pada pemahaman materi tembang macapat pangkur dan perlu meningkatkan pemahaman materi aksara jawa</t>
  </si>
  <si>
    <r>
      <t xml:space="preserve">Melaksanakan kegiatan kepramukaan dengan </t>
    </r>
    <r>
      <rPr>
        <b/>
        <sz val="11"/>
        <color rgb="FF000000"/>
        <rFont val="Times New Roman"/>
      </rPr>
      <t>Baik</t>
    </r>
  </si>
  <si>
    <t>MIRNA DTAH SEPTYANI</t>
  </si>
  <si>
    <t>Menonjol Pada Keterampilan Teks Laporan Hasil Observasi, Teks Eksposisi dan Perlu Meningkatkan pada Keterampilan di Teks Hikayat dan Teks Anekdot</t>
  </si>
  <si>
    <t>Menonjol pada keterampilan mempraktikkan hasil analisis keterampilan satu gaya renang  dan perlu meningkatkan keterampilan mempraktikkan hasil analisis keterampilan satu gaya renang</t>
  </si>
  <si>
    <r>
      <t xml:space="preserve">Melaksanakan kegiatan kepramukaan dengan </t>
    </r>
    <r>
      <rPr>
        <b/>
        <sz val="11"/>
        <color rgb="FF000000"/>
        <rFont val="Times New Roman"/>
      </rPr>
      <t>Baik</t>
    </r>
  </si>
  <si>
    <t>MUHAMMAD FEBRI PRATAMA</t>
  </si>
  <si>
    <r>
      <t xml:space="preserve">Melaksanakan kegiatan kepramukaan dengan </t>
    </r>
    <r>
      <rPr>
        <b/>
        <sz val="11"/>
        <color rgb="FF000000"/>
        <rFont val="Times New Roman"/>
      </rPr>
      <t>Baik</t>
    </r>
  </si>
  <si>
    <t>MUHAMMAD SYAHRUL KANATAKHIYA</t>
  </si>
  <si>
    <t>Sangat menonjol pada keterampilan menerapkan konsep materi Etika komunikasi dan perlu meningkatkan keterampilan dalam menerapkan konsep materi Bentuk-bentuk komunikasi</t>
  </si>
  <si>
    <t>Sangat menonjol pada pemahaman materi teks deskripsi rumah adat jawa dan perlu meningkatkan pemahaman materi tembang macapat pangkur</t>
  </si>
  <si>
    <r>
      <t xml:space="preserve">Melaksanakan kegiatan kepramukaan dengan </t>
    </r>
    <r>
      <rPr>
        <b/>
        <sz val="11"/>
        <color rgb="FF000000"/>
        <rFont val="Times New Roman"/>
      </rPr>
      <t>Baik</t>
    </r>
  </si>
  <si>
    <t>NADELA SILVIANA</t>
  </si>
  <si>
    <t>Sangat menonjol pada pemahaman materi Sumber Hukum Islam dan perlu meningkatkan pemahaman materi Berbusana muslim/Muslimah</t>
  </si>
  <si>
    <t>Sangat menonjol pada pemahaman pengertian, jenis, dan fungsi seni dan perlu meningkatkan pemahaman bentuk harga seni menurut estetikanya</t>
  </si>
  <si>
    <t>Menonjol pada pemahaman materi cerita cekak (cerkak) dan perlu meningkatkan pemahaman materi tembang macapat pangkur</t>
  </si>
  <si>
    <r>
      <t xml:space="preserve">Melaksanakan kegiatan kepramukaan dengan </t>
    </r>
    <r>
      <rPr>
        <b/>
        <sz val="11"/>
        <color rgb="FF000000"/>
        <rFont val="Times New Roman"/>
      </rPr>
      <t>Baik</t>
    </r>
  </si>
  <si>
    <t>NATASYA AGUSTINA</t>
  </si>
  <si>
    <r>
      <t xml:space="preserve">Melaksanakan kegiatan kepramukaan dengan </t>
    </r>
    <r>
      <rPr>
        <b/>
        <sz val="11"/>
        <color rgb="FF000000"/>
        <rFont val="Times New Roman"/>
      </rPr>
      <t>Baik</t>
    </r>
  </si>
  <si>
    <t>NAWANG RESTI FERLIA SARI</t>
  </si>
  <si>
    <t>Menonjol pada pemahaman materi teks deskripsi rumah adat jawa dan perlu meningkatkan pemahaman materi pawarta</t>
  </si>
  <si>
    <t>menonjol dalam keterampilan menerapkan konsep materi teks deskripsi rumah adat jawa dan perlu meningkatkan keterampilan dalam menerapkan konsep materi pawarta</t>
  </si>
  <si>
    <r>
      <t xml:space="preserve">Melaksanakan kegiatan kepramukaan dengan </t>
    </r>
    <r>
      <rPr>
        <b/>
        <sz val="11"/>
        <color rgb="FF000000"/>
        <rFont val="Times New Roman"/>
      </rPr>
      <t>Baik</t>
    </r>
  </si>
  <si>
    <t>NOVAL DONY RESMAN</t>
  </si>
  <si>
    <t>Perlu meningkatkan pada pemahaman Gejala Alam Biotik Abiotik dan Mitigasi Bencana Alam</t>
  </si>
  <si>
    <t>Menonjol pada pemahaman materi pawarta dan perlu meningkatkan pemahaman materi tembang macapat pangkur</t>
  </si>
  <si>
    <t>menonjol dalam keterampilan menerapkan konsep materi pawarta dan perlu meningkatkan keterampilan dalam menerapkan konsep materi teks deskripsi rumah adat jawa</t>
  </si>
  <si>
    <r>
      <t xml:space="preserve">Melaksanakan kegiatan kepramukaan dengan </t>
    </r>
    <r>
      <rPr>
        <b/>
        <sz val="11"/>
        <color rgb="FF000000"/>
        <rFont val="Times New Roman"/>
      </rPr>
      <t>Baik</t>
    </r>
  </si>
  <si>
    <t>PUTRI MAHARANI</t>
  </si>
  <si>
    <t>Sangat menonjol pada pemahaman materi Mujahadan Nafsu, Husnudzdzan dan Ukhuwah dan perlu meningkatkan pemahaman materi Asmaul Husna</t>
  </si>
  <si>
    <t>Menonjol pada pemahaman materi Program Linier dan perlu meningkatkan pemahaman materi Persamaan dan Pertidaksamaan Nilai Mutlak Satu Variabel</t>
  </si>
  <si>
    <t>Menonjol dalam pemahaman memberi dan meminta informasi terkait dengan pemaparan jadi diri dan perlu meningkatkan pemahaman materi memberi ucapan selamat bersayap(extended) dan responnya</t>
  </si>
  <si>
    <r>
      <t xml:space="preserve">Melaksanakan kegiatan kepramukaan dengan </t>
    </r>
    <r>
      <rPr>
        <b/>
        <sz val="11"/>
        <color rgb="FF000000"/>
        <rFont val="Times New Roman"/>
      </rPr>
      <t>Baik</t>
    </r>
  </si>
  <si>
    <t>RENATA DEWI LESTARI</t>
  </si>
  <si>
    <t>Sangat menonjol pada pemahaman materi cerita cekak (cerkak) dan perlu meningkatkan pemahaman materi tembang macapat pangkur</t>
  </si>
  <si>
    <t>Sangat menonjol pada keterampilan menerapkan konsep materi cerita cekak (cerkak) dan perlu meningkatkan keterampilan dalam menerapkan konsep materi tembang macapat pangkur</t>
  </si>
  <si>
    <r>
      <t xml:space="preserve">Melaksanakan kegiatan kepramukaan dengan </t>
    </r>
    <r>
      <rPr>
        <b/>
        <sz val="11"/>
        <color rgb="FF000000"/>
        <rFont val="Times New Roman"/>
      </rPr>
      <t>Baik</t>
    </r>
  </si>
  <si>
    <t>RISKI ANGELICA MAHARANI</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</si>
  <si>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jalan cepat, lari, lompat dan lempar untuk menghasilkan gerak yang efektif</t>
  </si>
  <si>
    <r>
      <t xml:space="preserve">Melaksanakan kegiatan kepramukaan dengan </t>
    </r>
    <r>
      <rPr>
        <b/>
        <sz val="11"/>
        <color rgb="FF000000"/>
        <rFont val="Times New Roman"/>
      </rPr>
      <t>Baik</t>
    </r>
  </si>
  <si>
    <t>RIZQI PRATAMA PUTRA</t>
  </si>
  <si>
    <t>Menonjol pada pemahaman materi Etika komunikasi dan perlu meningkatkan pemahaman materi Presentasi bisnis</t>
  </si>
  <si>
    <r>
      <t xml:space="preserve">Melaksanakan kegiatan kepramukaan dengan </t>
    </r>
    <r>
      <rPr>
        <b/>
        <sz val="11"/>
        <color rgb="FF000000"/>
        <rFont val="Times New Roman"/>
      </rPr>
      <t>Baik</t>
    </r>
  </si>
  <si>
    <t>SEVI WIDIYARINI</t>
  </si>
  <si>
    <t>Menonjol pada pemahaman materi cerita cekak (cerkak) dan perlu meningkatkan pemahaman materi pawarta</t>
  </si>
  <si>
    <r>
      <t xml:space="preserve">Melaksanakan kegiatan kepramukaan dengan </t>
    </r>
    <r>
      <rPr>
        <b/>
        <sz val="11"/>
        <color rgb="FF000000"/>
        <rFont val="Times New Roman"/>
      </rPr>
      <t>Baik</t>
    </r>
  </si>
  <si>
    <t>SHELLY AULIA CHANDRA</t>
  </si>
  <si>
    <t>Sangat Menonjol Pada Pemahanam Teks Laporan Hasil Observasi, Teks Eksposisi dan Perlu Meningkatkan Pemahaman di Teks Hikayat dan Teks Anekdot</t>
  </si>
  <si>
    <r>
      <t xml:space="preserve">Melaksanakan kegiatan kepramukaan dengan </t>
    </r>
    <r>
      <rPr>
        <b/>
        <sz val="11"/>
        <color rgb="FF000000"/>
        <rFont val="Times New Roman"/>
      </rPr>
      <t>Baik</t>
    </r>
  </si>
  <si>
    <t>SINA AMALIYA SAPUTRI</t>
  </si>
  <si>
    <r>
      <t xml:space="preserve">Melaksanakan kegiatan kepramukaan dengan </t>
    </r>
    <r>
      <rPr>
        <b/>
        <sz val="11"/>
        <color rgb="FF000000"/>
        <rFont val="Times New Roman"/>
      </rPr>
      <t>Baik</t>
    </r>
  </si>
  <si>
    <t>SISKA RATNA DEWI</t>
  </si>
  <si>
    <t>Menonjol pada pemahaman materi pawarta dan perlu meningkatkan pemahaman materi teks deskripsi rumah adat jawa</t>
  </si>
  <si>
    <r>
      <t xml:space="preserve">Melaksanakan kegiatan kepramukaan dengan </t>
    </r>
    <r>
      <rPr>
        <b/>
        <sz val="11"/>
        <color rgb="FF000000"/>
        <rFont val="Times New Roman"/>
      </rPr>
      <t>Baik</t>
    </r>
  </si>
  <si>
    <t>SYAHARANI AULIA FAHRUNNISA</t>
  </si>
  <si>
    <t>Menonjol pada keterampilan mempraktikkan hasil analisis keterampilan gerak salah satu permainan bola kecil untuk menghasilkan koordinasi gerak yang baik dan perlu meningkatkan keterampilan mempraktikkan hasil analisis konsep latihan dan pengukuran komponen kebugaran jasmani terkait kesehatan (daya tahan, kekuatan, komposisi tubuh, dan kelenturan) menggunakan instrumen terstandar</t>
  </si>
  <si>
    <t>Sangat menonjol pada keterampilan menerapkan konsep materi Bentuk-bentuk komunikasi dan perlu meningkatkan keterampilan dalam menerapkan konsep materi Etika komunikasi</t>
  </si>
  <si>
    <t>Sangat menonjol pada keterampilan menerapkan konsep materi teks deskripsi rumah adat jawa dan perlu meningkatkan keterampilan dalam menerapkan konsep materi pawarta</t>
  </si>
  <si>
    <r>
      <t xml:space="preserve">Melaksanakan kegiatan kepramukaan dengan </t>
    </r>
    <r>
      <rPr>
        <b/>
        <sz val="11"/>
        <color rgb="FF000000"/>
        <rFont val="Times New Roman"/>
      </rPr>
      <t>Baik</t>
    </r>
  </si>
  <si>
    <t>YOFFI EKA SAPUTRI</t>
  </si>
  <si>
    <t>Menonjol pada pemahaman materi Sistem Persamaan Linier Dua Variabel dan perlu meningkatkan pemahaman materi Persamaan dan Pertidaksamaan Nilai Mutlak Satu Variabel</t>
  </si>
  <si>
    <r>
      <t xml:space="preserve">Melaksanakan kegiatan kepramukaan dengan </t>
    </r>
    <r>
      <rPr>
        <b/>
        <sz val="11"/>
        <color rgb="FF000000"/>
        <rFont val="Times New Roman"/>
      </rPr>
      <t>Baik</t>
    </r>
  </si>
  <si>
    <t>ZHAKIA RIA PERMATA</t>
  </si>
  <si>
    <t>Menonjol pada pemahaman materi Program Linier dan perlu meningkatkan pemahaman materi Bilangan Berpangkat, Akar, dan Logaritma</t>
  </si>
  <si>
    <t>Menonjol pada pemahaman materi Marketing Mix dan strategi produk dan perlu meningkatkan pemahaman materi Marketing Mix dan strategi produk</t>
  </si>
  <si>
    <t>menonjol dalam keterampilan menerapkan konsep materi Marketing Mix dan strategi produk dan perlu meningkatkan keterampilan dalam menerapkan konsep materi Marketing Mix dan strategi produk</t>
  </si>
  <si>
    <r>
      <t xml:space="preserve">Melaksanakan kegiatan kepramukaan dengan </t>
    </r>
    <r>
      <rPr>
        <b/>
        <sz val="11"/>
        <color rgb="FF000000"/>
        <rFont val="Times New Roman"/>
      </rPr>
      <t>Baik</t>
    </r>
  </si>
  <si>
    <t>-</t>
  </si>
</sst>
</file>

<file path=xl/styles.xml><?xml version="1.0" encoding="utf-8"?>
<styleSheet xmlns="http://schemas.openxmlformats.org/spreadsheetml/2006/main">
  <fonts count="12">
    <font>
      <sz val="11"/>
      <color rgb="FF000000"/>
      <name val="Calibri"/>
    </font>
    <font>
      <b/>
      <sz val="11"/>
      <color rgb="FF000000"/>
      <name val="Arial Narrow"/>
    </font>
    <font>
      <sz val="10"/>
      <color rgb="FF000000"/>
      <name val="Arial Narrow"/>
    </font>
    <font>
      <sz val="12"/>
      <color rgb="FF000000"/>
      <name val="Times New Roman"/>
    </font>
    <font>
      <b/>
      <sz val="10"/>
      <color rgb="FF000000"/>
      <name val="Arial Narrow"/>
    </font>
    <font>
      <sz val="11"/>
      <name val="Calibri"/>
    </font>
    <font>
      <sz val="11"/>
      <color rgb="FF000000"/>
      <name val="Cambria"/>
    </font>
    <font>
      <sz val="10"/>
      <name val="Cambria"/>
    </font>
    <font>
      <sz val="11"/>
      <color rgb="FF000000"/>
      <name val="Inconsolata"/>
    </font>
    <font>
      <sz val="11"/>
      <name val="Arial"/>
    </font>
    <font>
      <sz val="11"/>
      <color rgb="FF000000"/>
      <name val="Times New Roman"/>
    </font>
    <font>
      <b/>
      <sz val="11"/>
      <color rgb="FF000000"/>
      <name val="Times New Roman"/>
    </font>
  </fonts>
  <fills count="16">
    <fill>
      <patternFill patternType="none"/>
    </fill>
    <fill>
      <patternFill patternType="gray125"/>
    </fill>
    <fill>
      <patternFill patternType="solid">
        <fgColor rgb="FFFF0000"/>
        <bgColor rgb="FFFF0000"/>
      </patternFill>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8DB3E2"/>
        <bgColor rgb="FF8DB3E2"/>
      </patternFill>
    </fill>
    <fill>
      <patternFill patternType="solid">
        <fgColor rgb="FFFFC000"/>
        <bgColor rgb="FFFFC000"/>
      </patternFill>
    </fill>
    <fill>
      <patternFill patternType="solid">
        <fgColor rgb="FFD8D8D8"/>
        <bgColor rgb="FFD8D8D8"/>
      </patternFill>
    </fill>
    <fill>
      <patternFill patternType="solid">
        <fgColor rgb="FFE5B8B7"/>
        <bgColor rgb="FFE5B8B7"/>
      </patternFill>
    </fill>
    <fill>
      <patternFill patternType="solid">
        <fgColor rgb="FFE36C09"/>
        <bgColor rgb="FFE36C09"/>
      </patternFill>
    </fill>
    <fill>
      <patternFill patternType="solid">
        <fgColor rgb="FFFFFFFF"/>
        <bgColor rgb="FFFFFFFF"/>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189">
    <xf numFmtId="0" fontId="0" fillId="0" borderId="0" xfId="0" applyFont="1" applyAlignment="1"/>
    <xf numFmtId="0" fontId="2" fillId="0" borderId="0" xfId="0" applyFont="1"/>
    <xf numFmtId="0" fontId="2" fillId="0" borderId="0" xfId="0" applyFont="1" applyAlignment="1">
      <alignment horizontal="left"/>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wrapText="1"/>
    </xf>
    <xf numFmtId="0" fontId="3" fillId="2" borderId="1" xfId="0" applyFont="1" applyFill="1" applyBorder="1" applyAlignment="1">
      <alignment horizontal="center"/>
    </xf>
    <xf numFmtId="0" fontId="3" fillId="0" borderId="0" xfId="0" applyFont="1"/>
    <xf numFmtId="0" fontId="0" fillId="0" borderId="2" xfId="0" applyFont="1" applyBorder="1" applyAlignment="1">
      <alignment vertical="center" wrapText="1"/>
    </xf>
    <xf numFmtId="0" fontId="0" fillId="0" borderId="2" xfId="0" applyFont="1" applyBorder="1" applyAlignment="1">
      <alignment vertical="center"/>
    </xf>
    <xf numFmtId="0" fontId="4" fillId="0" borderId="0" xfId="0" applyFont="1"/>
    <xf numFmtId="0" fontId="3" fillId="0" borderId="0" xfId="0" applyFont="1" applyAlignment="1">
      <alignment wrapText="1"/>
    </xf>
    <xf numFmtId="0" fontId="4" fillId="0" borderId="0" xfId="0" applyFont="1" applyAlignment="1">
      <alignment horizontal="left"/>
    </xf>
    <xf numFmtId="0" fontId="0" fillId="4" borderId="5" xfId="0" applyFont="1" applyFill="1" applyBorder="1" applyAlignment="1">
      <alignment vertical="center"/>
    </xf>
    <xf numFmtId="0" fontId="2" fillId="0" borderId="6" xfId="0" applyFont="1" applyBorder="1" applyAlignment="1">
      <alignment horizontal="left"/>
    </xf>
    <xf numFmtId="0" fontId="0" fillId="4" borderId="7" xfId="0" applyFont="1" applyFill="1" applyBorder="1" applyAlignment="1">
      <alignment vertical="center"/>
    </xf>
    <xf numFmtId="0" fontId="2" fillId="0" borderId="8" xfId="0" applyFont="1" applyBorder="1" applyAlignment="1">
      <alignment horizontal="left"/>
    </xf>
    <xf numFmtId="0" fontId="0" fillId="4" borderId="9" xfId="0" applyFont="1" applyFill="1" applyBorder="1" applyAlignment="1">
      <alignment vertical="center"/>
    </xf>
    <xf numFmtId="0" fontId="0" fillId="5" borderId="5" xfId="0" applyFont="1" applyFill="1" applyBorder="1" applyAlignment="1">
      <alignment vertical="center"/>
    </xf>
    <xf numFmtId="0" fontId="2" fillId="0" borderId="10" xfId="0" applyFont="1" applyBorder="1" applyAlignment="1">
      <alignment horizontal="left"/>
    </xf>
    <xf numFmtId="0" fontId="0" fillId="5" borderId="7" xfId="0" applyFont="1" applyFill="1" applyBorder="1" applyAlignment="1">
      <alignment vertical="center"/>
    </xf>
    <xf numFmtId="0" fontId="2" fillId="0" borderId="11" xfId="0" applyFont="1" applyBorder="1" applyAlignment="1">
      <alignment horizontal="left"/>
    </xf>
    <xf numFmtId="0" fontId="0" fillId="5" borderId="9" xfId="0" applyFont="1" applyFill="1" applyBorder="1" applyAlignment="1">
      <alignment vertical="center"/>
    </xf>
    <xf numFmtId="0" fontId="2" fillId="0" borderId="12" xfId="0" applyFont="1" applyBorder="1" applyAlignment="1">
      <alignment horizontal="left"/>
    </xf>
    <xf numFmtId="0" fontId="0" fillId="6" borderId="5" xfId="0" applyFont="1" applyFill="1" applyBorder="1" applyAlignment="1">
      <alignment vertical="center"/>
    </xf>
    <xf numFmtId="0" fontId="2" fillId="0" borderId="11" xfId="0" applyFont="1" applyBorder="1" applyAlignment="1">
      <alignment horizontal="left" vertical="top"/>
    </xf>
    <xf numFmtId="0" fontId="0" fillId="6" borderId="7" xfId="0" applyFont="1" applyFill="1" applyBorder="1" applyAlignment="1">
      <alignment vertical="center"/>
    </xf>
    <xf numFmtId="0" fontId="2" fillId="0" borderId="0" xfId="0" applyFont="1" applyAlignment="1">
      <alignment horizontal="left" vertical="top"/>
    </xf>
    <xf numFmtId="0" fontId="0" fillId="6" borderId="9" xfId="0" applyFont="1" applyFill="1" applyBorder="1" applyAlignment="1">
      <alignment vertical="center"/>
    </xf>
    <xf numFmtId="0" fontId="2" fillId="0" borderId="12" xfId="0" applyFont="1" applyBorder="1" applyAlignment="1">
      <alignment horizontal="left" vertical="top"/>
    </xf>
    <xf numFmtId="0" fontId="0" fillId="7" borderId="5" xfId="0" applyFont="1" applyFill="1" applyBorder="1" applyAlignment="1">
      <alignment vertical="center"/>
    </xf>
    <xf numFmtId="0" fontId="0" fillId="7" borderId="7" xfId="0" applyFont="1" applyFill="1" applyBorder="1" applyAlignment="1">
      <alignment vertical="center"/>
    </xf>
    <xf numFmtId="0" fontId="0" fillId="7" borderId="9" xfId="0" applyFont="1" applyFill="1" applyBorder="1" applyAlignment="1">
      <alignment vertical="center"/>
    </xf>
    <xf numFmtId="0" fontId="0" fillId="8" borderId="5" xfId="0" applyFont="1" applyFill="1" applyBorder="1" applyAlignment="1">
      <alignment vertical="center"/>
    </xf>
    <xf numFmtId="0" fontId="0" fillId="8" borderId="7" xfId="0" applyFont="1" applyFill="1" applyBorder="1" applyAlignment="1">
      <alignment vertical="center"/>
    </xf>
    <xf numFmtId="0" fontId="0" fillId="8" borderId="9" xfId="0" applyFont="1" applyFill="1" applyBorder="1" applyAlignment="1">
      <alignment vertical="center"/>
    </xf>
    <xf numFmtId="0" fontId="0" fillId="9" borderId="5" xfId="0" applyFont="1" applyFill="1" applyBorder="1" applyAlignment="1">
      <alignment vertical="center"/>
    </xf>
    <xf numFmtId="0" fontId="0" fillId="9" borderId="7" xfId="0" applyFont="1" applyFill="1" applyBorder="1" applyAlignment="1">
      <alignment vertical="center"/>
    </xf>
    <xf numFmtId="0" fontId="0" fillId="9" borderId="9" xfId="0" applyFont="1" applyFill="1" applyBorder="1" applyAlignment="1">
      <alignment vertical="center"/>
    </xf>
    <xf numFmtId="0" fontId="0" fillId="10" borderId="5" xfId="0" applyFont="1" applyFill="1" applyBorder="1" applyAlignment="1">
      <alignment vertical="center"/>
    </xf>
    <xf numFmtId="0" fontId="0" fillId="10" borderId="7" xfId="0" applyFont="1" applyFill="1" applyBorder="1" applyAlignment="1">
      <alignment vertical="center"/>
    </xf>
    <xf numFmtId="0" fontId="4" fillId="0" borderId="0" xfId="0" applyFont="1" applyAlignment="1">
      <alignment horizontal="left" vertical="top"/>
    </xf>
    <xf numFmtId="0" fontId="0" fillId="10" borderId="9" xfId="0" applyFont="1" applyFill="1" applyBorder="1" applyAlignment="1">
      <alignment vertical="center"/>
    </xf>
    <xf numFmtId="0" fontId="0" fillId="11" borderId="5" xfId="0" applyFont="1" applyFill="1" applyBorder="1" applyAlignment="1">
      <alignment vertical="center"/>
    </xf>
    <xf numFmtId="0" fontId="0" fillId="11" borderId="7" xfId="0" applyFont="1" applyFill="1" applyBorder="1" applyAlignment="1">
      <alignment vertical="center"/>
    </xf>
    <xf numFmtId="0" fontId="0" fillId="11" borderId="9" xfId="0" applyFont="1" applyFill="1" applyBorder="1" applyAlignment="1">
      <alignment vertical="center"/>
    </xf>
    <xf numFmtId="0" fontId="0" fillId="13" borderId="5" xfId="0" applyFont="1" applyFill="1" applyBorder="1" applyAlignment="1">
      <alignment vertical="center"/>
    </xf>
    <xf numFmtId="0" fontId="0" fillId="13" borderId="7" xfId="0" applyFont="1" applyFill="1" applyBorder="1" applyAlignment="1">
      <alignment vertical="center"/>
    </xf>
    <xf numFmtId="0" fontId="0" fillId="13" borderId="9" xfId="0" applyFont="1" applyFill="1" applyBorder="1" applyAlignment="1">
      <alignment vertical="center"/>
    </xf>
    <xf numFmtId="0" fontId="0" fillId="14" borderId="5" xfId="0" applyFont="1" applyFill="1" applyBorder="1" applyAlignment="1">
      <alignment vertical="center"/>
    </xf>
    <xf numFmtId="0" fontId="0" fillId="14" borderId="7" xfId="0" applyFont="1" applyFill="1" applyBorder="1" applyAlignment="1">
      <alignment vertical="center"/>
    </xf>
    <xf numFmtId="0" fontId="6" fillId="0" borderId="0" xfId="0" applyFont="1"/>
    <xf numFmtId="0" fontId="0" fillId="14" borderId="9" xfId="0" applyFont="1" applyFill="1" applyBorder="1" applyAlignment="1">
      <alignment vertical="center"/>
    </xf>
    <xf numFmtId="0" fontId="4" fillId="12" borderId="1" xfId="0" applyFont="1" applyFill="1" applyBorder="1" applyAlignment="1">
      <alignment horizontal="center" vertical="center" wrapText="1"/>
    </xf>
    <xf numFmtId="0" fontId="0" fillId="0" borderId="18" xfId="0" applyFont="1" applyBorder="1" applyAlignment="1">
      <alignment vertical="center" wrapText="1"/>
    </xf>
    <xf numFmtId="0" fontId="2" fillId="0" borderId="1" xfId="0" applyFont="1" applyBorder="1" applyAlignment="1">
      <alignment vertical="center" wrapText="1"/>
    </xf>
    <xf numFmtId="0" fontId="6" fillId="0" borderId="0" xfId="0" applyFont="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0" fillId="14" borderId="19" xfId="0" applyFont="1" applyFill="1" applyBorder="1" applyAlignment="1">
      <alignment vertical="center" wrapText="1"/>
    </xf>
    <xf numFmtId="0" fontId="0" fillId="8" borderId="19" xfId="0" applyFont="1" applyFill="1" applyBorder="1" applyAlignment="1">
      <alignment vertical="center" wrapText="1"/>
    </xf>
    <xf numFmtId="0" fontId="0" fillId="0" borderId="17" xfId="0" applyFont="1" applyBorder="1" applyAlignment="1">
      <alignment vertical="center" wrapText="1"/>
    </xf>
    <xf numFmtId="0" fontId="0" fillId="4"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4" borderId="20" xfId="0" applyFont="1" applyFill="1" applyBorder="1" applyAlignment="1">
      <alignment vertical="center" wrapText="1"/>
    </xf>
    <xf numFmtId="0" fontId="0" fillId="8" borderId="20" xfId="0" applyFont="1" applyFill="1" applyBorder="1" applyAlignment="1">
      <alignment vertical="center" wrapText="1"/>
    </xf>
    <xf numFmtId="0" fontId="0" fillId="0" borderId="17" xfId="0" applyFont="1" applyBorder="1" applyAlignment="1">
      <alignment horizontal="center" vertical="center" wrapText="1"/>
    </xf>
    <xf numFmtId="0" fontId="7" fillId="0" borderId="1" xfId="0" applyFont="1" applyBorder="1"/>
    <xf numFmtId="0" fontId="7" fillId="0" borderId="1" xfId="0" applyFont="1" applyBorder="1" applyAlignment="1">
      <alignment horizontal="center" vertical="center"/>
    </xf>
    <xf numFmtId="0" fontId="7" fillId="0" borderId="1" xfId="0" applyFont="1" applyBorder="1" applyAlignment="1">
      <alignment horizontal="center"/>
    </xf>
    <xf numFmtId="0" fontId="0" fillId="0" borderId="0" xfId="0" applyFont="1" applyAlignment="1"/>
    <xf numFmtId="0" fontId="3" fillId="0" borderId="1" xfId="0" applyFont="1" applyBorder="1" applyAlignment="1">
      <alignment vertical="top"/>
    </xf>
    <xf numFmtId="0" fontId="0" fillId="0" borderId="1" xfId="0" applyFont="1" applyBorder="1"/>
    <xf numFmtId="0" fontId="0" fillId="0" borderId="1" xfId="0" applyFont="1" applyBorder="1" applyAlignment="1"/>
    <xf numFmtId="0" fontId="8" fillId="15" borderId="0" xfId="0" applyFont="1" applyFill="1"/>
    <xf numFmtId="0" fontId="0" fillId="0" borderId="1" xfId="0" applyFont="1" applyBorder="1" applyAlignment="1"/>
    <xf numFmtId="0" fontId="0" fillId="0" borderId="1" xfId="0" applyFont="1" applyBorder="1" applyAlignment="1">
      <alignment horizontal="right"/>
    </xf>
    <xf numFmtId="0" fontId="0" fillId="0" borderId="3" xfId="0" applyFont="1" applyBorder="1" applyAlignment="1"/>
    <xf numFmtId="0" fontId="0" fillId="15" borderId="1" xfId="0" applyFont="1" applyFill="1" applyBorder="1" applyAlignment="1">
      <alignment horizontal="right"/>
    </xf>
    <xf numFmtId="0" fontId="2" fillId="12" borderId="1" xfId="0" applyFont="1" applyFill="1" applyBorder="1" applyAlignment="1">
      <alignment horizontal="center" vertical="center" wrapText="1"/>
    </xf>
    <xf numFmtId="0" fontId="0" fillId="0" borderId="1" xfId="0" applyFont="1" applyBorder="1" applyAlignment="1"/>
    <xf numFmtId="0" fontId="0" fillId="0" borderId="17" xfId="0" applyFont="1" applyBorder="1" applyAlignment="1"/>
    <xf numFmtId="0" fontId="2" fillId="12" borderId="1" xfId="0" applyFont="1" applyFill="1" applyBorder="1" applyAlignment="1">
      <alignment vertical="top" wrapText="1"/>
    </xf>
    <xf numFmtId="0" fontId="0" fillId="0" borderId="13" xfId="0" applyFont="1" applyBorder="1" applyAlignment="1"/>
    <xf numFmtId="0" fontId="0" fillId="0" borderId="0" xfId="0" applyFont="1" applyAlignment="1">
      <alignment horizontal="right"/>
    </xf>
    <xf numFmtId="0" fontId="0" fillId="0" borderId="0" xfId="0" applyFont="1" applyAlignment="1"/>
    <xf numFmtId="0" fontId="9" fillId="0" borderId="0" xfId="0" applyFont="1" applyAlignment="1">
      <alignment horizontal="right"/>
    </xf>
    <xf numFmtId="0" fontId="0" fillId="15" borderId="1" xfId="0" applyFont="1" applyFill="1" applyBorder="1" applyAlignment="1"/>
    <xf numFmtId="0" fontId="0" fillId="0" borderId="0" xfId="0" applyFont="1" applyAlignment="1">
      <alignment horizontal="right"/>
    </xf>
    <xf numFmtId="0" fontId="0" fillId="0" borderId="1" xfId="0" applyFont="1" applyBorder="1" applyAlignment="1">
      <alignment horizontal="center" vertical="center"/>
    </xf>
    <xf numFmtId="0" fontId="10" fillId="0" borderId="1" xfId="0" applyFont="1" applyBorder="1" applyAlignment="1">
      <alignment vertical="top"/>
    </xf>
    <xf numFmtId="0" fontId="0" fillId="0" borderId="1" xfId="0" applyFont="1" applyBorder="1" applyAlignment="1">
      <alignment horizontal="center"/>
    </xf>
    <xf numFmtId="0" fontId="0" fillId="0" borderId="4" xfId="0" applyFont="1" applyBorder="1" applyAlignment="1">
      <alignment horizontal="center"/>
    </xf>
    <xf numFmtId="0" fontId="0" fillId="15" borderId="0" xfId="0" applyFont="1" applyFill="1" applyAlignment="1"/>
    <xf numFmtId="0" fontId="0" fillId="0" borderId="0" xfId="0" applyFont="1"/>
    <xf numFmtId="0" fontId="4" fillId="12" borderId="1" xfId="0" applyFont="1" applyFill="1" applyBorder="1" applyAlignment="1">
      <alignment horizontal="center" vertical="center"/>
    </xf>
    <xf numFmtId="0" fontId="4" fillId="12" borderId="19"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xf numFmtId="0" fontId="2" fillId="0" borderId="3" xfId="0" applyFont="1" applyBorder="1" applyAlignment="1">
      <alignment wrapText="1"/>
    </xf>
    <xf numFmtId="0" fontId="2" fillId="0" borderId="16" xfId="0" applyFont="1" applyBorder="1" applyAlignment="1">
      <alignment wrapText="1"/>
    </xf>
    <xf numFmtId="0" fontId="2" fillId="0" borderId="4" xfId="0" applyFont="1" applyBorder="1" applyAlignment="1">
      <alignment wrapText="1"/>
    </xf>
    <xf numFmtId="0" fontId="3" fillId="0" borderId="0" xfId="0" applyFont="1" applyAlignment="1">
      <alignment vertical="center"/>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xf>
    <xf numFmtId="0" fontId="4" fillId="0" borderId="0" xfId="0" applyFont="1" applyAlignment="1">
      <alignment horizontal="left" wrapText="1"/>
    </xf>
    <xf numFmtId="0" fontId="2" fillId="0" borderId="4" xfId="0" applyFont="1" applyBorder="1" applyAlignment="1">
      <alignment horizontal="right" vertical="center"/>
    </xf>
    <xf numFmtId="0" fontId="2" fillId="0" borderId="16" xfId="0" applyFont="1" applyBorder="1" applyAlignment="1">
      <alignment horizontal="center" vertical="center" wrapText="1"/>
    </xf>
    <xf numFmtId="0" fontId="2" fillId="0" borderId="0" xfId="0" applyFont="1" applyAlignment="1">
      <alignment vertical="center"/>
    </xf>
    <xf numFmtId="0" fontId="0" fillId="0" borderId="1" xfId="0" applyFont="1" applyBorder="1" applyAlignment="1">
      <alignment horizontal="center" vertical="center"/>
    </xf>
    <xf numFmtId="0" fontId="0" fillId="0" borderId="4" xfId="0" applyFont="1" applyBorder="1" applyAlignment="1">
      <alignment horizontal="center"/>
    </xf>
    <xf numFmtId="0" fontId="4" fillId="0" borderId="0" xfId="0" applyFont="1" applyAlignment="1">
      <alignment horizontal="center"/>
    </xf>
    <xf numFmtId="0" fontId="0" fillId="0" borderId="1" xfId="0" applyFont="1" applyBorder="1" applyAlignment="1">
      <alignment wrapText="1"/>
    </xf>
    <xf numFmtId="0" fontId="0" fillId="0" borderId="1" xfId="0" applyFont="1" applyBorder="1" applyAlignment="1"/>
    <xf numFmtId="0" fontId="0" fillId="0" borderId="13" xfId="0" applyFont="1" applyBorder="1" applyAlignment="1"/>
    <xf numFmtId="0" fontId="0" fillId="15" borderId="1" xfId="0" applyFont="1" applyFill="1" applyBorder="1" applyAlignment="1"/>
    <xf numFmtId="0" fontId="0" fillId="0" borderId="0" xfId="0" applyFont="1" applyAlignment="1"/>
    <xf numFmtId="0" fontId="0" fillId="2" borderId="1" xfId="0" applyFont="1" applyFill="1" applyBorder="1" applyAlignment="1"/>
    <xf numFmtId="0" fontId="0" fillId="0" borderId="0" xfId="0" applyFont="1" applyAlignment="1"/>
    <xf numFmtId="0" fontId="0" fillId="0" borderId="0" xfId="0" applyFont="1" applyAlignment="1"/>
    <xf numFmtId="0" fontId="5" fillId="0" borderId="0" xfId="0" applyFont="1" applyAlignment="1"/>
    <xf numFmtId="0" fontId="0" fillId="2" borderId="1" xfId="0" applyFont="1" applyFill="1" applyBorder="1" applyAlignment="1"/>
    <xf numFmtId="0" fontId="0" fillId="0" borderId="0" xfId="0" applyFont="1" applyAlignment="1">
      <alignment horizontal="center"/>
    </xf>
    <xf numFmtId="0" fontId="2" fillId="0" borderId="3" xfId="0" applyFont="1" applyBorder="1" applyAlignment="1">
      <alignment horizontal="center" vertical="center"/>
    </xf>
    <xf numFmtId="0" fontId="5" fillId="0" borderId="16" xfId="0" applyFont="1" applyBorder="1"/>
    <xf numFmtId="0" fontId="5" fillId="0" borderId="4" xfId="0" applyFont="1" applyBorder="1"/>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3" xfId="0" applyFont="1" applyBorder="1" applyAlignment="1">
      <alignment horizontal="left" vertical="center" wrapText="1"/>
    </xf>
    <xf numFmtId="0" fontId="2" fillId="0" borderId="3" xfId="0" applyFont="1" applyBorder="1" applyAlignment="1">
      <alignment horizontal="center" wrapText="1"/>
    </xf>
    <xf numFmtId="0" fontId="4" fillId="12" borderId="21" xfId="0" applyFont="1" applyFill="1" applyBorder="1" applyAlignment="1">
      <alignment horizontal="center" vertical="center"/>
    </xf>
    <xf numFmtId="0" fontId="5" fillId="0" borderId="22" xfId="0" applyFont="1" applyBorder="1"/>
    <xf numFmtId="0" fontId="4" fillId="0" borderId="3" xfId="0" applyFont="1" applyBorder="1" applyAlignment="1">
      <alignment horizontal="center" vertical="center" wrapText="1"/>
    </xf>
    <xf numFmtId="0" fontId="4" fillId="12" borderId="3" xfId="0" applyFont="1" applyFill="1" applyBorder="1" applyAlignment="1">
      <alignment horizontal="left" vertical="center" wrapText="1"/>
    </xf>
    <xf numFmtId="0" fontId="4" fillId="12" borderId="3" xfId="0" applyFont="1" applyFill="1" applyBorder="1" applyAlignment="1">
      <alignment horizontal="left" vertical="center"/>
    </xf>
    <xf numFmtId="0" fontId="4" fillId="12" borderId="3" xfId="0" applyFont="1" applyFill="1" applyBorder="1" applyAlignment="1">
      <alignment horizontal="center" vertical="center" wrapText="1"/>
    </xf>
    <xf numFmtId="0" fontId="2" fillId="0" borderId="11" xfId="0" applyFont="1" applyBorder="1" applyAlignment="1">
      <alignment horizontal="left" vertical="top"/>
    </xf>
    <xf numFmtId="0" fontId="0" fillId="0" borderId="0" xfId="0" applyFont="1" applyAlignment="1"/>
    <xf numFmtId="0" fontId="5" fillId="0" borderId="12" xfId="0" applyFont="1" applyBorder="1"/>
    <xf numFmtId="0" fontId="5" fillId="0" borderId="11" xfId="0" applyFont="1" applyBorder="1"/>
    <xf numFmtId="0" fontId="1" fillId="0" borderId="0" xfId="0" applyFont="1" applyAlignment="1">
      <alignment horizontal="center"/>
    </xf>
    <xf numFmtId="0" fontId="5" fillId="0" borderId="13" xfId="0" applyFont="1" applyBorder="1"/>
    <xf numFmtId="0" fontId="5" fillId="0" borderId="14" xfId="0" applyFont="1" applyBorder="1"/>
    <xf numFmtId="0" fontId="5" fillId="0" borderId="15" xfId="0" applyFont="1" applyBorder="1"/>
    <xf numFmtId="0" fontId="4" fillId="12" borderId="6" xfId="0" applyFont="1" applyFill="1" applyBorder="1" applyAlignment="1">
      <alignment horizontal="center" vertical="center" wrapText="1"/>
    </xf>
    <xf numFmtId="0" fontId="5" fillId="0" borderId="10" xfId="0" applyFont="1" applyBorder="1"/>
    <xf numFmtId="0" fontId="4" fillId="12" borderId="2" xfId="0" applyFont="1" applyFill="1" applyBorder="1" applyAlignment="1">
      <alignment horizontal="center" vertical="center" wrapText="1"/>
    </xf>
    <xf numFmtId="0" fontId="5" fillId="0" borderId="17" xfId="0" applyFont="1" applyBorder="1"/>
    <xf numFmtId="0" fontId="2" fillId="0" borderId="3" xfId="0" applyFont="1" applyBorder="1" applyAlignment="1">
      <alignment vertical="center" wrapText="1"/>
    </xf>
    <xf numFmtId="0" fontId="2" fillId="0" borderId="0" xfId="0" applyFont="1" applyAlignment="1">
      <alignment horizontal="center"/>
    </xf>
    <xf numFmtId="0" fontId="4" fillId="0" borderId="0" xfId="0" applyFont="1" applyAlignment="1">
      <alignment horizontal="center"/>
    </xf>
    <xf numFmtId="0" fontId="2" fillId="0" borderId="6" xfId="0" applyFont="1" applyBorder="1" applyAlignment="1">
      <alignment horizontal="center"/>
    </xf>
    <xf numFmtId="0" fontId="5" fillId="0" borderId="8" xfId="0" applyFont="1" applyBorder="1"/>
    <xf numFmtId="0" fontId="2" fillId="12" borderId="3" xfId="0" applyFont="1" applyFill="1" applyBorder="1" applyAlignment="1">
      <alignment horizontal="center" vertical="center" wrapText="1"/>
    </xf>
    <xf numFmtId="0" fontId="2" fillId="0" borderId="3" xfId="0" applyFont="1" applyBorder="1" applyAlignment="1">
      <alignment horizontal="left" vertical="center"/>
    </xf>
    <xf numFmtId="0" fontId="2" fillId="0" borderId="6" xfId="0" applyFont="1" applyBorder="1" applyAlignment="1">
      <alignment horizontal="left" vertical="top"/>
    </xf>
    <xf numFmtId="0" fontId="5" fillId="0" borderId="23" xfId="0" applyFont="1" applyBorder="1"/>
    <xf numFmtId="0" fontId="2" fillId="0" borderId="16" xfId="0" applyFont="1" applyBorder="1" applyAlignment="1">
      <alignment horizontal="left" vertical="center"/>
    </xf>
    <xf numFmtId="0" fontId="2" fillId="0" borderId="3" xfId="0" applyFont="1" applyBorder="1" applyAlignment="1">
      <alignment horizontal="center"/>
    </xf>
    <xf numFmtId="0" fontId="0" fillId="0" borderId="2" xfId="0" applyFont="1" applyBorder="1" applyAlignment="1">
      <alignment horizontal="center" vertical="center" wrapText="1"/>
    </xf>
    <xf numFmtId="0" fontId="5" fillId="0" borderId="18" xfId="0" applyFont="1" applyBorder="1"/>
    <xf numFmtId="0" fontId="0" fillId="3" borderId="3" xfId="0" applyFont="1" applyFill="1" applyBorder="1" applyAlignment="1">
      <alignment horizontal="center" vertical="center"/>
    </xf>
    <xf numFmtId="0" fontId="0" fillId="4"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13" borderId="3"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10" borderId="3" xfId="0" applyFont="1" applyFill="1" applyBorder="1" applyAlignment="1">
      <alignment horizontal="center" vertical="center" wrapText="1"/>
    </xf>
    <xf numFmtId="0" fontId="0" fillId="11"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0" borderId="1" xfId="0" quotePrefix="1" applyFont="1" applyBorder="1" applyAlignment="1">
      <alignment horizontal="center" vertical="center"/>
    </xf>
    <xf numFmtId="0" fontId="10" fillId="0" borderId="1" xfId="0" quotePrefix="1" applyFont="1" applyBorder="1" applyAlignment="1">
      <alignment vertical="top"/>
    </xf>
    <xf numFmtId="0" fontId="0" fillId="0" borderId="1" xfId="0" quotePrefix="1" applyFont="1" applyBorder="1"/>
    <xf numFmtId="0" fontId="0" fillId="0" borderId="0" xfId="0" quotePrefix="1" applyFont="1" applyAlignment="1"/>
    <xf numFmtId="0" fontId="0" fillId="0" borderId="11" xfId="0" quotePrefix="1" applyFont="1" applyFill="1" applyBorder="1" applyAlignment="1">
      <alignment horizontal="center" vertical="center"/>
    </xf>
    <xf numFmtId="0" fontId="0" fillId="0" borderId="12" xfId="0" quotePrefix="1" applyFont="1" applyFill="1" applyBorder="1" applyAlignment="1">
      <alignment horizontal="center" vertical="center"/>
    </xf>
    <xf numFmtId="0" fontId="0" fillId="0" borderId="18" xfId="0" quotePrefix="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09"/>
  <sheetViews>
    <sheetView tabSelected="1" view="pageBreakPreview" zoomScale="60" zoomScaleNormal="100" workbookViewId="0">
      <selection activeCell="O1" sqref="O1"/>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49" t="s">
        <v>0</v>
      </c>
      <c r="B1" s="146"/>
      <c r="C1" s="146"/>
      <c r="D1" s="146"/>
      <c r="E1" s="146"/>
      <c r="F1" s="146"/>
      <c r="G1" s="146"/>
      <c r="H1" s="146"/>
      <c r="I1" s="146"/>
      <c r="J1" s="146"/>
      <c r="K1" s="146"/>
      <c r="L1" s="146"/>
    </row>
    <row r="3" spans="1:20" ht="15.75">
      <c r="A3" s="1" t="s">
        <v>1</v>
      </c>
      <c r="B3" s="1"/>
      <c r="C3" s="1" t="s">
        <v>2</v>
      </c>
      <c r="D3" s="1" t="s">
        <v>3</v>
      </c>
      <c r="E3" s="1"/>
      <c r="F3" s="1"/>
      <c r="G3" s="1"/>
      <c r="H3" s="2" t="s">
        <v>4</v>
      </c>
      <c r="J3" s="1"/>
      <c r="K3" s="1" t="s">
        <v>2</v>
      </c>
      <c r="L3" s="1" t="str">
        <f>VLOOKUP(M3,RAPOR,4)</f>
        <v>X BDP 2</v>
      </c>
      <c r="M3" s="6">
        <v>12</v>
      </c>
      <c r="N3" s="7"/>
      <c r="O3" s="7"/>
      <c r="P3" s="7"/>
      <c r="Q3" s="7"/>
      <c r="R3" s="7"/>
      <c r="S3" s="7"/>
      <c r="T3" s="7"/>
    </row>
    <row r="4" spans="1:20" ht="15.75">
      <c r="A4" s="1" t="s">
        <v>107</v>
      </c>
      <c r="B4" s="1"/>
      <c r="C4" s="1" t="s">
        <v>108</v>
      </c>
      <c r="D4" s="1" t="s">
        <v>109</v>
      </c>
      <c r="E4" s="1"/>
      <c r="F4" s="1"/>
      <c r="G4" s="1"/>
      <c r="H4" s="2" t="s">
        <v>110</v>
      </c>
      <c r="J4" s="1"/>
      <c r="K4" s="1" t="s">
        <v>2</v>
      </c>
      <c r="L4" s="1" t="s">
        <v>111</v>
      </c>
      <c r="M4" s="7"/>
      <c r="N4" s="7"/>
      <c r="O4" s="7"/>
      <c r="P4" s="7"/>
      <c r="Q4" s="7"/>
      <c r="R4" s="7"/>
      <c r="S4" s="7"/>
      <c r="T4" s="7"/>
    </row>
    <row r="5" spans="1:20" ht="15.75">
      <c r="A5" s="1" t="s">
        <v>7</v>
      </c>
      <c r="B5" s="1"/>
      <c r="C5" s="1" t="s">
        <v>2</v>
      </c>
      <c r="D5" s="1" t="str">
        <f>VLOOKUP(M3,RAPOR,3)</f>
        <v>FINA NURAZIZAH</v>
      </c>
      <c r="E5" s="1"/>
      <c r="F5" s="1"/>
      <c r="G5" s="1"/>
      <c r="H5" s="2" t="s">
        <v>118</v>
      </c>
      <c r="J5" s="1"/>
      <c r="K5" s="1" t="s">
        <v>2</v>
      </c>
      <c r="L5" s="1" t="s">
        <v>119</v>
      </c>
      <c r="M5" s="7"/>
      <c r="N5" s="7"/>
      <c r="O5" s="7"/>
      <c r="P5" s="7"/>
      <c r="Q5" s="7"/>
      <c r="R5" s="7"/>
      <c r="S5" s="7"/>
      <c r="T5" s="7"/>
    </row>
    <row r="6" spans="1:20" ht="15.75">
      <c r="A6" s="1" t="s">
        <v>120</v>
      </c>
      <c r="B6" s="1"/>
      <c r="C6" s="1" t="s">
        <v>2</v>
      </c>
      <c r="D6" s="2">
        <f>VLOOKUP(M3,RAPOR,2)</f>
        <v>2189</v>
      </c>
      <c r="E6" s="1"/>
      <c r="F6" s="1"/>
      <c r="G6" s="1"/>
      <c r="H6" s="2" t="s">
        <v>122</v>
      </c>
      <c r="J6" s="1"/>
      <c r="K6" s="1" t="s">
        <v>123</v>
      </c>
      <c r="L6" s="1" t="s">
        <v>124</v>
      </c>
      <c r="M6" s="7"/>
      <c r="N6" s="7"/>
      <c r="O6" s="7"/>
      <c r="P6" s="7"/>
      <c r="Q6" s="7"/>
      <c r="R6" s="7"/>
      <c r="S6" s="7"/>
      <c r="T6" s="7"/>
    </row>
    <row r="7" spans="1:20" ht="15.75">
      <c r="A7" s="1"/>
      <c r="B7" s="1"/>
      <c r="C7" s="1"/>
      <c r="D7" s="1"/>
      <c r="E7" s="1"/>
      <c r="F7" s="1"/>
      <c r="G7" s="1"/>
      <c r="H7" s="1"/>
      <c r="I7" s="1"/>
      <c r="J7" s="1"/>
      <c r="K7" s="1"/>
      <c r="L7" s="1"/>
      <c r="M7" s="7"/>
      <c r="N7" s="7"/>
      <c r="O7" s="7"/>
      <c r="P7" s="7"/>
      <c r="Q7" s="7"/>
      <c r="R7" s="7"/>
      <c r="S7" s="7"/>
      <c r="T7" s="7"/>
    </row>
    <row r="8" spans="1:20" ht="15.75">
      <c r="A8" s="1"/>
      <c r="B8" s="1"/>
      <c r="C8" s="1"/>
      <c r="D8" s="1"/>
      <c r="E8" s="1"/>
      <c r="F8" s="1"/>
      <c r="G8" s="1"/>
      <c r="H8" s="1"/>
      <c r="I8" s="1"/>
      <c r="J8" s="1"/>
      <c r="K8" s="1"/>
      <c r="L8" s="1"/>
      <c r="M8" s="7"/>
      <c r="N8" s="7"/>
      <c r="O8" s="7"/>
      <c r="P8" s="7"/>
      <c r="Q8" s="7"/>
      <c r="R8" s="7"/>
      <c r="S8" s="7"/>
      <c r="T8" s="7"/>
    </row>
    <row r="9" spans="1:20" ht="15.75">
      <c r="A9" s="10" t="s">
        <v>126</v>
      </c>
      <c r="B9" s="1"/>
      <c r="C9" s="1"/>
      <c r="D9" s="1"/>
      <c r="E9" s="1"/>
      <c r="F9" s="1"/>
      <c r="G9" s="1"/>
      <c r="H9" s="1"/>
      <c r="I9" s="1"/>
      <c r="J9" s="1"/>
      <c r="K9" s="1"/>
      <c r="L9" s="1"/>
      <c r="M9" s="7"/>
      <c r="N9" s="11"/>
      <c r="O9" s="11"/>
      <c r="P9" s="7"/>
      <c r="Q9" s="7"/>
      <c r="R9" s="7"/>
      <c r="S9" s="7"/>
      <c r="T9" s="7"/>
    </row>
    <row r="10" spans="1:20" ht="15.75">
      <c r="A10" s="10"/>
      <c r="B10" s="1"/>
      <c r="C10" s="1"/>
      <c r="D10" s="1"/>
      <c r="E10" s="1"/>
      <c r="F10" s="1"/>
      <c r="G10" s="1"/>
      <c r="H10" s="1"/>
      <c r="I10" s="1"/>
      <c r="J10" s="1"/>
      <c r="K10" s="1"/>
      <c r="L10" s="1"/>
      <c r="M10" s="7"/>
      <c r="N10" s="7"/>
      <c r="O10" s="7"/>
      <c r="P10" s="7"/>
      <c r="Q10" s="7"/>
      <c r="R10" s="7"/>
      <c r="S10" s="7"/>
      <c r="T10" s="7"/>
    </row>
    <row r="11" spans="1:20" ht="15.75">
      <c r="A11" s="12" t="s">
        <v>127</v>
      </c>
      <c r="B11" s="10" t="s">
        <v>129</v>
      </c>
      <c r="C11" s="1"/>
      <c r="D11" s="1"/>
      <c r="E11" s="1"/>
      <c r="F11" s="1"/>
      <c r="G11" s="1"/>
      <c r="H11" s="1"/>
      <c r="I11" s="1"/>
      <c r="J11" s="1"/>
      <c r="K11" s="1"/>
      <c r="L11" s="1"/>
      <c r="M11" s="7"/>
      <c r="N11" s="7"/>
      <c r="O11" s="7"/>
      <c r="P11" s="7"/>
      <c r="Q11" s="7"/>
      <c r="R11" s="7"/>
      <c r="S11" s="7"/>
      <c r="T11" s="7"/>
    </row>
    <row r="12" spans="1:20" ht="8.25" customHeight="1">
      <c r="A12" s="12"/>
      <c r="B12" s="1"/>
      <c r="C12" s="1"/>
      <c r="D12" s="1"/>
      <c r="E12" s="1"/>
      <c r="F12" s="1"/>
      <c r="G12" s="1"/>
      <c r="H12" s="1"/>
      <c r="I12" s="1"/>
      <c r="J12" s="1"/>
      <c r="K12" s="1"/>
      <c r="L12" s="1"/>
      <c r="M12" s="7"/>
      <c r="N12" s="7"/>
      <c r="O12" s="7"/>
      <c r="P12" s="7"/>
      <c r="Q12" s="7"/>
      <c r="R12" s="7"/>
      <c r="S12" s="7"/>
      <c r="T12" s="7"/>
    </row>
    <row r="13" spans="1:20" ht="15.75">
      <c r="A13" s="14" t="s">
        <v>130</v>
      </c>
      <c r="B13" s="16"/>
      <c r="C13" s="16"/>
      <c r="D13" s="16"/>
      <c r="E13" s="16"/>
      <c r="F13" s="16"/>
      <c r="G13" s="16"/>
      <c r="H13" s="16"/>
      <c r="I13" s="16"/>
      <c r="J13" s="16"/>
      <c r="K13" s="16"/>
      <c r="L13" s="19"/>
      <c r="M13" s="7"/>
      <c r="N13" s="7"/>
      <c r="O13" s="7"/>
      <c r="P13" s="7"/>
      <c r="Q13" s="7"/>
      <c r="R13" s="7"/>
      <c r="S13" s="7"/>
      <c r="T13" s="7"/>
    </row>
    <row r="14" spans="1:20" ht="11.25" customHeight="1">
      <c r="A14" s="21"/>
      <c r="B14" s="2"/>
      <c r="C14" s="2"/>
      <c r="D14" s="2"/>
      <c r="E14" s="2"/>
      <c r="F14" s="2"/>
      <c r="G14" s="2"/>
      <c r="H14" s="2"/>
      <c r="I14" s="2"/>
      <c r="J14" s="2"/>
      <c r="K14" s="2"/>
      <c r="L14" s="23"/>
      <c r="M14" s="7"/>
      <c r="N14" s="7"/>
      <c r="O14" s="7"/>
      <c r="P14" s="7"/>
      <c r="Q14" s="7"/>
      <c r="R14" s="7"/>
      <c r="S14" s="7"/>
      <c r="T14" s="7"/>
    </row>
    <row r="15" spans="1:20" ht="15.75">
      <c r="A15" s="25" t="s">
        <v>133</v>
      </c>
      <c r="B15" s="27"/>
      <c r="C15" s="27"/>
      <c r="D15" s="27"/>
      <c r="E15" s="27"/>
      <c r="F15" s="27"/>
      <c r="G15" s="27"/>
      <c r="H15" s="27"/>
      <c r="I15" s="27"/>
      <c r="J15" s="27"/>
      <c r="K15" s="27"/>
      <c r="L15" s="29"/>
      <c r="M15" s="7"/>
      <c r="N15" s="7"/>
      <c r="O15" s="7"/>
      <c r="P15" s="7"/>
      <c r="Q15" s="7"/>
      <c r="R15" s="7"/>
      <c r="S15" s="7"/>
      <c r="T15" s="7"/>
    </row>
    <row r="16" spans="1:20" ht="15.75">
      <c r="A16" s="145" t="str">
        <f>VLOOKUP(M3,RAPOR,5)</f>
        <v>Selalu bersyukur, berdoa sebelum melakukan kegiatan, taat dalam beribadah, namun perlu meningkatkan toleran pada agama yang berbeda,</v>
      </c>
      <c r="B16" s="146"/>
      <c r="C16" s="146"/>
      <c r="D16" s="146"/>
      <c r="E16" s="146"/>
      <c r="F16" s="146"/>
      <c r="G16" s="146"/>
      <c r="H16" s="146"/>
      <c r="I16" s="146"/>
      <c r="J16" s="146"/>
      <c r="K16" s="146"/>
      <c r="L16" s="147"/>
      <c r="M16" s="7"/>
      <c r="N16" s="7"/>
      <c r="O16" s="7"/>
      <c r="P16" s="7"/>
      <c r="Q16" s="7"/>
      <c r="R16" s="7"/>
      <c r="S16" s="7"/>
      <c r="T16" s="7"/>
    </row>
    <row r="17" spans="1:26" ht="15.75">
      <c r="A17" s="148"/>
      <c r="B17" s="146"/>
      <c r="C17" s="146"/>
      <c r="D17" s="146"/>
      <c r="E17" s="146"/>
      <c r="F17" s="146"/>
      <c r="G17" s="146"/>
      <c r="H17" s="146"/>
      <c r="I17" s="146"/>
      <c r="J17" s="146"/>
      <c r="K17" s="146"/>
      <c r="L17" s="147"/>
      <c r="M17" s="7"/>
      <c r="N17" s="7"/>
      <c r="O17" s="7"/>
      <c r="P17" s="7"/>
      <c r="Q17" s="7"/>
      <c r="R17" s="7"/>
      <c r="S17" s="7"/>
      <c r="T17" s="7"/>
    </row>
    <row r="18" spans="1:26" ht="15.75">
      <c r="A18" s="148"/>
      <c r="B18" s="146"/>
      <c r="C18" s="146"/>
      <c r="D18" s="146"/>
      <c r="E18" s="146"/>
      <c r="F18" s="146"/>
      <c r="G18" s="146"/>
      <c r="H18" s="146"/>
      <c r="I18" s="146"/>
      <c r="J18" s="146"/>
      <c r="K18" s="146"/>
      <c r="L18" s="147"/>
      <c r="M18" s="7"/>
      <c r="N18" s="7"/>
      <c r="O18" s="7"/>
      <c r="P18" s="7"/>
      <c r="Q18" s="7"/>
      <c r="R18" s="7"/>
      <c r="S18" s="7"/>
      <c r="T18" s="7"/>
    </row>
    <row r="19" spans="1:26" ht="15.75">
      <c r="A19" s="25" t="s">
        <v>136</v>
      </c>
      <c r="B19" s="27"/>
      <c r="C19" s="27"/>
      <c r="D19" s="27"/>
      <c r="E19" s="27"/>
      <c r="F19" s="27"/>
      <c r="G19" s="27"/>
      <c r="H19" s="27"/>
      <c r="I19" s="27"/>
      <c r="J19" s="27"/>
      <c r="K19" s="27"/>
      <c r="L19" s="29"/>
      <c r="M19" s="7"/>
      <c r="N19" s="7"/>
      <c r="O19" s="7"/>
      <c r="P19" s="7"/>
      <c r="Q19" s="7"/>
      <c r="R19" s="7"/>
      <c r="S19" s="7"/>
      <c r="T19" s="7"/>
    </row>
    <row r="20" spans="1:26" ht="15.75">
      <c r="A20" s="145">
        <f>VLOOKUP(M3,RAPOR,6)</f>
        <v>0</v>
      </c>
      <c r="B20" s="146"/>
      <c r="C20" s="146"/>
      <c r="D20" s="146"/>
      <c r="E20" s="146"/>
      <c r="F20" s="146"/>
      <c r="G20" s="146"/>
      <c r="H20" s="146"/>
      <c r="I20" s="146"/>
      <c r="J20" s="146"/>
      <c r="K20" s="146"/>
      <c r="L20" s="147"/>
      <c r="M20" s="7"/>
      <c r="N20" s="7"/>
      <c r="O20" s="7"/>
      <c r="P20" s="7"/>
      <c r="Q20" s="7"/>
      <c r="R20" s="7"/>
      <c r="S20" s="7"/>
      <c r="T20" s="7"/>
    </row>
    <row r="21" spans="1:26" ht="15.75">
      <c r="A21" s="148"/>
      <c r="B21" s="146"/>
      <c r="C21" s="146"/>
      <c r="D21" s="146"/>
      <c r="E21" s="146"/>
      <c r="F21" s="146"/>
      <c r="G21" s="146"/>
      <c r="H21" s="146"/>
      <c r="I21" s="146"/>
      <c r="J21" s="146"/>
      <c r="K21" s="146"/>
      <c r="L21" s="147"/>
      <c r="M21" s="7"/>
      <c r="N21" s="7"/>
      <c r="O21" s="7"/>
      <c r="P21" s="7"/>
      <c r="Q21" s="7"/>
      <c r="R21" s="7"/>
      <c r="S21" s="7"/>
      <c r="T21" s="7"/>
    </row>
    <row r="22" spans="1:26" ht="15.75">
      <c r="A22" s="150"/>
      <c r="B22" s="151"/>
      <c r="C22" s="151"/>
      <c r="D22" s="151"/>
      <c r="E22" s="151"/>
      <c r="F22" s="151"/>
      <c r="G22" s="151"/>
      <c r="H22" s="151"/>
      <c r="I22" s="151"/>
      <c r="J22" s="151"/>
      <c r="K22" s="151"/>
      <c r="L22" s="152"/>
      <c r="M22" s="7"/>
      <c r="N22" s="7"/>
      <c r="O22" s="7"/>
      <c r="P22" s="7"/>
      <c r="Q22" s="7"/>
      <c r="R22" s="7"/>
      <c r="S22" s="7"/>
      <c r="T22" s="7"/>
    </row>
    <row r="23" spans="1:26" ht="15.75">
      <c r="A23" s="41"/>
      <c r="B23" s="41"/>
      <c r="C23" s="41"/>
      <c r="D23" s="41"/>
      <c r="E23" s="41"/>
      <c r="F23" s="41"/>
      <c r="G23" s="41"/>
      <c r="H23" s="41"/>
      <c r="I23" s="41"/>
      <c r="J23" s="41"/>
      <c r="K23" s="41"/>
      <c r="L23" s="41"/>
      <c r="M23" s="7"/>
      <c r="N23" s="7"/>
      <c r="O23" s="7"/>
      <c r="P23" s="7"/>
      <c r="Q23" s="7"/>
      <c r="R23" s="7"/>
      <c r="S23" s="7"/>
      <c r="T23" s="7"/>
    </row>
    <row r="24" spans="1:26" ht="15.75">
      <c r="A24" s="41" t="s">
        <v>139</v>
      </c>
      <c r="B24" s="41" t="s">
        <v>140</v>
      </c>
      <c r="C24" s="41"/>
      <c r="D24" s="41"/>
      <c r="E24" s="41"/>
      <c r="F24" s="41"/>
      <c r="G24" s="41"/>
      <c r="H24" s="41"/>
      <c r="I24" s="41"/>
      <c r="J24" s="41"/>
      <c r="K24" s="41"/>
      <c r="L24" s="41"/>
      <c r="M24" s="7"/>
      <c r="N24" s="7"/>
      <c r="O24" s="7"/>
      <c r="P24" s="7"/>
      <c r="Q24" s="7"/>
      <c r="R24" s="7"/>
      <c r="S24" s="7"/>
      <c r="T24" s="7"/>
    </row>
    <row r="25" spans="1:26" ht="6" customHeight="1">
      <c r="A25" s="41"/>
      <c r="B25" s="41"/>
      <c r="C25" s="41"/>
      <c r="D25" s="41"/>
      <c r="E25" s="41"/>
      <c r="F25" s="41"/>
      <c r="G25" s="41"/>
      <c r="H25" s="41"/>
      <c r="I25" s="41"/>
      <c r="J25" s="41"/>
      <c r="K25" s="41"/>
      <c r="L25" s="41"/>
      <c r="M25" s="7"/>
      <c r="N25" s="7"/>
      <c r="O25" s="7"/>
      <c r="P25" s="7"/>
      <c r="Q25" s="7"/>
      <c r="R25" s="7"/>
      <c r="S25" s="7"/>
      <c r="T25" s="7"/>
    </row>
    <row r="26" spans="1:26" ht="22.5" customHeight="1">
      <c r="A26" s="155" t="s">
        <v>117</v>
      </c>
      <c r="B26" s="153" t="s">
        <v>142</v>
      </c>
      <c r="C26" s="154"/>
      <c r="D26" s="144" t="s">
        <v>145</v>
      </c>
      <c r="E26" s="133"/>
      <c r="F26" s="133"/>
      <c r="G26" s="134"/>
      <c r="H26" s="144" t="s">
        <v>150</v>
      </c>
      <c r="I26" s="133"/>
      <c r="J26" s="133"/>
      <c r="K26" s="133"/>
      <c r="L26" s="134"/>
      <c r="M26" s="51"/>
      <c r="N26" s="51"/>
      <c r="O26" s="51"/>
      <c r="P26" s="51"/>
      <c r="Q26" s="51"/>
      <c r="R26" s="51"/>
      <c r="S26" s="51"/>
      <c r="T26" s="51"/>
      <c r="U26" s="51"/>
      <c r="V26" s="51"/>
      <c r="W26" s="51"/>
      <c r="X26" s="51"/>
      <c r="Y26" s="51"/>
      <c r="Z26" s="51"/>
    </row>
    <row r="27" spans="1:26" ht="21" customHeight="1">
      <c r="A27" s="156"/>
      <c r="B27" s="150"/>
      <c r="C27" s="152"/>
      <c r="D27" s="53" t="s">
        <v>157</v>
      </c>
      <c r="E27" s="53" t="s">
        <v>158</v>
      </c>
      <c r="F27" s="53" t="s">
        <v>159</v>
      </c>
      <c r="G27" s="53" t="s">
        <v>160</v>
      </c>
      <c r="H27" s="53" t="s">
        <v>157</v>
      </c>
      <c r="I27" s="53" t="s">
        <v>158</v>
      </c>
      <c r="J27" s="144" t="s">
        <v>159</v>
      </c>
      <c r="K27" s="134"/>
      <c r="L27" s="53" t="s">
        <v>160</v>
      </c>
      <c r="M27" s="51"/>
      <c r="N27" s="51"/>
      <c r="O27" s="51"/>
      <c r="P27" s="51"/>
      <c r="Q27" s="51"/>
      <c r="R27" s="51"/>
      <c r="S27" s="51"/>
      <c r="T27" s="51"/>
      <c r="U27" s="51"/>
      <c r="V27" s="51"/>
      <c r="W27" s="51"/>
      <c r="X27" s="51"/>
      <c r="Y27" s="51"/>
      <c r="Z27" s="51"/>
    </row>
    <row r="28" spans="1:26" ht="21.75" customHeight="1">
      <c r="A28" s="137" t="s">
        <v>161</v>
      </c>
      <c r="B28" s="133"/>
      <c r="C28" s="134"/>
      <c r="D28" s="55"/>
      <c r="E28" s="55"/>
      <c r="F28" s="55"/>
      <c r="G28" s="55"/>
      <c r="H28" s="55"/>
      <c r="I28" s="55"/>
      <c r="J28" s="136"/>
      <c r="K28" s="134"/>
      <c r="L28" s="55"/>
      <c r="M28" s="56"/>
      <c r="N28" s="56"/>
      <c r="O28" s="56"/>
      <c r="P28" s="56"/>
      <c r="Q28" s="56"/>
      <c r="R28" s="56"/>
      <c r="S28" s="56"/>
      <c r="T28" s="56"/>
      <c r="U28" s="56"/>
      <c r="V28" s="56"/>
      <c r="W28" s="56"/>
      <c r="X28" s="56"/>
      <c r="Y28" s="56"/>
      <c r="Z28" s="56"/>
    </row>
    <row r="29" spans="1:26" ht="76.5">
      <c r="A29" s="57">
        <v>1</v>
      </c>
      <c r="B29" s="157" t="str">
        <f>'TRANSKRIP NILAI'!G2</f>
        <v>Pendidikan Agama dan Budi Pekerti</v>
      </c>
      <c r="C29" s="134"/>
      <c r="D29" s="57">
        <v>75</v>
      </c>
      <c r="E29" s="57">
        <f>VLOOKUP(M3,RAPOR,7)</f>
        <v>81</v>
      </c>
      <c r="F29" s="57" t="str">
        <f>VLOOKUP(M3,RAPOR,8)</f>
        <v>C</v>
      </c>
      <c r="G29" s="58" t="str">
        <f>VLOOKUP(M3,RAPOR,9)</f>
        <v>Menonjol pada pemahaman materi Mujahadan Nafsu, Husnudzdzan dan Ukhuwah dan perlu meningkatkan pemahaman materi Sumber Hukum Islam</v>
      </c>
      <c r="H29" s="57">
        <v>75</v>
      </c>
      <c r="I29" s="57">
        <f>VLOOKUP(M3,RAPOR,10)</f>
        <v>82</v>
      </c>
      <c r="J29" s="136" t="str">
        <f>VLOOKUP(M3,RAPOR,11)</f>
        <v>C</v>
      </c>
      <c r="K29" s="134"/>
      <c r="L29" s="59" t="str">
        <f>VLOOKUP(M3,RAPOR,12)</f>
        <v>menonjol dalam keterampilan menerapkan konsep materi Sumber Hukum Islam dan perlu meningkatkan keterampilan dalam menerapkan konsep materi Asmaul Husna</v>
      </c>
      <c r="M29" s="51"/>
      <c r="N29" s="51"/>
      <c r="O29" s="51"/>
      <c r="P29" s="51"/>
      <c r="Q29" s="51"/>
      <c r="R29" s="51"/>
      <c r="S29" s="51"/>
      <c r="T29" s="51"/>
      <c r="U29" s="51"/>
      <c r="V29" s="51"/>
      <c r="W29" s="51"/>
      <c r="X29" s="51"/>
      <c r="Y29" s="51"/>
      <c r="Z29" s="51"/>
    </row>
    <row r="30" spans="1:26" ht="63.75">
      <c r="A30" s="57">
        <v>2</v>
      </c>
      <c r="B30" s="157" t="str">
        <f>'TRANSKRIP NILAI'!M2</f>
        <v>Pendidikan Pacasila dan Kewarganegaraan</v>
      </c>
      <c r="C30" s="134"/>
      <c r="D30" s="57">
        <v>75</v>
      </c>
      <c r="E30" s="57">
        <f>VLOOKUP(M3,RAPOR,13)</f>
        <v>85</v>
      </c>
      <c r="F30" s="57" t="str">
        <f>VLOOKUP(M3,RAPOR,14)</f>
        <v>B</v>
      </c>
      <c r="G30" s="59" t="str">
        <f>VLOOKUP(M3,RAPOR,15)</f>
        <v>Menonjol Pada  Pemahaman Jenis-jenis Pekerjaan Materi Nilai-nilai Pancasila dalam kerangka Praktek Penyelenggaraan Pemerintahan Negara</v>
      </c>
      <c r="H30" s="57">
        <v>75</v>
      </c>
      <c r="I30" s="57">
        <f>VLOOKUP(M3,RAPOR,16)</f>
        <v>84</v>
      </c>
      <c r="J30" s="136" t="str">
        <f>VLOOKUP(M3,RAPOR,17)</f>
        <v>B</v>
      </c>
      <c r="K30" s="134"/>
      <c r="L30" s="59" t="str">
        <f>VLOOKUP(M3,RAPOR,18)</f>
        <v>Menonjol Pada Pemahaman Materi Ketentuan UUD NRI TH.1945 dalam kehidupan bernegara</v>
      </c>
      <c r="M30" s="51"/>
      <c r="N30" s="51"/>
      <c r="O30" s="51"/>
      <c r="P30" s="51"/>
      <c r="Q30" s="51"/>
      <c r="R30" s="51"/>
      <c r="S30" s="51"/>
      <c r="T30" s="51"/>
      <c r="U30" s="51"/>
      <c r="V30" s="51"/>
      <c r="W30" s="51"/>
      <c r="X30" s="51"/>
      <c r="Y30" s="51"/>
      <c r="Z30" s="51"/>
    </row>
    <row r="31" spans="1:26" ht="63.75">
      <c r="A31" s="57">
        <v>3</v>
      </c>
      <c r="B31" s="157" t="str">
        <f>'TRANSKRIP NILAI'!S2</f>
        <v>Bahasa Indonesia</v>
      </c>
      <c r="C31" s="134"/>
      <c r="D31" s="57">
        <v>75</v>
      </c>
      <c r="E31" s="57">
        <f>VLOOKUP(M3,RAPOR,19)</f>
        <v>77</v>
      </c>
      <c r="F31" s="57" t="str">
        <f>VLOOKUP(M3,RAPOR,20)</f>
        <v>C</v>
      </c>
      <c r="G31" s="59" t="str">
        <f>VLOOKUP(M3,RAPOR,21)</f>
        <v>Menonjol Pada Pemahanam Teks Laporan Hasil Observasi, Teks Eksposisi dan Perlu Meningkatkan Pemahaman di Teks Hikayat dan Teks Anekdot</v>
      </c>
      <c r="H31" s="57">
        <v>75</v>
      </c>
      <c r="I31" s="57">
        <f>VLOOKUP(M3,RAPOR,22)</f>
        <v>89</v>
      </c>
      <c r="J31" s="136" t="str">
        <f>VLOOKUP(M3,RAPOR,23)</f>
        <v>B</v>
      </c>
      <c r="K31" s="134"/>
      <c r="L31" s="59" t="str">
        <f>VLOOKUP(M3,RAPOR,24)</f>
        <v>Sangat Menonjol Pada Keterampilan Teks Laporan Hasil Observasi, Teks Eksposisi, Teks Hikayat dan Perlu Meningkatkan Pemahaman di Teks Anekdot</v>
      </c>
      <c r="M31" s="51"/>
      <c r="N31" s="51"/>
      <c r="O31" s="51"/>
      <c r="P31" s="51"/>
      <c r="Q31" s="51"/>
      <c r="R31" s="51"/>
      <c r="S31" s="51"/>
      <c r="T31" s="51"/>
      <c r="U31" s="51"/>
      <c r="V31" s="51"/>
      <c r="W31" s="51"/>
      <c r="X31" s="51"/>
      <c r="Y31" s="51"/>
      <c r="Z31" s="51"/>
    </row>
    <row r="32" spans="1:26" ht="102">
      <c r="A32" s="57">
        <v>4</v>
      </c>
      <c r="B32" s="157" t="str">
        <f>'TRANSKRIP NILAI'!Y2</f>
        <v>Matematika</v>
      </c>
      <c r="C32" s="134"/>
      <c r="D32" s="57">
        <v>75</v>
      </c>
      <c r="E32" s="57">
        <f>VLOOKUP(M3,RAPOR,25)</f>
        <v>79</v>
      </c>
      <c r="F32" s="57" t="str">
        <f>VLOOKUP(M3,RAPOR,26)</f>
        <v>C</v>
      </c>
      <c r="G32" s="59" t="str">
        <f>VLOOKUP(M3,RAPOR,27)</f>
        <v>Sangat menonjol pada pemahaman materi Sistem Persamaan Linier Dua Variabel dan perlu meningkatkan pemahaman materi Persamaan dan Pertidaksamaan Nilai Mutlak Satu Variabel</v>
      </c>
      <c r="H32" s="57">
        <v>75</v>
      </c>
      <c r="I32" s="57">
        <f>VLOOKUP(M3,RAPOR,28)</f>
        <v>81</v>
      </c>
      <c r="J32" s="136" t="str">
        <f>VLOOKUP(M3,RAPOR,29)</f>
        <v>C</v>
      </c>
      <c r="K32" s="134"/>
      <c r="L32" s="59" t="str">
        <f>VLOOKUP(M3,RAPOR,30)</f>
        <v>Menonjol dalam keterampilan menerapkan konsep materi Bilangan Berpangkat, Akar, dan Logaritma dan perlu meningkatkan keterampilan dalam menerapkan konsep materi Persamaan dan Pertidaksamaan Nilai Mutlak Satu Variabel</v>
      </c>
      <c r="M32" s="51"/>
      <c r="N32" s="51"/>
      <c r="O32" s="51"/>
      <c r="P32" s="51"/>
      <c r="Q32" s="51"/>
      <c r="R32" s="51"/>
      <c r="S32" s="51"/>
      <c r="T32" s="51"/>
      <c r="U32" s="51"/>
      <c r="V32" s="51"/>
      <c r="W32" s="51"/>
      <c r="X32" s="51"/>
      <c r="Y32" s="51"/>
      <c r="Z32" s="51"/>
    </row>
    <row r="33" spans="1:26" ht="89.25">
      <c r="A33" s="57">
        <v>5</v>
      </c>
      <c r="B33" s="157" t="str">
        <f>'TRANSKRIP NILAI'!AE2</f>
        <v>Sejarah Indonesia</v>
      </c>
      <c r="C33" s="134"/>
      <c r="D33" s="57">
        <v>75</v>
      </c>
      <c r="E33" s="57">
        <f>VLOOKUP(M3,RAPOR,31)</f>
        <v>83</v>
      </c>
      <c r="F33" s="57" t="str">
        <f>VLOOKUP(M3,RAPOR,32)</f>
        <v>C</v>
      </c>
      <c r="G33" s="59" t="str">
        <f>VLOOKUP(M3,RAPOR,33)</f>
        <v>Sangat menonjol pada pemahanam masa pra aksara dan masa hindu-budha dan perlu meningkatkan pemahaman masa islam-revolusi kemerdekaan</v>
      </c>
      <c r="H33" s="57">
        <v>75</v>
      </c>
      <c r="I33" s="57">
        <f>VLOOKUP(M3,RAPOR,34)</f>
        <v>90</v>
      </c>
      <c r="J33" s="136" t="str">
        <f>VLOOKUP(M3,RAPOR,35)</f>
        <v>B</v>
      </c>
      <c r="K33" s="134"/>
      <c r="L33" s="59" t="str">
        <f>VLOOKUP(M3,RAPOR,36)</f>
        <v>Sangat menonjol pada ketrampilan observasi dan analisis masa pra aksara dan masa hindu-budha dan perlu meningkatkan ketrampilan budaya literasi dan analisis masa islam- revolusi kemerdekaan</v>
      </c>
      <c r="M33" s="51"/>
      <c r="N33" s="51"/>
      <c r="O33" s="51"/>
      <c r="P33" s="51"/>
      <c r="Q33" s="51"/>
      <c r="R33" s="51"/>
      <c r="S33" s="51"/>
      <c r="T33" s="51"/>
      <c r="U33" s="51"/>
      <c r="V33" s="51"/>
      <c r="W33" s="51"/>
      <c r="X33" s="51"/>
      <c r="Y33" s="51"/>
      <c r="Z33" s="51"/>
    </row>
    <row r="34" spans="1:26" ht="102">
      <c r="A34" s="57">
        <v>6</v>
      </c>
      <c r="B34" s="157" t="str">
        <f>'TRANSKRIP NILAI'!AK2</f>
        <v>Bahasa Inggris</v>
      </c>
      <c r="C34" s="134"/>
      <c r="D34" s="57">
        <v>75</v>
      </c>
      <c r="E34" s="57">
        <f>VLOOKUP(M3,RAPOR,37)</f>
        <v>77</v>
      </c>
      <c r="F34" s="57" t="str">
        <f>VLOOKUP(M3,RAPOR,38)</f>
        <v>C</v>
      </c>
      <c r="G34" s="59" t="str">
        <f>VLOOKUP(M3,RAPOR,39)</f>
        <v>Menonjol dalam pemahaman memberi ucapan selamat bersayap(extended) dan responnya dan perlu meningkatkan pemahaman materi memberi dan meminta informasi terkait dengan pemaparan jati diri.</v>
      </c>
      <c r="H34" s="57">
        <v>75</v>
      </c>
      <c r="I34" s="57">
        <f>VLOOKUP(M3,RAPOR,40)</f>
        <v>81</v>
      </c>
      <c r="J34" s="136" t="str">
        <f>VLOOKUP(M3,RAPOR,41)</f>
        <v>C</v>
      </c>
      <c r="K34" s="134"/>
      <c r="L34" s="59" t="str">
        <f>VLOOKUP(M3,RAPOR,42)</f>
        <v>Menonjol pada keterampilan memberi dan meminta informasi terkait dengan pemaparan jati diri dan perlu meningkatkan keterampilan tentang memberi ucapan selamat bersayap(extended) dan responnya</v>
      </c>
      <c r="M34" s="51"/>
      <c r="N34" s="51"/>
      <c r="O34" s="51"/>
      <c r="P34" s="51"/>
      <c r="Q34" s="51"/>
      <c r="R34" s="51"/>
      <c r="S34" s="51"/>
      <c r="T34" s="51"/>
      <c r="U34" s="51"/>
      <c r="V34" s="51"/>
      <c r="W34" s="51"/>
      <c r="X34" s="51"/>
      <c r="Y34" s="51"/>
      <c r="Z34" s="51"/>
    </row>
    <row r="35" spans="1:26" ht="21.75" customHeight="1">
      <c r="A35" s="137" t="s">
        <v>170</v>
      </c>
      <c r="B35" s="133"/>
      <c r="C35" s="134"/>
      <c r="D35" s="57"/>
      <c r="E35" s="57"/>
      <c r="F35" s="57"/>
      <c r="G35" s="55"/>
      <c r="H35" s="57"/>
      <c r="I35" s="57"/>
      <c r="J35" s="136"/>
      <c r="K35" s="134"/>
      <c r="L35" s="55"/>
      <c r="M35" s="56"/>
      <c r="N35" s="56"/>
      <c r="O35" s="56"/>
      <c r="P35" s="56"/>
      <c r="Q35" s="56"/>
      <c r="R35" s="56"/>
      <c r="S35" s="56"/>
      <c r="T35" s="56"/>
      <c r="U35" s="56"/>
      <c r="V35" s="56"/>
      <c r="W35" s="56"/>
      <c r="X35" s="56"/>
      <c r="Y35" s="56"/>
      <c r="Z35" s="56"/>
    </row>
    <row r="36" spans="1:26" ht="76.5">
      <c r="A36" s="57">
        <v>1</v>
      </c>
      <c r="B36" s="135" t="str">
        <f>'TRANSKRIP NILAI'!AQ2</f>
        <v>Seni Budaya</v>
      </c>
      <c r="C36" s="134"/>
      <c r="D36" s="57">
        <v>75</v>
      </c>
      <c r="E36" s="57">
        <f>VLOOKUP(M3,RAPOR,43)</f>
        <v>82</v>
      </c>
      <c r="F36" s="57" t="str">
        <f>VLOOKUP(M3,RAPOR,44)</f>
        <v>C</v>
      </c>
      <c r="G36" s="59" t="str">
        <f>VLOOKUP(M3,RAPOR,45)</f>
        <v>Sangat menonjol pada pemahaman pengertian dan unsur dasar seni dan perlu meningkatkan pemahaman fungsi dan unsur seni lebih lanjut</v>
      </c>
      <c r="H36" s="57">
        <v>75</v>
      </c>
      <c r="I36" s="57">
        <f>VLOOKUP(M3,RAPOR,46)</f>
        <v>82</v>
      </c>
      <c r="J36" s="136" t="str">
        <f>VLOOKUP(M3,RAPOR,47)</f>
        <v>C</v>
      </c>
      <c r="K36" s="134"/>
      <c r="L36" s="59" t="str">
        <f>VLOOKUP(M3,RAPOR,48)</f>
        <v>Sangat menonjol pada ketrampilan menjelaskan konsep seni budaya dan perlu meningkatkan ketrampilan tentang praktik dasar simbol notasi musik beserta harga ketukannya</v>
      </c>
      <c r="M36" s="51"/>
      <c r="N36" s="51"/>
      <c r="O36" s="51"/>
      <c r="P36" s="51"/>
      <c r="Q36" s="51"/>
      <c r="R36" s="51"/>
      <c r="S36" s="51"/>
      <c r="T36" s="51"/>
      <c r="U36" s="51"/>
      <c r="V36" s="51"/>
      <c r="W36" s="51"/>
      <c r="X36" s="51"/>
      <c r="Y36" s="51"/>
      <c r="Z36" s="51"/>
    </row>
    <row r="37" spans="1:26" ht="178.5">
      <c r="A37" s="57">
        <v>2</v>
      </c>
      <c r="B37" s="135" t="str">
        <f>'TRANSKRIP NILAI'!AW2</f>
        <v>Pendidikan Jasmani, Olah Raga dan Kesehatan</v>
      </c>
      <c r="C37" s="134"/>
      <c r="D37" s="57">
        <v>75</v>
      </c>
      <c r="E37" s="57">
        <f>VLOOKUP(M3,RAPOR,49)</f>
        <v>87</v>
      </c>
      <c r="F37" s="57" t="str">
        <f>VLOOKUP(M3,RAPOR,50)</f>
        <v>B</v>
      </c>
      <c r="G37" s="59" t="str">
        <f>VLOOKUP(M3,RAPOR,51)</f>
        <v>Menonjol pada pemahaman menganalisis keterampilan gerak salah satu permainan bola kecil dan perlu meningkatkan pada pemahaman menganalisis keterampilan gerak salah satu permainan bola besar</v>
      </c>
      <c r="H37" s="57">
        <v>75</v>
      </c>
      <c r="I37" s="57">
        <f>VLOOKUP(M3,RAPOR,52)</f>
        <v>80</v>
      </c>
      <c r="J37" s="136" t="str">
        <f>VLOOKUP(M3,RAPOR,53)</f>
        <v>C</v>
      </c>
      <c r="K37" s="134"/>
      <c r="L37" s="59" t="str">
        <f>VLOOKUP(M3,RAPOR,54)</f>
        <v>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v>
      </c>
      <c r="M37" s="51"/>
      <c r="N37" s="51"/>
      <c r="O37" s="51"/>
      <c r="P37" s="51"/>
      <c r="Q37" s="51"/>
      <c r="R37" s="51"/>
      <c r="S37" s="51"/>
      <c r="T37" s="51"/>
      <c r="U37" s="51"/>
      <c r="V37" s="51"/>
      <c r="W37" s="51"/>
      <c r="X37" s="51"/>
      <c r="Y37" s="51"/>
      <c r="Z37" s="51"/>
    </row>
    <row r="38" spans="1:26" ht="21.75" customHeight="1">
      <c r="A38" s="143" t="s">
        <v>180</v>
      </c>
      <c r="B38" s="133"/>
      <c r="C38" s="134"/>
      <c r="D38" s="87"/>
      <c r="E38" s="87"/>
      <c r="F38" s="87"/>
      <c r="G38" s="90"/>
      <c r="H38" s="87"/>
      <c r="I38" s="87"/>
      <c r="J38" s="162"/>
      <c r="K38" s="134"/>
      <c r="L38" s="90"/>
      <c r="M38" s="51"/>
      <c r="N38" s="51"/>
      <c r="O38" s="51"/>
      <c r="P38" s="51"/>
      <c r="Q38" s="51"/>
      <c r="R38" s="51"/>
      <c r="S38" s="51"/>
      <c r="T38" s="51"/>
      <c r="U38" s="51"/>
      <c r="V38" s="51"/>
      <c r="W38" s="51"/>
      <c r="X38" s="51"/>
      <c r="Y38" s="51"/>
      <c r="Z38" s="51"/>
    </row>
    <row r="39" spans="1:26" ht="21.75" customHeight="1">
      <c r="A39" s="142" t="s">
        <v>186</v>
      </c>
      <c r="B39" s="133"/>
      <c r="C39" s="134"/>
      <c r="D39" s="87"/>
      <c r="E39" s="87"/>
      <c r="F39" s="87"/>
      <c r="G39" s="90"/>
      <c r="H39" s="87"/>
      <c r="I39" s="87"/>
      <c r="J39" s="162"/>
      <c r="K39" s="134"/>
      <c r="L39" s="90"/>
      <c r="M39" s="51"/>
      <c r="N39" s="51"/>
      <c r="O39" s="51"/>
      <c r="P39" s="51"/>
      <c r="Q39" s="51"/>
      <c r="R39" s="51"/>
      <c r="S39" s="51"/>
      <c r="T39" s="51"/>
      <c r="U39" s="51"/>
      <c r="V39" s="51"/>
      <c r="W39" s="51"/>
      <c r="X39" s="51"/>
      <c r="Y39" s="51"/>
      <c r="Z39" s="51"/>
    </row>
    <row r="40" spans="1:26" ht="76.5">
      <c r="A40" s="57">
        <v>1</v>
      </c>
      <c r="B40" s="135" t="str">
        <f>'TRANSKRIP NILAI'!BC2</f>
        <v>Simulasi Dan Komunikasi Digital</v>
      </c>
      <c r="C40" s="134"/>
      <c r="D40" s="57">
        <v>75</v>
      </c>
      <c r="E40" s="57">
        <f>VLOOKUP(M3,RAPOR,55)</f>
        <v>76</v>
      </c>
      <c r="F40" s="57" t="str">
        <f>VLOOKUP(M3,RAPOR,56)</f>
        <v>C</v>
      </c>
      <c r="G40" s="59" t="str">
        <f>VLOOKUP(M3,RAPOR,57)</f>
        <v>Sangat menonjol pada pemahanam algoritma dan perlu meningkatkan pemahaman peta minda</v>
      </c>
      <c r="H40" s="57">
        <v>75</v>
      </c>
      <c r="I40" s="57">
        <f>VLOOKUP(M3,RAPOR,58)</f>
        <v>78</v>
      </c>
      <c r="J40" s="136" t="str">
        <f>VLOOKUP(M3,RAPOR,59)</f>
        <v>C</v>
      </c>
      <c r="K40" s="134"/>
      <c r="L40" s="59" t="str">
        <f>VLOOKUP(M3,RAPOR,60)</f>
        <v>menonjol dalam keterampilan menerapkan konsep materi Program Presentasi dan perlu meningkatkan keterampilan dalam menerapkan konsep materi Algortitma</v>
      </c>
      <c r="M40" s="51"/>
      <c r="N40" s="51"/>
      <c r="O40" s="51"/>
      <c r="P40" s="51"/>
      <c r="Q40" s="51"/>
      <c r="R40" s="51"/>
      <c r="S40" s="51"/>
      <c r="T40" s="51"/>
      <c r="U40" s="51"/>
      <c r="V40" s="51"/>
      <c r="W40" s="51"/>
      <c r="X40" s="51"/>
      <c r="Y40" s="51"/>
      <c r="Z40" s="51"/>
    </row>
    <row r="41" spans="1:26" ht="63.75">
      <c r="A41" s="57">
        <v>2</v>
      </c>
      <c r="B41" s="135" t="str">
        <f>'TRANSKRIP NILAI'!BI2</f>
        <v>Ekonomi Bisnis</v>
      </c>
      <c r="C41" s="134"/>
      <c r="D41" s="57">
        <v>75</v>
      </c>
      <c r="E41" s="57">
        <f>VLOOKUP(M3,RAPOR,61)</f>
        <v>85</v>
      </c>
      <c r="F41" s="57" t="str">
        <f>VLOOKUP(M3,RAPOR,62)</f>
        <v>B</v>
      </c>
      <c r="G41" s="59" t="str">
        <f>VLOOKUP(M3,RAPOR,63)</f>
        <v xml:space="preserve">Sangat menonjol pada pemahaman materi konsep ilmu ekonomi, kebutuhan manusia dan sumber daya dan pada  materi permasalahan ekonomi </v>
      </c>
      <c r="H41" s="57">
        <v>75</v>
      </c>
      <c r="I41" s="57">
        <f>VLOOKUP(M3,RAPOR,64)</f>
        <v>87</v>
      </c>
      <c r="J41" s="136" t="str">
        <f>VLOOKUP(M3,RAPOR,65)</f>
        <v>B</v>
      </c>
      <c r="K41" s="134"/>
      <c r="L41" s="59" t="str">
        <f>VLOOKUP(M3,RAPOR,66)</f>
        <v>Sangat menonjol pada ketrampilan menganalisa masalah kelangkaan sumber daya</v>
      </c>
      <c r="M41" s="51"/>
      <c r="N41" s="51"/>
      <c r="O41" s="51"/>
      <c r="P41" s="51"/>
      <c r="Q41" s="51"/>
      <c r="R41" s="51"/>
      <c r="S41" s="51"/>
      <c r="T41" s="51"/>
      <c r="U41" s="51"/>
      <c r="V41" s="51"/>
      <c r="W41" s="51"/>
      <c r="X41" s="51"/>
      <c r="Y41" s="51"/>
      <c r="Z41" s="51"/>
    </row>
    <row r="42" spans="1:26" ht="63.75">
      <c r="A42" s="57">
        <v>3</v>
      </c>
      <c r="B42" s="135" t="str">
        <f>'TRANSKRIP NILAI'!BO2</f>
        <v>Aministrasi Umum</v>
      </c>
      <c r="C42" s="134"/>
      <c r="D42" s="57">
        <v>75</v>
      </c>
      <c r="E42" s="57">
        <f>VLOOKUP(M3,RAPOR,67)</f>
        <v>84</v>
      </c>
      <c r="F42" s="57" t="str">
        <f>VLOOKUP(M3,RAPOR,68)</f>
        <v>B</v>
      </c>
      <c r="G42" s="59" t="str">
        <f>VLOOKUP(M3,RAPOR,69)</f>
        <v>Sangat menonjol pada pemahanam administrasi dan perlu meningkatkan pemahaman struktur organisasi</v>
      </c>
      <c r="H42" s="57">
        <v>75</v>
      </c>
      <c r="I42" s="57">
        <f>VLOOKUP(M3,RAPOR,70)</f>
        <v>79</v>
      </c>
      <c r="J42" s="136" t="str">
        <f>VLOOKUP(M3,RAPOR,71)</f>
        <v>C</v>
      </c>
      <c r="K42" s="134"/>
      <c r="L42" s="59" t="str">
        <f>VLOOKUP(M3,RAPOR,72)</f>
        <v>menonjol dalam keterampilan menerapkan konsep materi Struktur Organisasi dan perlu meningkatkan keterampilan dalam menerapkan konsep materi</v>
      </c>
      <c r="M42" s="51"/>
      <c r="N42" s="51"/>
      <c r="O42" s="51"/>
      <c r="P42" s="51"/>
      <c r="Q42" s="51"/>
      <c r="R42" s="51"/>
      <c r="S42" s="51"/>
      <c r="T42" s="51"/>
      <c r="U42" s="51"/>
      <c r="V42" s="51"/>
      <c r="W42" s="51"/>
      <c r="X42" s="51"/>
      <c r="Y42" s="51"/>
      <c r="Z42" s="51"/>
    </row>
    <row r="43" spans="1:26" ht="76.5">
      <c r="A43" s="57">
        <v>4</v>
      </c>
      <c r="B43" s="135" t="str">
        <f>'TRANSKRIP NILAI'!BU2</f>
        <v>IPA</v>
      </c>
      <c r="C43" s="134"/>
      <c r="D43" s="57">
        <v>75</v>
      </c>
      <c r="E43" s="57">
        <f>VLOOKUP(M3,RAPOR,73)</f>
        <v>77</v>
      </c>
      <c r="F43" s="57" t="str">
        <f>VLOOKUP(M3,RAPOR,74)</f>
        <v>C</v>
      </c>
      <c r="G43" s="59" t="str">
        <f>VLOOKUP(M3,RAPOR,75)</f>
        <v>Menonjol pada pemahaman Mitigasi Bencana Alam dan perlu meningkatkan pemahaman Gejala Alam Biotik Abiotik</v>
      </c>
      <c r="H43" s="57">
        <v>75</v>
      </c>
      <c r="I43" s="57">
        <f>VLOOKUP(M3,RAPOR,76)</f>
        <v>85</v>
      </c>
      <c r="J43" s="136" t="str">
        <f>VLOOKUP(M3,RAPOR,77)</f>
        <v>B</v>
      </c>
      <c r="K43" s="134"/>
      <c r="L43" s="59" t="str">
        <f>VLOOKUP(M3,RAPOR,78)</f>
        <v>Sangat menonjol pada ketrampilan Mitigasi Bencana Alam, Presentasi Gejala Alam Biotik Abiotik dan perlu meningkatkan ketrampilan Proses Sains metode Ilmiah</v>
      </c>
      <c r="M43" s="51"/>
      <c r="N43" s="51"/>
      <c r="O43" s="51"/>
      <c r="P43" s="51"/>
      <c r="Q43" s="51"/>
      <c r="R43" s="51"/>
      <c r="S43" s="51"/>
      <c r="T43" s="51"/>
      <c r="U43" s="51"/>
      <c r="V43" s="51"/>
      <c r="W43" s="51"/>
      <c r="X43" s="51"/>
      <c r="Y43" s="51"/>
      <c r="Z43" s="51"/>
    </row>
    <row r="44" spans="1:26" ht="21.75" customHeight="1">
      <c r="A44" s="141" t="s">
        <v>234</v>
      </c>
      <c r="B44" s="133"/>
      <c r="C44" s="134"/>
      <c r="D44" s="57"/>
      <c r="E44" s="57"/>
      <c r="F44" s="57"/>
      <c r="G44" s="59"/>
      <c r="H44" s="57"/>
      <c r="I44" s="57"/>
      <c r="J44" s="136"/>
      <c r="K44" s="134"/>
      <c r="L44" s="59"/>
      <c r="M44" s="51"/>
      <c r="N44" s="51"/>
      <c r="O44" s="51"/>
      <c r="P44" s="51"/>
      <c r="Q44" s="51"/>
      <c r="R44" s="51"/>
      <c r="S44" s="51"/>
      <c r="T44" s="51"/>
      <c r="U44" s="51"/>
      <c r="V44" s="51"/>
      <c r="W44" s="51"/>
      <c r="X44" s="51"/>
      <c r="Y44" s="51"/>
      <c r="Z44" s="51"/>
    </row>
    <row r="45" spans="1:26" ht="76.5">
      <c r="A45" s="57">
        <v>5</v>
      </c>
      <c r="B45" s="135" t="str">
        <f>'TRANSKRIP NILAI'!CA2</f>
        <v>Marketing</v>
      </c>
      <c r="C45" s="134"/>
      <c r="D45" s="57">
        <v>75</v>
      </c>
      <c r="E45" s="57">
        <f>VLOOKUP(M3,RAPOR,79)</f>
        <v>79</v>
      </c>
      <c r="F45" s="57" t="str">
        <f>VLOOKUP(M3,RAPOR,80)</f>
        <v>C</v>
      </c>
      <c r="G45" s="59" t="str">
        <f>VLOOKUP(M3,RAPOR,81)</f>
        <v>Menonjol pada pemahaman materi Pasar dan perlu meningkatkan pemahaman materi Analisa Pasar</v>
      </c>
      <c r="H45" s="57">
        <v>75</v>
      </c>
      <c r="I45" s="57">
        <f>VLOOKUP(M3,RAPOR,82)</f>
        <v>78</v>
      </c>
      <c r="J45" s="136" t="str">
        <f>VLOOKUP(M3,RAPOR,83)</f>
        <v>C</v>
      </c>
      <c r="K45" s="134"/>
      <c r="L45" s="59" t="str">
        <f>VLOOKUP(M3,RAPOR,84)</f>
        <v>menonjol dalam keterampilan menerapkan konsep materi Analisa Pasar dan perlu meningkatkan keterampilan dalam menerapkan konsep materi Marketing Mix dan strategi produk</v>
      </c>
      <c r="M45" s="51"/>
      <c r="N45" s="51"/>
      <c r="O45" s="51"/>
      <c r="P45" s="51"/>
      <c r="Q45" s="51"/>
      <c r="R45" s="51"/>
      <c r="S45" s="51"/>
      <c r="T45" s="51"/>
      <c r="U45" s="51"/>
      <c r="V45" s="51"/>
      <c r="W45" s="51"/>
      <c r="X45" s="51"/>
      <c r="Y45" s="51"/>
      <c r="Z45" s="51"/>
    </row>
    <row r="46" spans="1:26" ht="76.5">
      <c r="A46" s="57">
        <v>6</v>
      </c>
      <c r="B46" s="135" t="str">
        <f>'TRANSKRIP NILAI'!CG2</f>
        <v>Perencanaan Bisnis</v>
      </c>
      <c r="C46" s="134"/>
      <c r="D46" s="57">
        <v>75</v>
      </c>
      <c r="E46" s="57">
        <f>VLOOKUP(M3,RAPOR,85)</f>
        <v>84</v>
      </c>
      <c r="F46" s="57" t="str">
        <f>VLOOKUP(M3,RAPOR,86)</f>
        <v>B</v>
      </c>
      <c r="G46" s="59" t="str">
        <f>VLOOKUP(M3,RAPOR,87)</f>
        <v>Sangat menonjol pada pemahaman materi Analisis SWOT dan perlu meningkatkan pemahaman materi Lingkungan mikro dan makro</v>
      </c>
      <c r="H46" s="57">
        <v>75</v>
      </c>
      <c r="I46" s="57">
        <f>VLOOKUP(M3,RAPOR,88)</f>
        <v>84</v>
      </c>
      <c r="J46" s="136" t="str">
        <f>VLOOKUP(M3,RAPOR,89)</f>
        <v>B</v>
      </c>
      <c r="K46" s="134"/>
      <c r="L46" s="59" t="str">
        <f>VLOOKUP(M3,RAPOR,90)</f>
        <v>Sangat menonjol pada keterampilan menerapkan konsep materi Analisis SWOT dan perlu meningkatkan keterampilan dalam menerapkan konsep materi Strategi bisnis</v>
      </c>
      <c r="M46" s="51"/>
      <c r="N46" s="51"/>
      <c r="O46" s="51"/>
      <c r="P46" s="51"/>
      <c r="Q46" s="51"/>
      <c r="R46" s="51"/>
      <c r="S46" s="51"/>
      <c r="T46" s="51"/>
      <c r="U46" s="51"/>
      <c r="V46" s="51"/>
      <c r="W46" s="51"/>
      <c r="X46" s="51"/>
      <c r="Y46" s="51"/>
      <c r="Z46" s="51"/>
    </row>
    <row r="47" spans="1:26" ht="76.5">
      <c r="A47" s="57">
        <v>7</v>
      </c>
      <c r="B47" s="135" t="str">
        <f>'TRANSKRIP NILAI'!CM2</f>
        <v>Komunikasi Bisnis</v>
      </c>
      <c r="C47" s="134"/>
      <c r="D47" s="57">
        <v>75</v>
      </c>
      <c r="E47" s="57">
        <f>VLOOKUP(M3,RAPOR,91)</f>
        <v>85</v>
      </c>
      <c r="F47" s="57" t="str">
        <f>VLOOKUP(M3,RAPOR,92)</f>
        <v>B</v>
      </c>
      <c r="G47" s="59" t="str">
        <f>VLOOKUP(M3,RAPOR,93)</f>
        <v>Sangat menonjol pada pemahaman materi Etika komunikasi dan perlu meningkatkan pemahaman materi Bentuk-bentuk komunikasi</v>
      </c>
      <c r="H47" s="57">
        <v>75</v>
      </c>
      <c r="I47" s="57">
        <f>VLOOKUP(M3,RAPOR,94)</f>
        <v>85</v>
      </c>
      <c r="J47" s="136" t="str">
        <f>VLOOKUP(M3,RAPOR,95)</f>
        <v>B</v>
      </c>
      <c r="K47" s="134"/>
      <c r="L47" s="59" t="str">
        <f>VLOOKUP(M3,RAPOR,96)</f>
        <v>Sangat menonjol pada keterampilan menerapkan konsep materi Etika komunikasi dan perlu meningkatkan keterampilan dalam menerapkan konsep materi Evaluasi komunikasi efektif</v>
      </c>
      <c r="M47" s="51"/>
      <c r="N47" s="51"/>
      <c r="O47" s="51"/>
      <c r="P47" s="51"/>
      <c r="Q47" s="51"/>
      <c r="R47" s="51"/>
      <c r="S47" s="51"/>
      <c r="T47" s="51"/>
      <c r="U47" s="51"/>
      <c r="V47" s="51"/>
      <c r="W47" s="51"/>
      <c r="X47" s="51"/>
      <c r="Y47" s="51"/>
      <c r="Z47" s="51"/>
    </row>
    <row r="48" spans="1:26" ht="21.75" customHeight="1">
      <c r="A48" s="142" t="s">
        <v>267</v>
      </c>
      <c r="B48" s="133"/>
      <c r="C48" s="134"/>
      <c r="D48" s="87"/>
      <c r="E48" s="87"/>
      <c r="F48" s="87"/>
      <c r="G48" s="90"/>
      <c r="H48" s="87"/>
      <c r="I48" s="87"/>
      <c r="J48" s="162"/>
      <c r="K48" s="134"/>
      <c r="L48" s="90"/>
      <c r="M48" s="51"/>
      <c r="N48" s="51"/>
      <c r="O48" s="51"/>
      <c r="P48" s="51"/>
      <c r="Q48" s="51"/>
      <c r="R48" s="51"/>
      <c r="S48" s="51"/>
      <c r="T48" s="51"/>
      <c r="U48" s="51"/>
      <c r="V48" s="51"/>
      <c r="W48" s="51"/>
      <c r="X48" s="51"/>
      <c r="Y48" s="51"/>
      <c r="Z48" s="51"/>
    </row>
    <row r="49" spans="1:26" ht="76.5">
      <c r="A49" s="57">
        <v>1</v>
      </c>
      <c r="B49" s="135" t="str">
        <f>'TRANSKRIP NILAI'!CS2</f>
        <v>Bahasa Jawa</v>
      </c>
      <c r="C49" s="134"/>
      <c r="D49" s="57">
        <v>75</v>
      </c>
      <c r="E49" s="57">
        <f>VLOOKUP(M3,RAPOR,97)</f>
        <v>85</v>
      </c>
      <c r="F49" s="57" t="str">
        <f>VLOOKUP(M3,RAPOR,98)</f>
        <v>B</v>
      </c>
      <c r="G49" s="59" t="str">
        <f>VLOOKUP(M3,RAPOR,99)</f>
        <v>Sangat menonjol pada pemahaman materi pawarta dan perlu meningkatkan pemahaman materi aksara jawa</v>
      </c>
      <c r="H49" s="57">
        <v>75</v>
      </c>
      <c r="I49" s="57">
        <f>VLOOKUP(M3,RAPOR,100)</f>
        <v>84</v>
      </c>
      <c r="J49" s="136" t="str">
        <f>VLOOKUP(M3,RAPOR,101)</f>
        <v>B</v>
      </c>
      <c r="K49" s="134"/>
      <c r="L49" s="59" t="str">
        <f>VLOOKUP(M3,RAPOR,102)</f>
        <v>Sangat menonjol pada keterampilan menerapkan konsep materi pawarta dan perlu meningkatkan keterampilan dalam menerapkan konsep materi tembang macapat pangkur</v>
      </c>
      <c r="M49" s="51"/>
      <c r="N49" s="51"/>
      <c r="O49" s="51"/>
      <c r="P49" s="51"/>
      <c r="Q49" s="51"/>
      <c r="R49" s="51"/>
      <c r="S49" s="51"/>
      <c r="T49" s="51"/>
      <c r="U49" s="51"/>
      <c r="V49" s="51"/>
      <c r="W49" s="51"/>
      <c r="X49" s="51"/>
      <c r="Y49" s="51"/>
      <c r="Z49" s="51"/>
    </row>
    <row r="50" spans="1:26" ht="15.75">
      <c r="A50" s="2" t="s">
        <v>282</v>
      </c>
      <c r="B50" s="1"/>
      <c r="C50" s="1"/>
      <c r="D50" s="1"/>
      <c r="E50" s="1"/>
      <c r="F50" s="1"/>
      <c r="G50" s="1"/>
      <c r="H50" s="1"/>
      <c r="I50" s="1"/>
      <c r="J50" s="1"/>
      <c r="K50" s="1"/>
      <c r="L50" s="1"/>
      <c r="M50" s="7"/>
      <c r="N50" s="7"/>
      <c r="O50" s="7"/>
      <c r="P50" s="7"/>
      <c r="Q50" s="7"/>
      <c r="R50" s="7"/>
      <c r="S50" s="7"/>
      <c r="T50" s="7"/>
      <c r="U50" s="102"/>
      <c r="V50" s="102"/>
      <c r="W50" s="102"/>
      <c r="X50" s="102"/>
      <c r="Y50" s="102"/>
      <c r="Z50" s="102"/>
    </row>
    <row r="51" spans="1:26" ht="15.75">
      <c r="A51" s="2"/>
      <c r="B51" s="1"/>
      <c r="C51" s="1"/>
      <c r="D51" s="1"/>
      <c r="E51" s="1"/>
      <c r="F51" s="1"/>
      <c r="G51" s="1"/>
      <c r="H51" s="1"/>
      <c r="I51" s="1"/>
      <c r="J51" s="1"/>
      <c r="K51" s="1"/>
      <c r="L51" s="1"/>
      <c r="M51" s="7"/>
      <c r="N51" s="7"/>
      <c r="O51" s="7"/>
      <c r="P51" s="7"/>
      <c r="Q51" s="7"/>
      <c r="R51" s="7"/>
      <c r="S51" s="7"/>
      <c r="T51" s="7"/>
      <c r="U51" s="102"/>
      <c r="V51" s="102"/>
      <c r="W51" s="102"/>
      <c r="X51" s="102"/>
      <c r="Y51" s="102"/>
      <c r="Z51" s="102"/>
    </row>
    <row r="52" spans="1:26" ht="15.75">
      <c r="A52" s="12" t="s">
        <v>286</v>
      </c>
      <c r="B52" s="10" t="s">
        <v>287</v>
      </c>
      <c r="C52" s="1"/>
      <c r="D52" s="1"/>
      <c r="E52" s="1"/>
      <c r="F52" s="1"/>
      <c r="G52" s="1"/>
      <c r="H52" s="1"/>
      <c r="I52" s="1"/>
      <c r="J52" s="1"/>
      <c r="K52" s="1"/>
      <c r="L52" s="1"/>
      <c r="M52" s="7"/>
      <c r="N52" s="7"/>
      <c r="O52" s="7"/>
      <c r="P52" s="7"/>
      <c r="Q52" s="7"/>
      <c r="R52" s="7"/>
      <c r="S52" s="7"/>
      <c r="T52" s="7"/>
      <c r="U52" s="102"/>
      <c r="V52" s="102"/>
      <c r="W52" s="102"/>
      <c r="X52" s="102"/>
      <c r="Y52" s="102"/>
      <c r="Z52" s="102"/>
    </row>
    <row r="53" spans="1:26" ht="6.75" customHeight="1">
      <c r="A53" s="12"/>
      <c r="B53" s="1"/>
      <c r="C53" s="1"/>
      <c r="D53" s="1"/>
      <c r="E53" s="1"/>
      <c r="F53" s="1"/>
      <c r="G53" s="1"/>
      <c r="H53" s="1"/>
      <c r="I53" s="1"/>
      <c r="J53" s="1"/>
      <c r="K53" s="1"/>
      <c r="L53" s="1"/>
      <c r="M53" s="7"/>
      <c r="N53" s="7"/>
      <c r="O53" s="7"/>
      <c r="P53" s="7"/>
      <c r="Q53" s="7"/>
      <c r="R53" s="7"/>
      <c r="S53" s="7"/>
      <c r="T53" s="7"/>
      <c r="U53" s="102"/>
      <c r="V53" s="102"/>
      <c r="W53" s="102"/>
      <c r="X53" s="102"/>
      <c r="Y53" s="102"/>
      <c r="Z53" s="102"/>
    </row>
    <row r="54" spans="1:26" ht="24" customHeight="1">
      <c r="A54" s="103" t="s">
        <v>290</v>
      </c>
      <c r="B54" s="139" t="s">
        <v>293</v>
      </c>
      <c r="C54" s="140"/>
      <c r="D54" s="139" t="s">
        <v>297</v>
      </c>
      <c r="E54" s="165"/>
      <c r="F54" s="140"/>
      <c r="G54" s="104" t="s">
        <v>299</v>
      </c>
      <c r="H54" s="139" t="s">
        <v>112</v>
      </c>
      <c r="I54" s="165"/>
      <c r="J54" s="165"/>
      <c r="K54" s="165"/>
      <c r="L54" s="140"/>
      <c r="M54" s="7"/>
      <c r="N54" s="7"/>
      <c r="O54" s="7"/>
      <c r="P54" s="7"/>
      <c r="Q54" s="7"/>
      <c r="R54" s="7"/>
      <c r="S54" s="7"/>
      <c r="T54" s="7"/>
      <c r="U54" s="102"/>
      <c r="V54" s="102"/>
      <c r="W54" s="102"/>
      <c r="X54" s="102"/>
      <c r="Y54" s="102"/>
      <c r="Z54" s="102"/>
    </row>
    <row r="55" spans="1:26" ht="19.5" customHeight="1">
      <c r="A55" s="105" t="s">
        <v>302</v>
      </c>
      <c r="B55" s="138"/>
      <c r="C55" s="134"/>
      <c r="D55" s="138"/>
      <c r="E55" s="133"/>
      <c r="F55" s="134"/>
      <c r="G55" s="106"/>
      <c r="H55" s="167"/>
      <c r="I55" s="133"/>
      <c r="J55" s="133"/>
      <c r="K55" s="133"/>
      <c r="L55" s="134"/>
      <c r="M55" s="7"/>
      <c r="N55" s="7"/>
      <c r="O55" s="7"/>
      <c r="P55" s="7"/>
      <c r="Q55" s="7"/>
      <c r="R55" s="7"/>
      <c r="S55" s="7"/>
      <c r="T55" s="7"/>
      <c r="U55" s="102"/>
      <c r="V55" s="102"/>
      <c r="W55" s="102"/>
      <c r="X55" s="102"/>
      <c r="Y55" s="102"/>
      <c r="Z55" s="102"/>
    </row>
    <row r="56" spans="1:26" ht="19.5" customHeight="1">
      <c r="A56" s="105" t="s">
        <v>307</v>
      </c>
      <c r="B56" s="138"/>
      <c r="C56" s="134"/>
      <c r="D56" s="138"/>
      <c r="E56" s="133"/>
      <c r="F56" s="134"/>
      <c r="G56" s="106"/>
      <c r="H56" s="167"/>
      <c r="I56" s="133"/>
      <c r="J56" s="133"/>
      <c r="K56" s="133"/>
      <c r="L56" s="134"/>
      <c r="M56" s="7"/>
      <c r="N56" s="7"/>
      <c r="O56" s="7"/>
      <c r="P56" s="7"/>
      <c r="Q56" s="7"/>
      <c r="R56" s="7"/>
      <c r="S56" s="7"/>
      <c r="T56" s="7"/>
      <c r="U56" s="102"/>
      <c r="V56" s="102"/>
      <c r="W56" s="102"/>
      <c r="X56" s="102"/>
      <c r="Y56" s="102"/>
      <c r="Z56" s="102"/>
    </row>
    <row r="57" spans="1:26" ht="19.5" customHeight="1">
      <c r="A57" s="105" t="s">
        <v>310</v>
      </c>
      <c r="B57" s="138"/>
      <c r="C57" s="134"/>
      <c r="D57" s="107"/>
      <c r="E57" s="108"/>
      <c r="F57" s="109"/>
      <c r="G57" s="106"/>
      <c r="H57" s="167"/>
      <c r="I57" s="133"/>
      <c r="J57" s="133"/>
      <c r="K57" s="133"/>
      <c r="L57" s="134"/>
      <c r="M57" s="7"/>
      <c r="N57" s="7"/>
      <c r="O57" s="7"/>
      <c r="P57" s="7"/>
      <c r="Q57" s="7"/>
      <c r="R57" s="7"/>
      <c r="S57" s="7"/>
      <c r="T57" s="7"/>
      <c r="U57" s="102"/>
      <c r="V57" s="102"/>
      <c r="W57" s="102"/>
      <c r="X57" s="102"/>
      <c r="Y57" s="102"/>
      <c r="Z57" s="102"/>
    </row>
    <row r="58" spans="1:26" ht="15.75">
      <c r="A58" s="12"/>
      <c r="B58" s="1"/>
      <c r="C58" s="1"/>
      <c r="D58" s="1"/>
      <c r="E58" s="1"/>
      <c r="F58" s="1"/>
      <c r="G58" s="1"/>
      <c r="H58" s="1"/>
      <c r="I58" s="1"/>
      <c r="J58" s="1"/>
      <c r="K58" s="1"/>
      <c r="L58" s="1"/>
      <c r="M58" s="7"/>
      <c r="N58" s="7"/>
      <c r="O58" s="7"/>
      <c r="P58" s="7"/>
      <c r="Q58" s="7"/>
      <c r="R58" s="7"/>
      <c r="S58" s="7"/>
      <c r="T58" s="7"/>
      <c r="U58" s="102"/>
      <c r="V58" s="102"/>
      <c r="W58" s="102"/>
      <c r="X58" s="102"/>
      <c r="Y58" s="102"/>
      <c r="Z58" s="102"/>
    </row>
    <row r="59" spans="1:26" ht="15.75">
      <c r="A59" s="12" t="s">
        <v>315</v>
      </c>
      <c r="B59" s="10" t="s">
        <v>316</v>
      </c>
      <c r="C59" s="1"/>
      <c r="D59" s="1"/>
      <c r="E59" s="1"/>
      <c r="F59" s="1"/>
      <c r="G59" s="1"/>
      <c r="H59" s="1"/>
      <c r="I59" s="1"/>
      <c r="J59" s="1"/>
      <c r="K59" s="1"/>
      <c r="L59" s="1"/>
      <c r="M59" s="7"/>
      <c r="N59" s="7"/>
      <c r="O59" s="7"/>
      <c r="P59" s="7"/>
      <c r="Q59" s="7"/>
      <c r="R59" s="7"/>
      <c r="S59" s="7"/>
      <c r="T59" s="7"/>
      <c r="U59" s="102"/>
      <c r="V59" s="102"/>
      <c r="W59" s="102"/>
      <c r="X59" s="102"/>
      <c r="Y59" s="102"/>
      <c r="Z59" s="102"/>
    </row>
    <row r="60" spans="1:26" ht="4.5" customHeight="1">
      <c r="A60" s="12"/>
      <c r="B60" s="1"/>
      <c r="C60" s="1"/>
      <c r="D60" s="1"/>
      <c r="E60" s="1"/>
      <c r="F60" s="1"/>
      <c r="G60" s="1"/>
      <c r="H60" s="1"/>
      <c r="I60" s="1"/>
      <c r="J60" s="1"/>
      <c r="K60" s="1"/>
      <c r="L60" s="1"/>
      <c r="M60" s="7"/>
      <c r="N60" s="7"/>
      <c r="O60" s="7"/>
      <c r="P60" s="7"/>
      <c r="Q60" s="7"/>
      <c r="R60" s="7"/>
      <c r="S60" s="7"/>
      <c r="T60" s="7"/>
      <c r="U60" s="102"/>
      <c r="V60" s="102"/>
      <c r="W60" s="102"/>
      <c r="X60" s="102"/>
      <c r="Y60" s="102"/>
      <c r="Z60" s="102"/>
    </row>
    <row r="61" spans="1:26" ht="24" customHeight="1">
      <c r="A61" s="53" t="s">
        <v>290</v>
      </c>
      <c r="B61" s="144" t="s">
        <v>319</v>
      </c>
      <c r="C61" s="133"/>
      <c r="D61" s="133"/>
      <c r="E61" s="133"/>
      <c r="F61" s="134"/>
      <c r="G61" s="144" t="s">
        <v>112</v>
      </c>
      <c r="H61" s="133"/>
      <c r="I61" s="133"/>
      <c r="J61" s="133"/>
      <c r="K61" s="133"/>
      <c r="L61" s="134"/>
      <c r="M61" s="110"/>
      <c r="N61" s="110"/>
      <c r="O61" s="110"/>
      <c r="P61" s="110"/>
      <c r="Q61" s="110"/>
      <c r="R61" s="110"/>
      <c r="S61" s="110"/>
      <c r="T61" s="110"/>
      <c r="U61" s="3"/>
      <c r="V61" s="3"/>
      <c r="W61" s="3"/>
      <c r="X61" s="3"/>
      <c r="Y61" s="3"/>
      <c r="Z61" s="3"/>
    </row>
    <row r="62" spans="1:26" ht="19.5" customHeight="1">
      <c r="A62" s="57" t="s">
        <v>302</v>
      </c>
      <c r="B62" s="135" t="str">
        <f>VLOOKUP(M3,RAPOR,103)</f>
        <v>Pramuka</v>
      </c>
      <c r="C62" s="133"/>
      <c r="D62" s="133"/>
      <c r="E62" s="133"/>
      <c r="F62" s="134"/>
      <c r="G62" s="163" t="str">
        <f>VLOOKUP(M3,RAPOR,104)</f>
        <v>Melaksanakan kegiatan kepramukaan dengan Baik</v>
      </c>
      <c r="H62" s="133"/>
      <c r="I62" s="133"/>
      <c r="J62" s="133"/>
      <c r="K62" s="133"/>
      <c r="L62" s="134"/>
      <c r="M62" s="110"/>
      <c r="N62" s="110"/>
      <c r="O62" s="110"/>
      <c r="P62" s="110"/>
      <c r="Q62" s="110"/>
      <c r="R62" s="110"/>
      <c r="S62" s="110"/>
      <c r="T62" s="110"/>
      <c r="U62" s="3"/>
      <c r="V62" s="3"/>
      <c r="W62" s="3"/>
      <c r="X62" s="3"/>
      <c r="Y62" s="3"/>
      <c r="Z62" s="3"/>
    </row>
    <row r="63" spans="1:26" ht="19.5" customHeight="1">
      <c r="A63" s="57" t="s">
        <v>307</v>
      </c>
      <c r="B63" s="135" t="str">
        <f>VLOOKUP(M3,RAPOR,105)</f>
        <v>PMR</v>
      </c>
      <c r="C63" s="133"/>
      <c r="D63" s="133"/>
      <c r="E63" s="133"/>
      <c r="F63" s="134"/>
      <c r="G63" s="163" t="str">
        <f>VLOOKUP(M3,RAPOR,106)</f>
        <v>Melaksanakan kegiatan ekstrakurikuler PMR dengan Baik</v>
      </c>
      <c r="H63" s="133"/>
      <c r="I63" s="133"/>
      <c r="J63" s="133"/>
      <c r="K63" s="133"/>
      <c r="L63" s="134"/>
      <c r="M63" s="110"/>
      <c r="N63" s="110"/>
      <c r="O63" s="110"/>
      <c r="P63" s="110"/>
      <c r="Q63" s="110"/>
      <c r="R63" s="110"/>
      <c r="S63" s="110"/>
      <c r="T63" s="110"/>
      <c r="U63" s="3"/>
      <c r="V63" s="3"/>
      <c r="W63" s="3"/>
      <c r="X63" s="3"/>
      <c r="Y63" s="3"/>
      <c r="Z63" s="3"/>
    </row>
    <row r="64" spans="1:26" ht="19.5" customHeight="1">
      <c r="A64" s="57" t="s">
        <v>310</v>
      </c>
      <c r="B64" s="135" t="str">
        <f>VLOOKUP(M3,RAPOR,107)</f>
        <v>-</v>
      </c>
      <c r="C64" s="133"/>
      <c r="D64" s="133"/>
      <c r="E64" s="133"/>
      <c r="F64" s="134"/>
      <c r="G64" s="163" t="str">
        <f>VLOOKUP(M3,RAPOR,108)</f>
        <v>-</v>
      </c>
      <c r="H64" s="133"/>
      <c r="I64" s="133"/>
      <c r="J64" s="133"/>
      <c r="K64" s="133"/>
      <c r="L64" s="134"/>
      <c r="M64" s="110"/>
      <c r="N64" s="110"/>
      <c r="O64" s="110"/>
      <c r="P64" s="110"/>
      <c r="Q64" s="110"/>
      <c r="R64" s="110"/>
      <c r="S64" s="110"/>
      <c r="T64" s="110"/>
      <c r="U64" s="3"/>
      <c r="V64" s="3"/>
      <c r="W64" s="3"/>
      <c r="X64" s="3"/>
      <c r="Y64" s="3"/>
      <c r="Z64" s="3"/>
    </row>
    <row r="65" spans="1:26" ht="15.75">
      <c r="A65" s="12"/>
      <c r="B65" s="1"/>
      <c r="C65" s="1"/>
      <c r="D65" s="1"/>
      <c r="E65" s="1"/>
      <c r="F65" s="1"/>
      <c r="G65" s="1"/>
      <c r="H65" s="1"/>
      <c r="I65" s="1"/>
      <c r="J65" s="1"/>
      <c r="K65" s="1"/>
      <c r="L65" s="1"/>
      <c r="M65" s="7"/>
      <c r="N65" s="7"/>
      <c r="O65" s="7"/>
      <c r="P65" s="7"/>
      <c r="Q65" s="7"/>
      <c r="R65" s="7"/>
      <c r="S65" s="7"/>
      <c r="T65" s="7"/>
      <c r="U65" s="102"/>
      <c r="V65" s="102"/>
      <c r="W65" s="102"/>
      <c r="X65" s="102"/>
      <c r="Y65" s="102"/>
      <c r="Z65" s="102"/>
    </row>
    <row r="66" spans="1:26" ht="15.75">
      <c r="A66" s="12" t="s">
        <v>325</v>
      </c>
      <c r="B66" s="10" t="s">
        <v>326</v>
      </c>
      <c r="C66" s="1"/>
      <c r="D66" s="1"/>
      <c r="E66" s="1"/>
      <c r="F66" s="1"/>
      <c r="G66" s="1"/>
      <c r="H66" s="1"/>
      <c r="I66" s="1"/>
      <c r="J66" s="1"/>
      <c r="K66" s="1"/>
      <c r="L66" s="1"/>
      <c r="M66" s="7"/>
      <c r="N66" s="7"/>
      <c r="O66" s="7"/>
      <c r="P66" s="7"/>
      <c r="Q66" s="7"/>
      <c r="R66" s="7"/>
      <c r="S66" s="7"/>
      <c r="T66" s="7"/>
      <c r="U66" s="102"/>
      <c r="V66" s="102"/>
      <c r="W66" s="102"/>
      <c r="X66" s="102"/>
      <c r="Y66" s="102"/>
      <c r="Z66" s="102"/>
    </row>
    <row r="67" spans="1:26" ht="6.75" customHeight="1">
      <c r="A67" s="12"/>
      <c r="B67" s="1"/>
      <c r="C67" s="1"/>
      <c r="D67" s="1"/>
      <c r="E67" s="1"/>
      <c r="F67" s="1"/>
      <c r="G67" s="1"/>
      <c r="H67" s="1"/>
      <c r="I67" s="1"/>
      <c r="J67" s="1"/>
      <c r="K67" s="1"/>
      <c r="L67" s="1"/>
      <c r="M67" s="7"/>
      <c r="N67" s="7"/>
      <c r="O67" s="7"/>
      <c r="P67" s="7"/>
      <c r="Q67" s="7"/>
      <c r="R67" s="7"/>
      <c r="S67" s="7"/>
      <c r="T67" s="7"/>
      <c r="U67" s="102"/>
      <c r="V67" s="102"/>
      <c r="W67" s="102"/>
      <c r="X67" s="102"/>
      <c r="Y67" s="102"/>
      <c r="Z67" s="102"/>
    </row>
    <row r="68" spans="1:26" ht="24" customHeight="1">
      <c r="A68" s="53" t="s">
        <v>117</v>
      </c>
      <c r="B68" s="144" t="s">
        <v>327</v>
      </c>
      <c r="C68" s="133"/>
      <c r="D68" s="133"/>
      <c r="E68" s="133"/>
      <c r="F68" s="134"/>
      <c r="G68" s="144" t="s">
        <v>112</v>
      </c>
      <c r="H68" s="133"/>
      <c r="I68" s="133"/>
      <c r="J68" s="133"/>
      <c r="K68" s="133"/>
      <c r="L68" s="134"/>
      <c r="M68" s="110"/>
      <c r="N68" s="110"/>
      <c r="O68" s="110"/>
      <c r="P68" s="110"/>
      <c r="Q68" s="110"/>
      <c r="R68" s="110"/>
      <c r="S68" s="110"/>
      <c r="T68" s="110"/>
      <c r="U68" s="3"/>
      <c r="V68" s="3"/>
      <c r="W68" s="3"/>
      <c r="X68" s="3"/>
      <c r="Y68" s="3"/>
      <c r="Z68" s="3"/>
    </row>
    <row r="69" spans="1:26" ht="19.5" customHeight="1">
      <c r="A69" s="57" t="s">
        <v>302</v>
      </c>
      <c r="B69" s="135" t="str">
        <f>VLOOKUP(M3,RAPOR,109)</f>
        <v>-</v>
      </c>
      <c r="C69" s="133"/>
      <c r="D69" s="133"/>
      <c r="E69" s="133"/>
      <c r="F69" s="134"/>
      <c r="G69" s="163" t="str">
        <f>VLOOKUP(M3,RAPOR,110)</f>
        <v>-</v>
      </c>
      <c r="H69" s="133"/>
      <c r="I69" s="133"/>
      <c r="J69" s="133"/>
      <c r="K69" s="133"/>
      <c r="L69" s="134"/>
      <c r="M69" s="110"/>
      <c r="N69" s="110"/>
      <c r="O69" s="110"/>
      <c r="P69" s="110"/>
      <c r="Q69" s="110"/>
      <c r="R69" s="110"/>
      <c r="S69" s="110"/>
      <c r="T69" s="110"/>
      <c r="U69" s="3"/>
      <c r="V69" s="3"/>
      <c r="W69" s="3"/>
      <c r="X69" s="3"/>
      <c r="Y69" s="3"/>
      <c r="Z69" s="3"/>
    </row>
    <row r="70" spans="1:26" ht="19.5" customHeight="1">
      <c r="A70" s="57" t="s">
        <v>307</v>
      </c>
      <c r="B70" s="135" t="str">
        <f>VLOOKUP(M3,RAPOR,111)</f>
        <v>-</v>
      </c>
      <c r="C70" s="133"/>
      <c r="D70" s="133"/>
      <c r="E70" s="133"/>
      <c r="F70" s="134"/>
      <c r="G70" s="132" t="str">
        <f>VLOOKUP(M3,RAPOR,112)</f>
        <v>-</v>
      </c>
      <c r="H70" s="133"/>
      <c r="I70" s="133"/>
      <c r="J70" s="133"/>
      <c r="K70" s="133"/>
      <c r="L70" s="134"/>
      <c r="M70" s="110"/>
      <c r="N70" s="110"/>
      <c r="O70" s="110"/>
      <c r="P70" s="110"/>
      <c r="Q70" s="110"/>
      <c r="R70" s="110"/>
      <c r="S70" s="110"/>
      <c r="T70" s="110"/>
      <c r="U70" s="3"/>
      <c r="V70" s="3"/>
      <c r="W70" s="3"/>
      <c r="X70" s="3"/>
      <c r="Y70" s="3"/>
      <c r="Z70" s="3"/>
    </row>
    <row r="71" spans="1:26" ht="19.5" customHeight="1">
      <c r="A71" s="57" t="s">
        <v>310</v>
      </c>
      <c r="B71" s="135" t="str">
        <f>VLOOKUP(M3,RAPOR,113)</f>
        <v>-</v>
      </c>
      <c r="C71" s="133"/>
      <c r="D71" s="133"/>
      <c r="E71" s="133"/>
      <c r="F71" s="134"/>
      <c r="G71" s="132" t="str">
        <f>VLOOKUP(M3,RAPOR,114)</f>
        <v>-</v>
      </c>
      <c r="H71" s="133"/>
      <c r="I71" s="133"/>
      <c r="J71" s="133"/>
      <c r="K71" s="133"/>
      <c r="L71" s="134"/>
      <c r="M71" s="110"/>
      <c r="N71" s="110"/>
      <c r="O71" s="110"/>
      <c r="P71" s="110"/>
      <c r="Q71" s="110"/>
      <c r="R71" s="110"/>
      <c r="S71" s="110"/>
      <c r="T71" s="110"/>
      <c r="U71" s="3"/>
      <c r="V71" s="3"/>
      <c r="W71" s="3"/>
      <c r="X71" s="3"/>
      <c r="Y71" s="3"/>
      <c r="Z71" s="3"/>
    </row>
    <row r="72" spans="1:26" ht="15.75">
      <c r="A72" s="111"/>
      <c r="B72" s="112"/>
      <c r="C72" s="112"/>
      <c r="D72" s="112"/>
      <c r="E72" s="112"/>
      <c r="F72" s="112"/>
      <c r="G72" s="113"/>
      <c r="H72" s="113"/>
      <c r="I72" s="113"/>
      <c r="J72" s="113"/>
      <c r="K72" s="113"/>
      <c r="L72" s="113"/>
      <c r="M72" s="7"/>
      <c r="N72" s="7"/>
      <c r="O72" s="7"/>
      <c r="P72" s="7"/>
      <c r="Q72" s="7"/>
      <c r="R72" s="7"/>
      <c r="S72" s="7"/>
      <c r="T72" s="7"/>
      <c r="U72" s="102"/>
      <c r="V72" s="102"/>
      <c r="W72" s="102"/>
      <c r="X72" s="102"/>
      <c r="Y72" s="102"/>
      <c r="Z72" s="102"/>
    </row>
    <row r="73" spans="1:26" ht="15.75">
      <c r="A73" s="12" t="s">
        <v>338</v>
      </c>
      <c r="B73" s="114" t="s">
        <v>339</v>
      </c>
      <c r="C73" s="112"/>
      <c r="D73" s="112"/>
      <c r="E73" s="112"/>
      <c r="F73" s="112"/>
      <c r="G73" s="113"/>
      <c r="H73" s="113"/>
      <c r="I73" s="113"/>
      <c r="J73" s="113"/>
      <c r="K73" s="113"/>
      <c r="L73" s="113"/>
      <c r="M73" s="7"/>
      <c r="N73" s="7"/>
      <c r="O73" s="7"/>
      <c r="P73" s="7"/>
      <c r="Q73" s="7"/>
      <c r="R73" s="7"/>
      <c r="S73" s="7"/>
      <c r="T73" s="7"/>
      <c r="U73" s="102"/>
      <c r="V73" s="102"/>
      <c r="W73" s="102"/>
      <c r="X73" s="102"/>
      <c r="Y73" s="102"/>
      <c r="Z73" s="102"/>
    </row>
    <row r="74" spans="1:26" ht="6" customHeight="1">
      <c r="A74" s="12"/>
      <c r="B74" s="1"/>
      <c r="C74" s="1"/>
      <c r="D74" s="1"/>
      <c r="E74" s="1"/>
      <c r="F74" s="1"/>
      <c r="G74" s="1"/>
      <c r="H74" s="1"/>
      <c r="I74" s="1"/>
      <c r="J74" s="1"/>
      <c r="K74" s="1"/>
      <c r="L74" s="1"/>
      <c r="M74" s="7"/>
      <c r="N74" s="7"/>
      <c r="O74" s="7"/>
      <c r="P74" s="7"/>
      <c r="Q74" s="7"/>
      <c r="R74" s="7"/>
      <c r="S74" s="7"/>
      <c r="T74" s="7"/>
      <c r="U74" s="102"/>
      <c r="V74" s="102"/>
      <c r="W74" s="102"/>
      <c r="X74" s="102"/>
      <c r="Y74" s="102"/>
      <c r="Z74" s="102"/>
    </row>
    <row r="75" spans="1:26" ht="19.5" customHeight="1">
      <c r="A75" s="163" t="s">
        <v>340</v>
      </c>
      <c r="B75" s="134"/>
      <c r="C75" s="115"/>
      <c r="D75" s="116" t="str">
        <f>VLOOKUP(M3,RAPOR,115)</f>
        <v>-</v>
      </c>
      <c r="E75" s="166" t="s">
        <v>343</v>
      </c>
      <c r="F75" s="133"/>
      <c r="G75" s="134"/>
      <c r="H75" s="117"/>
      <c r="I75" s="117"/>
      <c r="J75" s="117"/>
      <c r="K75" s="117"/>
      <c r="L75" s="117"/>
      <c r="M75" s="110"/>
      <c r="N75" s="110"/>
      <c r="O75" s="110"/>
      <c r="P75" s="110"/>
      <c r="Q75" s="110"/>
      <c r="R75" s="110"/>
      <c r="S75" s="110"/>
      <c r="T75" s="110"/>
      <c r="U75" s="3"/>
      <c r="V75" s="3"/>
      <c r="W75" s="3"/>
      <c r="X75" s="3"/>
      <c r="Y75" s="3"/>
      <c r="Z75" s="3"/>
    </row>
    <row r="76" spans="1:26" ht="19.5" customHeight="1">
      <c r="A76" s="163" t="s">
        <v>346</v>
      </c>
      <c r="B76" s="134"/>
      <c r="C76" s="115"/>
      <c r="D76" s="116" t="str">
        <f>VLOOKUP(M3,RAPOR,116)</f>
        <v>-</v>
      </c>
      <c r="E76" s="166" t="s">
        <v>343</v>
      </c>
      <c r="F76" s="133"/>
      <c r="G76" s="134"/>
      <c r="H76" s="117"/>
      <c r="I76" s="117"/>
      <c r="J76" s="117"/>
      <c r="K76" s="117"/>
      <c r="L76" s="117"/>
      <c r="M76" s="110"/>
      <c r="N76" s="110"/>
      <c r="O76" s="110"/>
      <c r="P76" s="110"/>
      <c r="Q76" s="110"/>
      <c r="R76" s="110"/>
      <c r="S76" s="110"/>
      <c r="T76" s="110"/>
      <c r="U76" s="3"/>
      <c r="V76" s="3"/>
      <c r="W76" s="3"/>
      <c r="X76" s="3"/>
      <c r="Y76" s="3"/>
      <c r="Z76" s="3"/>
    </row>
    <row r="77" spans="1:26" ht="19.5" customHeight="1">
      <c r="A77" s="163" t="s">
        <v>347</v>
      </c>
      <c r="B77" s="134"/>
      <c r="C77" s="115"/>
      <c r="D77" s="116" t="str">
        <f>VLOOKUP(M3,RAPOR,117)</f>
        <v>-</v>
      </c>
      <c r="E77" s="166" t="s">
        <v>343</v>
      </c>
      <c r="F77" s="133"/>
      <c r="G77" s="134"/>
      <c r="H77" s="117"/>
      <c r="I77" s="117"/>
      <c r="J77" s="117"/>
      <c r="K77" s="117"/>
      <c r="L77" s="117"/>
      <c r="M77" s="110"/>
      <c r="N77" s="110"/>
      <c r="O77" s="110"/>
      <c r="P77" s="110"/>
      <c r="Q77" s="110"/>
      <c r="R77" s="110"/>
      <c r="S77" s="110"/>
      <c r="T77" s="110"/>
      <c r="U77" s="3"/>
      <c r="V77" s="3"/>
      <c r="W77" s="3"/>
      <c r="X77" s="3"/>
      <c r="Y77" s="3"/>
      <c r="Z77" s="3"/>
    </row>
    <row r="78" spans="1:26" ht="15.75">
      <c r="A78" s="12"/>
      <c r="B78" s="1"/>
      <c r="C78" s="1"/>
      <c r="D78" s="1"/>
      <c r="E78" s="1"/>
      <c r="F78" s="1"/>
      <c r="G78" s="1"/>
      <c r="H78" s="1"/>
      <c r="I78" s="1"/>
      <c r="J78" s="1"/>
      <c r="K78" s="1"/>
      <c r="L78" s="1"/>
      <c r="M78" s="7"/>
      <c r="N78" s="7"/>
      <c r="O78" s="7"/>
      <c r="P78" s="7"/>
      <c r="Q78" s="7"/>
      <c r="R78" s="7"/>
      <c r="S78" s="7"/>
      <c r="T78" s="7"/>
      <c r="U78" s="102"/>
      <c r="V78" s="102"/>
      <c r="W78" s="102"/>
      <c r="X78" s="102"/>
      <c r="Y78" s="102"/>
      <c r="Z78" s="102"/>
    </row>
    <row r="79" spans="1:26" ht="15.75">
      <c r="A79" s="12" t="s">
        <v>350</v>
      </c>
      <c r="B79" s="10" t="s">
        <v>351</v>
      </c>
      <c r="C79" s="1"/>
      <c r="D79" s="1"/>
      <c r="E79" s="1"/>
      <c r="F79" s="1"/>
      <c r="G79" s="1"/>
      <c r="H79" s="1"/>
      <c r="I79" s="1"/>
      <c r="J79" s="1"/>
      <c r="K79" s="1"/>
      <c r="L79" s="1"/>
      <c r="M79" s="7"/>
      <c r="N79" s="7"/>
      <c r="O79" s="7"/>
      <c r="P79" s="7"/>
      <c r="Q79" s="7"/>
      <c r="R79" s="7"/>
      <c r="S79" s="7"/>
      <c r="T79" s="7"/>
      <c r="U79" s="102"/>
      <c r="V79" s="102"/>
      <c r="W79" s="102"/>
      <c r="X79" s="102"/>
      <c r="Y79" s="102"/>
      <c r="Z79" s="102"/>
    </row>
    <row r="80" spans="1:26" ht="4.5" customHeight="1">
      <c r="A80" s="2"/>
      <c r="B80" s="1"/>
      <c r="C80" s="1"/>
      <c r="D80" s="1"/>
      <c r="E80" s="1"/>
      <c r="F80" s="1"/>
      <c r="G80" s="1"/>
      <c r="H80" s="1"/>
      <c r="I80" s="1"/>
      <c r="J80" s="1"/>
      <c r="K80" s="1"/>
      <c r="L80" s="1"/>
      <c r="M80" s="7"/>
      <c r="N80" s="7"/>
      <c r="O80" s="7"/>
      <c r="P80" s="7"/>
      <c r="Q80" s="7"/>
      <c r="R80" s="7"/>
      <c r="S80" s="7"/>
      <c r="T80" s="7"/>
      <c r="U80" s="102"/>
      <c r="V80" s="102"/>
      <c r="W80" s="102"/>
      <c r="X80" s="102"/>
      <c r="Y80" s="102"/>
      <c r="Z80" s="102"/>
    </row>
    <row r="81" spans="1:26" ht="15.75">
      <c r="A81" s="164" t="str">
        <f>VLOOKUP(M3,RAPOR,118)</f>
        <v>-</v>
      </c>
      <c r="B81" s="161"/>
      <c r="C81" s="161"/>
      <c r="D81" s="161"/>
      <c r="E81" s="161"/>
      <c r="F81" s="161"/>
      <c r="G81" s="161"/>
      <c r="H81" s="161"/>
      <c r="I81" s="161"/>
      <c r="J81" s="161"/>
      <c r="K81" s="161"/>
      <c r="L81" s="154"/>
      <c r="M81" s="7"/>
      <c r="N81" s="7"/>
      <c r="O81" s="7"/>
      <c r="P81" s="7"/>
      <c r="Q81" s="7"/>
      <c r="R81" s="7"/>
      <c r="S81" s="7"/>
      <c r="T81" s="7"/>
      <c r="U81" s="102"/>
      <c r="V81" s="102"/>
      <c r="W81" s="102"/>
      <c r="X81" s="102"/>
      <c r="Y81" s="102"/>
      <c r="Z81" s="102"/>
    </row>
    <row r="82" spans="1:26" ht="15.75">
      <c r="A82" s="148"/>
      <c r="B82" s="146"/>
      <c r="C82" s="146"/>
      <c r="D82" s="146"/>
      <c r="E82" s="146"/>
      <c r="F82" s="146"/>
      <c r="G82" s="146"/>
      <c r="H82" s="146"/>
      <c r="I82" s="146"/>
      <c r="J82" s="146"/>
      <c r="K82" s="146"/>
      <c r="L82" s="147"/>
      <c r="M82" s="7"/>
      <c r="N82" s="7"/>
      <c r="O82" s="7"/>
      <c r="P82" s="7"/>
      <c r="Q82" s="7"/>
      <c r="R82" s="7"/>
      <c r="S82" s="7"/>
      <c r="T82" s="7"/>
      <c r="U82" s="102"/>
      <c r="V82" s="102"/>
      <c r="W82" s="102"/>
      <c r="X82" s="102"/>
      <c r="Y82" s="102"/>
      <c r="Z82" s="102"/>
    </row>
    <row r="83" spans="1:26" ht="15.75">
      <c r="A83" s="148"/>
      <c r="B83" s="146"/>
      <c r="C83" s="146"/>
      <c r="D83" s="146"/>
      <c r="E83" s="146"/>
      <c r="F83" s="146"/>
      <c r="G83" s="146"/>
      <c r="H83" s="146"/>
      <c r="I83" s="146"/>
      <c r="J83" s="146"/>
      <c r="K83" s="146"/>
      <c r="L83" s="147"/>
      <c r="M83" s="7"/>
      <c r="N83" s="7"/>
      <c r="O83" s="7"/>
      <c r="P83" s="7"/>
      <c r="Q83" s="7"/>
      <c r="R83" s="7"/>
      <c r="S83" s="7"/>
      <c r="T83" s="7"/>
      <c r="U83" s="102"/>
      <c r="V83" s="102"/>
      <c r="W83" s="102"/>
      <c r="X83" s="102"/>
      <c r="Y83" s="102"/>
      <c r="Z83" s="102"/>
    </row>
    <row r="84" spans="1:26" ht="15.75">
      <c r="A84" s="150"/>
      <c r="B84" s="151"/>
      <c r="C84" s="151"/>
      <c r="D84" s="151"/>
      <c r="E84" s="151"/>
      <c r="F84" s="151"/>
      <c r="G84" s="151"/>
      <c r="H84" s="151"/>
      <c r="I84" s="151"/>
      <c r="J84" s="151"/>
      <c r="K84" s="151"/>
      <c r="L84" s="152"/>
      <c r="M84" s="7"/>
      <c r="N84" s="7"/>
      <c r="O84" s="7"/>
      <c r="P84" s="7"/>
      <c r="Q84" s="7"/>
      <c r="R84" s="7"/>
      <c r="S84" s="7"/>
      <c r="T84" s="7"/>
      <c r="U84" s="102"/>
      <c r="V84" s="102"/>
      <c r="W84" s="102"/>
      <c r="X84" s="102"/>
      <c r="Y84" s="102"/>
      <c r="Z84" s="102"/>
    </row>
    <row r="85" spans="1:26" ht="15.75">
      <c r="A85" s="113"/>
      <c r="B85" s="113"/>
      <c r="C85" s="113"/>
      <c r="D85" s="113"/>
      <c r="E85" s="113"/>
      <c r="F85" s="113"/>
      <c r="G85" s="113"/>
      <c r="H85" s="113"/>
      <c r="I85" s="113"/>
      <c r="J85" s="113"/>
      <c r="K85" s="113"/>
      <c r="L85" s="113"/>
      <c r="M85" s="7"/>
      <c r="N85" s="7"/>
      <c r="O85" s="7"/>
      <c r="P85" s="7"/>
      <c r="Q85" s="7"/>
      <c r="R85" s="7"/>
      <c r="S85" s="7"/>
      <c r="T85" s="7"/>
      <c r="U85" s="102"/>
      <c r="V85" s="102"/>
      <c r="W85" s="102"/>
      <c r="X85" s="102"/>
      <c r="Y85" s="102"/>
      <c r="Z85" s="102"/>
    </row>
    <row r="86" spans="1:26" ht="15.75">
      <c r="A86" s="12" t="s">
        <v>356</v>
      </c>
      <c r="B86" s="12" t="s">
        <v>357</v>
      </c>
      <c r="C86" s="113"/>
      <c r="D86" s="113"/>
      <c r="E86" s="113"/>
      <c r="F86" s="113"/>
      <c r="G86" s="113"/>
      <c r="H86" s="113"/>
      <c r="I86" s="113"/>
      <c r="J86" s="113"/>
      <c r="K86" s="113"/>
      <c r="L86" s="113"/>
      <c r="M86" s="7"/>
      <c r="N86" s="7"/>
      <c r="O86" s="7"/>
      <c r="P86" s="7"/>
      <c r="Q86" s="7"/>
      <c r="R86" s="7"/>
      <c r="S86" s="7"/>
      <c r="T86" s="7"/>
      <c r="U86" s="102"/>
      <c r="V86" s="102"/>
      <c r="W86" s="102"/>
      <c r="X86" s="102"/>
      <c r="Y86" s="102"/>
      <c r="Z86" s="102"/>
    </row>
    <row r="87" spans="1:26" ht="4.5" customHeight="1">
      <c r="A87" s="1"/>
      <c r="B87" s="1"/>
      <c r="C87" s="1"/>
      <c r="D87" s="1"/>
      <c r="E87" s="1"/>
      <c r="F87" s="1"/>
      <c r="G87" s="1"/>
      <c r="H87" s="1"/>
      <c r="I87" s="1"/>
      <c r="J87" s="1"/>
      <c r="K87" s="1"/>
      <c r="L87" s="1"/>
      <c r="M87" s="7"/>
      <c r="N87" s="7"/>
      <c r="O87" s="7"/>
      <c r="P87" s="7"/>
      <c r="Q87" s="7"/>
      <c r="R87" s="7"/>
      <c r="S87" s="7"/>
      <c r="T87" s="7"/>
      <c r="U87" s="102"/>
      <c r="V87" s="102"/>
      <c r="W87" s="102"/>
      <c r="X87" s="102"/>
      <c r="Y87" s="102"/>
      <c r="Z87" s="102"/>
    </row>
    <row r="88" spans="1:26" ht="15.75">
      <c r="A88" s="160"/>
      <c r="B88" s="161"/>
      <c r="C88" s="161"/>
      <c r="D88" s="161"/>
      <c r="E88" s="161"/>
      <c r="F88" s="161"/>
      <c r="G88" s="161"/>
      <c r="H88" s="161"/>
      <c r="I88" s="161"/>
      <c r="J88" s="161"/>
      <c r="K88" s="161"/>
      <c r="L88" s="154"/>
      <c r="M88" s="7"/>
      <c r="N88" s="7"/>
      <c r="O88" s="7"/>
      <c r="P88" s="7"/>
      <c r="Q88" s="7"/>
      <c r="R88" s="7"/>
      <c r="S88" s="7"/>
      <c r="T88" s="7"/>
      <c r="U88" s="102"/>
      <c r="V88" s="102"/>
      <c r="W88" s="102"/>
      <c r="X88" s="102"/>
      <c r="Y88" s="102"/>
      <c r="Z88" s="102"/>
    </row>
    <row r="89" spans="1:26" ht="15.75">
      <c r="A89" s="148"/>
      <c r="B89" s="146"/>
      <c r="C89" s="146"/>
      <c r="D89" s="146"/>
      <c r="E89" s="146"/>
      <c r="F89" s="146"/>
      <c r="G89" s="146"/>
      <c r="H89" s="146"/>
      <c r="I89" s="146"/>
      <c r="J89" s="146"/>
      <c r="K89" s="146"/>
      <c r="L89" s="147"/>
      <c r="M89" s="7"/>
      <c r="N89" s="7"/>
      <c r="O89" s="7"/>
      <c r="P89" s="7"/>
      <c r="Q89" s="7"/>
      <c r="R89" s="7"/>
      <c r="S89" s="7"/>
      <c r="T89" s="7"/>
      <c r="U89" s="102"/>
      <c r="V89" s="102"/>
      <c r="W89" s="102"/>
      <c r="X89" s="102"/>
      <c r="Y89" s="102"/>
      <c r="Z89" s="102"/>
    </row>
    <row r="90" spans="1:26" ht="15.75">
      <c r="A90" s="148"/>
      <c r="B90" s="146"/>
      <c r="C90" s="146"/>
      <c r="D90" s="146"/>
      <c r="E90" s="146"/>
      <c r="F90" s="146"/>
      <c r="G90" s="146"/>
      <c r="H90" s="146"/>
      <c r="I90" s="146"/>
      <c r="J90" s="146"/>
      <c r="K90" s="146"/>
      <c r="L90" s="147"/>
      <c r="M90" s="7"/>
      <c r="N90" s="7"/>
      <c r="O90" s="7"/>
      <c r="P90" s="7"/>
      <c r="Q90" s="7"/>
      <c r="R90" s="7"/>
      <c r="S90" s="7"/>
      <c r="T90" s="7"/>
      <c r="U90" s="102"/>
      <c r="V90" s="102"/>
      <c r="W90" s="102"/>
      <c r="X90" s="102"/>
      <c r="Y90" s="102"/>
      <c r="Z90" s="102"/>
    </row>
    <row r="91" spans="1:26" ht="15.75">
      <c r="A91" s="150"/>
      <c r="B91" s="151"/>
      <c r="C91" s="151"/>
      <c r="D91" s="151"/>
      <c r="E91" s="151"/>
      <c r="F91" s="151"/>
      <c r="G91" s="151"/>
      <c r="H91" s="151"/>
      <c r="I91" s="151"/>
      <c r="J91" s="151"/>
      <c r="K91" s="151"/>
      <c r="L91" s="152"/>
      <c r="M91" s="7"/>
      <c r="N91" s="7"/>
      <c r="O91" s="7"/>
      <c r="P91" s="7"/>
      <c r="Q91" s="7"/>
      <c r="R91" s="7"/>
      <c r="S91" s="7"/>
      <c r="T91" s="7"/>
      <c r="U91" s="102"/>
      <c r="V91" s="102"/>
      <c r="W91" s="102"/>
      <c r="X91" s="102"/>
      <c r="Y91" s="102"/>
      <c r="Z91" s="102"/>
    </row>
    <row r="92" spans="1:26" ht="15.75">
      <c r="A92" s="1"/>
      <c r="B92" s="1"/>
      <c r="C92" s="1"/>
      <c r="D92" s="1"/>
      <c r="E92" s="1"/>
      <c r="F92" s="1"/>
      <c r="G92" s="1"/>
      <c r="H92" s="1"/>
      <c r="I92" s="1"/>
      <c r="J92" s="1"/>
      <c r="K92" s="1"/>
      <c r="L92" s="1"/>
      <c r="M92" s="7"/>
      <c r="N92" s="7"/>
      <c r="O92" s="7"/>
      <c r="P92" s="7"/>
      <c r="Q92" s="7"/>
      <c r="R92" s="7"/>
      <c r="S92" s="7"/>
      <c r="T92" s="7"/>
      <c r="U92" s="102"/>
      <c r="V92" s="102"/>
      <c r="W92" s="102"/>
      <c r="X92" s="102"/>
      <c r="Y92" s="102"/>
      <c r="Z92" s="102"/>
    </row>
    <row r="93" spans="1:26" ht="15.75">
      <c r="A93" s="1"/>
      <c r="B93" s="1"/>
      <c r="C93" s="1"/>
      <c r="D93" s="1"/>
      <c r="E93" s="1"/>
      <c r="F93" s="1"/>
      <c r="G93" s="1"/>
      <c r="H93" s="1"/>
      <c r="I93" s="1"/>
      <c r="J93" s="2" t="s">
        <v>362</v>
      </c>
      <c r="K93" s="1"/>
      <c r="L93" s="1"/>
      <c r="M93" s="7"/>
      <c r="N93" s="7"/>
      <c r="O93" s="7"/>
      <c r="P93" s="7"/>
      <c r="Q93" s="102"/>
      <c r="R93" s="7"/>
      <c r="S93" s="7"/>
      <c r="T93" s="7"/>
      <c r="U93" s="102"/>
      <c r="V93" s="102"/>
      <c r="W93" s="102"/>
      <c r="X93" s="102"/>
      <c r="Y93" s="102"/>
      <c r="Z93" s="102"/>
    </row>
    <row r="94" spans="1:26" ht="15.75">
      <c r="A94" s="1"/>
      <c r="B94" s="1"/>
      <c r="C94" s="1"/>
      <c r="D94" s="1"/>
      <c r="E94" s="1"/>
      <c r="F94" s="1"/>
      <c r="G94" s="1"/>
      <c r="H94" s="1"/>
      <c r="I94" s="1"/>
      <c r="J94" s="2"/>
      <c r="K94" s="1"/>
      <c r="L94" s="1"/>
      <c r="M94" s="7"/>
      <c r="N94" s="7"/>
      <c r="O94" s="7"/>
      <c r="P94" s="7"/>
      <c r="Q94" s="102"/>
      <c r="R94" s="7"/>
      <c r="S94" s="7"/>
      <c r="T94" s="7"/>
      <c r="U94" s="102"/>
      <c r="V94" s="102"/>
      <c r="W94" s="102"/>
      <c r="X94" s="102"/>
      <c r="Y94" s="102"/>
      <c r="Z94" s="102"/>
    </row>
    <row r="95" spans="1:26" ht="15.75">
      <c r="A95" s="2"/>
      <c r="B95" s="2" t="s">
        <v>363</v>
      </c>
      <c r="C95" s="1"/>
      <c r="D95" s="1"/>
      <c r="E95" s="1"/>
      <c r="F95" s="1"/>
      <c r="G95" s="1"/>
      <c r="H95" s="1"/>
      <c r="I95" s="1"/>
      <c r="J95" s="2" t="s">
        <v>364</v>
      </c>
      <c r="K95" s="1"/>
      <c r="L95" s="1"/>
      <c r="M95" s="7"/>
      <c r="N95" s="7"/>
      <c r="O95" s="7"/>
      <c r="P95" s="7"/>
      <c r="Q95" s="7"/>
      <c r="R95" s="7"/>
      <c r="S95" s="7"/>
      <c r="T95" s="7"/>
      <c r="U95" s="102"/>
      <c r="V95" s="102"/>
      <c r="W95" s="102"/>
      <c r="X95" s="102"/>
      <c r="Y95" s="102"/>
      <c r="Z95" s="102"/>
    </row>
    <row r="96" spans="1:26" ht="15.75">
      <c r="A96" s="2"/>
      <c r="B96" s="2" t="s">
        <v>367</v>
      </c>
      <c r="C96" s="1"/>
      <c r="D96" s="1"/>
      <c r="E96" s="1"/>
      <c r="F96" s="1"/>
      <c r="G96" s="1"/>
      <c r="H96" s="1"/>
      <c r="I96" s="1"/>
      <c r="J96" s="1"/>
      <c r="K96" s="1"/>
      <c r="L96" s="1"/>
      <c r="M96" s="7"/>
      <c r="N96" s="7"/>
      <c r="O96" s="102"/>
      <c r="P96" s="7"/>
      <c r="Q96" s="7"/>
      <c r="R96" s="7"/>
      <c r="S96" s="7"/>
      <c r="T96" s="7"/>
      <c r="U96" s="102"/>
      <c r="V96" s="102"/>
      <c r="W96" s="102"/>
      <c r="X96" s="102"/>
      <c r="Y96" s="102"/>
      <c r="Z96" s="102"/>
    </row>
    <row r="97" spans="1:26" ht="15.75">
      <c r="A97" s="2"/>
      <c r="B97" s="2"/>
      <c r="C97" s="1"/>
      <c r="D97" s="1"/>
      <c r="E97" s="1"/>
      <c r="F97" s="1"/>
      <c r="G97" s="1"/>
      <c r="H97" s="1"/>
      <c r="I97" s="1"/>
      <c r="J97" s="1"/>
      <c r="K97" s="1"/>
      <c r="L97" s="1"/>
      <c r="M97" s="7"/>
      <c r="N97" s="7"/>
      <c r="O97" s="102"/>
      <c r="P97" s="7"/>
      <c r="Q97" s="7"/>
      <c r="R97" s="7"/>
      <c r="S97" s="7"/>
      <c r="T97" s="7"/>
      <c r="U97" s="102"/>
      <c r="V97" s="102"/>
      <c r="W97" s="102"/>
      <c r="X97" s="102"/>
      <c r="Y97" s="102"/>
      <c r="Z97" s="102"/>
    </row>
    <row r="98" spans="1:26" ht="15.75">
      <c r="A98" s="2"/>
      <c r="B98" s="2"/>
      <c r="C98" s="1"/>
      <c r="D98" s="1"/>
      <c r="E98" s="1"/>
      <c r="F98" s="1"/>
      <c r="G98" s="1"/>
      <c r="H98" s="1"/>
      <c r="I98" s="1"/>
      <c r="J98" s="1"/>
      <c r="K98" s="1"/>
      <c r="L98" s="1"/>
      <c r="M98" s="7"/>
      <c r="N98" s="7"/>
      <c r="O98" s="102"/>
      <c r="P98" s="7"/>
      <c r="Q98" s="7"/>
      <c r="R98" s="7"/>
      <c r="S98" s="7"/>
      <c r="T98" s="7"/>
      <c r="U98" s="102"/>
      <c r="V98" s="102"/>
      <c r="W98" s="102"/>
      <c r="X98" s="102"/>
      <c r="Y98" s="102"/>
      <c r="Z98" s="102"/>
    </row>
    <row r="99" spans="1:26" ht="15.75">
      <c r="A99" s="2"/>
      <c r="B99" s="2" t="s">
        <v>368</v>
      </c>
      <c r="C99" s="1"/>
      <c r="D99" s="1"/>
      <c r="E99" s="1"/>
      <c r="F99" s="1"/>
      <c r="G99" s="1"/>
      <c r="H99" s="1"/>
      <c r="I99" s="1"/>
      <c r="J99" s="12" t="s">
        <v>369</v>
      </c>
      <c r="K99" s="1"/>
      <c r="L99" s="1"/>
      <c r="M99" s="7"/>
      <c r="N99" s="102"/>
      <c r="O99" s="102"/>
      <c r="P99" s="7"/>
      <c r="Q99" s="7"/>
      <c r="R99" s="7"/>
      <c r="S99" s="7"/>
      <c r="T99" s="7"/>
      <c r="U99" s="102"/>
      <c r="V99" s="102"/>
      <c r="W99" s="102"/>
      <c r="X99" s="102"/>
      <c r="Y99" s="102"/>
      <c r="Z99" s="102"/>
    </row>
    <row r="100" spans="1:26" ht="15.75">
      <c r="A100" s="1"/>
      <c r="B100" s="1"/>
      <c r="C100" s="1"/>
      <c r="D100" s="1"/>
      <c r="E100" s="1"/>
      <c r="F100" s="1"/>
      <c r="G100" s="1"/>
      <c r="H100" s="1"/>
      <c r="I100" s="1"/>
      <c r="J100" s="1" t="s">
        <v>370</v>
      </c>
      <c r="K100" s="1"/>
      <c r="L100" s="1"/>
      <c r="M100" s="7"/>
      <c r="N100" s="7"/>
      <c r="O100" s="7"/>
      <c r="P100" s="7"/>
      <c r="Q100" s="7"/>
      <c r="S100" s="7"/>
      <c r="T100" s="7"/>
    </row>
    <row r="101" spans="1:26" ht="15.75">
      <c r="A101" s="158" t="s">
        <v>371</v>
      </c>
      <c r="B101" s="146"/>
      <c r="C101" s="146"/>
      <c r="D101" s="146"/>
      <c r="E101" s="146"/>
      <c r="F101" s="146"/>
      <c r="G101" s="146"/>
      <c r="H101" s="146"/>
      <c r="I101" s="146"/>
      <c r="J101" s="146"/>
      <c r="K101" s="146"/>
      <c r="L101" s="146"/>
      <c r="M101" s="7"/>
      <c r="N101" s="7"/>
      <c r="O101" s="7"/>
      <c r="P101" s="7"/>
      <c r="Q101" s="7"/>
      <c r="R101" s="7"/>
      <c r="S101" s="7"/>
      <c r="T101" s="7"/>
    </row>
    <row r="102" spans="1:26" ht="15.75">
      <c r="A102" s="158" t="s">
        <v>372</v>
      </c>
      <c r="B102" s="146"/>
      <c r="C102" s="146"/>
      <c r="D102" s="146"/>
      <c r="E102" s="146"/>
      <c r="F102" s="146"/>
      <c r="G102" s="146"/>
      <c r="H102" s="146"/>
      <c r="I102" s="146"/>
      <c r="J102" s="146"/>
      <c r="K102" s="146"/>
      <c r="L102" s="146"/>
      <c r="M102" s="7"/>
      <c r="N102" s="7"/>
      <c r="O102" s="7"/>
      <c r="P102" s="7"/>
      <c r="Q102" s="7"/>
      <c r="R102" s="7"/>
      <c r="S102" s="7"/>
      <c r="T102" s="7"/>
    </row>
    <row r="103" spans="1:26" ht="15.75">
      <c r="A103" s="1"/>
      <c r="B103" s="1"/>
      <c r="C103" s="1"/>
      <c r="D103" s="1"/>
      <c r="E103" s="1"/>
      <c r="F103" s="1"/>
      <c r="G103" s="120"/>
      <c r="H103" s="1"/>
      <c r="I103" s="1"/>
      <c r="J103" s="1"/>
      <c r="K103" s="1"/>
      <c r="L103" s="1"/>
      <c r="M103" s="7"/>
      <c r="N103" s="7"/>
      <c r="O103" s="7"/>
      <c r="P103" s="7"/>
      <c r="Q103" s="7"/>
      <c r="R103" s="7"/>
      <c r="S103" s="7"/>
      <c r="T103" s="7"/>
    </row>
    <row r="104" spans="1:26" ht="15.75">
      <c r="A104" s="1"/>
      <c r="B104" s="1"/>
      <c r="C104" s="1"/>
      <c r="D104" s="1"/>
      <c r="E104" s="1"/>
      <c r="F104" s="1"/>
      <c r="G104" s="120"/>
      <c r="H104" s="1"/>
      <c r="I104" s="1"/>
      <c r="J104" s="1"/>
      <c r="K104" s="1"/>
      <c r="L104" s="1"/>
      <c r="M104" s="7"/>
      <c r="N104" s="7"/>
      <c r="O104" s="7"/>
      <c r="P104" s="7"/>
      <c r="Q104" s="7"/>
      <c r="R104" s="7"/>
      <c r="S104" s="7"/>
      <c r="T104" s="7"/>
    </row>
    <row r="105" spans="1:26" ht="15.75">
      <c r="A105" s="1"/>
      <c r="B105" s="1"/>
      <c r="C105" s="1"/>
      <c r="D105" s="1"/>
      <c r="E105" s="1"/>
      <c r="F105" s="1"/>
      <c r="G105" s="120"/>
      <c r="H105" s="1"/>
      <c r="I105" s="1"/>
      <c r="J105" s="1"/>
      <c r="K105" s="1"/>
      <c r="L105" s="1"/>
      <c r="M105" s="7"/>
      <c r="N105" s="7"/>
      <c r="O105" s="7"/>
      <c r="P105" s="7"/>
      <c r="Q105" s="7"/>
      <c r="R105" s="7"/>
      <c r="S105" s="7"/>
      <c r="T105" s="7"/>
    </row>
    <row r="106" spans="1:26" ht="15.75">
      <c r="A106" s="159" t="s">
        <v>373</v>
      </c>
      <c r="B106" s="146"/>
      <c r="C106" s="146"/>
      <c r="D106" s="146"/>
      <c r="E106" s="146"/>
      <c r="F106" s="146"/>
      <c r="G106" s="146"/>
      <c r="H106" s="146"/>
      <c r="I106" s="146"/>
      <c r="J106" s="146"/>
      <c r="K106" s="146"/>
      <c r="L106" s="146"/>
      <c r="M106" s="7"/>
      <c r="N106" s="7"/>
      <c r="O106" s="7"/>
      <c r="P106" s="7"/>
      <c r="Q106" s="7"/>
      <c r="R106" s="7"/>
      <c r="S106" s="7"/>
      <c r="T106" s="7"/>
    </row>
    <row r="107" spans="1:26" ht="15.75">
      <c r="A107" s="158" t="s">
        <v>374</v>
      </c>
      <c r="B107" s="146"/>
      <c r="C107" s="146"/>
      <c r="D107" s="146"/>
      <c r="E107" s="146"/>
      <c r="F107" s="146"/>
      <c r="G107" s="146"/>
      <c r="H107" s="146"/>
      <c r="I107" s="146"/>
      <c r="J107" s="146"/>
      <c r="K107" s="146"/>
      <c r="L107" s="146"/>
      <c r="M107" s="7"/>
      <c r="N107" s="7"/>
      <c r="O107" s="7"/>
      <c r="P107" s="7"/>
      <c r="Q107" s="7"/>
      <c r="R107" s="7"/>
      <c r="S107" s="7"/>
      <c r="T107" s="7"/>
    </row>
    <row r="108" spans="1:26" ht="15.75">
      <c r="B108" s="7"/>
      <c r="C108" s="7"/>
      <c r="D108" s="7"/>
      <c r="E108" s="7"/>
      <c r="F108" s="7"/>
      <c r="G108" s="7"/>
      <c r="H108" s="7"/>
      <c r="I108" s="7"/>
      <c r="J108" s="7"/>
      <c r="K108" s="7"/>
      <c r="L108" s="7"/>
      <c r="M108" s="7"/>
      <c r="N108" s="7"/>
      <c r="O108" s="7"/>
      <c r="P108" s="7"/>
      <c r="Q108" s="7"/>
      <c r="R108" s="7"/>
      <c r="S108" s="7"/>
      <c r="T108" s="7"/>
    </row>
    <row r="109" spans="1:26" ht="15.75">
      <c r="A109" s="7"/>
      <c r="B109" s="7"/>
      <c r="C109" s="7"/>
      <c r="D109" s="7"/>
      <c r="E109" s="7"/>
      <c r="F109" s="7"/>
      <c r="G109" s="7"/>
      <c r="H109" s="7"/>
      <c r="I109" s="7"/>
      <c r="J109" s="7"/>
      <c r="K109" s="7"/>
      <c r="L109" s="7"/>
      <c r="M109" s="7"/>
      <c r="N109" s="7"/>
      <c r="O109" s="7"/>
      <c r="P109" s="7"/>
      <c r="Q109" s="7"/>
      <c r="R109" s="7"/>
      <c r="S109" s="7"/>
      <c r="T109" s="7"/>
    </row>
  </sheetData>
  <mergeCells count="91">
    <mergeCell ref="J47:K47"/>
    <mergeCell ref="J46:K46"/>
    <mergeCell ref="J48:K48"/>
    <mergeCell ref="J49:K49"/>
    <mergeCell ref="D55:F55"/>
    <mergeCell ref="D56:F56"/>
    <mergeCell ref="H55:L55"/>
    <mergeCell ref="H54:L54"/>
    <mergeCell ref="H56:L56"/>
    <mergeCell ref="H57:L57"/>
    <mergeCell ref="B62:F62"/>
    <mergeCell ref="B61:F61"/>
    <mergeCell ref="G69:L69"/>
    <mergeCell ref="B69:F69"/>
    <mergeCell ref="B68:F68"/>
    <mergeCell ref="G68:L68"/>
    <mergeCell ref="G64:L64"/>
    <mergeCell ref="G63:L63"/>
    <mergeCell ref="B63:F63"/>
    <mergeCell ref="B64:F64"/>
    <mergeCell ref="A76:B76"/>
    <mergeCell ref="A75:B75"/>
    <mergeCell ref="A77:B77"/>
    <mergeCell ref="A81:L84"/>
    <mergeCell ref="A101:L101"/>
    <mergeCell ref="E77:G77"/>
    <mergeCell ref="E76:G76"/>
    <mergeCell ref="E75:G75"/>
    <mergeCell ref="A102:L102"/>
    <mergeCell ref="A106:L106"/>
    <mergeCell ref="A107:L107"/>
    <mergeCell ref="A88:L91"/>
    <mergeCell ref="B31:C31"/>
    <mergeCell ref="B34:C34"/>
    <mergeCell ref="J34:K34"/>
    <mergeCell ref="B41:C41"/>
    <mergeCell ref="B45:C45"/>
    <mergeCell ref="B42:C42"/>
    <mergeCell ref="B43:C43"/>
    <mergeCell ref="J37:K37"/>
    <mergeCell ref="J38:K38"/>
    <mergeCell ref="J40:K40"/>
    <mergeCell ref="J39:K39"/>
    <mergeCell ref="B37:C37"/>
    <mergeCell ref="B33:C33"/>
    <mergeCell ref="B32:C32"/>
    <mergeCell ref="J32:K32"/>
    <mergeCell ref="J33:K33"/>
    <mergeCell ref="J31:K31"/>
    <mergeCell ref="H26:L26"/>
    <mergeCell ref="A16:L18"/>
    <mergeCell ref="A1:L1"/>
    <mergeCell ref="A20:L22"/>
    <mergeCell ref="J28:K28"/>
    <mergeCell ref="J27:K27"/>
    <mergeCell ref="D26:G26"/>
    <mergeCell ref="B26:C27"/>
    <mergeCell ref="A26:A27"/>
    <mergeCell ref="A28:C28"/>
    <mergeCell ref="A35:C35"/>
    <mergeCell ref="J44:K44"/>
    <mergeCell ref="J43:K43"/>
    <mergeCell ref="J29:K29"/>
    <mergeCell ref="J30:K30"/>
    <mergeCell ref="J35:K35"/>
    <mergeCell ref="J42:K42"/>
    <mergeCell ref="A44:C44"/>
    <mergeCell ref="B36:C36"/>
    <mergeCell ref="J36:K36"/>
    <mergeCell ref="B40:C40"/>
    <mergeCell ref="A39:C39"/>
    <mergeCell ref="J41:K41"/>
    <mergeCell ref="A38:C38"/>
    <mergeCell ref="B29:C29"/>
    <mergeCell ref="B30:C30"/>
    <mergeCell ref="G70:L70"/>
    <mergeCell ref="B70:F70"/>
    <mergeCell ref="B71:F71"/>
    <mergeCell ref="G71:L71"/>
    <mergeCell ref="J45:K45"/>
    <mergeCell ref="B55:C55"/>
    <mergeCell ref="B57:C57"/>
    <mergeCell ref="B56:C56"/>
    <mergeCell ref="B54:C54"/>
    <mergeCell ref="B46:C46"/>
    <mergeCell ref="B49:C49"/>
    <mergeCell ref="A48:C48"/>
    <mergeCell ref="B47:C47"/>
    <mergeCell ref="G61:L61"/>
    <mergeCell ref="G62:L62"/>
    <mergeCell ref="D54:F54"/>
  </mergeCells>
  <printOptions horizontalCentered="1"/>
  <pageMargins left="0.11811023622047245" right="0.11811023622047245" top="0.35433070866141736" bottom="0.35433070866141736" header="0.31496062992125984" footer="0.31496062992125984"/>
  <pageSetup paperSize="512" scale="84" orientation="portrait" horizontalDpi="0" verticalDpi="0" r:id="rId1"/>
  <rowBreaks count="2" manualBreakCount="2">
    <brk id="34" max="11" man="1"/>
    <brk id="51" max="11" man="1"/>
  </rowBreaks>
</worksheet>
</file>

<file path=xl/worksheets/sheet2.xml><?xml version="1.0" encoding="utf-8"?>
<worksheet xmlns="http://schemas.openxmlformats.org/spreadsheetml/2006/main" xmlns:r="http://schemas.openxmlformats.org/officeDocument/2006/relationships">
  <dimension ref="A1:DN1000"/>
  <sheetViews>
    <sheetView workbookViewId="0">
      <pane xSplit="3" ySplit="4" topLeftCell="DF23" activePane="bottomRight" state="frozen"/>
      <selection pane="topRight" activeCell="D1" sqref="D1"/>
      <selection pane="bottomLeft" activeCell="A5" sqref="A5"/>
      <selection pane="bottomRight" activeCell="DJ31" sqref="DJ31"/>
    </sheetView>
  </sheetViews>
  <sheetFormatPr defaultColWidth="14.42578125" defaultRowHeight="15" customHeight="1"/>
  <cols>
    <col min="1" max="1" width="5.7109375" customWidth="1"/>
    <col min="2" max="2" width="7.140625" customWidth="1"/>
    <col min="3" max="3" width="29.5703125" customWidth="1"/>
    <col min="4" max="4" width="11" customWidth="1"/>
    <col min="5" max="5" width="29.28515625" customWidth="1"/>
    <col min="6" max="6" width="63.28515625" customWidth="1"/>
    <col min="7" max="8" width="8.7109375" customWidth="1"/>
    <col min="9" max="9" width="144.28515625" customWidth="1"/>
    <col min="10" max="11" width="8.7109375" customWidth="1"/>
    <col min="12" max="12" width="27" customWidth="1"/>
    <col min="13" max="14" width="8.7109375" customWidth="1"/>
    <col min="15" max="15" width="27" customWidth="1"/>
    <col min="16" max="17" width="8.7109375" customWidth="1"/>
    <col min="18" max="18" width="27" customWidth="1"/>
    <col min="19" max="20" width="8.7109375" customWidth="1"/>
    <col min="21" max="21" width="20.85546875"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30" customWidth="1"/>
    <col min="64" max="65" width="8.7109375" customWidth="1"/>
    <col min="66" max="66" width="38.28515625" customWidth="1"/>
    <col min="67" max="68" width="8.7109375" customWidth="1"/>
    <col min="69" max="69" width="27" customWidth="1"/>
    <col min="70" max="71" width="8.7109375" customWidth="1"/>
    <col min="72" max="72" width="27" customWidth="1"/>
    <col min="73" max="74" width="8.7109375" customWidth="1"/>
    <col min="75" max="75" width="27" customWidth="1"/>
    <col min="76" max="77" width="8.7109375" customWidth="1"/>
    <col min="78" max="78" width="27"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8" width="8.7109375" customWidth="1"/>
    <col min="99" max="99" width="27" customWidth="1"/>
    <col min="100" max="101" width="8.7109375" customWidth="1"/>
    <col min="102" max="102" width="27" customWidth="1"/>
    <col min="103" max="108" width="12.5703125" customWidth="1"/>
    <col min="109" max="114" width="13.28515625" customWidth="1"/>
    <col min="115" max="117" width="12" customWidth="1"/>
    <col min="118" max="118" width="26.140625" customWidth="1"/>
  </cols>
  <sheetData>
    <row r="1" spans="1:118" ht="15" customHeight="1">
      <c r="A1" s="3" t="s">
        <v>5</v>
      </c>
      <c r="B1" s="3" t="s">
        <v>6</v>
      </c>
      <c r="C1" s="3" t="s">
        <v>7</v>
      </c>
      <c r="D1" s="4" t="s">
        <v>8</v>
      </c>
      <c r="E1" s="4" t="s">
        <v>9</v>
      </c>
      <c r="F1" s="3" t="s">
        <v>10</v>
      </c>
      <c r="G1" s="3" t="s">
        <v>11</v>
      </c>
      <c r="H1" s="3" t="s">
        <v>12</v>
      </c>
      <c r="I1" s="5" t="s">
        <v>13</v>
      </c>
      <c r="J1" s="3" t="s">
        <v>14</v>
      </c>
      <c r="K1" s="3" t="s">
        <v>15</v>
      </c>
      <c r="L1" s="3" t="s">
        <v>16</v>
      </c>
      <c r="M1" s="3" t="s">
        <v>17</v>
      </c>
      <c r="N1" s="3" t="s">
        <v>18</v>
      </c>
      <c r="O1" s="3" t="s">
        <v>19</v>
      </c>
      <c r="P1" s="3" t="s">
        <v>20</v>
      </c>
      <c r="Q1" s="3" t="s">
        <v>21</v>
      </c>
      <c r="R1" s="3" t="s">
        <v>22</v>
      </c>
      <c r="S1" s="3" t="s">
        <v>23</v>
      </c>
      <c r="T1" s="3" t="s">
        <v>24</v>
      </c>
      <c r="U1" s="3" t="s">
        <v>25</v>
      </c>
      <c r="V1" s="3" t="s">
        <v>26</v>
      </c>
      <c r="W1" s="3" t="s">
        <v>27</v>
      </c>
      <c r="X1" s="3" t="s">
        <v>28</v>
      </c>
      <c r="Y1" s="3" t="s">
        <v>29</v>
      </c>
      <c r="Z1" s="3" t="s">
        <v>30</v>
      </c>
      <c r="AA1" s="3" t="s">
        <v>31</v>
      </c>
      <c r="AB1" s="3" t="s">
        <v>32</v>
      </c>
      <c r="AC1" s="3" t="s">
        <v>33</v>
      </c>
      <c r="AD1" s="3" t="s">
        <v>34</v>
      </c>
      <c r="AE1" s="3" t="s">
        <v>35</v>
      </c>
      <c r="AF1" s="3" t="s">
        <v>36</v>
      </c>
      <c r="AG1" s="3" t="s">
        <v>37</v>
      </c>
      <c r="AH1" s="3" t="s">
        <v>38</v>
      </c>
      <c r="AI1" s="3" t="s">
        <v>39</v>
      </c>
      <c r="AJ1" s="3" t="s">
        <v>40</v>
      </c>
      <c r="AK1" s="3" t="s">
        <v>41</v>
      </c>
      <c r="AL1" s="3" t="s">
        <v>42</v>
      </c>
      <c r="AM1" s="3" t="s">
        <v>43</v>
      </c>
      <c r="AN1" s="3" t="s">
        <v>44</v>
      </c>
      <c r="AO1" s="3" t="s">
        <v>45</v>
      </c>
      <c r="AP1" s="3" t="s">
        <v>46</v>
      </c>
      <c r="AQ1" s="3" t="s">
        <v>47</v>
      </c>
      <c r="AR1" s="3" t="s">
        <v>48</v>
      </c>
      <c r="AS1" s="3" t="s">
        <v>49</v>
      </c>
      <c r="AT1" s="3" t="s">
        <v>50</v>
      </c>
      <c r="AU1" s="3" t="s">
        <v>51</v>
      </c>
      <c r="AV1" s="3" t="s">
        <v>52</v>
      </c>
      <c r="AW1" s="3" t="s">
        <v>53</v>
      </c>
      <c r="AX1" s="3" t="s">
        <v>54</v>
      </c>
      <c r="AY1" s="3" t="s">
        <v>55</v>
      </c>
      <c r="AZ1" s="3" t="s">
        <v>56</v>
      </c>
      <c r="BA1" s="3" t="s">
        <v>57</v>
      </c>
      <c r="BB1" s="3" t="s">
        <v>58</v>
      </c>
      <c r="BC1" s="3" t="s">
        <v>59</v>
      </c>
      <c r="BD1" s="3" t="s">
        <v>60</v>
      </c>
      <c r="BE1" s="3" t="s">
        <v>61</v>
      </c>
      <c r="BF1" s="3" t="s">
        <v>62</v>
      </c>
      <c r="BG1" s="3" t="s">
        <v>63</v>
      </c>
      <c r="BH1" s="3" t="s">
        <v>64</v>
      </c>
      <c r="BI1" s="3" t="s">
        <v>65</v>
      </c>
      <c r="BJ1" s="3" t="s">
        <v>66</v>
      </c>
      <c r="BK1" s="3" t="s">
        <v>67</v>
      </c>
      <c r="BL1" s="3" t="s">
        <v>68</v>
      </c>
      <c r="BM1" s="3" t="s">
        <v>69</v>
      </c>
      <c r="BN1" s="3" t="s">
        <v>70</v>
      </c>
      <c r="BO1" s="3" t="s">
        <v>71</v>
      </c>
      <c r="BP1" s="3" t="s">
        <v>72</v>
      </c>
      <c r="BQ1" s="3" t="s">
        <v>73</v>
      </c>
      <c r="BR1" s="3" t="s">
        <v>74</v>
      </c>
      <c r="BS1" s="3" t="s">
        <v>75</v>
      </c>
      <c r="BT1" s="3" t="s">
        <v>76</v>
      </c>
      <c r="BU1" s="3" t="s">
        <v>77</v>
      </c>
      <c r="BV1" s="3" t="s">
        <v>78</v>
      </c>
      <c r="BW1" s="3" t="s">
        <v>79</v>
      </c>
      <c r="BX1" s="3" t="s">
        <v>80</v>
      </c>
      <c r="BY1" s="3" t="s">
        <v>81</v>
      </c>
      <c r="BZ1" s="3" t="s">
        <v>82</v>
      </c>
      <c r="CA1" s="3" t="s">
        <v>83</v>
      </c>
      <c r="CB1" s="3" t="s">
        <v>84</v>
      </c>
      <c r="CC1" s="3" t="s">
        <v>85</v>
      </c>
      <c r="CD1" s="3" t="s">
        <v>86</v>
      </c>
      <c r="CE1" s="3" t="s">
        <v>87</v>
      </c>
      <c r="CF1" s="3" t="s">
        <v>88</v>
      </c>
      <c r="CG1" s="3" t="s">
        <v>89</v>
      </c>
      <c r="CH1" s="3" t="s">
        <v>90</v>
      </c>
      <c r="CI1" s="3" t="s">
        <v>91</v>
      </c>
      <c r="CJ1" s="3" t="s">
        <v>92</v>
      </c>
      <c r="CK1" s="3" t="s">
        <v>93</v>
      </c>
      <c r="CL1" s="3" t="s">
        <v>94</v>
      </c>
      <c r="CN1" s="3" t="s">
        <v>95</v>
      </c>
      <c r="CO1" s="3" t="s">
        <v>96</v>
      </c>
      <c r="CP1" s="3" t="s">
        <v>97</v>
      </c>
      <c r="CQ1" s="3" t="s">
        <v>98</v>
      </c>
      <c r="CR1" s="3" t="s">
        <v>99</v>
      </c>
      <c r="CS1" s="3" t="s">
        <v>100</v>
      </c>
      <c r="CT1" s="3" t="s">
        <v>101</v>
      </c>
      <c r="CU1" s="3" t="s">
        <v>102</v>
      </c>
      <c r="CV1" s="3" t="s">
        <v>103</v>
      </c>
      <c r="CW1" s="3" t="s">
        <v>104</v>
      </c>
      <c r="CX1" s="3" t="s">
        <v>105</v>
      </c>
      <c r="CY1" s="8" t="s">
        <v>106</v>
      </c>
      <c r="CZ1" s="8" t="s">
        <v>112</v>
      </c>
      <c r="DA1" s="8" t="s">
        <v>106</v>
      </c>
      <c r="DB1" s="8" t="s">
        <v>112</v>
      </c>
      <c r="DC1" s="8" t="s">
        <v>106</v>
      </c>
      <c r="DD1" s="8" t="s">
        <v>112</v>
      </c>
      <c r="DE1" s="8" t="s">
        <v>113</v>
      </c>
      <c r="DF1" s="8" t="s">
        <v>112</v>
      </c>
      <c r="DG1" s="8" t="s">
        <v>113</v>
      </c>
      <c r="DH1" s="8" t="s">
        <v>112</v>
      </c>
      <c r="DI1" s="8" t="s">
        <v>113</v>
      </c>
      <c r="DJ1" s="8" t="s">
        <v>112</v>
      </c>
      <c r="DK1" s="8" t="s">
        <v>114</v>
      </c>
      <c r="DL1" s="8" t="s">
        <v>115</v>
      </c>
      <c r="DM1" s="8" t="s">
        <v>116</v>
      </c>
    </row>
    <row r="2" spans="1:118" ht="24.75" customHeight="1">
      <c r="A2" s="168" t="s">
        <v>117</v>
      </c>
      <c r="B2" s="168" t="s">
        <v>121</v>
      </c>
      <c r="C2" s="168" t="s">
        <v>7</v>
      </c>
      <c r="D2" s="9" t="s">
        <v>4</v>
      </c>
      <c r="E2" s="170" t="s">
        <v>125</v>
      </c>
      <c r="F2" s="134"/>
      <c r="G2" s="13" t="s">
        <v>128</v>
      </c>
      <c r="H2" s="15"/>
      <c r="I2" s="15"/>
      <c r="J2" s="15"/>
      <c r="K2" s="15"/>
      <c r="L2" s="17"/>
      <c r="M2" s="18" t="s">
        <v>131</v>
      </c>
      <c r="N2" s="20"/>
      <c r="O2" s="20"/>
      <c r="P2" s="20"/>
      <c r="Q2" s="20"/>
      <c r="R2" s="22"/>
      <c r="S2" s="24" t="s">
        <v>132</v>
      </c>
      <c r="T2" s="26"/>
      <c r="U2" s="26"/>
      <c r="V2" s="26"/>
      <c r="W2" s="26"/>
      <c r="X2" s="28"/>
      <c r="Y2" s="30" t="s">
        <v>134</v>
      </c>
      <c r="Z2" s="31"/>
      <c r="AA2" s="31"/>
      <c r="AB2" s="31"/>
      <c r="AC2" s="31"/>
      <c r="AD2" s="32"/>
      <c r="AE2" s="33" t="s">
        <v>135</v>
      </c>
      <c r="AF2" s="34"/>
      <c r="AG2" s="34"/>
      <c r="AH2" s="34"/>
      <c r="AI2" s="34"/>
      <c r="AJ2" s="35"/>
      <c r="AK2" s="36" t="s">
        <v>137</v>
      </c>
      <c r="AL2" s="37"/>
      <c r="AM2" s="37"/>
      <c r="AN2" s="37"/>
      <c r="AO2" s="37"/>
      <c r="AP2" s="38"/>
      <c r="AQ2" s="39" t="s">
        <v>138</v>
      </c>
      <c r="AR2" s="40"/>
      <c r="AS2" s="40"/>
      <c r="AT2" s="40"/>
      <c r="AU2" s="40"/>
      <c r="AV2" s="42"/>
      <c r="AW2" s="43" t="s">
        <v>141</v>
      </c>
      <c r="AX2" s="44"/>
      <c r="AY2" s="44"/>
      <c r="AZ2" s="44"/>
      <c r="BA2" s="44"/>
      <c r="BB2" s="45"/>
      <c r="BC2" s="36" t="s">
        <v>143</v>
      </c>
      <c r="BD2" s="37"/>
      <c r="BE2" s="37"/>
      <c r="BF2" s="37"/>
      <c r="BG2" s="37"/>
      <c r="BH2" s="38"/>
      <c r="BI2" s="46" t="s">
        <v>144</v>
      </c>
      <c r="BJ2" s="47"/>
      <c r="BK2" s="47"/>
      <c r="BL2" s="47"/>
      <c r="BM2" s="47"/>
      <c r="BN2" s="48"/>
      <c r="BO2" s="36" t="s">
        <v>146</v>
      </c>
      <c r="BP2" s="37"/>
      <c r="BQ2" s="37"/>
      <c r="BR2" s="37"/>
      <c r="BS2" s="37"/>
      <c r="BT2" s="38"/>
      <c r="BU2" s="43" t="s">
        <v>147</v>
      </c>
      <c r="BV2" s="44"/>
      <c r="BW2" s="44"/>
      <c r="BX2" s="44"/>
      <c r="BY2" s="44"/>
      <c r="BZ2" s="45"/>
      <c r="CA2" s="13" t="s">
        <v>148</v>
      </c>
      <c r="CB2" s="15"/>
      <c r="CC2" s="15"/>
      <c r="CD2" s="15"/>
      <c r="CE2" s="15"/>
      <c r="CF2" s="17"/>
      <c r="CG2" s="24" t="s">
        <v>149</v>
      </c>
      <c r="CH2" s="26"/>
      <c r="CI2" s="26"/>
      <c r="CJ2" s="26"/>
      <c r="CK2" s="26"/>
      <c r="CL2" s="28"/>
      <c r="CM2" s="39" t="s">
        <v>151</v>
      </c>
      <c r="CN2" s="40"/>
      <c r="CO2" s="40"/>
      <c r="CP2" s="40"/>
      <c r="CQ2" s="40"/>
      <c r="CR2" s="42"/>
      <c r="CS2" s="36" t="s">
        <v>152</v>
      </c>
      <c r="CT2" s="37"/>
      <c r="CU2" s="37"/>
      <c r="CV2" s="37"/>
      <c r="CW2" s="37"/>
      <c r="CX2" s="38"/>
      <c r="CY2" s="49" t="s">
        <v>153</v>
      </c>
      <c r="CZ2" s="50"/>
      <c r="DA2" s="50"/>
      <c r="DB2" s="50"/>
      <c r="DC2" s="50"/>
      <c r="DD2" s="52"/>
      <c r="DE2" s="33" t="s">
        <v>154</v>
      </c>
      <c r="DF2" s="34"/>
      <c r="DG2" s="34"/>
      <c r="DH2" s="34"/>
      <c r="DI2" s="34"/>
      <c r="DJ2" s="35"/>
      <c r="DK2" s="49" t="s">
        <v>155</v>
      </c>
      <c r="DL2" s="50"/>
      <c r="DM2" s="52"/>
      <c r="DN2" s="177" t="s">
        <v>156</v>
      </c>
    </row>
    <row r="3" spans="1:118" ht="15" customHeight="1">
      <c r="A3" s="169"/>
      <c r="B3" s="169"/>
      <c r="C3" s="169"/>
      <c r="D3" s="54"/>
      <c r="E3" s="173" t="s">
        <v>162</v>
      </c>
      <c r="F3" s="173" t="s">
        <v>163</v>
      </c>
      <c r="G3" s="171" t="s">
        <v>145</v>
      </c>
      <c r="H3" s="133"/>
      <c r="I3" s="134"/>
      <c r="J3" s="171" t="s">
        <v>164</v>
      </c>
      <c r="K3" s="133"/>
      <c r="L3" s="134"/>
      <c r="M3" s="172" t="s">
        <v>145</v>
      </c>
      <c r="N3" s="133"/>
      <c r="O3" s="134"/>
      <c r="P3" s="172" t="s">
        <v>164</v>
      </c>
      <c r="Q3" s="133"/>
      <c r="R3" s="134"/>
      <c r="S3" s="175" t="s">
        <v>145</v>
      </c>
      <c r="T3" s="133"/>
      <c r="U3" s="134"/>
      <c r="V3" s="175" t="s">
        <v>164</v>
      </c>
      <c r="W3" s="133"/>
      <c r="X3" s="134"/>
      <c r="Y3" s="181" t="s">
        <v>145</v>
      </c>
      <c r="Z3" s="133"/>
      <c r="AA3" s="134"/>
      <c r="AB3" s="181" t="s">
        <v>164</v>
      </c>
      <c r="AC3" s="133"/>
      <c r="AD3" s="134"/>
      <c r="AE3" s="180" t="s">
        <v>145</v>
      </c>
      <c r="AF3" s="133"/>
      <c r="AG3" s="134"/>
      <c r="AH3" s="180" t="s">
        <v>164</v>
      </c>
      <c r="AI3" s="133"/>
      <c r="AJ3" s="134"/>
      <c r="AK3" s="176" t="s">
        <v>145</v>
      </c>
      <c r="AL3" s="133"/>
      <c r="AM3" s="134"/>
      <c r="AN3" s="176" t="s">
        <v>164</v>
      </c>
      <c r="AO3" s="133"/>
      <c r="AP3" s="134"/>
      <c r="AQ3" s="178" t="s">
        <v>145</v>
      </c>
      <c r="AR3" s="133"/>
      <c r="AS3" s="134"/>
      <c r="AT3" s="178" t="s">
        <v>164</v>
      </c>
      <c r="AU3" s="133"/>
      <c r="AV3" s="134"/>
      <c r="AW3" s="179" t="s">
        <v>145</v>
      </c>
      <c r="AX3" s="133"/>
      <c r="AY3" s="134"/>
      <c r="AZ3" s="179" t="s">
        <v>164</v>
      </c>
      <c r="BA3" s="133"/>
      <c r="BB3" s="134"/>
      <c r="BC3" s="176" t="s">
        <v>145</v>
      </c>
      <c r="BD3" s="133"/>
      <c r="BE3" s="134"/>
      <c r="BF3" s="176" t="s">
        <v>164</v>
      </c>
      <c r="BG3" s="133"/>
      <c r="BH3" s="134"/>
      <c r="BI3" s="174" t="s">
        <v>145</v>
      </c>
      <c r="BJ3" s="133"/>
      <c r="BK3" s="134"/>
      <c r="BL3" s="174" t="s">
        <v>164</v>
      </c>
      <c r="BM3" s="133"/>
      <c r="BN3" s="134"/>
      <c r="BO3" s="176" t="s">
        <v>145</v>
      </c>
      <c r="BP3" s="133"/>
      <c r="BQ3" s="134"/>
      <c r="BR3" s="176" t="s">
        <v>164</v>
      </c>
      <c r="BS3" s="133"/>
      <c r="BT3" s="134"/>
      <c r="BU3" s="179" t="s">
        <v>145</v>
      </c>
      <c r="BV3" s="133"/>
      <c r="BW3" s="134"/>
      <c r="BX3" s="179" t="s">
        <v>164</v>
      </c>
      <c r="BY3" s="133"/>
      <c r="BZ3" s="134"/>
      <c r="CA3" s="171" t="s">
        <v>145</v>
      </c>
      <c r="CB3" s="133"/>
      <c r="CC3" s="134"/>
      <c r="CD3" s="171" t="s">
        <v>164</v>
      </c>
      <c r="CE3" s="133"/>
      <c r="CF3" s="134"/>
      <c r="CG3" s="175" t="s">
        <v>145</v>
      </c>
      <c r="CH3" s="133"/>
      <c r="CI3" s="134"/>
      <c r="CJ3" s="175" t="s">
        <v>164</v>
      </c>
      <c r="CK3" s="133"/>
      <c r="CL3" s="134"/>
      <c r="CM3" s="178" t="s">
        <v>145</v>
      </c>
      <c r="CN3" s="133"/>
      <c r="CO3" s="134"/>
      <c r="CP3" s="178" t="s">
        <v>164</v>
      </c>
      <c r="CQ3" s="133"/>
      <c r="CR3" s="134"/>
      <c r="CS3" s="176" t="s">
        <v>145</v>
      </c>
      <c r="CT3" s="133"/>
      <c r="CU3" s="134"/>
      <c r="CV3" s="176" t="s">
        <v>164</v>
      </c>
      <c r="CW3" s="133"/>
      <c r="CX3" s="134"/>
      <c r="CY3" s="60" t="s">
        <v>106</v>
      </c>
      <c r="CZ3" s="60" t="s">
        <v>112</v>
      </c>
      <c r="DA3" s="60" t="s">
        <v>106</v>
      </c>
      <c r="DB3" s="60" t="s">
        <v>112</v>
      </c>
      <c r="DC3" s="60" t="s">
        <v>106</v>
      </c>
      <c r="DD3" s="60" t="s">
        <v>112</v>
      </c>
      <c r="DE3" s="61" t="s">
        <v>113</v>
      </c>
      <c r="DF3" s="61" t="s">
        <v>112</v>
      </c>
      <c r="DG3" s="61" t="s">
        <v>113</v>
      </c>
      <c r="DH3" s="61" t="s">
        <v>112</v>
      </c>
      <c r="DI3" s="61" t="s">
        <v>113</v>
      </c>
      <c r="DJ3" s="61" t="s">
        <v>112</v>
      </c>
      <c r="DK3" s="60" t="s">
        <v>114</v>
      </c>
      <c r="DL3" s="60" t="s">
        <v>115</v>
      </c>
      <c r="DM3" s="60" t="s">
        <v>116</v>
      </c>
      <c r="DN3" s="169"/>
    </row>
    <row r="4" spans="1:118">
      <c r="A4" s="156"/>
      <c r="B4" s="156"/>
      <c r="C4" s="156"/>
      <c r="D4" s="62"/>
      <c r="E4" s="156"/>
      <c r="F4" s="156"/>
      <c r="G4" s="63" t="s">
        <v>165</v>
      </c>
      <c r="H4" s="63" t="s">
        <v>166</v>
      </c>
      <c r="I4" s="63" t="s">
        <v>167</v>
      </c>
      <c r="J4" s="63" t="s">
        <v>165</v>
      </c>
      <c r="K4" s="63" t="s">
        <v>166</v>
      </c>
      <c r="L4" s="63" t="s">
        <v>167</v>
      </c>
      <c r="M4" s="64" t="s">
        <v>165</v>
      </c>
      <c r="N4" s="64" t="s">
        <v>166</v>
      </c>
      <c r="O4" s="64" t="s">
        <v>167</v>
      </c>
      <c r="P4" s="64" t="s">
        <v>165</v>
      </c>
      <c r="Q4" s="64" t="s">
        <v>166</v>
      </c>
      <c r="R4" s="64" t="s">
        <v>167</v>
      </c>
      <c r="S4" s="65" t="s">
        <v>165</v>
      </c>
      <c r="T4" s="65" t="s">
        <v>166</v>
      </c>
      <c r="U4" s="65" t="s">
        <v>167</v>
      </c>
      <c r="V4" s="65" t="s">
        <v>165</v>
      </c>
      <c r="W4" s="65" t="s">
        <v>166</v>
      </c>
      <c r="X4" s="65" t="s">
        <v>167</v>
      </c>
      <c r="Y4" s="66" t="s">
        <v>165</v>
      </c>
      <c r="Z4" s="66" t="s">
        <v>166</v>
      </c>
      <c r="AA4" s="66" t="s">
        <v>167</v>
      </c>
      <c r="AB4" s="66" t="s">
        <v>165</v>
      </c>
      <c r="AC4" s="66" t="s">
        <v>166</v>
      </c>
      <c r="AD4" s="66" t="s">
        <v>167</v>
      </c>
      <c r="AE4" s="67" t="s">
        <v>165</v>
      </c>
      <c r="AF4" s="67" t="s">
        <v>166</v>
      </c>
      <c r="AG4" s="67" t="s">
        <v>167</v>
      </c>
      <c r="AH4" s="67" t="s">
        <v>165</v>
      </c>
      <c r="AI4" s="67" t="s">
        <v>166</v>
      </c>
      <c r="AJ4" s="67" t="s">
        <v>167</v>
      </c>
      <c r="AK4" s="68" t="s">
        <v>165</v>
      </c>
      <c r="AL4" s="68" t="s">
        <v>166</v>
      </c>
      <c r="AM4" s="68" t="s">
        <v>167</v>
      </c>
      <c r="AN4" s="68" t="s">
        <v>165</v>
      </c>
      <c r="AO4" s="68" t="s">
        <v>166</v>
      </c>
      <c r="AP4" s="68" t="s">
        <v>167</v>
      </c>
      <c r="AQ4" s="69" t="s">
        <v>165</v>
      </c>
      <c r="AR4" s="69" t="s">
        <v>166</v>
      </c>
      <c r="AS4" s="69" t="s">
        <v>167</v>
      </c>
      <c r="AT4" s="69" t="s">
        <v>165</v>
      </c>
      <c r="AU4" s="69" t="s">
        <v>166</v>
      </c>
      <c r="AV4" s="69" t="s">
        <v>167</v>
      </c>
      <c r="AW4" s="70" t="s">
        <v>165</v>
      </c>
      <c r="AX4" s="70" t="s">
        <v>166</v>
      </c>
      <c r="AY4" s="70" t="s">
        <v>167</v>
      </c>
      <c r="AZ4" s="70" t="s">
        <v>165</v>
      </c>
      <c r="BA4" s="70" t="s">
        <v>166</v>
      </c>
      <c r="BB4" s="70" t="s">
        <v>167</v>
      </c>
      <c r="BC4" s="68" t="s">
        <v>165</v>
      </c>
      <c r="BD4" s="68" t="s">
        <v>166</v>
      </c>
      <c r="BE4" s="68" t="s">
        <v>167</v>
      </c>
      <c r="BF4" s="68" t="s">
        <v>165</v>
      </c>
      <c r="BG4" s="68" t="s">
        <v>166</v>
      </c>
      <c r="BH4" s="68" t="s">
        <v>167</v>
      </c>
      <c r="BI4" s="71" t="s">
        <v>165</v>
      </c>
      <c r="BJ4" s="71" t="s">
        <v>166</v>
      </c>
      <c r="BK4" s="71" t="s">
        <v>167</v>
      </c>
      <c r="BL4" s="71" t="s">
        <v>165</v>
      </c>
      <c r="BM4" s="71" t="s">
        <v>166</v>
      </c>
      <c r="BN4" s="71" t="s">
        <v>167</v>
      </c>
      <c r="BO4" s="68" t="s">
        <v>165</v>
      </c>
      <c r="BP4" s="68" t="s">
        <v>166</v>
      </c>
      <c r="BQ4" s="68" t="s">
        <v>167</v>
      </c>
      <c r="BR4" s="68" t="s">
        <v>165</v>
      </c>
      <c r="BS4" s="68" t="s">
        <v>166</v>
      </c>
      <c r="BT4" s="68" t="s">
        <v>167</v>
      </c>
      <c r="BU4" s="70" t="s">
        <v>165</v>
      </c>
      <c r="BV4" s="70" t="s">
        <v>166</v>
      </c>
      <c r="BW4" s="70" t="s">
        <v>167</v>
      </c>
      <c r="BX4" s="70" t="s">
        <v>165</v>
      </c>
      <c r="BY4" s="70" t="s">
        <v>166</v>
      </c>
      <c r="BZ4" s="70" t="s">
        <v>167</v>
      </c>
      <c r="CA4" s="63" t="s">
        <v>165</v>
      </c>
      <c r="CB4" s="63" t="s">
        <v>166</v>
      </c>
      <c r="CC4" s="63" t="s">
        <v>167</v>
      </c>
      <c r="CD4" s="63" t="s">
        <v>165</v>
      </c>
      <c r="CE4" s="63" t="s">
        <v>166</v>
      </c>
      <c r="CF4" s="63" t="s">
        <v>167</v>
      </c>
      <c r="CG4" s="65" t="s">
        <v>165</v>
      </c>
      <c r="CH4" s="65" t="s">
        <v>166</v>
      </c>
      <c r="CI4" s="65" t="s">
        <v>167</v>
      </c>
      <c r="CJ4" s="65" t="s">
        <v>165</v>
      </c>
      <c r="CK4" s="65" t="s">
        <v>166</v>
      </c>
      <c r="CL4" s="65" t="s">
        <v>167</v>
      </c>
      <c r="CM4" s="69" t="s">
        <v>165</v>
      </c>
      <c r="CN4" s="69" t="s">
        <v>166</v>
      </c>
      <c r="CO4" s="69" t="s">
        <v>167</v>
      </c>
      <c r="CP4" s="69" t="s">
        <v>165</v>
      </c>
      <c r="CQ4" s="69" t="s">
        <v>166</v>
      </c>
      <c r="CR4" s="69" t="s">
        <v>167</v>
      </c>
      <c r="CS4" s="68" t="s">
        <v>165</v>
      </c>
      <c r="CT4" s="68" t="s">
        <v>166</v>
      </c>
      <c r="CU4" s="68" t="s">
        <v>167</v>
      </c>
      <c r="CV4" s="68" t="s">
        <v>165</v>
      </c>
      <c r="CW4" s="68" t="s">
        <v>166</v>
      </c>
      <c r="CX4" s="68" t="s">
        <v>167</v>
      </c>
      <c r="CY4" s="72"/>
      <c r="CZ4" s="72"/>
      <c r="DA4" s="72"/>
      <c r="DB4" s="72"/>
      <c r="DC4" s="72"/>
      <c r="DD4" s="72"/>
      <c r="DE4" s="73"/>
      <c r="DF4" s="73"/>
      <c r="DG4" s="73"/>
      <c r="DH4" s="73"/>
      <c r="DI4" s="73"/>
      <c r="DJ4" s="73"/>
      <c r="DK4" s="72"/>
      <c r="DL4" s="72"/>
      <c r="DM4" s="72"/>
      <c r="DN4" s="156"/>
    </row>
    <row r="5" spans="1:118">
      <c r="A5" s="74">
        <v>1</v>
      </c>
      <c r="B5" s="74">
        <v>2</v>
      </c>
      <c r="C5" s="74">
        <v>3</v>
      </c>
      <c r="D5" s="74">
        <v>4</v>
      </c>
      <c r="E5" s="74">
        <v>5</v>
      </c>
      <c r="F5" s="74">
        <v>6</v>
      </c>
      <c r="G5" s="74">
        <v>7</v>
      </c>
      <c r="H5" s="74">
        <v>8</v>
      </c>
      <c r="I5" s="74">
        <v>9</v>
      </c>
      <c r="J5" s="74">
        <v>10</v>
      </c>
      <c r="K5" s="74">
        <v>11</v>
      </c>
      <c r="L5" s="74">
        <v>12</v>
      </c>
      <c r="M5" s="74">
        <v>13</v>
      </c>
      <c r="N5" s="74">
        <v>14</v>
      </c>
      <c r="O5" s="74">
        <v>15</v>
      </c>
      <c r="P5" s="74">
        <v>16</v>
      </c>
      <c r="Q5" s="74">
        <v>17</v>
      </c>
      <c r="R5" s="74">
        <v>18</v>
      </c>
      <c r="S5" s="74">
        <v>19</v>
      </c>
      <c r="T5" s="74">
        <v>20</v>
      </c>
      <c r="U5" s="74">
        <v>21</v>
      </c>
      <c r="V5" s="74">
        <v>22</v>
      </c>
      <c r="W5" s="74">
        <v>23</v>
      </c>
      <c r="X5" s="74">
        <v>24</v>
      </c>
      <c r="Y5" s="74">
        <v>25</v>
      </c>
      <c r="Z5" s="74">
        <v>26</v>
      </c>
      <c r="AA5" s="74">
        <v>27</v>
      </c>
      <c r="AB5" s="74">
        <v>28</v>
      </c>
      <c r="AC5" s="74">
        <v>29</v>
      </c>
      <c r="AD5" s="74">
        <v>30</v>
      </c>
      <c r="AE5" s="74">
        <v>31</v>
      </c>
      <c r="AF5" s="74">
        <v>32</v>
      </c>
      <c r="AG5" s="74">
        <v>33</v>
      </c>
      <c r="AH5" s="74">
        <v>34</v>
      </c>
      <c r="AI5" s="74">
        <v>35</v>
      </c>
      <c r="AJ5" s="74">
        <v>36</v>
      </c>
      <c r="AK5" s="74">
        <v>37</v>
      </c>
      <c r="AL5" s="74">
        <v>38</v>
      </c>
      <c r="AM5" s="74">
        <v>39</v>
      </c>
      <c r="AN5" s="74">
        <v>40</v>
      </c>
      <c r="AO5" s="74">
        <v>41</v>
      </c>
      <c r="AP5" s="74">
        <v>42</v>
      </c>
      <c r="AQ5" s="74">
        <v>43</v>
      </c>
      <c r="AR5" s="74">
        <v>44</v>
      </c>
      <c r="AS5" s="74">
        <v>45</v>
      </c>
      <c r="AT5" s="74">
        <v>46</v>
      </c>
      <c r="AU5" s="74">
        <v>47</v>
      </c>
      <c r="AV5" s="74">
        <v>48</v>
      </c>
      <c r="AW5" s="74">
        <v>49</v>
      </c>
      <c r="AX5" s="74">
        <v>50</v>
      </c>
      <c r="AY5" s="74">
        <v>51</v>
      </c>
      <c r="AZ5" s="74">
        <v>52</v>
      </c>
      <c r="BA5" s="74">
        <v>53</v>
      </c>
      <c r="BB5" s="74">
        <v>54</v>
      </c>
      <c r="BC5" s="74">
        <v>55</v>
      </c>
      <c r="BD5" s="74">
        <v>56</v>
      </c>
      <c r="BE5" s="74">
        <v>57</v>
      </c>
      <c r="BF5" s="74">
        <v>58</v>
      </c>
      <c r="BG5" s="74">
        <v>59</v>
      </c>
      <c r="BH5" s="74">
        <v>60</v>
      </c>
      <c r="BI5" s="74">
        <v>61</v>
      </c>
      <c r="BJ5" s="74">
        <v>62</v>
      </c>
      <c r="BK5" s="74">
        <v>63</v>
      </c>
      <c r="BL5" s="74">
        <v>64</v>
      </c>
      <c r="BM5" s="74">
        <v>65</v>
      </c>
      <c r="BN5" s="74">
        <v>66</v>
      </c>
      <c r="BO5" s="74">
        <v>67</v>
      </c>
      <c r="BP5" s="74">
        <v>68</v>
      </c>
      <c r="BQ5" s="74">
        <v>69</v>
      </c>
      <c r="BR5" s="74">
        <v>70</v>
      </c>
      <c r="BS5" s="74">
        <v>71</v>
      </c>
      <c r="BT5" s="74">
        <v>72</v>
      </c>
      <c r="BU5" s="74">
        <v>73</v>
      </c>
      <c r="BV5" s="74">
        <v>74</v>
      </c>
      <c r="BW5" s="74">
        <v>75</v>
      </c>
      <c r="BX5" s="74">
        <v>76</v>
      </c>
      <c r="BY5" s="74">
        <v>77</v>
      </c>
      <c r="BZ5" s="74">
        <v>78</v>
      </c>
      <c r="CA5" s="74">
        <v>79</v>
      </c>
      <c r="CB5" s="74">
        <v>80</v>
      </c>
      <c r="CC5" s="74">
        <v>81</v>
      </c>
      <c r="CD5" s="74">
        <v>82</v>
      </c>
      <c r="CE5" s="74">
        <v>83</v>
      </c>
      <c r="CF5" s="74">
        <v>84</v>
      </c>
      <c r="CG5" s="74">
        <v>85</v>
      </c>
      <c r="CH5" s="74">
        <v>86</v>
      </c>
      <c r="CI5" s="74">
        <v>87</v>
      </c>
      <c r="CJ5" s="74">
        <v>88</v>
      </c>
      <c r="CK5" s="74">
        <v>89</v>
      </c>
      <c r="CL5" s="74">
        <v>90</v>
      </c>
      <c r="CM5" s="74">
        <v>91</v>
      </c>
      <c r="CN5" s="74">
        <v>92</v>
      </c>
      <c r="CO5" s="74">
        <v>93</v>
      </c>
      <c r="CP5" s="74">
        <v>94</v>
      </c>
      <c r="CQ5" s="74">
        <v>95</v>
      </c>
      <c r="CR5" s="74">
        <v>96</v>
      </c>
      <c r="CS5" s="74">
        <v>97</v>
      </c>
      <c r="CT5" s="74">
        <v>98</v>
      </c>
      <c r="CU5" s="74">
        <v>99</v>
      </c>
      <c r="CV5" s="74">
        <v>100</v>
      </c>
      <c r="CW5" s="74">
        <v>101</v>
      </c>
      <c r="CX5" s="74">
        <v>102</v>
      </c>
      <c r="CY5" s="74">
        <v>103</v>
      </c>
      <c r="CZ5" s="74">
        <v>104</v>
      </c>
      <c r="DA5" s="74">
        <v>105</v>
      </c>
      <c r="DB5" s="74">
        <v>106</v>
      </c>
      <c r="DC5" s="74">
        <v>107</v>
      </c>
      <c r="DD5" s="74">
        <v>108</v>
      </c>
      <c r="DE5" s="74">
        <v>109</v>
      </c>
      <c r="DF5" s="74">
        <v>110</v>
      </c>
      <c r="DG5" s="74">
        <v>111</v>
      </c>
      <c r="DH5" s="74">
        <v>112</v>
      </c>
      <c r="DI5" s="74">
        <v>113</v>
      </c>
      <c r="DJ5" s="74">
        <v>114</v>
      </c>
      <c r="DK5" s="74">
        <v>115</v>
      </c>
      <c r="DL5" s="74">
        <v>116</v>
      </c>
      <c r="DM5" s="74">
        <v>117</v>
      </c>
      <c r="DN5" s="74">
        <v>118</v>
      </c>
    </row>
    <row r="6" spans="1:118" ht="15.75">
      <c r="A6" s="75">
        <v>1</v>
      </c>
      <c r="B6" s="76">
        <v>2178</v>
      </c>
      <c r="C6" s="75" t="s">
        <v>168</v>
      </c>
      <c r="D6" s="77" t="s">
        <v>169</v>
      </c>
      <c r="E6" s="78" t="s">
        <v>171</v>
      </c>
      <c r="F6" s="79" t="s">
        <v>172</v>
      </c>
      <c r="G6" s="78">
        <v>78</v>
      </c>
      <c r="H6" s="80" t="str">
        <f t="shared" ref="H6:H41" si="0">IF(G6&lt;75,"D",IF(G6&lt;84,"C",IF(G6&lt;93,"B","A")))</f>
        <v>C</v>
      </c>
      <c r="I6" s="78" t="s">
        <v>173</v>
      </c>
      <c r="J6" s="78">
        <v>80</v>
      </c>
      <c r="K6" s="80" t="str">
        <f t="shared" ref="K6:K41" si="1">IF(J6&lt;75,"D",IF(J6&lt;84,"C",IF(J6&lt;93,"B","A")))</f>
        <v>C</v>
      </c>
      <c r="L6" s="78" t="s">
        <v>174</v>
      </c>
      <c r="M6" s="81">
        <v>88</v>
      </c>
      <c r="N6" s="80" t="str">
        <f t="shared" ref="N6:N24" si="2">IF(M6&lt;75,"D",IF(M6&lt;84,"C",IF(M6&lt;93,"B","A")))</f>
        <v>B</v>
      </c>
      <c r="O6" s="82" t="str">
        <f t="shared" ref="O6:O24" si="3">IF(M13&lt;75,"Menonjol Pada Pemahaman Kewenangan Lembaga-lembaga Negara menurut UUD NKRI 1945",IF(M13&lt;84,"Menonjol Pada Pemahaman Materi Ketentuan UUD NRI TH.1945 dalam kehidupan bernegara",IF(M13&lt;93,"Menonjol Pada  Pemahaman Jenis-jenis Pekerjaan Materi Nilai-nilai Pancasila dalam kerangka Praktek Penyelenggaraan Pemerintahan Negara")))</f>
        <v>Menonjol Pada  Pemahaman Jenis-jenis Pekerjaan Materi Nilai-nilai Pancasila dalam kerangka Praktek Penyelenggaraan Pemerintahan Negara</v>
      </c>
      <c r="P6" s="81">
        <v>82</v>
      </c>
      <c r="Q6" s="80" t="str">
        <f t="shared" ref="Q6:Q41" si="4">IF(P6&lt;75,"D",IF(P6&lt;84,"C",IF(P6&lt;93,"B","A")))</f>
        <v>C</v>
      </c>
      <c r="R6" s="82" t="str">
        <f t="shared" ref="R6:R41" si="5">IF(P13&lt;75,"Menonjol Pada Pemahaman Kewenangan Lembaga-lembaga Negara menurut UUD NKRI 1945",IF(P13&lt;84,"Menonjol Pada Pemahaman Materi Ketentuan UUD NRI TH.1945 dalam kehidupan bernegara",IF(P13&lt;93,"Menonjol Pada  Pemahaman Jenis-jenis Pekerjaan Materi Nilai-nilai Pancasila dalam kerangka Praktek Penyelenggaraan Pemerintahan Negara")))</f>
        <v>Menonjol Pada  Pemahaman Jenis-jenis Pekerjaan Materi Nilai-nilai Pancasila dalam kerangka Praktek Penyelenggaraan Pemerintahan Negara</v>
      </c>
      <c r="S6" s="81">
        <v>78</v>
      </c>
      <c r="T6" s="80" t="str">
        <f t="shared" ref="T6:T41" si="6">IF(S6&lt;75,"D",IF(S6&lt;84,"C",IF(S6&lt;93,"B","A")))</f>
        <v>C</v>
      </c>
      <c r="U6" s="81" t="s">
        <v>175</v>
      </c>
      <c r="V6" s="81">
        <v>90</v>
      </c>
      <c r="W6" s="81" t="str">
        <f t="shared" ref="W6:W41" si="7">IF(V6&lt;75,"D",IF(V6&lt;84,"C",IF(V6&lt;93,"B","A")))</f>
        <v>B</v>
      </c>
      <c r="X6" s="81" t="s">
        <v>176</v>
      </c>
      <c r="Y6" s="83">
        <v>75</v>
      </c>
      <c r="Z6" s="83" t="s">
        <v>177</v>
      </c>
      <c r="AA6" s="83" t="s">
        <v>178</v>
      </c>
      <c r="AB6" s="83">
        <v>76</v>
      </c>
      <c r="AC6" s="83" t="s">
        <v>177</v>
      </c>
      <c r="AD6" s="83" t="s">
        <v>179</v>
      </c>
      <c r="AE6" s="84">
        <v>84</v>
      </c>
      <c r="AF6" s="80" t="str">
        <f t="shared" ref="AF6:AF41" si="8">IF(AE6&lt;75,"D",IF(AE6&lt;84,"C",IF(AE6&lt;93,"B","A")))</f>
        <v>B</v>
      </c>
      <c r="AG6" s="85" t="s">
        <v>181</v>
      </c>
      <c r="AH6" s="86">
        <v>93</v>
      </c>
      <c r="AI6" s="80" t="str">
        <f t="shared" ref="AI6:AI41" si="9">IF(AH6&lt;75,"D",IF(AH6&lt;84,"C",IF(AH6&lt;93,"B","A")))</f>
        <v>A</v>
      </c>
      <c r="AJ6" s="88" t="s">
        <v>182</v>
      </c>
      <c r="AK6" s="89">
        <v>75</v>
      </c>
      <c r="AL6" s="80" t="str">
        <f t="shared" ref="AL6:AL41" si="10">IF(AK6&lt;75,"D",IF(AK6&lt;84,"C",IF(AK6&lt;93,"B","A")))</f>
        <v>C</v>
      </c>
      <c r="AM6" s="89" t="s">
        <v>183</v>
      </c>
      <c r="AN6" s="89">
        <v>75</v>
      </c>
      <c r="AO6" s="80" t="str">
        <f t="shared" ref="AO6:AO41" si="11">IF(AN6&lt;75,"D",IF(AN6&lt;84,"C",IF(AN6&lt;93,"B","A")))</f>
        <v>C</v>
      </c>
      <c r="AP6" s="89" t="s">
        <v>184</v>
      </c>
      <c r="AQ6" s="84">
        <v>79</v>
      </c>
      <c r="AR6" s="80" t="str">
        <f t="shared" ref="AR6:AR41" si="12">IF(AQ6&lt;75,"D",IF(AQ6&lt;84,"C",IF(AQ6&lt;93,"B","A")))</f>
        <v>C</v>
      </c>
      <c r="AS6" s="91" t="s">
        <v>185</v>
      </c>
      <c r="AT6" s="84">
        <v>78</v>
      </c>
      <c r="AU6" s="80" t="str">
        <f t="shared" ref="AU6:AU41" si="13">IF(AT6&lt;75,"D",IF(AT6&lt;84,"C",IF(AT6&lt;93,"B","A")))</f>
        <v>C</v>
      </c>
      <c r="AV6" s="91" t="s">
        <v>187</v>
      </c>
      <c r="AW6" s="81">
        <v>90</v>
      </c>
      <c r="AX6" s="80" t="str">
        <f t="shared" ref="AX6:AX41" si="14">IF(AW6&lt;75,"D",IF(AW6&lt;84,"C",IF(AW6&lt;93,"B","A")))</f>
        <v>B</v>
      </c>
      <c r="AY6" s="81" t="s">
        <v>188</v>
      </c>
      <c r="AZ6" s="81">
        <v>75</v>
      </c>
      <c r="BA6" s="80" t="str">
        <f t="shared" ref="BA6:BA41" si="15">IF(AZ6&lt;75,"D",IF(AZ6&lt;84,"C",IF(AZ6&lt;93,"B","A")))</f>
        <v>C</v>
      </c>
      <c r="BB6" s="81" t="s">
        <v>189</v>
      </c>
      <c r="BC6" s="92">
        <v>75</v>
      </c>
      <c r="BD6" s="93" t="s">
        <v>177</v>
      </c>
      <c r="BE6" s="93" t="s">
        <v>190</v>
      </c>
      <c r="BF6" s="92">
        <v>78</v>
      </c>
      <c r="BG6" s="93" t="s">
        <v>177</v>
      </c>
      <c r="BH6" s="93" t="s">
        <v>191</v>
      </c>
      <c r="BI6" s="94">
        <v>75</v>
      </c>
      <c r="BJ6" s="80" t="str">
        <f t="shared" ref="BJ6:BJ41" si="16">IF(BI6&lt;75,"D",IF(BI6&lt;84,"C",IF(BI6&lt;93,"B","A")))</f>
        <v>C</v>
      </c>
      <c r="BK6" s="81" t="s">
        <v>192</v>
      </c>
      <c r="BL6" s="81">
        <v>80</v>
      </c>
      <c r="BM6" s="80" t="str">
        <f t="shared" ref="BM6:BM41" si="17">IF(BL6&lt;75,"D",IF(BL6&lt;84,"C",IF(BL6&lt;93,"B","A")))</f>
        <v>C</v>
      </c>
      <c r="BN6" s="81" t="s">
        <v>193</v>
      </c>
      <c r="BO6" s="92">
        <v>76</v>
      </c>
      <c r="BP6" s="93" t="s">
        <v>177</v>
      </c>
      <c r="BQ6" s="93" t="s">
        <v>194</v>
      </c>
      <c r="BR6" s="92">
        <v>79</v>
      </c>
      <c r="BS6" s="93" t="s">
        <v>177</v>
      </c>
      <c r="BT6" s="93" t="s">
        <v>195</v>
      </c>
      <c r="BU6" s="95">
        <v>76</v>
      </c>
      <c r="BV6" s="80" t="str">
        <f t="shared" ref="BV6:BV41" si="18">IF(BU6&lt;75,"D",IF(BU6&lt;84,"C",IF(BU6&lt;93,"B","A")))</f>
        <v>C</v>
      </c>
      <c r="BW6" s="88" t="s">
        <v>196</v>
      </c>
      <c r="BX6" s="84">
        <v>86</v>
      </c>
      <c r="BY6" s="80" t="str">
        <f t="shared" ref="BY6:BY35" si="19">IF(BX6&lt;75,"D",IF(BX6&lt;84,"C",IF(BX6&lt;93,"B","A")))</f>
        <v>B</v>
      </c>
      <c r="BZ6" s="88" t="s">
        <v>197</v>
      </c>
      <c r="CA6" s="92">
        <v>78</v>
      </c>
      <c r="CB6" s="93" t="s">
        <v>177</v>
      </c>
      <c r="CC6" s="93" t="s">
        <v>198</v>
      </c>
      <c r="CD6" s="92">
        <v>78</v>
      </c>
      <c r="CE6" s="93" t="s">
        <v>177</v>
      </c>
      <c r="CF6" s="93" t="s">
        <v>199</v>
      </c>
      <c r="CG6" s="96">
        <v>78</v>
      </c>
      <c r="CH6" s="80" t="str">
        <f t="shared" ref="CH6:CH41" si="20">IF(CG6&lt;75,"D",IF(CG6&lt;84,"C",IF(CG6&lt;93,"B","A")))</f>
        <v>C</v>
      </c>
      <c r="CI6" s="78" t="s">
        <v>200</v>
      </c>
      <c r="CJ6" s="96">
        <v>81</v>
      </c>
      <c r="CK6" s="80" t="str">
        <f t="shared" ref="CK6:CK41" si="21">IF(CJ6&lt;75,"D",IF(CJ6&lt;84,"C",IF(CJ6&lt;93,"B","A")))</f>
        <v>C</v>
      </c>
      <c r="CL6" s="78" t="s">
        <v>201</v>
      </c>
      <c r="CM6" s="96">
        <v>82</v>
      </c>
      <c r="CN6" s="80" t="str">
        <f t="shared" ref="CN6:CN41" si="22">IF(CM6&lt;75,"D",IF(CM6&lt;84,"C",IF(CM6&lt;93,"B","A")))</f>
        <v>C</v>
      </c>
      <c r="CO6" s="78" t="s">
        <v>202</v>
      </c>
      <c r="CP6" s="96">
        <v>81</v>
      </c>
      <c r="CQ6" s="80" t="str">
        <f t="shared" ref="CQ6:CQ41" si="23">IF(CP6&lt;75,"D",IF(CP6&lt;84,"C",IF(CP6&lt;93,"B","A")))</f>
        <v>C</v>
      </c>
      <c r="CR6" s="78" t="s">
        <v>203</v>
      </c>
      <c r="CS6" s="78">
        <v>77</v>
      </c>
      <c r="CT6" s="80" t="str">
        <f t="shared" ref="CT6:CT41" si="24">IF(CS6&lt;75,"D",IF(CS6&lt;84,"C",IF(CS6&lt;93,"B","A")))</f>
        <v>C</v>
      </c>
      <c r="CU6" s="78" t="s">
        <v>204</v>
      </c>
      <c r="CV6" s="78">
        <v>79</v>
      </c>
      <c r="CW6" s="80" t="str">
        <f t="shared" ref="CW6:CW41" si="25">IF(CV6&lt;75,"D",IF(CV6&lt;84,"C",IF(CV6&lt;93,"B","A")))</f>
        <v>C</v>
      </c>
      <c r="CX6" s="78" t="s">
        <v>205</v>
      </c>
      <c r="CY6" s="97" t="s">
        <v>206</v>
      </c>
      <c r="CZ6" s="98" t="s">
        <v>207</v>
      </c>
      <c r="DA6" s="97" t="s">
        <v>208</v>
      </c>
      <c r="DB6" s="98" t="s">
        <v>209</v>
      </c>
      <c r="DC6" s="182" t="s">
        <v>447</v>
      </c>
      <c r="DD6" s="182" t="s">
        <v>447</v>
      </c>
      <c r="DE6" s="182" t="s">
        <v>447</v>
      </c>
      <c r="DF6" s="183" t="s">
        <v>447</v>
      </c>
      <c r="DG6" s="184" t="s">
        <v>447</v>
      </c>
      <c r="DH6" s="184" t="s">
        <v>447</v>
      </c>
      <c r="DI6" s="184" t="s">
        <v>447</v>
      </c>
      <c r="DJ6" s="184" t="s">
        <v>447</v>
      </c>
      <c r="DK6" s="80">
        <v>2</v>
      </c>
      <c r="DL6" s="80">
        <v>1</v>
      </c>
      <c r="DM6" s="80">
        <v>1</v>
      </c>
      <c r="DN6" s="184" t="s">
        <v>447</v>
      </c>
    </row>
    <row r="7" spans="1:118">
      <c r="A7" s="75">
        <v>2</v>
      </c>
      <c r="B7" s="76">
        <v>2179</v>
      </c>
      <c r="C7" s="75" t="s">
        <v>210</v>
      </c>
      <c r="D7" s="77" t="s">
        <v>169</v>
      </c>
      <c r="E7" s="78" t="s">
        <v>211</v>
      </c>
      <c r="F7" s="80"/>
      <c r="G7" s="78">
        <v>75</v>
      </c>
      <c r="H7" s="80" t="str">
        <f t="shared" si="0"/>
        <v>C</v>
      </c>
      <c r="I7" s="78" t="s">
        <v>212</v>
      </c>
      <c r="J7" s="78">
        <v>83</v>
      </c>
      <c r="K7" s="80" t="str">
        <f t="shared" si="1"/>
        <v>C</v>
      </c>
      <c r="L7" s="78" t="s">
        <v>213</v>
      </c>
      <c r="M7" s="81">
        <v>83</v>
      </c>
      <c r="N7" s="80" t="str">
        <f t="shared" si="2"/>
        <v>C</v>
      </c>
      <c r="O7" s="82" t="str">
        <f t="shared" si="3"/>
        <v>Menonjol Pada  Pemahaman Jenis-jenis Pekerjaan Materi Nilai-nilai Pancasila dalam kerangka Praktek Penyelenggaraan Pemerintahan Negara</v>
      </c>
      <c r="P7" s="81">
        <v>81</v>
      </c>
      <c r="Q7" s="80" t="str">
        <f t="shared" si="4"/>
        <v>C</v>
      </c>
      <c r="R7" s="82" t="str">
        <f t="shared" si="5"/>
        <v>Menonjol Pada Pemahaman Materi Ketentuan UUD NRI TH.1945 dalam kehidupan bernegara</v>
      </c>
      <c r="S7" s="81">
        <v>79</v>
      </c>
      <c r="T7" s="80" t="str">
        <f t="shared" si="6"/>
        <v>C</v>
      </c>
      <c r="U7" s="81" t="s">
        <v>175</v>
      </c>
      <c r="V7" s="81">
        <v>90</v>
      </c>
      <c r="W7" s="81" t="str">
        <f t="shared" si="7"/>
        <v>B</v>
      </c>
      <c r="X7" s="81" t="s">
        <v>176</v>
      </c>
      <c r="Y7" s="83">
        <v>75</v>
      </c>
      <c r="Z7" s="83" t="s">
        <v>177</v>
      </c>
      <c r="AA7" s="83" t="s">
        <v>178</v>
      </c>
      <c r="AB7" s="83">
        <v>76</v>
      </c>
      <c r="AC7" s="83" t="s">
        <v>177</v>
      </c>
      <c r="AD7" s="83" t="s">
        <v>179</v>
      </c>
      <c r="AE7" s="84">
        <v>84</v>
      </c>
      <c r="AF7" s="80" t="str">
        <f t="shared" si="8"/>
        <v>B</v>
      </c>
      <c r="AG7" s="91" t="s">
        <v>181</v>
      </c>
      <c r="AH7" s="86">
        <v>93</v>
      </c>
      <c r="AI7" s="80" t="str">
        <f t="shared" si="9"/>
        <v>A</v>
      </c>
      <c r="AJ7" s="88" t="s">
        <v>182</v>
      </c>
      <c r="AK7" s="78">
        <v>75</v>
      </c>
      <c r="AL7" s="80" t="str">
        <f t="shared" si="10"/>
        <v>C</v>
      </c>
      <c r="AM7" s="89" t="s">
        <v>183</v>
      </c>
      <c r="AN7" s="78">
        <v>75</v>
      </c>
      <c r="AO7" s="80" t="str">
        <f t="shared" si="11"/>
        <v>C</v>
      </c>
      <c r="AP7" s="89" t="s">
        <v>184</v>
      </c>
      <c r="AQ7" s="84">
        <v>82</v>
      </c>
      <c r="AR7" s="80" t="str">
        <f t="shared" si="12"/>
        <v>C</v>
      </c>
      <c r="AS7" s="91" t="s">
        <v>185</v>
      </c>
      <c r="AT7" s="84">
        <v>81</v>
      </c>
      <c r="AU7" s="80" t="str">
        <f t="shared" si="13"/>
        <v>C</v>
      </c>
      <c r="AV7" s="91" t="s">
        <v>187</v>
      </c>
      <c r="AW7" s="81">
        <v>84</v>
      </c>
      <c r="AX7" s="80" t="str">
        <f t="shared" si="14"/>
        <v>B</v>
      </c>
      <c r="AY7" s="81" t="s">
        <v>214</v>
      </c>
      <c r="AZ7" s="81">
        <v>79</v>
      </c>
      <c r="BA7" s="80" t="str">
        <f t="shared" si="15"/>
        <v>C</v>
      </c>
      <c r="BB7" s="81" t="s">
        <v>215</v>
      </c>
      <c r="BC7" s="92">
        <v>75</v>
      </c>
      <c r="BD7" s="93" t="s">
        <v>177</v>
      </c>
      <c r="BE7" s="93" t="s">
        <v>190</v>
      </c>
      <c r="BF7" s="92">
        <v>77</v>
      </c>
      <c r="BG7" s="93" t="s">
        <v>177</v>
      </c>
      <c r="BH7" s="93" t="s">
        <v>191</v>
      </c>
      <c r="BI7" s="94">
        <v>77</v>
      </c>
      <c r="BJ7" s="80" t="str">
        <f t="shared" si="16"/>
        <v>C</v>
      </c>
      <c r="BK7" s="81" t="s">
        <v>216</v>
      </c>
      <c r="BL7" s="81">
        <v>80</v>
      </c>
      <c r="BM7" s="80" t="str">
        <f t="shared" si="17"/>
        <v>C</v>
      </c>
      <c r="BN7" s="81" t="s">
        <v>193</v>
      </c>
      <c r="BO7" s="92">
        <v>75</v>
      </c>
      <c r="BP7" s="93" t="s">
        <v>177</v>
      </c>
      <c r="BQ7" s="93" t="s">
        <v>217</v>
      </c>
      <c r="BR7" s="92">
        <v>77</v>
      </c>
      <c r="BS7" s="93" t="s">
        <v>177</v>
      </c>
      <c r="BT7" s="93" t="s">
        <v>195</v>
      </c>
      <c r="BU7" s="95">
        <v>84</v>
      </c>
      <c r="BV7" s="80" t="str">
        <f t="shared" si="18"/>
        <v>B</v>
      </c>
      <c r="BW7" s="88" t="s">
        <v>218</v>
      </c>
      <c r="BX7" s="84">
        <v>86</v>
      </c>
      <c r="BY7" s="80" t="str">
        <f t="shared" si="19"/>
        <v>B</v>
      </c>
      <c r="BZ7" s="88" t="s">
        <v>219</v>
      </c>
      <c r="CA7" s="92">
        <v>76</v>
      </c>
      <c r="CB7" s="93" t="s">
        <v>177</v>
      </c>
      <c r="CC7" s="93" t="s">
        <v>220</v>
      </c>
      <c r="CD7" s="92">
        <v>78</v>
      </c>
      <c r="CE7" s="93" t="s">
        <v>177</v>
      </c>
      <c r="CF7" s="93" t="s">
        <v>221</v>
      </c>
      <c r="CG7" s="96">
        <v>80</v>
      </c>
      <c r="CH7" s="80" t="str">
        <f t="shared" si="20"/>
        <v>C</v>
      </c>
      <c r="CI7" s="78" t="s">
        <v>222</v>
      </c>
      <c r="CJ7" s="96">
        <v>83</v>
      </c>
      <c r="CK7" s="80" t="str">
        <f t="shared" si="21"/>
        <v>C</v>
      </c>
      <c r="CL7" s="78" t="s">
        <v>201</v>
      </c>
      <c r="CM7" s="96">
        <v>80</v>
      </c>
      <c r="CN7" s="80" t="str">
        <f t="shared" si="22"/>
        <v>C</v>
      </c>
      <c r="CO7" s="78" t="s">
        <v>223</v>
      </c>
      <c r="CP7" s="96">
        <v>85</v>
      </c>
      <c r="CQ7" s="80" t="str">
        <f t="shared" si="23"/>
        <v>B</v>
      </c>
      <c r="CR7" s="78" t="s">
        <v>224</v>
      </c>
      <c r="CS7" s="78">
        <v>80</v>
      </c>
      <c r="CT7" s="80" t="str">
        <f t="shared" si="24"/>
        <v>C</v>
      </c>
      <c r="CU7" s="78" t="s">
        <v>225</v>
      </c>
      <c r="CV7" s="78">
        <v>81</v>
      </c>
      <c r="CW7" s="80" t="str">
        <f t="shared" si="25"/>
        <v>C</v>
      </c>
      <c r="CX7" s="78" t="s">
        <v>226</v>
      </c>
      <c r="CY7" s="97" t="s">
        <v>206</v>
      </c>
      <c r="CZ7" s="98" t="s">
        <v>227</v>
      </c>
      <c r="DA7" s="182" t="s">
        <v>447</v>
      </c>
      <c r="DB7" s="182" t="s">
        <v>447</v>
      </c>
      <c r="DC7" s="182" t="s">
        <v>447</v>
      </c>
      <c r="DD7" s="182" t="s">
        <v>447</v>
      </c>
      <c r="DE7" s="184" t="s">
        <v>447</v>
      </c>
      <c r="DF7" s="184" t="s">
        <v>447</v>
      </c>
      <c r="DG7" s="184" t="s">
        <v>447</v>
      </c>
      <c r="DH7" s="184" t="s">
        <v>447</v>
      </c>
      <c r="DI7" s="184" t="s">
        <v>447</v>
      </c>
      <c r="DJ7" s="184" t="s">
        <v>447</v>
      </c>
      <c r="DK7" s="184" t="s">
        <v>447</v>
      </c>
      <c r="DL7" s="184" t="s">
        <v>447</v>
      </c>
      <c r="DM7" s="184" t="s">
        <v>447</v>
      </c>
      <c r="DN7" s="184" t="s">
        <v>447</v>
      </c>
    </row>
    <row r="8" spans="1:118">
      <c r="A8" s="75">
        <v>3</v>
      </c>
      <c r="B8" s="76">
        <v>2180</v>
      </c>
      <c r="C8" s="75" t="s">
        <v>228</v>
      </c>
      <c r="D8" s="77" t="s">
        <v>169</v>
      </c>
      <c r="E8" s="78" t="s">
        <v>229</v>
      </c>
      <c r="F8" s="80"/>
      <c r="G8" s="78">
        <v>78</v>
      </c>
      <c r="H8" s="80" t="str">
        <f t="shared" si="0"/>
        <v>C</v>
      </c>
      <c r="I8" s="78" t="s">
        <v>230</v>
      </c>
      <c r="J8" s="78">
        <v>83</v>
      </c>
      <c r="K8" s="80" t="str">
        <f t="shared" si="1"/>
        <v>C</v>
      </c>
      <c r="L8" s="78" t="s">
        <v>213</v>
      </c>
      <c r="M8" s="81">
        <v>85</v>
      </c>
      <c r="N8" s="80" t="str">
        <f t="shared" si="2"/>
        <v>B</v>
      </c>
      <c r="O8" s="82" t="str">
        <f t="shared" si="3"/>
        <v>Menonjol Pada  Pemahaman Jenis-jenis Pekerjaan Materi Nilai-nilai Pancasila dalam kerangka Praktek Penyelenggaraan Pemerintahan Negara</v>
      </c>
      <c r="P8" s="81">
        <v>83</v>
      </c>
      <c r="Q8" s="80" t="str">
        <f t="shared" si="4"/>
        <v>C</v>
      </c>
      <c r="R8" s="82" t="str">
        <f t="shared" si="5"/>
        <v>Menonjol Pada Pemahaman Materi Ketentuan UUD NRI TH.1945 dalam kehidupan bernegara</v>
      </c>
      <c r="S8" s="81">
        <v>79</v>
      </c>
      <c r="T8" s="80" t="str">
        <f t="shared" si="6"/>
        <v>C</v>
      </c>
      <c r="U8" s="81" t="s">
        <v>175</v>
      </c>
      <c r="V8" s="81">
        <v>89</v>
      </c>
      <c r="W8" s="81" t="str">
        <f t="shared" si="7"/>
        <v>B</v>
      </c>
      <c r="X8" s="81" t="s">
        <v>176</v>
      </c>
      <c r="Y8" s="83">
        <v>83</v>
      </c>
      <c r="Z8" s="83" t="s">
        <v>177</v>
      </c>
      <c r="AA8" s="83" t="s">
        <v>231</v>
      </c>
      <c r="AB8" s="83">
        <v>81</v>
      </c>
      <c r="AC8" s="83" t="s">
        <v>177</v>
      </c>
      <c r="AD8" s="83" t="s">
        <v>232</v>
      </c>
      <c r="AE8" s="84">
        <v>80</v>
      </c>
      <c r="AF8" s="80" t="str">
        <f t="shared" si="8"/>
        <v>C</v>
      </c>
      <c r="AG8" s="91" t="s">
        <v>181</v>
      </c>
      <c r="AH8" s="86">
        <v>85</v>
      </c>
      <c r="AI8" s="80" t="str">
        <f t="shared" si="9"/>
        <v>B</v>
      </c>
      <c r="AJ8" s="88" t="s">
        <v>182</v>
      </c>
      <c r="AK8" s="78">
        <v>76</v>
      </c>
      <c r="AL8" s="80" t="str">
        <f t="shared" si="10"/>
        <v>C</v>
      </c>
      <c r="AM8" s="89" t="s">
        <v>183</v>
      </c>
      <c r="AN8" s="78">
        <v>79</v>
      </c>
      <c r="AO8" s="80" t="str">
        <f t="shared" si="11"/>
        <v>C</v>
      </c>
      <c r="AP8" s="89" t="s">
        <v>184</v>
      </c>
      <c r="AQ8" s="84">
        <v>81</v>
      </c>
      <c r="AR8" s="80" t="str">
        <f t="shared" si="12"/>
        <v>C</v>
      </c>
      <c r="AS8" s="91" t="s">
        <v>185</v>
      </c>
      <c r="AT8" s="84">
        <v>78</v>
      </c>
      <c r="AU8" s="80" t="str">
        <f t="shared" si="13"/>
        <v>C</v>
      </c>
      <c r="AV8" s="91" t="s">
        <v>187</v>
      </c>
      <c r="AW8" s="81">
        <v>85</v>
      </c>
      <c r="AX8" s="80" t="str">
        <f t="shared" si="14"/>
        <v>B</v>
      </c>
      <c r="AY8" s="81" t="s">
        <v>188</v>
      </c>
      <c r="AZ8" s="81">
        <v>79</v>
      </c>
      <c r="BA8" s="80" t="str">
        <f t="shared" si="15"/>
        <v>C</v>
      </c>
      <c r="BB8" s="81" t="s">
        <v>233</v>
      </c>
      <c r="BC8" s="92">
        <v>77</v>
      </c>
      <c r="BD8" s="93" t="s">
        <v>177</v>
      </c>
      <c r="BE8" s="93" t="s">
        <v>190</v>
      </c>
      <c r="BF8" s="92">
        <v>75</v>
      </c>
      <c r="BG8" s="93" t="s">
        <v>177</v>
      </c>
      <c r="BH8" s="93" t="s">
        <v>191</v>
      </c>
      <c r="BI8" s="94">
        <v>80</v>
      </c>
      <c r="BJ8" s="80" t="str">
        <f t="shared" si="16"/>
        <v>C</v>
      </c>
      <c r="BK8" s="81" t="s">
        <v>235</v>
      </c>
      <c r="BL8" s="81">
        <v>83</v>
      </c>
      <c r="BM8" s="80" t="str">
        <f t="shared" si="17"/>
        <v>C</v>
      </c>
      <c r="BN8" s="81" t="s">
        <v>193</v>
      </c>
      <c r="BO8" s="92">
        <v>75</v>
      </c>
      <c r="BP8" s="93" t="s">
        <v>177</v>
      </c>
      <c r="BQ8" s="93" t="s">
        <v>217</v>
      </c>
      <c r="BR8" s="92">
        <v>78</v>
      </c>
      <c r="BS8" s="93" t="s">
        <v>177</v>
      </c>
      <c r="BT8" s="93" t="s">
        <v>195</v>
      </c>
      <c r="BU8" s="95">
        <v>76</v>
      </c>
      <c r="BV8" s="80" t="str">
        <f t="shared" si="18"/>
        <v>C</v>
      </c>
      <c r="BW8" s="88" t="s">
        <v>196</v>
      </c>
      <c r="BX8" s="84">
        <v>84</v>
      </c>
      <c r="BY8" s="80" t="str">
        <f t="shared" si="19"/>
        <v>B</v>
      </c>
      <c r="BZ8" s="88" t="s">
        <v>219</v>
      </c>
      <c r="CA8" s="92">
        <v>77</v>
      </c>
      <c r="CB8" s="93" t="s">
        <v>177</v>
      </c>
      <c r="CC8" s="93" t="s">
        <v>236</v>
      </c>
      <c r="CD8" s="92">
        <v>78</v>
      </c>
      <c r="CE8" s="93" t="s">
        <v>177</v>
      </c>
      <c r="CF8" s="93" t="s">
        <v>199</v>
      </c>
      <c r="CG8" s="96">
        <v>79</v>
      </c>
      <c r="CH8" s="80" t="str">
        <f t="shared" si="20"/>
        <v>C</v>
      </c>
      <c r="CI8" s="78" t="s">
        <v>222</v>
      </c>
      <c r="CJ8" s="96">
        <v>83</v>
      </c>
      <c r="CK8" s="80" t="str">
        <f t="shared" si="21"/>
        <v>C</v>
      </c>
      <c r="CL8" s="78" t="s">
        <v>201</v>
      </c>
      <c r="CM8" s="96">
        <v>84</v>
      </c>
      <c r="CN8" s="80" t="str">
        <f t="shared" si="22"/>
        <v>B</v>
      </c>
      <c r="CO8" s="78" t="s">
        <v>202</v>
      </c>
      <c r="CP8" s="96">
        <v>88</v>
      </c>
      <c r="CQ8" s="80" t="str">
        <f t="shared" si="23"/>
        <v>B</v>
      </c>
      <c r="CR8" s="78" t="s">
        <v>203</v>
      </c>
      <c r="CS8" s="78">
        <v>79</v>
      </c>
      <c r="CT8" s="80" t="str">
        <f t="shared" si="24"/>
        <v>C</v>
      </c>
      <c r="CU8" s="78" t="s">
        <v>237</v>
      </c>
      <c r="CV8" s="78">
        <v>78</v>
      </c>
      <c r="CW8" s="80" t="str">
        <f t="shared" si="25"/>
        <v>C</v>
      </c>
      <c r="CX8" s="78" t="s">
        <v>238</v>
      </c>
      <c r="CY8" s="97" t="s">
        <v>206</v>
      </c>
      <c r="CZ8" s="98" t="s">
        <v>239</v>
      </c>
      <c r="DA8" s="99" t="s">
        <v>240</v>
      </c>
      <c r="DB8" s="100" t="s">
        <v>241</v>
      </c>
      <c r="DC8" s="185" t="s">
        <v>447</v>
      </c>
      <c r="DD8" s="185" t="s">
        <v>447</v>
      </c>
      <c r="DE8" s="184" t="s">
        <v>447</v>
      </c>
      <c r="DF8" s="184" t="s">
        <v>447</v>
      </c>
      <c r="DG8" s="184" t="s">
        <v>447</v>
      </c>
      <c r="DH8" s="184" t="s">
        <v>447</v>
      </c>
      <c r="DI8" s="184" t="s">
        <v>447</v>
      </c>
      <c r="DJ8" s="184" t="s">
        <v>447</v>
      </c>
      <c r="DK8" s="184" t="s">
        <v>447</v>
      </c>
      <c r="DL8" s="184" t="s">
        <v>447</v>
      </c>
      <c r="DM8" s="184" t="s">
        <v>447</v>
      </c>
      <c r="DN8" s="184" t="s">
        <v>447</v>
      </c>
    </row>
    <row r="9" spans="1:118">
      <c r="A9" s="75">
        <v>4</v>
      </c>
      <c r="B9" s="76">
        <v>2181</v>
      </c>
      <c r="C9" s="75" t="s">
        <v>242</v>
      </c>
      <c r="D9" s="77" t="s">
        <v>169</v>
      </c>
      <c r="E9" s="78" t="s">
        <v>243</v>
      </c>
      <c r="F9" s="80"/>
      <c r="G9" s="78">
        <v>76</v>
      </c>
      <c r="H9" s="80" t="str">
        <f t="shared" si="0"/>
        <v>C</v>
      </c>
      <c r="I9" s="78" t="s">
        <v>212</v>
      </c>
      <c r="J9" s="78">
        <v>78</v>
      </c>
      <c r="K9" s="80" t="str">
        <f t="shared" si="1"/>
        <v>C</v>
      </c>
      <c r="L9" s="78" t="s">
        <v>174</v>
      </c>
      <c r="M9" s="81">
        <v>85</v>
      </c>
      <c r="N9" s="80" t="str">
        <f t="shared" si="2"/>
        <v>B</v>
      </c>
      <c r="O9" s="82" t="str">
        <f t="shared" si="3"/>
        <v>Menonjol Pada  Pemahaman Jenis-jenis Pekerjaan Materi Nilai-nilai Pancasila dalam kerangka Praktek Penyelenggaraan Pemerintahan Negara</v>
      </c>
      <c r="P9" s="81">
        <v>82</v>
      </c>
      <c r="Q9" s="80" t="str">
        <f t="shared" si="4"/>
        <v>C</v>
      </c>
      <c r="R9" s="82" t="str">
        <f t="shared" si="5"/>
        <v>Menonjol Pada Pemahaman Materi Ketentuan UUD NRI TH.1945 dalam kehidupan bernegara</v>
      </c>
      <c r="S9" s="81">
        <v>80</v>
      </c>
      <c r="T9" s="80" t="str">
        <f t="shared" si="6"/>
        <v>C</v>
      </c>
      <c r="U9" s="81" t="s">
        <v>175</v>
      </c>
      <c r="V9" s="81">
        <v>90</v>
      </c>
      <c r="W9" s="81" t="str">
        <f t="shared" si="7"/>
        <v>B</v>
      </c>
      <c r="X9" s="81" t="s">
        <v>176</v>
      </c>
      <c r="Y9" s="83">
        <v>75</v>
      </c>
      <c r="Z9" s="83" t="s">
        <v>177</v>
      </c>
      <c r="AA9" s="83" t="s">
        <v>244</v>
      </c>
      <c r="AB9" s="83">
        <v>78</v>
      </c>
      <c r="AC9" s="83" t="s">
        <v>177</v>
      </c>
      <c r="AD9" s="83" t="s">
        <v>232</v>
      </c>
      <c r="AE9" s="84">
        <v>82</v>
      </c>
      <c r="AF9" s="80" t="str">
        <f t="shared" si="8"/>
        <v>C</v>
      </c>
      <c r="AG9" s="91" t="s">
        <v>181</v>
      </c>
      <c r="AH9" s="86">
        <v>91</v>
      </c>
      <c r="AI9" s="80" t="str">
        <f t="shared" si="9"/>
        <v>B</v>
      </c>
      <c r="AJ9" s="88" t="s">
        <v>182</v>
      </c>
      <c r="AK9" s="78">
        <v>75</v>
      </c>
      <c r="AL9" s="80" t="str">
        <f t="shared" si="10"/>
        <v>C</v>
      </c>
      <c r="AM9" s="89" t="s">
        <v>245</v>
      </c>
      <c r="AN9" s="78">
        <v>77</v>
      </c>
      <c r="AO9" s="80" t="str">
        <f t="shared" si="11"/>
        <v>C</v>
      </c>
      <c r="AP9" s="89" t="s">
        <v>184</v>
      </c>
      <c r="AQ9" s="84">
        <v>82</v>
      </c>
      <c r="AR9" s="80" t="str">
        <f t="shared" si="12"/>
        <v>C</v>
      </c>
      <c r="AS9" s="91" t="s">
        <v>185</v>
      </c>
      <c r="AT9" s="84">
        <v>83</v>
      </c>
      <c r="AU9" s="80" t="str">
        <f t="shared" si="13"/>
        <v>C</v>
      </c>
      <c r="AV9" s="91" t="s">
        <v>187</v>
      </c>
      <c r="AW9" s="81">
        <v>85</v>
      </c>
      <c r="AX9" s="80" t="str">
        <f t="shared" si="14"/>
        <v>B</v>
      </c>
      <c r="AY9" s="81" t="s">
        <v>188</v>
      </c>
      <c r="AZ9" s="81">
        <v>82</v>
      </c>
      <c r="BA9" s="80" t="str">
        <f t="shared" si="15"/>
        <v>C</v>
      </c>
      <c r="BB9" s="81" t="s">
        <v>215</v>
      </c>
      <c r="BC9" s="92">
        <v>75</v>
      </c>
      <c r="BD9" s="93" t="s">
        <v>177</v>
      </c>
      <c r="BE9" s="93" t="s">
        <v>190</v>
      </c>
      <c r="BF9" s="92">
        <v>78</v>
      </c>
      <c r="BG9" s="93" t="s">
        <v>177</v>
      </c>
      <c r="BH9" s="93" t="s">
        <v>191</v>
      </c>
      <c r="BI9" s="94">
        <v>80</v>
      </c>
      <c r="BJ9" s="80" t="str">
        <f t="shared" si="16"/>
        <v>C</v>
      </c>
      <c r="BK9" s="81" t="s">
        <v>235</v>
      </c>
      <c r="BL9" s="81">
        <v>84</v>
      </c>
      <c r="BM9" s="80" t="str">
        <f t="shared" si="17"/>
        <v>B</v>
      </c>
      <c r="BN9" s="81" t="s">
        <v>193</v>
      </c>
      <c r="BO9" s="92">
        <v>76</v>
      </c>
      <c r="BP9" s="93" t="s">
        <v>177</v>
      </c>
      <c r="BQ9" s="93" t="s">
        <v>217</v>
      </c>
      <c r="BR9" s="92">
        <v>78</v>
      </c>
      <c r="BS9" s="93" t="s">
        <v>177</v>
      </c>
      <c r="BT9" s="93" t="s">
        <v>195</v>
      </c>
      <c r="BU9" s="95">
        <v>75</v>
      </c>
      <c r="BV9" s="80" t="str">
        <f t="shared" si="18"/>
        <v>C</v>
      </c>
      <c r="BW9" s="88" t="s">
        <v>246</v>
      </c>
      <c r="BX9" s="84">
        <v>85</v>
      </c>
      <c r="BY9" s="80" t="str">
        <f t="shared" si="19"/>
        <v>B</v>
      </c>
      <c r="BZ9" s="88" t="s">
        <v>197</v>
      </c>
      <c r="CA9" s="92">
        <v>77</v>
      </c>
      <c r="CB9" s="93" t="s">
        <v>177</v>
      </c>
      <c r="CC9" s="93" t="s">
        <v>198</v>
      </c>
      <c r="CD9" s="92">
        <v>78</v>
      </c>
      <c r="CE9" s="93" t="s">
        <v>177</v>
      </c>
      <c r="CF9" s="93" t="s">
        <v>199</v>
      </c>
      <c r="CG9" s="96">
        <v>80</v>
      </c>
      <c r="CH9" s="80" t="str">
        <f t="shared" si="20"/>
        <v>C</v>
      </c>
      <c r="CI9" s="78" t="s">
        <v>222</v>
      </c>
      <c r="CJ9" s="96">
        <v>83</v>
      </c>
      <c r="CK9" s="80" t="str">
        <f t="shared" si="21"/>
        <v>C</v>
      </c>
      <c r="CL9" s="78" t="s">
        <v>201</v>
      </c>
      <c r="CM9" s="96">
        <v>86</v>
      </c>
      <c r="CN9" s="80" t="str">
        <f t="shared" si="22"/>
        <v>B</v>
      </c>
      <c r="CO9" s="78" t="s">
        <v>247</v>
      </c>
      <c r="CP9" s="96">
        <v>85</v>
      </c>
      <c r="CQ9" s="80" t="str">
        <f t="shared" si="23"/>
        <v>B</v>
      </c>
      <c r="CR9" s="78" t="s">
        <v>224</v>
      </c>
      <c r="CS9" s="78">
        <v>80</v>
      </c>
      <c r="CT9" s="80" t="str">
        <f t="shared" si="24"/>
        <v>C</v>
      </c>
      <c r="CU9" s="78" t="s">
        <v>248</v>
      </c>
      <c r="CV9" s="78">
        <v>79</v>
      </c>
      <c r="CW9" s="80" t="str">
        <f t="shared" si="25"/>
        <v>C</v>
      </c>
      <c r="CX9" s="78" t="s">
        <v>249</v>
      </c>
      <c r="CY9" s="97" t="s">
        <v>206</v>
      </c>
      <c r="CZ9" s="98" t="s">
        <v>250</v>
      </c>
      <c r="DA9" s="99" t="s">
        <v>240</v>
      </c>
      <c r="DB9" s="100" t="s">
        <v>241</v>
      </c>
      <c r="DC9" s="185" t="s">
        <v>447</v>
      </c>
      <c r="DD9" s="185" t="s">
        <v>447</v>
      </c>
      <c r="DE9" s="184" t="s">
        <v>447</v>
      </c>
      <c r="DF9" s="184" t="s">
        <v>447</v>
      </c>
      <c r="DG9" s="184" t="s">
        <v>447</v>
      </c>
      <c r="DH9" s="184" t="s">
        <v>447</v>
      </c>
      <c r="DI9" s="184" t="s">
        <v>447</v>
      </c>
      <c r="DJ9" s="184" t="s">
        <v>447</v>
      </c>
      <c r="DK9" s="184" t="s">
        <v>447</v>
      </c>
      <c r="DL9" s="184" t="s">
        <v>447</v>
      </c>
      <c r="DM9" s="184" t="s">
        <v>447</v>
      </c>
      <c r="DN9" s="184" t="s">
        <v>447</v>
      </c>
    </row>
    <row r="10" spans="1:118">
      <c r="A10" s="75">
        <v>5</v>
      </c>
      <c r="B10" s="76">
        <v>2182</v>
      </c>
      <c r="C10" s="75" t="s">
        <v>251</v>
      </c>
      <c r="D10" s="77" t="s">
        <v>169</v>
      </c>
      <c r="E10" s="78" t="s">
        <v>171</v>
      </c>
      <c r="F10" s="80"/>
      <c r="G10" s="78">
        <v>78</v>
      </c>
      <c r="H10" s="80" t="str">
        <f t="shared" si="0"/>
        <v>C</v>
      </c>
      <c r="I10" s="78" t="s">
        <v>252</v>
      </c>
      <c r="J10" s="78">
        <v>80</v>
      </c>
      <c r="K10" s="80" t="str">
        <f t="shared" si="1"/>
        <v>C</v>
      </c>
      <c r="L10" s="78" t="s">
        <v>213</v>
      </c>
      <c r="M10" s="81">
        <v>83</v>
      </c>
      <c r="N10" s="80" t="str">
        <f t="shared" si="2"/>
        <v>C</v>
      </c>
      <c r="O10" s="82" t="str">
        <f t="shared" si="3"/>
        <v>Menonjol Pada  Pemahaman Jenis-jenis Pekerjaan Materi Nilai-nilai Pancasila dalam kerangka Praktek Penyelenggaraan Pemerintahan Negara</v>
      </c>
      <c r="P10" s="81">
        <v>81</v>
      </c>
      <c r="Q10" s="80" t="str">
        <f t="shared" si="4"/>
        <v>C</v>
      </c>
      <c r="R10" s="82" t="str">
        <f t="shared" si="5"/>
        <v>Menonjol Pada  Pemahaman Jenis-jenis Pekerjaan Materi Nilai-nilai Pancasila dalam kerangka Praktek Penyelenggaraan Pemerintahan Negara</v>
      </c>
      <c r="S10" s="81">
        <v>75</v>
      </c>
      <c r="T10" s="80" t="str">
        <f t="shared" si="6"/>
        <v>C</v>
      </c>
      <c r="U10" s="81" t="s">
        <v>175</v>
      </c>
      <c r="V10" s="81">
        <v>90</v>
      </c>
      <c r="W10" s="81" t="str">
        <f t="shared" si="7"/>
        <v>B</v>
      </c>
      <c r="X10" s="81" t="s">
        <v>176</v>
      </c>
      <c r="Y10" s="83">
        <v>75</v>
      </c>
      <c r="Z10" s="83" t="s">
        <v>177</v>
      </c>
      <c r="AA10" s="83" t="s">
        <v>178</v>
      </c>
      <c r="AB10" s="83">
        <v>76</v>
      </c>
      <c r="AC10" s="83" t="s">
        <v>177</v>
      </c>
      <c r="AD10" s="83" t="s">
        <v>179</v>
      </c>
      <c r="AE10" s="84">
        <v>84</v>
      </c>
      <c r="AF10" s="80" t="str">
        <f t="shared" si="8"/>
        <v>B</v>
      </c>
      <c r="AG10" s="91" t="s">
        <v>181</v>
      </c>
      <c r="AH10" s="86">
        <v>92</v>
      </c>
      <c r="AI10" s="80" t="str">
        <f t="shared" si="9"/>
        <v>B</v>
      </c>
      <c r="AJ10" s="88" t="s">
        <v>182</v>
      </c>
      <c r="AK10" s="78">
        <v>75</v>
      </c>
      <c r="AL10" s="80" t="str">
        <f t="shared" si="10"/>
        <v>C</v>
      </c>
      <c r="AM10" s="89" t="s">
        <v>183</v>
      </c>
      <c r="AN10" s="78">
        <v>76</v>
      </c>
      <c r="AO10" s="80" t="str">
        <f t="shared" si="11"/>
        <v>C</v>
      </c>
      <c r="AP10" s="89" t="s">
        <v>184</v>
      </c>
      <c r="AQ10" s="84">
        <v>78</v>
      </c>
      <c r="AR10" s="80" t="str">
        <f t="shared" si="12"/>
        <v>C</v>
      </c>
      <c r="AS10" s="91" t="s">
        <v>185</v>
      </c>
      <c r="AT10" s="84">
        <v>78</v>
      </c>
      <c r="AU10" s="80" t="str">
        <f t="shared" si="13"/>
        <v>C</v>
      </c>
      <c r="AV10" s="91" t="s">
        <v>187</v>
      </c>
      <c r="AW10" s="81">
        <v>84</v>
      </c>
      <c r="AX10" s="80" t="str">
        <f t="shared" si="14"/>
        <v>B</v>
      </c>
      <c r="AY10" s="81" t="s">
        <v>214</v>
      </c>
      <c r="AZ10" s="81">
        <v>83</v>
      </c>
      <c r="BA10" s="80" t="str">
        <f t="shared" si="15"/>
        <v>C</v>
      </c>
      <c r="BB10" s="81" t="s">
        <v>253</v>
      </c>
      <c r="BC10" s="92">
        <v>75</v>
      </c>
      <c r="BD10" s="93" t="s">
        <v>177</v>
      </c>
      <c r="BE10" s="93" t="s">
        <v>190</v>
      </c>
      <c r="BF10" s="92">
        <v>77</v>
      </c>
      <c r="BG10" s="93" t="s">
        <v>177</v>
      </c>
      <c r="BH10" s="93" t="s">
        <v>191</v>
      </c>
      <c r="BI10" s="94">
        <v>77</v>
      </c>
      <c r="BJ10" s="80" t="str">
        <f t="shared" si="16"/>
        <v>C</v>
      </c>
      <c r="BK10" s="81" t="s">
        <v>216</v>
      </c>
      <c r="BL10" s="81">
        <v>80</v>
      </c>
      <c r="BM10" s="80" t="str">
        <f t="shared" si="17"/>
        <v>C</v>
      </c>
      <c r="BN10" s="81" t="s">
        <v>193</v>
      </c>
      <c r="BO10" s="92">
        <v>77</v>
      </c>
      <c r="BP10" s="93" t="s">
        <v>177</v>
      </c>
      <c r="BQ10" s="93" t="s">
        <v>194</v>
      </c>
      <c r="BR10" s="92">
        <v>78</v>
      </c>
      <c r="BS10" s="93" t="s">
        <v>177</v>
      </c>
      <c r="BT10" s="93" t="s">
        <v>195</v>
      </c>
      <c r="BU10" s="95">
        <v>76</v>
      </c>
      <c r="BV10" s="80" t="str">
        <f t="shared" si="18"/>
        <v>C</v>
      </c>
      <c r="BW10" s="88" t="s">
        <v>218</v>
      </c>
      <c r="BX10" s="84">
        <v>86</v>
      </c>
      <c r="BY10" s="80" t="str">
        <f t="shared" si="19"/>
        <v>B</v>
      </c>
      <c r="BZ10" s="88" t="s">
        <v>197</v>
      </c>
      <c r="CA10" s="92">
        <v>75</v>
      </c>
      <c r="CB10" s="93" t="s">
        <v>177</v>
      </c>
      <c r="CC10" s="93" t="s">
        <v>220</v>
      </c>
      <c r="CD10" s="92">
        <v>78</v>
      </c>
      <c r="CE10" s="93" t="s">
        <v>177</v>
      </c>
      <c r="CF10" s="93" t="s">
        <v>199</v>
      </c>
      <c r="CG10" s="96">
        <v>81</v>
      </c>
      <c r="CH10" s="80" t="str">
        <f t="shared" si="20"/>
        <v>C</v>
      </c>
      <c r="CI10" s="78" t="s">
        <v>254</v>
      </c>
      <c r="CJ10" s="96">
        <v>82</v>
      </c>
      <c r="CK10" s="80" t="str">
        <f t="shared" si="21"/>
        <v>C</v>
      </c>
      <c r="CL10" s="78" t="s">
        <v>255</v>
      </c>
      <c r="CM10" s="96">
        <v>83</v>
      </c>
      <c r="CN10" s="80" t="str">
        <f t="shared" si="22"/>
        <v>C</v>
      </c>
      <c r="CO10" s="78" t="s">
        <v>256</v>
      </c>
      <c r="CP10" s="96">
        <v>80</v>
      </c>
      <c r="CQ10" s="80" t="str">
        <f t="shared" si="23"/>
        <v>C</v>
      </c>
      <c r="CR10" s="78" t="s">
        <v>257</v>
      </c>
      <c r="CS10" s="78">
        <v>80</v>
      </c>
      <c r="CT10" s="80" t="str">
        <f t="shared" si="24"/>
        <v>C</v>
      </c>
      <c r="CU10" s="78" t="s">
        <v>204</v>
      </c>
      <c r="CV10" s="78">
        <v>81</v>
      </c>
      <c r="CW10" s="80" t="str">
        <f t="shared" si="25"/>
        <v>C</v>
      </c>
      <c r="CX10" s="78" t="s">
        <v>205</v>
      </c>
      <c r="CY10" s="97" t="s">
        <v>206</v>
      </c>
      <c r="CZ10" s="98" t="s">
        <v>258</v>
      </c>
      <c r="DA10" s="182" t="s">
        <v>447</v>
      </c>
      <c r="DB10" s="182" t="s">
        <v>447</v>
      </c>
      <c r="DC10" s="182" t="s">
        <v>447</v>
      </c>
      <c r="DD10" s="182" t="s">
        <v>447</v>
      </c>
      <c r="DE10" s="184" t="s">
        <v>447</v>
      </c>
      <c r="DF10" s="184" t="s">
        <v>447</v>
      </c>
      <c r="DG10" s="184" t="s">
        <v>447</v>
      </c>
      <c r="DH10" s="184" t="s">
        <v>447</v>
      </c>
      <c r="DI10" s="184" t="s">
        <v>447</v>
      </c>
      <c r="DJ10" s="184" t="s">
        <v>447</v>
      </c>
      <c r="DK10" s="184" t="s">
        <v>447</v>
      </c>
      <c r="DL10" s="184" t="s">
        <v>447</v>
      </c>
      <c r="DM10" s="184" t="s">
        <v>447</v>
      </c>
      <c r="DN10" s="184" t="s">
        <v>447</v>
      </c>
    </row>
    <row r="11" spans="1:118">
      <c r="A11" s="75">
        <v>6</v>
      </c>
      <c r="B11" s="76">
        <v>2183</v>
      </c>
      <c r="C11" s="75" t="s">
        <v>259</v>
      </c>
      <c r="D11" s="77" t="s">
        <v>169</v>
      </c>
      <c r="E11" s="78" t="s">
        <v>171</v>
      </c>
      <c r="F11" s="80"/>
      <c r="G11" s="78">
        <v>78</v>
      </c>
      <c r="H11" s="80" t="str">
        <f t="shared" si="0"/>
        <v>C</v>
      </c>
      <c r="I11" s="78" t="s">
        <v>260</v>
      </c>
      <c r="J11" s="78">
        <v>79</v>
      </c>
      <c r="K11" s="80" t="str">
        <f t="shared" si="1"/>
        <v>C</v>
      </c>
      <c r="L11" s="78" t="s">
        <v>174</v>
      </c>
      <c r="M11" s="81">
        <v>86</v>
      </c>
      <c r="N11" s="80" t="str">
        <f t="shared" si="2"/>
        <v>B</v>
      </c>
      <c r="O11" s="82" t="str">
        <f t="shared" si="3"/>
        <v>Menonjol Pada  Pemahaman Jenis-jenis Pekerjaan Materi Nilai-nilai Pancasila dalam kerangka Praktek Penyelenggaraan Pemerintahan Negara</v>
      </c>
      <c r="P11" s="81">
        <v>82</v>
      </c>
      <c r="Q11" s="80" t="str">
        <f t="shared" si="4"/>
        <v>C</v>
      </c>
      <c r="R11" s="82" t="str">
        <f t="shared" si="5"/>
        <v>Menonjol Pada Pemahaman Materi Ketentuan UUD NRI TH.1945 dalam kehidupan bernegara</v>
      </c>
      <c r="S11" s="81">
        <v>83</v>
      </c>
      <c r="T11" s="80" t="str">
        <f t="shared" si="6"/>
        <v>C</v>
      </c>
      <c r="U11" s="81" t="s">
        <v>175</v>
      </c>
      <c r="V11" s="81">
        <v>93</v>
      </c>
      <c r="W11" s="81" t="str">
        <f t="shared" si="7"/>
        <v>A</v>
      </c>
      <c r="X11" s="81" t="s">
        <v>261</v>
      </c>
      <c r="Y11" s="83">
        <v>75</v>
      </c>
      <c r="Z11" s="83" t="s">
        <v>177</v>
      </c>
      <c r="AA11" s="83" t="s">
        <v>178</v>
      </c>
      <c r="AB11" s="83">
        <v>76</v>
      </c>
      <c r="AC11" s="83" t="s">
        <v>177</v>
      </c>
      <c r="AD11" s="83" t="s">
        <v>179</v>
      </c>
      <c r="AE11" s="84">
        <v>85</v>
      </c>
      <c r="AF11" s="80" t="str">
        <f t="shared" si="8"/>
        <v>B</v>
      </c>
      <c r="AG11" s="91" t="s">
        <v>181</v>
      </c>
      <c r="AH11" s="86">
        <v>94</v>
      </c>
      <c r="AI11" s="80" t="str">
        <f t="shared" si="9"/>
        <v>A</v>
      </c>
      <c r="AJ11" s="88" t="s">
        <v>182</v>
      </c>
      <c r="AK11" s="78">
        <v>76</v>
      </c>
      <c r="AL11" s="80" t="str">
        <f t="shared" si="10"/>
        <v>C</v>
      </c>
      <c r="AM11" s="89" t="s">
        <v>183</v>
      </c>
      <c r="AN11" s="101">
        <v>76</v>
      </c>
      <c r="AO11" s="80" t="str">
        <f t="shared" si="11"/>
        <v>C</v>
      </c>
      <c r="AP11" s="89" t="s">
        <v>184</v>
      </c>
      <c r="AQ11" s="84">
        <v>81</v>
      </c>
      <c r="AR11" s="80" t="str">
        <f t="shared" si="12"/>
        <v>C</v>
      </c>
      <c r="AS11" s="91" t="s">
        <v>185</v>
      </c>
      <c r="AT11" s="84">
        <v>78</v>
      </c>
      <c r="AU11" s="80" t="str">
        <f t="shared" si="13"/>
        <v>C</v>
      </c>
      <c r="AV11" s="91" t="s">
        <v>187</v>
      </c>
      <c r="AW11" s="81">
        <v>86</v>
      </c>
      <c r="AX11" s="80" t="str">
        <f t="shared" si="14"/>
        <v>B</v>
      </c>
      <c r="AY11" s="81" t="s">
        <v>188</v>
      </c>
      <c r="AZ11" s="81">
        <v>84</v>
      </c>
      <c r="BA11" s="80" t="str">
        <f t="shared" si="15"/>
        <v>B</v>
      </c>
      <c r="BB11" s="81" t="s">
        <v>215</v>
      </c>
      <c r="BC11" s="92">
        <v>78</v>
      </c>
      <c r="BD11" s="93" t="s">
        <v>177</v>
      </c>
      <c r="BE11" s="93" t="s">
        <v>190</v>
      </c>
      <c r="BF11" s="92">
        <v>78</v>
      </c>
      <c r="BG11" s="93" t="s">
        <v>177</v>
      </c>
      <c r="BH11" s="93" t="s">
        <v>191</v>
      </c>
      <c r="BI11" s="94">
        <v>75</v>
      </c>
      <c r="BJ11" s="80" t="str">
        <f t="shared" si="16"/>
        <v>C</v>
      </c>
      <c r="BK11" s="81" t="s">
        <v>192</v>
      </c>
      <c r="BL11" s="81">
        <v>80</v>
      </c>
      <c r="BM11" s="80" t="str">
        <f t="shared" si="17"/>
        <v>C</v>
      </c>
      <c r="BN11" s="81" t="s">
        <v>193</v>
      </c>
      <c r="BO11" s="92">
        <v>78</v>
      </c>
      <c r="BP11" s="93" t="s">
        <v>177</v>
      </c>
      <c r="BQ11" s="93" t="s">
        <v>194</v>
      </c>
      <c r="BR11" s="92">
        <v>77</v>
      </c>
      <c r="BS11" s="93" t="s">
        <v>177</v>
      </c>
      <c r="BT11" s="93" t="s">
        <v>195</v>
      </c>
      <c r="BU11" s="95">
        <v>76</v>
      </c>
      <c r="BV11" s="80" t="str">
        <f t="shared" si="18"/>
        <v>C</v>
      </c>
      <c r="BW11" s="88" t="s">
        <v>196</v>
      </c>
      <c r="BX11" s="84">
        <v>86</v>
      </c>
      <c r="BY11" s="80" t="str">
        <f t="shared" si="19"/>
        <v>B</v>
      </c>
      <c r="BZ11" s="88" t="s">
        <v>219</v>
      </c>
      <c r="CA11" s="92">
        <v>76</v>
      </c>
      <c r="CB11" s="93" t="s">
        <v>177</v>
      </c>
      <c r="CC11" s="93" t="s">
        <v>198</v>
      </c>
      <c r="CD11" s="92">
        <v>78</v>
      </c>
      <c r="CE11" s="93" t="s">
        <v>177</v>
      </c>
      <c r="CF11" s="93" t="s">
        <v>199</v>
      </c>
      <c r="CG11" s="96">
        <v>78</v>
      </c>
      <c r="CH11" s="80" t="str">
        <f t="shared" si="20"/>
        <v>C</v>
      </c>
      <c r="CI11" s="78" t="s">
        <v>262</v>
      </c>
      <c r="CJ11" s="96">
        <v>81</v>
      </c>
      <c r="CK11" s="80" t="str">
        <f t="shared" si="21"/>
        <v>C</v>
      </c>
      <c r="CL11" s="78" t="s">
        <v>201</v>
      </c>
      <c r="CM11" s="96">
        <v>84</v>
      </c>
      <c r="CN11" s="80" t="str">
        <f t="shared" si="22"/>
        <v>B</v>
      </c>
      <c r="CO11" s="78" t="s">
        <v>256</v>
      </c>
      <c r="CP11" s="96">
        <v>84</v>
      </c>
      <c r="CQ11" s="80" t="str">
        <f t="shared" si="23"/>
        <v>B</v>
      </c>
      <c r="CR11" s="78" t="s">
        <v>203</v>
      </c>
      <c r="CS11" s="78">
        <v>77</v>
      </c>
      <c r="CT11" s="80" t="str">
        <f t="shared" si="24"/>
        <v>C</v>
      </c>
      <c r="CU11" s="78" t="s">
        <v>263</v>
      </c>
      <c r="CV11" s="78">
        <v>80</v>
      </c>
      <c r="CW11" s="80" t="str">
        <f t="shared" si="25"/>
        <v>C</v>
      </c>
      <c r="CX11" s="78" t="s">
        <v>264</v>
      </c>
      <c r="CY11" s="97" t="s">
        <v>206</v>
      </c>
      <c r="CZ11" s="98" t="s">
        <v>265</v>
      </c>
      <c r="DA11" s="182" t="s">
        <v>447</v>
      </c>
      <c r="DB11" s="182" t="s">
        <v>447</v>
      </c>
      <c r="DC11" s="182" t="s">
        <v>447</v>
      </c>
      <c r="DD11" s="182" t="s">
        <v>447</v>
      </c>
      <c r="DE11" s="184" t="s">
        <v>447</v>
      </c>
      <c r="DF11" s="184" t="s">
        <v>447</v>
      </c>
      <c r="DG11" s="184" t="s">
        <v>447</v>
      </c>
      <c r="DH11" s="184" t="s">
        <v>447</v>
      </c>
      <c r="DI11" s="184" t="s">
        <v>447</v>
      </c>
      <c r="DJ11" s="184" t="s">
        <v>447</v>
      </c>
      <c r="DK11" s="184" t="s">
        <v>447</v>
      </c>
      <c r="DL11" s="184" t="s">
        <v>447</v>
      </c>
      <c r="DM11" s="184" t="s">
        <v>447</v>
      </c>
      <c r="DN11" s="184" t="s">
        <v>447</v>
      </c>
    </row>
    <row r="12" spans="1:118">
      <c r="A12" s="75">
        <v>7</v>
      </c>
      <c r="B12" s="76">
        <v>2184</v>
      </c>
      <c r="C12" s="75" t="s">
        <v>266</v>
      </c>
      <c r="D12" s="77" t="s">
        <v>169</v>
      </c>
      <c r="E12" s="78" t="s">
        <v>268</v>
      </c>
      <c r="F12" s="80"/>
      <c r="G12" s="78">
        <v>80</v>
      </c>
      <c r="H12" s="80" t="str">
        <f t="shared" si="0"/>
        <v>C</v>
      </c>
      <c r="I12" s="78" t="s">
        <v>269</v>
      </c>
      <c r="J12" s="78">
        <v>84</v>
      </c>
      <c r="K12" s="80" t="str">
        <f t="shared" si="1"/>
        <v>B</v>
      </c>
      <c r="L12" s="78" t="s">
        <v>213</v>
      </c>
      <c r="M12" s="81">
        <v>87</v>
      </c>
      <c r="N12" s="80" t="str">
        <f t="shared" si="2"/>
        <v>B</v>
      </c>
      <c r="O12" s="82" t="str">
        <f t="shared" si="3"/>
        <v>Menonjol Pada  Pemahaman Jenis-jenis Pekerjaan Materi Nilai-nilai Pancasila dalam kerangka Praktek Penyelenggaraan Pemerintahan Negara</v>
      </c>
      <c r="P12" s="81">
        <v>83</v>
      </c>
      <c r="Q12" s="80" t="str">
        <f t="shared" si="4"/>
        <v>C</v>
      </c>
      <c r="R12" s="82" t="str">
        <f t="shared" si="5"/>
        <v>Menonjol Pada Pemahaman Materi Ketentuan UUD NRI TH.1945 dalam kehidupan bernegara</v>
      </c>
      <c r="S12" s="81">
        <v>85</v>
      </c>
      <c r="T12" s="80" t="str">
        <f t="shared" si="6"/>
        <v>B</v>
      </c>
      <c r="U12" s="81" t="s">
        <v>270</v>
      </c>
      <c r="V12" s="81">
        <v>96</v>
      </c>
      <c r="W12" s="81" t="str">
        <f t="shared" si="7"/>
        <v>A</v>
      </c>
      <c r="X12" s="81" t="s">
        <v>261</v>
      </c>
      <c r="Y12" s="83">
        <v>80</v>
      </c>
      <c r="Z12" s="83" t="s">
        <v>177</v>
      </c>
      <c r="AA12" s="83" t="s">
        <v>271</v>
      </c>
      <c r="AB12" s="83">
        <v>79</v>
      </c>
      <c r="AC12" s="83" t="s">
        <v>177</v>
      </c>
      <c r="AD12" s="83" t="s">
        <v>179</v>
      </c>
      <c r="AE12" s="84">
        <v>81</v>
      </c>
      <c r="AF12" s="80" t="str">
        <f t="shared" si="8"/>
        <v>C</v>
      </c>
      <c r="AG12" s="91" t="s">
        <v>181</v>
      </c>
      <c r="AH12" s="86">
        <v>87</v>
      </c>
      <c r="AI12" s="80" t="str">
        <f t="shared" si="9"/>
        <v>B</v>
      </c>
      <c r="AJ12" s="88" t="s">
        <v>182</v>
      </c>
      <c r="AK12" s="78">
        <v>77</v>
      </c>
      <c r="AL12" s="80" t="str">
        <f t="shared" si="10"/>
        <v>C</v>
      </c>
      <c r="AM12" s="89" t="s">
        <v>272</v>
      </c>
      <c r="AN12" s="78">
        <v>83</v>
      </c>
      <c r="AO12" s="80" t="str">
        <f t="shared" si="11"/>
        <v>C</v>
      </c>
      <c r="AP12" s="89" t="s">
        <v>184</v>
      </c>
      <c r="AQ12" s="84">
        <v>82</v>
      </c>
      <c r="AR12" s="80" t="str">
        <f t="shared" si="12"/>
        <v>C</v>
      </c>
      <c r="AS12" s="91" t="s">
        <v>185</v>
      </c>
      <c r="AT12" s="84">
        <v>78</v>
      </c>
      <c r="AU12" s="80" t="str">
        <f t="shared" si="13"/>
        <v>C</v>
      </c>
      <c r="AV12" s="91" t="s">
        <v>187</v>
      </c>
      <c r="AW12" s="81">
        <v>90</v>
      </c>
      <c r="AX12" s="80" t="str">
        <f t="shared" si="14"/>
        <v>B</v>
      </c>
      <c r="AY12" s="81" t="s">
        <v>188</v>
      </c>
      <c r="AZ12" s="81">
        <v>82</v>
      </c>
      <c r="BA12" s="80" t="str">
        <f t="shared" si="15"/>
        <v>C</v>
      </c>
      <c r="BB12" s="81" t="s">
        <v>273</v>
      </c>
      <c r="BC12" s="92">
        <v>79</v>
      </c>
      <c r="BD12" s="93" t="s">
        <v>177</v>
      </c>
      <c r="BE12" s="93" t="s">
        <v>274</v>
      </c>
      <c r="BF12" s="92">
        <v>78</v>
      </c>
      <c r="BG12" s="93" t="s">
        <v>177</v>
      </c>
      <c r="BH12" s="93" t="s">
        <v>191</v>
      </c>
      <c r="BI12" s="94">
        <v>83</v>
      </c>
      <c r="BJ12" s="80" t="str">
        <f t="shared" si="16"/>
        <v>C</v>
      </c>
      <c r="BK12" s="81" t="s">
        <v>275</v>
      </c>
      <c r="BL12" s="81">
        <v>85</v>
      </c>
      <c r="BM12" s="80" t="str">
        <f t="shared" si="17"/>
        <v>B</v>
      </c>
      <c r="BN12" s="81" t="s">
        <v>193</v>
      </c>
      <c r="BO12" s="92">
        <v>78</v>
      </c>
      <c r="BP12" s="93" t="s">
        <v>177</v>
      </c>
      <c r="BQ12" s="93" t="s">
        <v>194</v>
      </c>
      <c r="BR12" s="92">
        <v>79</v>
      </c>
      <c r="BS12" s="93" t="s">
        <v>177</v>
      </c>
      <c r="BT12" s="93" t="s">
        <v>195</v>
      </c>
      <c r="BU12" s="95">
        <v>83</v>
      </c>
      <c r="BV12" s="80" t="str">
        <f t="shared" si="18"/>
        <v>C</v>
      </c>
      <c r="BW12" s="88" t="s">
        <v>246</v>
      </c>
      <c r="BX12" s="84">
        <v>80</v>
      </c>
      <c r="BY12" s="80" t="str">
        <f t="shared" si="19"/>
        <v>C</v>
      </c>
      <c r="BZ12" s="88" t="s">
        <v>276</v>
      </c>
      <c r="CA12" s="92">
        <v>80</v>
      </c>
      <c r="CB12" s="93" t="s">
        <v>177</v>
      </c>
      <c r="CC12" s="93" t="s">
        <v>277</v>
      </c>
      <c r="CD12" s="92">
        <v>79</v>
      </c>
      <c r="CE12" s="93" t="s">
        <v>177</v>
      </c>
      <c r="CF12" s="93" t="s">
        <v>221</v>
      </c>
      <c r="CG12" s="96">
        <v>80</v>
      </c>
      <c r="CH12" s="80" t="str">
        <f t="shared" si="20"/>
        <v>C</v>
      </c>
      <c r="CI12" s="78" t="s">
        <v>222</v>
      </c>
      <c r="CJ12" s="96">
        <v>83</v>
      </c>
      <c r="CK12" s="80" t="str">
        <f t="shared" si="21"/>
        <v>C</v>
      </c>
      <c r="CL12" s="78" t="s">
        <v>201</v>
      </c>
      <c r="CM12" s="96">
        <v>86</v>
      </c>
      <c r="CN12" s="80" t="str">
        <f t="shared" si="22"/>
        <v>B</v>
      </c>
      <c r="CO12" s="78" t="s">
        <v>202</v>
      </c>
      <c r="CP12" s="96">
        <v>85</v>
      </c>
      <c r="CQ12" s="80" t="str">
        <f t="shared" si="23"/>
        <v>B</v>
      </c>
      <c r="CR12" s="78" t="s">
        <v>224</v>
      </c>
      <c r="CS12" s="78">
        <v>83</v>
      </c>
      <c r="CT12" s="80" t="str">
        <f t="shared" si="24"/>
        <v>C</v>
      </c>
      <c r="CU12" s="78" t="s">
        <v>278</v>
      </c>
      <c r="CV12" s="78">
        <v>79</v>
      </c>
      <c r="CW12" s="80" t="str">
        <f t="shared" si="25"/>
        <v>C</v>
      </c>
      <c r="CX12" s="78" t="s">
        <v>279</v>
      </c>
      <c r="CY12" s="97" t="s">
        <v>206</v>
      </c>
      <c r="CZ12" s="98" t="s">
        <v>280</v>
      </c>
      <c r="DA12" s="182" t="s">
        <v>447</v>
      </c>
      <c r="DB12" s="182" t="s">
        <v>447</v>
      </c>
      <c r="DC12" s="182" t="s">
        <v>447</v>
      </c>
      <c r="DD12" s="182" t="s">
        <v>447</v>
      </c>
      <c r="DE12" s="184" t="s">
        <v>447</v>
      </c>
      <c r="DF12" s="184" t="s">
        <v>447</v>
      </c>
      <c r="DG12" s="184" t="s">
        <v>447</v>
      </c>
      <c r="DH12" s="184" t="s">
        <v>447</v>
      </c>
      <c r="DI12" s="184" t="s">
        <v>447</v>
      </c>
      <c r="DJ12" s="184" t="s">
        <v>447</v>
      </c>
      <c r="DK12" s="184" t="s">
        <v>447</v>
      </c>
      <c r="DL12" s="184" t="s">
        <v>447</v>
      </c>
      <c r="DM12" s="184" t="s">
        <v>447</v>
      </c>
      <c r="DN12" s="184" t="s">
        <v>447</v>
      </c>
    </row>
    <row r="13" spans="1:118">
      <c r="A13" s="75">
        <v>8</v>
      </c>
      <c r="B13" s="76">
        <v>2185</v>
      </c>
      <c r="C13" s="75" t="s">
        <v>281</v>
      </c>
      <c r="D13" s="77" t="s">
        <v>169</v>
      </c>
      <c r="E13" s="78" t="s">
        <v>243</v>
      </c>
      <c r="F13" s="80"/>
      <c r="G13" s="78">
        <v>79</v>
      </c>
      <c r="H13" s="80" t="str">
        <f t="shared" si="0"/>
        <v>C</v>
      </c>
      <c r="I13" s="78" t="s">
        <v>212</v>
      </c>
      <c r="J13" s="78">
        <v>80</v>
      </c>
      <c r="K13" s="80" t="str">
        <f t="shared" si="1"/>
        <v>C</v>
      </c>
      <c r="L13" s="78" t="s">
        <v>213</v>
      </c>
      <c r="M13" s="81">
        <v>86</v>
      </c>
      <c r="N13" s="80" t="str">
        <f t="shared" si="2"/>
        <v>B</v>
      </c>
      <c r="O13" s="82" t="str">
        <f t="shared" si="3"/>
        <v>Menonjol Pada  Pemahaman Jenis-jenis Pekerjaan Materi Nilai-nilai Pancasila dalam kerangka Praktek Penyelenggaraan Pemerintahan Negara</v>
      </c>
      <c r="P13" s="81">
        <v>84</v>
      </c>
      <c r="Q13" s="80" t="str">
        <f t="shared" si="4"/>
        <v>B</v>
      </c>
      <c r="R13" s="82" t="str">
        <f t="shared" si="5"/>
        <v>Menonjol Pada Pemahaman Materi Ketentuan UUD NRI TH.1945 dalam kehidupan bernegara</v>
      </c>
      <c r="S13" s="81">
        <v>77</v>
      </c>
      <c r="T13" s="80" t="str">
        <f t="shared" si="6"/>
        <v>C</v>
      </c>
      <c r="U13" s="81" t="s">
        <v>175</v>
      </c>
      <c r="V13" s="81">
        <v>90</v>
      </c>
      <c r="W13" s="81" t="str">
        <f t="shared" si="7"/>
        <v>B</v>
      </c>
      <c r="X13" s="81" t="s">
        <v>176</v>
      </c>
      <c r="Y13" s="83">
        <v>76</v>
      </c>
      <c r="Z13" s="83" t="s">
        <v>177</v>
      </c>
      <c r="AA13" s="83" t="s">
        <v>244</v>
      </c>
      <c r="AB13" s="83">
        <v>80</v>
      </c>
      <c r="AC13" s="83" t="s">
        <v>177</v>
      </c>
      <c r="AD13" s="83" t="s">
        <v>283</v>
      </c>
      <c r="AE13" s="84">
        <v>83</v>
      </c>
      <c r="AF13" s="80" t="str">
        <f t="shared" si="8"/>
        <v>C</v>
      </c>
      <c r="AG13" s="91" t="s">
        <v>181</v>
      </c>
      <c r="AH13" s="86">
        <v>90</v>
      </c>
      <c r="AI13" s="80" t="str">
        <f t="shared" si="9"/>
        <v>B</v>
      </c>
      <c r="AJ13" s="88" t="s">
        <v>182</v>
      </c>
      <c r="AK13" s="78">
        <v>76</v>
      </c>
      <c r="AL13" s="80" t="str">
        <f t="shared" si="10"/>
        <v>C</v>
      </c>
      <c r="AM13" s="89" t="s">
        <v>284</v>
      </c>
      <c r="AN13" s="78">
        <v>80</v>
      </c>
      <c r="AO13" s="80" t="str">
        <f t="shared" si="11"/>
        <v>C</v>
      </c>
      <c r="AP13" s="89" t="s">
        <v>184</v>
      </c>
      <c r="AQ13" s="84">
        <v>81</v>
      </c>
      <c r="AR13" s="80" t="str">
        <f t="shared" si="12"/>
        <v>C</v>
      </c>
      <c r="AS13" s="91" t="s">
        <v>185</v>
      </c>
      <c r="AT13" s="84">
        <v>85</v>
      </c>
      <c r="AU13" s="80" t="str">
        <f t="shared" si="13"/>
        <v>B</v>
      </c>
      <c r="AV13" s="93" t="s">
        <v>285</v>
      </c>
      <c r="AW13" s="81">
        <v>79</v>
      </c>
      <c r="AX13" s="80" t="str">
        <f t="shared" si="14"/>
        <v>C</v>
      </c>
      <c r="AY13" s="81" t="s">
        <v>214</v>
      </c>
      <c r="AZ13" s="81">
        <v>81</v>
      </c>
      <c r="BA13" s="80" t="str">
        <f t="shared" si="15"/>
        <v>C</v>
      </c>
      <c r="BB13" s="81" t="s">
        <v>233</v>
      </c>
      <c r="BC13" s="92">
        <v>75</v>
      </c>
      <c r="BD13" s="93" t="s">
        <v>177</v>
      </c>
      <c r="BE13" s="93" t="s">
        <v>274</v>
      </c>
      <c r="BF13" s="92">
        <v>77</v>
      </c>
      <c r="BG13" s="93" t="s">
        <v>177</v>
      </c>
      <c r="BH13" s="93" t="s">
        <v>191</v>
      </c>
      <c r="BI13" s="94">
        <v>81</v>
      </c>
      <c r="BJ13" s="80" t="str">
        <f t="shared" si="16"/>
        <v>C</v>
      </c>
      <c r="BK13" s="81" t="s">
        <v>275</v>
      </c>
      <c r="BL13" s="81">
        <v>83</v>
      </c>
      <c r="BM13" s="80" t="str">
        <f t="shared" si="17"/>
        <v>C</v>
      </c>
      <c r="BN13" s="81" t="s">
        <v>193</v>
      </c>
      <c r="BO13" s="92">
        <v>76</v>
      </c>
      <c r="BP13" s="93" t="s">
        <v>177</v>
      </c>
      <c r="BQ13" s="93" t="s">
        <v>194</v>
      </c>
      <c r="BR13" s="92">
        <v>78</v>
      </c>
      <c r="BS13" s="93" t="s">
        <v>177</v>
      </c>
      <c r="BT13" s="93" t="s">
        <v>195</v>
      </c>
      <c r="BU13" s="95">
        <v>76</v>
      </c>
      <c r="BV13" s="80" t="str">
        <f t="shared" si="18"/>
        <v>C</v>
      </c>
      <c r="BW13" s="88" t="s">
        <v>218</v>
      </c>
      <c r="BX13" s="84">
        <v>85</v>
      </c>
      <c r="BY13" s="80" t="str">
        <f t="shared" si="19"/>
        <v>B</v>
      </c>
      <c r="BZ13" s="88" t="s">
        <v>219</v>
      </c>
      <c r="CA13" s="92">
        <v>75</v>
      </c>
      <c r="CB13" s="93" t="s">
        <v>177</v>
      </c>
      <c r="CC13" s="93" t="s">
        <v>288</v>
      </c>
      <c r="CD13" s="92">
        <v>79</v>
      </c>
      <c r="CE13" s="93" t="s">
        <v>177</v>
      </c>
      <c r="CF13" s="93" t="s">
        <v>289</v>
      </c>
      <c r="CG13" s="96">
        <v>81</v>
      </c>
      <c r="CH13" s="80" t="str">
        <f t="shared" si="20"/>
        <v>C</v>
      </c>
      <c r="CI13" s="78" t="s">
        <v>222</v>
      </c>
      <c r="CJ13" s="96">
        <v>83</v>
      </c>
      <c r="CK13" s="80" t="str">
        <f t="shared" si="21"/>
        <v>C</v>
      </c>
      <c r="CL13" s="78" t="s">
        <v>201</v>
      </c>
      <c r="CM13" s="96">
        <v>83</v>
      </c>
      <c r="CN13" s="80" t="str">
        <f t="shared" si="22"/>
        <v>C</v>
      </c>
      <c r="CO13" s="78" t="s">
        <v>202</v>
      </c>
      <c r="CP13" s="96">
        <v>88</v>
      </c>
      <c r="CQ13" s="80" t="str">
        <f t="shared" si="23"/>
        <v>B</v>
      </c>
      <c r="CR13" s="78" t="s">
        <v>203</v>
      </c>
      <c r="CS13" s="78">
        <v>78</v>
      </c>
      <c r="CT13" s="80" t="str">
        <f t="shared" si="24"/>
        <v>C</v>
      </c>
      <c r="CU13" s="78" t="s">
        <v>248</v>
      </c>
      <c r="CV13" s="78">
        <v>80</v>
      </c>
      <c r="CW13" s="80" t="str">
        <f t="shared" si="25"/>
        <v>C</v>
      </c>
      <c r="CX13" s="78" t="s">
        <v>291</v>
      </c>
      <c r="CY13" s="97" t="s">
        <v>206</v>
      </c>
      <c r="CZ13" s="98" t="s">
        <v>292</v>
      </c>
      <c r="DA13" s="182" t="s">
        <v>447</v>
      </c>
      <c r="DB13" s="182" t="s">
        <v>447</v>
      </c>
      <c r="DC13" s="182" t="s">
        <v>447</v>
      </c>
      <c r="DD13" s="182" t="s">
        <v>447</v>
      </c>
      <c r="DE13" s="184" t="s">
        <v>447</v>
      </c>
      <c r="DF13" s="184" t="s">
        <v>447</v>
      </c>
      <c r="DG13" s="184" t="s">
        <v>447</v>
      </c>
      <c r="DH13" s="184" t="s">
        <v>447</v>
      </c>
      <c r="DI13" s="184" t="s">
        <v>447</v>
      </c>
      <c r="DJ13" s="184" t="s">
        <v>447</v>
      </c>
      <c r="DK13" s="184" t="s">
        <v>447</v>
      </c>
      <c r="DL13" s="184" t="s">
        <v>447</v>
      </c>
      <c r="DM13" s="184" t="s">
        <v>447</v>
      </c>
      <c r="DN13" s="184" t="s">
        <v>447</v>
      </c>
    </row>
    <row r="14" spans="1:118">
      <c r="A14" s="75">
        <v>9</v>
      </c>
      <c r="B14" s="76">
        <v>2186</v>
      </c>
      <c r="C14" s="75" t="s">
        <v>294</v>
      </c>
      <c r="D14" s="77" t="s">
        <v>169</v>
      </c>
      <c r="E14" s="78" t="s">
        <v>295</v>
      </c>
      <c r="F14" s="80"/>
      <c r="G14" s="78">
        <v>80</v>
      </c>
      <c r="H14" s="80" t="str">
        <f t="shared" si="0"/>
        <v>C</v>
      </c>
      <c r="I14" s="78" t="s">
        <v>296</v>
      </c>
      <c r="J14" s="78">
        <v>83</v>
      </c>
      <c r="K14" s="80" t="str">
        <f t="shared" si="1"/>
        <v>C</v>
      </c>
      <c r="L14" s="78" t="s">
        <v>213</v>
      </c>
      <c r="M14" s="81">
        <v>84</v>
      </c>
      <c r="N14" s="80" t="str">
        <f t="shared" si="2"/>
        <v>B</v>
      </c>
      <c r="O14" s="82" t="str">
        <f t="shared" si="3"/>
        <v>Menonjol Pada  Pemahaman Jenis-jenis Pekerjaan Materi Nilai-nilai Pancasila dalam kerangka Praktek Penyelenggaraan Pemerintahan Negara</v>
      </c>
      <c r="P14" s="81">
        <v>81</v>
      </c>
      <c r="Q14" s="80" t="str">
        <f t="shared" si="4"/>
        <v>C</v>
      </c>
      <c r="R14" s="82" t="str">
        <f t="shared" si="5"/>
        <v>Menonjol Pada Pemahaman Materi Ketentuan UUD NRI TH.1945 dalam kehidupan bernegara</v>
      </c>
      <c r="S14" s="81">
        <v>75</v>
      </c>
      <c r="T14" s="80" t="str">
        <f t="shared" si="6"/>
        <v>C</v>
      </c>
      <c r="U14" s="81" t="s">
        <v>175</v>
      </c>
      <c r="V14" s="81">
        <v>89</v>
      </c>
      <c r="W14" s="81" t="str">
        <f t="shared" si="7"/>
        <v>B</v>
      </c>
      <c r="X14" s="81" t="s">
        <v>176</v>
      </c>
      <c r="Y14" s="83">
        <v>75</v>
      </c>
      <c r="Z14" s="83" t="s">
        <v>177</v>
      </c>
      <c r="AA14" s="83" t="s">
        <v>244</v>
      </c>
      <c r="AB14" s="83">
        <v>79</v>
      </c>
      <c r="AC14" s="83" t="s">
        <v>177</v>
      </c>
      <c r="AD14" s="83" t="s">
        <v>232</v>
      </c>
      <c r="AE14" s="84">
        <v>81</v>
      </c>
      <c r="AF14" s="80" t="str">
        <f t="shared" si="8"/>
        <v>C</v>
      </c>
      <c r="AG14" s="91" t="s">
        <v>181</v>
      </c>
      <c r="AH14" s="86">
        <v>91</v>
      </c>
      <c r="AI14" s="80" t="str">
        <f t="shared" si="9"/>
        <v>B</v>
      </c>
      <c r="AJ14" s="88" t="s">
        <v>182</v>
      </c>
      <c r="AK14" s="78">
        <v>76</v>
      </c>
      <c r="AL14" s="80" t="str">
        <f t="shared" si="10"/>
        <v>C</v>
      </c>
      <c r="AM14" s="89" t="s">
        <v>272</v>
      </c>
      <c r="AN14" s="78">
        <v>79</v>
      </c>
      <c r="AO14" s="80" t="str">
        <f t="shared" si="11"/>
        <v>C</v>
      </c>
      <c r="AP14" s="89" t="s">
        <v>184</v>
      </c>
      <c r="AQ14" s="84">
        <v>82</v>
      </c>
      <c r="AR14" s="80" t="str">
        <f t="shared" si="12"/>
        <v>C</v>
      </c>
      <c r="AS14" s="91" t="s">
        <v>185</v>
      </c>
      <c r="AT14" s="84">
        <v>78</v>
      </c>
      <c r="AU14" s="80" t="str">
        <f t="shared" si="13"/>
        <v>C</v>
      </c>
      <c r="AV14" s="91" t="s">
        <v>187</v>
      </c>
      <c r="AW14" s="81">
        <v>82</v>
      </c>
      <c r="AX14" s="80" t="str">
        <f t="shared" si="14"/>
        <v>C</v>
      </c>
      <c r="AY14" s="81" t="s">
        <v>214</v>
      </c>
      <c r="AZ14" s="81">
        <v>82</v>
      </c>
      <c r="BA14" s="80" t="str">
        <f t="shared" si="15"/>
        <v>C</v>
      </c>
      <c r="BB14" s="81" t="s">
        <v>298</v>
      </c>
      <c r="BC14" s="92">
        <v>75</v>
      </c>
      <c r="BD14" s="93" t="s">
        <v>177</v>
      </c>
      <c r="BE14" s="93" t="s">
        <v>190</v>
      </c>
      <c r="BF14" s="92">
        <v>78</v>
      </c>
      <c r="BG14" s="93" t="s">
        <v>177</v>
      </c>
      <c r="BH14" s="93" t="s">
        <v>191</v>
      </c>
      <c r="BI14" s="94">
        <v>76</v>
      </c>
      <c r="BJ14" s="80" t="str">
        <f t="shared" si="16"/>
        <v>C</v>
      </c>
      <c r="BK14" s="81" t="s">
        <v>216</v>
      </c>
      <c r="BL14" s="81">
        <v>80</v>
      </c>
      <c r="BM14" s="80" t="str">
        <f t="shared" si="17"/>
        <v>C</v>
      </c>
      <c r="BN14" s="81" t="s">
        <v>193</v>
      </c>
      <c r="BO14" s="92">
        <v>76</v>
      </c>
      <c r="BP14" s="93" t="s">
        <v>177</v>
      </c>
      <c r="BQ14" s="93" t="s">
        <v>194</v>
      </c>
      <c r="BR14" s="92">
        <v>77</v>
      </c>
      <c r="BS14" s="93" t="s">
        <v>177</v>
      </c>
      <c r="BT14" s="93" t="s">
        <v>195</v>
      </c>
      <c r="BU14" s="95">
        <v>76</v>
      </c>
      <c r="BV14" s="80" t="str">
        <f t="shared" si="18"/>
        <v>C</v>
      </c>
      <c r="BW14" s="88" t="s">
        <v>196</v>
      </c>
      <c r="BX14" s="84">
        <v>83</v>
      </c>
      <c r="BY14" s="80" t="str">
        <f t="shared" si="19"/>
        <v>C</v>
      </c>
      <c r="BZ14" s="88" t="s">
        <v>300</v>
      </c>
      <c r="CA14" s="92">
        <v>75</v>
      </c>
      <c r="CB14" s="93" t="s">
        <v>177</v>
      </c>
      <c r="CC14" s="93" t="s">
        <v>220</v>
      </c>
      <c r="CD14" s="92">
        <v>78</v>
      </c>
      <c r="CE14" s="93" t="s">
        <v>177</v>
      </c>
      <c r="CF14" s="93" t="s">
        <v>199</v>
      </c>
      <c r="CG14" s="96">
        <v>82</v>
      </c>
      <c r="CH14" s="80" t="str">
        <f t="shared" si="20"/>
        <v>C</v>
      </c>
      <c r="CI14" s="78" t="s">
        <v>301</v>
      </c>
      <c r="CJ14" s="96">
        <v>82</v>
      </c>
      <c r="CK14" s="80" t="str">
        <f t="shared" si="21"/>
        <v>C</v>
      </c>
      <c r="CL14" s="78" t="s">
        <v>201</v>
      </c>
      <c r="CM14" s="96">
        <v>84</v>
      </c>
      <c r="CN14" s="80" t="str">
        <f t="shared" si="22"/>
        <v>B</v>
      </c>
      <c r="CO14" s="78" t="s">
        <v>256</v>
      </c>
      <c r="CP14" s="96">
        <v>83</v>
      </c>
      <c r="CQ14" s="80" t="str">
        <f t="shared" si="23"/>
        <v>C</v>
      </c>
      <c r="CR14" s="78" t="s">
        <v>257</v>
      </c>
      <c r="CS14" s="78">
        <v>77</v>
      </c>
      <c r="CT14" s="80" t="str">
        <f t="shared" si="24"/>
        <v>C</v>
      </c>
      <c r="CU14" s="78" t="s">
        <v>303</v>
      </c>
      <c r="CV14" s="78">
        <v>79</v>
      </c>
      <c r="CW14" s="80" t="str">
        <f t="shared" si="25"/>
        <v>C</v>
      </c>
      <c r="CX14" s="78" t="s">
        <v>304</v>
      </c>
      <c r="CY14" s="97" t="s">
        <v>206</v>
      </c>
      <c r="CZ14" s="98" t="s">
        <v>305</v>
      </c>
      <c r="DA14" s="99" t="s">
        <v>240</v>
      </c>
      <c r="DB14" s="100" t="s">
        <v>241</v>
      </c>
      <c r="DC14" s="186" t="s">
        <v>447</v>
      </c>
      <c r="DD14" s="187" t="s">
        <v>447</v>
      </c>
      <c r="DE14" s="184" t="s">
        <v>447</v>
      </c>
      <c r="DF14" s="184" t="s">
        <v>447</v>
      </c>
      <c r="DG14" s="184" t="s">
        <v>447</v>
      </c>
      <c r="DH14" s="184" t="s">
        <v>447</v>
      </c>
      <c r="DI14" s="184" t="s">
        <v>447</v>
      </c>
      <c r="DJ14" s="184" t="s">
        <v>447</v>
      </c>
      <c r="DK14" s="184" t="s">
        <v>447</v>
      </c>
      <c r="DL14" s="184" t="s">
        <v>447</v>
      </c>
      <c r="DM14" s="184" t="s">
        <v>447</v>
      </c>
      <c r="DN14" s="184" t="s">
        <v>447</v>
      </c>
    </row>
    <row r="15" spans="1:118">
      <c r="A15" s="75">
        <v>10</v>
      </c>
      <c r="B15" s="76">
        <v>2187</v>
      </c>
      <c r="C15" s="75" t="s">
        <v>306</v>
      </c>
      <c r="D15" s="77" t="s">
        <v>169</v>
      </c>
      <c r="E15" s="78" t="s">
        <v>171</v>
      </c>
      <c r="F15" s="80"/>
      <c r="G15" s="78">
        <v>78</v>
      </c>
      <c r="H15" s="80" t="str">
        <f t="shared" si="0"/>
        <v>C</v>
      </c>
      <c r="I15" s="78" t="s">
        <v>212</v>
      </c>
      <c r="J15" s="78">
        <v>82</v>
      </c>
      <c r="K15" s="80" t="str">
        <f t="shared" si="1"/>
        <v>C</v>
      </c>
      <c r="L15" s="78" t="s">
        <v>213</v>
      </c>
      <c r="M15" s="81">
        <v>86</v>
      </c>
      <c r="N15" s="80" t="str">
        <f t="shared" si="2"/>
        <v>B</v>
      </c>
      <c r="O15" s="82" t="str">
        <f t="shared" si="3"/>
        <v>Menonjol Pada  Pemahaman Jenis-jenis Pekerjaan Materi Nilai-nilai Pancasila dalam kerangka Praktek Penyelenggaraan Pemerintahan Negara</v>
      </c>
      <c r="P15" s="81">
        <v>80</v>
      </c>
      <c r="Q15" s="80" t="str">
        <f t="shared" si="4"/>
        <v>C</v>
      </c>
      <c r="R15" s="82" t="str">
        <f t="shared" si="5"/>
        <v>Menonjol Pada Pemahaman Materi Ketentuan UUD NRI TH.1945 dalam kehidupan bernegara</v>
      </c>
      <c r="S15" s="81">
        <v>75</v>
      </c>
      <c r="T15" s="80" t="str">
        <f t="shared" si="6"/>
        <v>C</v>
      </c>
      <c r="U15" s="81" t="s">
        <v>175</v>
      </c>
      <c r="V15" s="81">
        <v>90</v>
      </c>
      <c r="W15" s="81" t="str">
        <f t="shared" si="7"/>
        <v>B</v>
      </c>
      <c r="X15" s="81" t="s">
        <v>176</v>
      </c>
      <c r="Y15" s="83">
        <v>76</v>
      </c>
      <c r="Z15" s="83" t="s">
        <v>177</v>
      </c>
      <c r="AA15" s="83" t="s">
        <v>244</v>
      </c>
      <c r="AB15" s="83">
        <v>78</v>
      </c>
      <c r="AC15" s="83" t="s">
        <v>177</v>
      </c>
      <c r="AD15" s="83" t="s">
        <v>232</v>
      </c>
      <c r="AE15" s="84">
        <v>82</v>
      </c>
      <c r="AF15" s="80" t="str">
        <f t="shared" si="8"/>
        <v>C</v>
      </c>
      <c r="AG15" s="91" t="s">
        <v>181</v>
      </c>
      <c r="AH15" s="86">
        <v>93</v>
      </c>
      <c r="AI15" s="80" t="str">
        <f t="shared" si="9"/>
        <v>A</v>
      </c>
      <c r="AJ15" s="88" t="s">
        <v>182</v>
      </c>
      <c r="AK15" s="78">
        <v>76</v>
      </c>
      <c r="AL15" s="80" t="str">
        <f t="shared" si="10"/>
        <v>C</v>
      </c>
      <c r="AM15" s="89" t="s">
        <v>272</v>
      </c>
      <c r="AN15" s="78">
        <v>79</v>
      </c>
      <c r="AO15" s="80" t="str">
        <f t="shared" si="11"/>
        <v>C</v>
      </c>
      <c r="AP15" s="89" t="s">
        <v>184</v>
      </c>
      <c r="AQ15" s="84">
        <v>82</v>
      </c>
      <c r="AR15" s="80" t="str">
        <f t="shared" si="12"/>
        <v>C</v>
      </c>
      <c r="AS15" s="91" t="s">
        <v>185</v>
      </c>
      <c r="AT15" s="84">
        <v>78</v>
      </c>
      <c r="AU15" s="80" t="str">
        <f t="shared" si="13"/>
        <v>C</v>
      </c>
      <c r="AV15" s="91" t="s">
        <v>187</v>
      </c>
      <c r="AW15" s="81">
        <v>87</v>
      </c>
      <c r="AX15" s="80" t="str">
        <f t="shared" si="14"/>
        <v>B</v>
      </c>
      <c r="AY15" s="81" t="s">
        <v>188</v>
      </c>
      <c r="AZ15" s="81">
        <v>75</v>
      </c>
      <c r="BA15" s="80" t="str">
        <f t="shared" si="15"/>
        <v>C</v>
      </c>
      <c r="BB15" s="81" t="s">
        <v>308</v>
      </c>
      <c r="BC15" s="92">
        <v>76</v>
      </c>
      <c r="BD15" s="93" t="s">
        <v>177</v>
      </c>
      <c r="BE15" s="93" t="s">
        <v>190</v>
      </c>
      <c r="BF15" s="92">
        <v>78</v>
      </c>
      <c r="BG15" s="93" t="s">
        <v>177</v>
      </c>
      <c r="BH15" s="93" t="s">
        <v>191</v>
      </c>
      <c r="BI15" s="94">
        <v>78</v>
      </c>
      <c r="BJ15" s="80" t="str">
        <f t="shared" si="16"/>
        <v>C</v>
      </c>
      <c r="BK15" s="81" t="s">
        <v>309</v>
      </c>
      <c r="BL15" s="81">
        <v>80</v>
      </c>
      <c r="BM15" s="80" t="str">
        <f t="shared" si="17"/>
        <v>C</v>
      </c>
      <c r="BN15" s="81" t="s">
        <v>193</v>
      </c>
      <c r="BO15" s="92">
        <v>75</v>
      </c>
      <c r="BP15" s="93" t="s">
        <v>177</v>
      </c>
      <c r="BQ15" s="93" t="s">
        <v>217</v>
      </c>
      <c r="BR15" s="92">
        <v>78</v>
      </c>
      <c r="BS15" s="93" t="s">
        <v>177</v>
      </c>
      <c r="BT15" s="93" t="s">
        <v>195</v>
      </c>
      <c r="BU15" s="95">
        <v>76</v>
      </c>
      <c r="BV15" s="80" t="str">
        <f t="shared" si="18"/>
        <v>C</v>
      </c>
      <c r="BW15" s="88" t="s">
        <v>218</v>
      </c>
      <c r="BX15" s="84">
        <v>84</v>
      </c>
      <c r="BY15" s="80" t="str">
        <f t="shared" si="19"/>
        <v>B</v>
      </c>
      <c r="BZ15" s="88" t="s">
        <v>197</v>
      </c>
      <c r="CA15" s="92">
        <v>77</v>
      </c>
      <c r="CB15" s="93" t="s">
        <v>177</v>
      </c>
      <c r="CC15" s="93" t="s">
        <v>236</v>
      </c>
      <c r="CD15" s="92">
        <v>78</v>
      </c>
      <c r="CE15" s="93" t="s">
        <v>177</v>
      </c>
      <c r="CF15" s="93" t="s">
        <v>199</v>
      </c>
      <c r="CG15" s="96">
        <v>79</v>
      </c>
      <c r="CH15" s="80" t="str">
        <f t="shared" si="20"/>
        <v>C</v>
      </c>
      <c r="CI15" s="78" t="s">
        <v>222</v>
      </c>
      <c r="CJ15" s="96">
        <v>83</v>
      </c>
      <c r="CK15" s="80" t="str">
        <f t="shared" si="21"/>
        <v>C</v>
      </c>
      <c r="CL15" s="78" t="s">
        <v>201</v>
      </c>
      <c r="CM15" s="96">
        <v>82</v>
      </c>
      <c r="CN15" s="80" t="str">
        <f t="shared" si="22"/>
        <v>C</v>
      </c>
      <c r="CO15" s="78" t="s">
        <v>202</v>
      </c>
      <c r="CP15" s="96">
        <v>88</v>
      </c>
      <c r="CQ15" s="80" t="str">
        <f t="shared" si="23"/>
        <v>B</v>
      </c>
      <c r="CR15" s="78" t="s">
        <v>203</v>
      </c>
      <c r="CS15" s="78">
        <v>82</v>
      </c>
      <c r="CT15" s="80" t="str">
        <f t="shared" si="24"/>
        <v>C</v>
      </c>
      <c r="CU15" s="78" t="s">
        <v>311</v>
      </c>
      <c r="CV15" s="78">
        <v>83</v>
      </c>
      <c r="CW15" s="80" t="str">
        <f t="shared" si="25"/>
        <v>C</v>
      </c>
      <c r="CX15" s="78" t="s">
        <v>312</v>
      </c>
      <c r="CY15" s="97" t="s">
        <v>206</v>
      </c>
      <c r="CZ15" s="98" t="s">
        <v>313</v>
      </c>
      <c r="DA15" s="99" t="s">
        <v>240</v>
      </c>
      <c r="DB15" s="100" t="s">
        <v>241</v>
      </c>
      <c r="DC15" s="186" t="s">
        <v>447</v>
      </c>
      <c r="DD15" s="187" t="s">
        <v>447</v>
      </c>
      <c r="DE15" s="184" t="s">
        <v>447</v>
      </c>
      <c r="DF15" s="184" t="s">
        <v>447</v>
      </c>
      <c r="DG15" s="184" t="s">
        <v>447</v>
      </c>
      <c r="DH15" s="184" t="s">
        <v>447</v>
      </c>
      <c r="DI15" s="184" t="s">
        <v>447</v>
      </c>
      <c r="DJ15" s="184" t="s">
        <v>447</v>
      </c>
      <c r="DK15" s="184" t="s">
        <v>447</v>
      </c>
      <c r="DL15" s="184" t="s">
        <v>447</v>
      </c>
      <c r="DM15" s="184" t="s">
        <v>447</v>
      </c>
      <c r="DN15" s="184" t="s">
        <v>447</v>
      </c>
    </row>
    <row r="16" spans="1:118">
      <c r="A16" s="75">
        <v>11</v>
      </c>
      <c r="B16" s="76">
        <v>2188</v>
      </c>
      <c r="C16" s="75" t="s">
        <v>314</v>
      </c>
      <c r="D16" s="77" t="s">
        <v>169</v>
      </c>
      <c r="E16" s="78" t="s">
        <v>317</v>
      </c>
      <c r="F16" s="80"/>
      <c r="G16" s="78">
        <v>78</v>
      </c>
      <c r="H16" s="80" t="str">
        <f t="shared" si="0"/>
        <v>C</v>
      </c>
      <c r="I16" s="78" t="s">
        <v>318</v>
      </c>
      <c r="J16" s="78">
        <v>79</v>
      </c>
      <c r="K16" s="80" t="str">
        <f t="shared" si="1"/>
        <v>C</v>
      </c>
      <c r="L16" s="78" t="s">
        <v>174</v>
      </c>
      <c r="M16" s="81">
        <v>86</v>
      </c>
      <c r="N16" s="80" t="str">
        <f t="shared" si="2"/>
        <v>B</v>
      </c>
      <c r="O16" s="82" t="str">
        <f t="shared" si="3"/>
        <v>Menonjol Pada  Pemahaman Jenis-jenis Pekerjaan Materi Nilai-nilai Pancasila dalam kerangka Praktek Penyelenggaraan Pemerintahan Negara</v>
      </c>
      <c r="P16" s="81">
        <v>80</v>
      </c>
      <c r="Q16" s="80" t="str">
        <f t="shared" si="4"/>
        <v>C</v>
      </c>
      <c r="R16" s="82" t="str">
        <f t="shared" si="5"/>
        <v>Menonjol Pada Pemahaman Materi Ketentuan UUD NRI TH.1945 dalam kehidupan bernegara</v>
      </c>
      <c r="S16" s="81">
        <v>81</v>
      </c>
      <c r="T16" s="80" t="str">
        <f t="shared" si="6"/>
        <v>C</v>
      </c>
      <c r="U16" s="81" t="s">
        <v>175</v>
      </c>
      <c r="V16" s="81">
        <v>94</v>
      </c>
      <c r="W16" s="81" t="str">
        <f t="shared" si="7"/>
        <v>A</v>
      </c>
      <c r="X16" s="81" t="s">
        <v>261</v>
      </c>
      <c r="Y16" s="83">
        <v>75</v>
      </c>
      <c r="Z16" s="83" t="s">
        <v>177</v>
      </c>
      <c r="AA16" s="83" t="s">
        <v>178</v>
      </c>
      <c r="AB16" s="83">
        <v>76</v>
      </c>
      <c r="AC16" s="83" t="s">
        <v>177</v>
      </c>
      <c r="AD16" s="83" t="s">
        <v>179</v>
      </c>
      <c r="AE16" s="84">
        <v>84</v>
      </c>
      <c r="AF16" s="80" t="str">
        <f t="shared" si="8"/>
        <v>B</v>
      </c>
      <c r="AG16" s="91" t="s">
        <v>181</v>
      </c>
      <c r="AH16" s="86">
        <v>93</v>
      </c>
      <c r="AI16" s="80" t="str">
        <f t="shared" si="9"/>
        <v>A</v>
      </c>
      <c r="AJ16" s="88" t="s">
        <v>182</v>
      </c>
      <c r="AK16" s="78">
        <v>75</v>
      </c>
      <c r="AL16" s="80" t="str">
        <f t="shared" si="10"/>
        <v>C</v>
      </c>
      <c r="AM16" s="89" t="s">
        <v>183</v>
      </c>
      <c r="AN16" s="78">
        <v>76</v>
      </c>
      <c r="AO16" s="80" t="str">
        <f t="shared" si="11"/>
        <v>C</v>
      </c>
      <c r="AP16" s="89" t="s">
        <v>184</v>
      </c>
      <c r="AQ16" s="84">
        <v>81</v>
      </c>
      <c r="AR16" s="80" t="str">
        <f t="shared" si="12"/>
        <v>C</v>
      </c>
      <c r="AS16" s="91" t="s">
        <v>185</v>
      </c>
      <c r="AT16" s="84">
        <v>78</v>
      </c>
      <c r="AU16" s="80" t="str">
        <f t="shared" si="13"/>
        <v>C</v>
      </c>
      <c r="AV16" s="91" t="s">
        <v>187</v>
      </c>
      <c r="AW16" s="81">
        <v>90</v>
      </c>
      <c r="AX16" s="80" t="str">
        <f t="shared" si="14"/>
        <v>B</v>
      </c>
      <c r="AY16" s="81" t="s">
        <v>188</v>
      </c>
      <c r="AZ16" s="81">
        <v>85</v>
      </c>
      <c r="BA16" s="80" t="str">
        <f t="shared" si="15"/>
        <v>B</v>
      </c>
      <c r="BB16" s="81" t="s">
        <v>253</v>
      </c>
      <c r="BC16" s="92">
        <v>75</v>
      </c>
      <c r="BD16" s="93" t="s">
        <v>177</v>
      </c>
      <c r="BE16" s="93" t="s">
        <v>274</v>
      </c>
      <c r="BF16" s="92">
        <v>78</v>
      </c>
      <c r="BG16" s="93" t="s">
        <v>177</v>
      </c>
      <c r="BH16" s="93" t="s">
        <v>191</v>
      </c>
      <c r="BI16" s="94">
        <v>80</v>
      </c>
      <c r="BJ16" s="80" t="str">
        <f t="shared" si="16"/>
        <v>C</v>
      </c>
      <c r="BK16" s="81" t="s">
        <v>320</v>
      </c>
      <c r="BL16" s="81">
        <v>84</v>
      </c>
      <c r="BM16" s="80" t="str">
        <f t="shared" si="17"/>
        <v>B</v>
      </c>
      <c r="BN16" s="81" t="s">
        <v>193</v>
      </c>
      <c r="BO16" s="92">
        <v>76</v>
      </c>
      <c r="BP16" s="93" t="s">
        <v>177</v>
      </c>
      <c r="BQ16" s="93" t="s">
        <v>217</v>
      </c>
      <c r="BR16" s="92">
        <v>78</v>
      </c>
      <c r="BS16" s="93" t="s">
        <v>177</v>
      </c>
      <c r="BT16" s="93" t="s">
        <v>195</v>
      </c>
      <c r="BU16" s="95">
        <v>76</v>
      </c>
      <c r="BV16" s="80" t="str">
        <f t="shared" si="18"/>
        <v>C</v>
      </c>
      <c r="BW16" s="88" t="s">
        <v>196</v>
      </c>
      <c r="BX16" s="84">
        <v>86</v>
      </c>
      <c r="BY16" s="80" t="str">
        <f t="shared" si="19"/>
        <v>B</v>
      </c>
      <c r="BZ16" s="88" t="s">
        <v>219</v>
      </c>
      <c r="CA16" s="92">
        <v>79</v>
      </c>
      <c r="CB16" s="93" t="s">
        <v>177</v>
      </c>
      <c r="CC16" s="93" t="s">
        <v>277</v>
      </c>
      <c r="CD16" s="92">
        <v>78</v>
      </c>
      <c r="CE16" s="93" t="s">
        <v>177</v>
      </c>
      <c r="CF16" s="93" t="s">
        <v>199</v>
      </c>
      <c r="CG16" s="96">
        <v>80</v>
      </c>
      <c r="CH16" s="80" t="str">
        <f t="shared" si="20"/>
        <v>C</v>
      </c>
      <c r="CI16" s="78" t="s">
        <v>222</v>
      </c>
      <c r="CJ16" s="96">
        <v>83</v>
      </c>
      <c r="CK16" s="80" t="str">
        <f t="shared" si="21"/>
        <v>C</v>
      </c>
      <c r="CL16" s="78" t="s">
        <v>201</v>
      </c>
      <c r="CM16" s="96">
        <v>83</v>
      </c>
      <c r="CN16" s="80" t="str">
        <f t="shared" si="22"/>
        <v>C</v>
      </c>
      <c r="CO16" s="78" t="s">
        <v>247</v>
      </c>
      <c r="CP16" s="96">
        <v>88</v>
      </c>
      <c r="CQ16" s="80" t="str">
        <f t="shared" si="23"/>
        <v>B</v>
      </c>
      <c r="CR16" s="78" t="s">
        <v>203</v>
      </c>
      <c r="CS16" s="78">
        <v>77</v>
      </c>
      <c r="CT16" s="80" t="str">
        <f t="shared" si="24"/>
        <v>C</v>
      </c>
      <c r="CU16" s="78" t="s">
        <v>321</v>
      </c>
      <c r="CV16" s="78">
        <v>80</v>
      </c>
      <c r="CW16" s="80" t="str">
        <f t="shared" si="25"/>
        <v>C</v>
      </c>
      <c r="CX16" s="78" t="s">
        <v>279</v>
      </c>
      <c r="CY16" s="97" t="s">
        <v>206</v>
      </c>
      <c r="CZ16" s="98" t="s">
        <v>322</v>
      </c>
      <c r="DA16" s="182" t="s">
        <v>447</v>
      </c>
      <c r="DB16" s="182" t="s">
        <v>447</v>
      </c>
      <c r="DC16" s="186" t="s">
        <v>447</v>
      </c>
      <c r="DD16" s="187" t="s">
        <v>447</v>
      </c>
      <c r="DE16" s="184" t="s">
        <v>447</v>
      </c>
      <c r="DF16" s="184" t="s">
        <v>447</v>
      </c>
      <c r="DG16" s="184" t="s">
        <v>447</v>
      </c>
      <c r="DH16" s="184" t="s">
        <v>447</v>
      </c>
      <c r="DI16" s="184" t="s">
        <v>447</v>
      </c>
      <c r="DJ16" s="184" t="s">
        <v>447</v>
      </c>
      <c r="DK16" s="184" t="s">
        <v>447</v>
      </c>
      <c r="DL16" s="184" t="s">
        <v>447</v>
      </c>
      <c r="DM16" s="184" t="s">
        <v>447</v>
      </c>
      <c r="DN16" s="184" t="s">
        <v>447</v>
      </c>
    </row>
    <row r="17" spans="1:118">
      <c r="A17" s="75">
        <v>12</v>
      </c>
      <c r="B17" s="76">
        <v>2189</v>
      </c>
      <c r="C17" s="75" t="s">
        <v>323</v>
      </c>
      <c r="D17" s="77" t="s">
        <v>169</v>
      </c>
      <c r="E17" s="78" t="s">
        <v>229</v>
      </c>
      <c r="F17" s="80"/>
      <c r="G17" s="78">
        <v>81</v>
      </c>
      <c r="H17" s="80" t="str">
        <f t="shared" si="0"/>
        <v>C</v>
      </c>
      <c r="I17" s="78" t="s">
        <v>269</v>
      </c>
      <c r="J17" s="78">
        <v>82</v>
      </c>
      <c r="K17" s="80" t="str">
        <f t="shared" si="1"/>
        <v>C</v>
      </c>
      <c r="L17" s="78" t="s">
        <v>213</v>
      </c>
      <c r="M17" s="81">
        <v>85</v>
      </c>
      <c r="N17" s="80" t="str">
        <f t="shared" si="2"/>
        <v>B</v>
      </c>
      <c r="O17" s="82" t="str">
        <f t="shared" si="3"/>
        <v>Menonjol Pada  Pemahaman Jenis-jenis Pekerjaan Materi Nilai-nilai Pancasila dalam kerangka Praktek Penyelenggaraan Pemerintahan Negara</v>
      </c>
      <c r="P17" s="81">
        <v>84</v>
      </c>
      <c r="Q17" s="80" t="str">
        <f t="shared" si="4"/>
        <v>B</v>
      </c>
      <c r="R17" s="82" t="str">
        <f t="shared" si="5"/>
        <v>Menonjol Pada Pemahaman Materi Ketentuan UUD NRI TH.1945 dalam kehidupan bernegara</v>
      </c>
      <c r="S17" s="81">
        <v>77</v>
      </c>
      <c r="T17" s="80" t="str">
        <f t="shared" si="6"/>
        <v>C</v>
      </c>
      <c r="U17" s="81" t="s">
        <v>175</v>
      </c>
      <c r="V17" s="81">
        <v>89</v>
      </c>
      <c r="W17" s="81" t="str">
        <f t="shared" si="7"/>
        <v>B</v>
      </c>
      <c r="X17" s="81" t="s">
        <v>176</v>
      </c>
      <c r="Y17" s="83">
        <v>79</v>
      </c>
      <c r="Z17" s="83" t="s">
        <v>177</v>
      </c>
      <c r="AA17" s="83" t="s">
        <v>324</v>
      </c>
      <c r="AB17" s="83">
        <v>81</v>
      </c>
      <c r="AC17" s="83" t="s">
        <v>177</v>
      </c>
      <c r="AD17" s="83" t="s">
        <v>232</v>
      </c>
      <c r="AE17" s="84">
        <v>83</v>
      </c>
      <c r="AF17" s="80" t="str">
        <f t="shared" si="8"/>
        <v>C</v>
      </c>
      <c r="AG17" s="91" t="s">
        <v>181</v>
      </c>
      <c r="AH17" s="86">
        <v>90</v>
      </c>
      <c r="AI17" s="80" t="str">
        <f t="shared" si="9"/>
        <v>B</v>
      </c>
      <c r="AJ17" s="88" t="s">
        <v>182</v>
      </c>
      <c r="AK17" s="78">
        <v>77</v>
      </c>
      <c r="AL17" s="80" t="str">
        <f t="shared" si="10"/>
        <v>C</v>
      </c>
      <c r="AM17" s="89" t="s">
        <v>272</v>
      </c>
      <c r="AN17" s="78">
        <v>81</v>
      </c>
      <c r="AO17" s="80" t="str">
        <f t="shared" si="11"/>
        <v>C</v>
      </c>
      <c r="AP17" s="89" t="s">
        <v>184</v>
      </c>
      <c r="AQ17" s="84">
        <v>82</v>
      </c>
      <c r="AR17" s="80" t="str">
        <f t="shared" si="12"/>
        <v>C</v>
      </c>
      <c r="AS17" s="91" t="s">
        <v>185</v>
      </c>
      <c r="AT17" s="84">
        <v>82</v>
      </c>
      <c r="AU17" s="80" t="str">
        <f t="shared" si="13"/>
        <v>C</v>
      </c>
      <c r="AV17" s="91" t="s">
        <v>187</v>
      </c>
      <c r="AW17" s="81">
        <v>87</v>
      </c>
      <c r="AX17" s="80" t="str">
        <f t="shared" si="14"/>
        <v>B</v>
      </c>
      <c r="AY17" s="81" t="s">
        <v>188</v>
      </c>
      <c r="AZ17" s="81">
        <v>80</v>
      </c>
      <c r="BA17" s="80" t="str">
        <f t="shared" si="15"/>
        <v>C</v>
      </c>
      <c r="BB17" s="81" t="s">
        <v>233</v>
      </c>
      <c r="BC17" s="92">
        <v>76</v>
      </c>
      <c r="BD17" s="93" t="s">
        <v>177</v>
      </c>
      <c r="BE17" s="93" t="s">
        <v>274</v>
      </c>
      <c r="BF17" s="92">
        <v>78</v>
      </c>
      <c r="BG17" s="93" t="s">
        <v>177</v>
      </c>
      <c r="BH17" s="93" t="s">
        <v>191</v>
      </c>
      <c r="BI17" s="94">
        <v>85</v>
      </c>
      <c r="BJ17" s="80" t="str">
        <f t="shared" si="16"/>
        <v>B</v>
      </c>
      <c r="BK17" s="81" t="s">
        <v>320</v>
      </c>
      <c r="BL17" s="81">
        <v>87</v>
      </c>
      <c r="BM17" s="80" t="str">
        <f t="shared" si="17"/>
        <v>B</v>
      </c>
      <c r="BN17" s="81" t="s">
        <v>193</v>
      </c>
      <c r="BO17" s="92">
        <v>84</v>
      </c>
      <c r="BP17" s="93" t="s">
        <v>328</v>
      </c>
      <c r="BQ17" s="93" t="s">
        <v>194</v>
      </c>
      <c r="BR17" s="92">
        <v>79</v>
      </c>
      <c r="BS17" s="93" t="s">
        <v>177</v>
      </c>
      <c r="BT17" s="93" t="s">
        <v>195</v>
      </c>
      <c r="BU17" s="95">
        <v>77</v>
      </c>
      <c r="BV17" s="80" t="str">
        <f t="shared" si="18"/>
        <v>C</v>
      </c>
      <c r="BW17" s="88" t="s">
        <v>246</v>
      </c>
      <c r="BX17" s="84">
        <v>85</v>
      </c>
      <c r="BY17" s="80" t="str">
        <f t="shared" si="19"/>
        <v>B</v>
      </c>
      <c r="BZ17" s="88" t="s">
        <v>197</v>
      </c>
      <c r="CA17" s="92">
        <v>79</v>
      </c>
      <c r="CB17" s="93" t="s">
        <v>177</v>
      </c>
      <c r="CC17" s="93" t="s">
        <v>329</v>
      </c>
      <c r="CD17" s="92">
        <v>78</v>
      </c>
      <c r="CE17" s="93" t="s">
        <v>177</v>
      </c>
      <c r="CF17" s="93" t="s">
        <v>199</v>
      </c>
      <c r="CG17" s="96">
        <v>84</v>
      </c>
      <c r="CH17" s="80" t="str">
        <f t="shared" si="20"/>
        <v>B</v>
      </c>
      <c r="CI17" s="78" t="s">
        <v>222</v>
      </c>
      <c r="CJ17" s="96">
        <v>84</v>
      </c>
      <c r="CK17" s="80" t="str">
        <f t="shared" si="21"/>
        <v>B</v>
      </c>
      <c r="CL17" s="78" t="s">
        <v>330</v>
      </c>
      <c r="CM17" s="96">
        <v>85</v>
      </c>
      <c r="CN17" s="80" t="str">
        <f t="shared" si="22"/>
        <v>B</v>
      </c>
      <c r="CO17" s="78" t="s">
        <v>247</v>
      </c>
      <c r="CP17" s="96">
        <v>85</v>
      </c>
      <c r="CQ17" s="80" t="str">
        <f t="shared" si="23"/>
        <v>B</v>
      </c>
      <c r="CR17" s="78" t="s">
        <v>224</v>
      </c>
      <c r="CS17" s="78">
        <v>85</v>
      </c>
      <c r="CT17" s="80" t="str">
        <f t="shared" si="24"/>
        <v>B</v>
      </c>
      <c r="CU17" s="78" t="s">
        <v>225</v>
      </c>
      <c r="CV17" s="78">
        <v>84</v>
      </c>
      <c r="CW17" s="80" t="str">
        <f t="shared" si="25"/>
        <v>B</v>
      </c>
      <c r="CX17" s="78" t="s">
        <v>205</v>
      </c>
      <c r="CY17" s="97" t="s">
        <v>206</v>
      </c>
      <c r="CZ17" s="98" t="s">
        <v>331</v>
      </c>
      <c r="DA17" s="99" t="s">
        <v>240</v>
      </c>
      <c r="DB17" s="100" t="s">
        <v>241</v>
      </c>
      <c r="DC17" s="186" t="s">
        <v>447</v>
      </c>
      <c r="DD17" s="187" t="s">
        <v>447</v>
      </c>
      <c r="DE17" s="184" t="s">
        <v>447</v>
      </c>
      <c r="DF17" s="184" t="s">
        <v>447</v>
      </c>
      <c r="DG17" s="184" t="s">
        <v>447</v>
      </c>
      <c r="DH17" s="184" t="s">
        <v>447</v>
      </c>
      <c r="DI17" s="184" t="s">
        <v>447</v>
      </c>
      <c r="DJ17" s="184" t="s">
        <v>447</v>
      </c>
      <c r="DK17" s="184" t="s">
        <v>447</v>
      </c>
      <c r="DL17" s="184" t="s">
        <v>447</v>
      </c>
      <c r="DM17" s="184" t="s">
        <v>447</v>
      </c>
      <c r="DN17" s="184" t="s">
        <v>447</v>
      </c>
    </row>
    <row r="18" spans="1:118">
      <c r="A18" s="75">
        <v>13</v>
      </c>
      <c r="B18" s="76">
        <v>2190</v>
      </c>
      <c r="C18" s="75" t="s">
        <v>332</v>
      </c>
      <c r="D18" s="77" t="s">
        <v>169</v>
      </c>
      <c r="E18" s="78" t="s">
        <v>211</v>
      </c>
      <c r="F18" s="80"/>
      <c r="G18" s="78">
        <v>76</v>
      </c>
      <c r="H18" s="80" t="str">
        <f t="shared" si="0"/>
        <v>C</v>
      </c>
      <c r="I18" s="78" t="s">
        <v>252</v>
      </c>
      <c r="J18" s="78">
        <v>82</v>
      </c>
      <c r="K18" s="80" t="str">
        <f t="shared" si="1"/>
        <v>C</v>
      </c>
      <c r="L18" s="78" t="s">
        <v>213</v>
      </c>
      <c r="M18" s="81">
        <v>85</v>
      </c>
      <c r="N18" s="80" t="str">
        <f t="shared" si="2"/>
        <v>B</v>
      </c>
      <c r="O18" s="82" t="str">
        <f t="shared" si="3"/>
        <v>Menonjol Pada Pemahaman Kewenangan Lembaga-lembaga Negara menurut UUD NKRI 1945</v>
      </c>
      <c r="P18" s="81">
        <v>83</v>
      </c>
      <c r="Q18" s="80" t="str">
        <f t="shared" si="4"/>
        <v>C</v>
      </c>
      <c r="R18" s="82" t="str">
        <f t="shared" si="5"/>
        <v>Menonjol Pada Pemahaman Kewenangan Lembaga-lembaga Negara menurut UUD NKRI 1945</v>
      </c>
      <c r="S18" s="81">
        <v>75</v>
      </c>
      <c r="T18" s="80" t="str">
        <f t="shared" si="6"/>
        <v>C</v>
      </c>
      <c r="U18" s="81" t="s">
        <v>175</v>
      </c>
      <c r="V18" s="81">
        <v>90</v>
      </c>
      <c r="W18" s="81" t="str">
        <f t="shared" si="7"/>
        <v>B</v>
      </c>
      <c r="X18" s="81" t="s">
        <v>176</v>
      </c>
      <c r="Y18" s="83">
        <v>79</v>
      </c>
      <c r="Z18" s="83" t="s">
        <v>177</v>
      </c>
      <c r="AA18" s="83" t="s">
        <v>333</v>
      </c>
      <c r="AB18" s="83">
        <v>76</v>
      </c>
      <c r="AC18" s="83" t="s">
        <v>177</v>
      </c>
      <c r="AD18" s="83" t="s">
        <v>179</v>
      </c>
      <c r="AE18" s="84">
        <v>82</v>
      </c>
      <c r="AF18" s="80" t="str">
        <f t="shared" si="8"/>
        <v>C</v>
      </c>
      <c r="AG18" s="91" t="s">
        <v>181</v>
      </c>
      <c r="AH18" s="86">
        <v>90</v>
      </c>
      <c r="AI18" s="80" t="str">
        <f t="shared" si="9"/>
        <v>B</v>
      </c>
      <c r="AJ18" s="88" t="s">
        <v>182</v>
      </c>
      <c r="AK18" s="78">
        <v>76</v>
      </c>
      <c r="AL18" s="80" t="str">
        <f t="shared" si="10"/>
        <v>C</v>
      </c>
      <c r="AM18" s="89" t="s">
        <v>272</v>
      </c>
      <c r="AN18" s="78">
        <v>79</v>
      </c>
      <c r="AO18" s="80" t="str">
        <f t="shared" si="11"/>
        <v>C</v>
      </c>
      <c r="AP18" s="89" t="s">
        <v>184</v>
      </c>
      <c r="AQ18" s="84">
        <v>82</v>
      </c>
      <c r="AR18" s="80" t="str">
        <f t="shared" si="12"/>
        <v>C</v>
      </c>
      <c r="AS18" s="91" t="s">
        <v>185</v>
      </c>
      <c r="AT18" s="84">
        <v>81</v>
      </c>
      <c r="AU18" s="80" t="str">
        <f t="shared" si="13"/>
        <v>C</v>
      </c>
      <c r="AV18" s="91" t="s">
        <v>187</v>
      </c>
      <c r="AW18" s="81">
        <v>85</v>
      </c>
      <c r="AX18" s="80" t="str">
        <f t="shared" si="14"/>
        <v>B</v>
      </c>
      <c r="AY18" s="81" t="s">
        <v>188</v>
      </c>
      <c r="AZ18" s="81">
        <v>77</v>
      </c>
      <c r="BA18" s="80" t="str">
        <f t="shared" si="15"/>
        <v>C</v>
      </c>
      <c r="BB18" s="81" t="s">
        <v>253</v>
      </c>
      <c r="BC18" s="92">
        <v>75</v>
      </c>
      <c r="BD18" s="93" t="s">
        <v>177</v>
      </c>
      <c r="BE18" s="93" t="s">
        <v>190</v>
      </c>
      <c r="BF18" s="92">
        <v>78</v>
      </c>
      <c r="BG18" s="93" t="s">
        <v>177</v>
      </c>
      <c r="BH18" s="93" t="s">
        <v>191</v>
      </c>
      <c r="BI18" s="94">
        <v>80</v>
      </c>
      <c r="BJ18" s="80" t="str">
        <f t="shared" si="16"/>
        <v>C</v>
      </c>
      <c r="BK18" s="81" t="s">
        <v>275</v>
      </c>
      <c r="BL18" s="81">
        <v>83</v>
      </c>
      <c r="BM18" s="80" t="str">
        <f t="shared" si="17"/>
        <v>C</v>
      </c>
      <c r="BN18" s="81" t="s">
        <v>193</v>
      </c>
      <c r="BO18" s="92">
        <v>77</v>
      </c>
      <c r="BP18" s="93" t="s">
        <v>177</v>
      </c>
      <c r="BQ18" s="93" t="s">
        <v>194</v>
      </c>
      <c r="BR18" s="92">
        <v>77</v>
      </c>
      <c r="BS18" s="93" t="s">
        <v>177</v>
      </c>
      <c r="BT18" s="93" t="s">
        <v>195</v>
      </c>
      <c r="BU18" s="95">
        <v>76</v>
      </c>
      <c r="BV18" s="80" t="str">
        <f t="shared" si="18"/>
        <v>C</v>
      </c>
      <c r="BW18" s="88" t="s">
        <v>218</v>
      </c>
      <c r="BX18" s="84">
        <v>83</v>
      </c>
      <c r="BY18" s="80" t="str">
        <f t="shared" si="19"/>
        <v>C</v>
      </c>
      <c r="BZ18" s="88" t="s">
        <v>276</v>
      </c>
      <c r="CA18" s="92">
        <v>75</v>
      </c>
      <c r="CB18" s="93" t="s">
        <v>177</v>
      </c>
      <c r="CC18" s="93" t="s">
        <v>220</v>
      </c>
      <c r="CD18" s="92">
        <v>78</v>
      </c>
      <c r="CE18" s="93" t="s">
        <v>177</v>
      </c>
      <c r="CF18" s="93" t="s">
        <v>199</v>
      </c>
      <c r="CG18" s="96">
        <v>78</v>
      </c>
      <c r="CH18" s="80" t="str">
        <f t="shared" si="20"/>
        <v>C</v>
      </c>
      <c r="CI18" s="78" t="s">
        <v>200</v>
      </c>
      <c r="CJ18" s="96">
        <v>81</v>
      </c>
      <c r="CK18" s="80" t="str">
        <f t="shared" si="21"/>
        <v>C</v>
      </c>
      <c r="CL18" s="78" t="s">
        <v>201</v>
      </c>
      <c r="CM18" s="96">
        <v>82</v>
      </c>
      <c r="CN18" s="80" t="str">
        <f t="shared" si="22"/>
        <v>C</v>
      </c>
      <c r="CO18" s="78" t="s">
        <v>202</v>
      </c>
      <c r="CP18" s="96">
        <v>83</v>
      </c>
      <c r="CQ18" s="80" t="str">
        <f t="shared" si="23"/>
        <v>C</v>
      </c>
      <c r="CR18" s="78" t="s">
        <v>203</v>
      </c>
      <c r="CS18" s="78">
        <v>79</v>
      </c>
      <c r="CT18" s="80" t="str">
        <f t="shared" si="24"/>
        <v>C</v>
      </c>
      <c r="CU18" s="78" t="s">
        <v>334</v>
      </c>
      <c r="CV18" s="78">
        <v>79</v>
      </c>
      <c r="CW18" s="80" t="str">
        <f t="shared" si="25"/>
        <v>C</v>
      </c>
      <c r="CX18" s="78" t="s">
        <v>335</v>
      </c>
      <c r="CY18" s="97" t="s">
        <v>206</v>
      </c>
      <c r="CZ18" s="98" t="s">
        <v>336</v>
      </c>
      <c r="DA18" s="182" t="s">
        <v>447</v>
      </c>
      <c r="DB18" s="182" t="s">
        <v>447</v>
      </c>
      <c r="DC18" s="186" t="s">
        <v>447</v>
      </c>
      <c r="DD18" s="187" t="s">
        <v>447</v>
      </c>
      <c r="DE18" s="184" t="s">
        <v>447</v>
      </c>
      <c r="DF18" s="184" t="s">
        <v>447</v>
      </c>
      <c r="DG18" s="184" t="s">
        <v>447</v>
      </c>
      <c r="DH18" s="184" t="s">
        <v>447</v>
      </c>
      <c r="DI18" s="184" t="s">
        <v>447</v>
      </c>
      <c r="DJ18" s="184" t="s">
        <v>447</v>
      </c>
      <c r="DK18" s="184" t="s">
        <v>447</v>
      </c>
      <c r="DL18" s="184" t="s">
        <v>447</v>
      </c>
      <c r="DM18" s="184" t="s">
        <v>447</v>
      </c>
      <c r="DN18" s="184" t="s">
        <v>447</v>
      </c>
    </row>
    <row r="19" spans="1:118">
      <c r="A19" s="75">
        <v>14</v>
      </c>
      <c r="B19" s="76">
        <v>2191</v>
      </c>
      <c r="C19" s="75" t="s">
        <v>337</v>
      </c>
      <c r="D19" s="77" t="s">
        <v>169</v>
      </c>
      <c r="E19" s="78" t="s">
        <v>295</v>
      </c>
      <c r="F19" s="80"/>
      <c r="G19" s="78">
        <v>76</v>
      </c>
      <c r="H19" s="80" t="str">
        <f t="shared" si="0"/>
        <v>C</v>
      </c>
      <c r="I19" s="78" t="s">
        <v>252</v>
      </c>
      <c r="J19" s="78">
        <v>79</v>
      </c>
      <c r="K19" s="80" t="str">
        <f t="shared" si="1"/>
        <v>C</v>
      </c>
      <c r="L19" s="78" t="s">
        <v>174</v>
      </c>
      <c r="M19" s="81">
        <v>86</v>
      </c>
      <c r="N19" s="80" t="str">
        <f t="shared" si="2"/>
        <v>B</v>
      </c>
      <c r="O19" s="82" t="str">
        <f t="shared" si="3"/>
        <v>Menonjol Pada Pemahaman Materi Ketentuan UUD NRI TH.1945 dalam kehidupan bernegara</v>
      </c>
      <c r="P19" s="81">
        <v>80</v>
      </c>
      <c r="Q19" s="80" t="str">
        <f t="shared" si="4"/>
        <v>C</v>
      </c>
      <c r="R19" s="82" t="str">
        <f t="shared" si="5"/>
        <v>Menonjol Pada Pemahaman Materi Ketentuan UUD NRI TH.1945 dalam kehidupan bernegara</v>
      </c>
      <c r="S19" s="81">
        <v>75</v>
      </c>
      <c r="T19" s="80" t="str">
        <f t="shared" si="6"/>
        <v>C</v>
      </c>
      <c r="U19" s="81" t="s">
        <v>175</v>
      </c>
      <c r="V19" s="81">
        <v>90</v>
      </c>
      <c r="W19" s="81" t="str">
        <f t="shared" si="7"/>
        <v>B</v>
      </c>
      <c r="X19" s="81" t="s">
        <v>176</v>
      </c>
      <c r="Y19" s="83">
        <v>77</v>
      </c>
      <c r="Z19" s="83" t="s">
        <v>177</v>
      </c>
      <c r="AA19" s="83" t="s">
        <v>244</v>
      </c>
      <c r="AB19" s="83">
        <v>78</v>
      </c>
      <c r="AC19" s="83" t="s">
        <v>177</v>
      </c>
      <c r="AD19" s="83" t="s">
        <v>232</v>
      </c>
      <c r="AE19" s="84">
        <v>81</v>
      </c>
      <c r="AF19" s="80" t="str">
        <f t="shared" si="8"/>
        <v>C</v>
      </c>
      <c r="AG19" s="91" t="s">
        <v>181</v>
      </c>
      <c r="AH19" s="86">
        <v>90</v>
      </c>
      <c r="AI19" s="80" t="str">
        <f t="shared" si="9"/>
        <v>B</v>
      </c>
      <c r="AJ19" s="88" t="s">
        <v>182</v>
      </c>
      <c r="AK19" s="78">
        <v>77</v>
      </c>
      <c r="AL19" s="80" t="str">
        <f t="shared" si="10"/>
        <v>C</v>
      </c>
      <c r="AM19" s="89" t="s">
        <v>272</v>
      </c>
      <c r="AN19" s="78">
        <v>81</v>
      </c>
      <c r="AO19" s="80" t="str">
        <f t="shared" si="11"/>
        <v>C</v>
      </c>
      <c r="AP19" s="89" t="s">
        <v>184</v>
      </c>
      <c r="AQ19" s="84">
        <v>83</v>
      </c>
      <c r="AR19" s="80" t="str">
        <f t="shared" si="12"/>
        <v>C</v>
      </c>
      <c r="AS19" s="91" t="s">
        <v>185</v>
      </c>
      <c r="AT19" s="84">
        <v>78</v>
      </c>
      <c r="AU19" s="80" t="str">
        <f t="shared" si="13"/>
        <v>C</v>
      </c>
      <c r="AV19" s="91" t="s">
        <v>187</v>
      </c>
      <c r="AW19" s="81">
        <v>89</v>
      </c>
      <c r="AX19" s="80" t="str">
        <f t="shared" si="14"/>
        <v>B</v>
      </c>
      <c r="AY19" s="81" t="s">
        <v>188</v>
      </c>
      <c r="AZ19" s="81">
        <v>76</v>
      </c>
      <c r="BA19" s="80" t="str">
        <f t="shared" si="15"/>
        <v>C</v>
      </c>
      <c r="BB19" s="81" t="s">
        <v>233</v>
      </c>
      <c r="BC19" s="92">
        <v>75</v>
      </c>
      <c r="BD19" s="93" t="s">
        <v>177</v>
      </c>
      <c r="BE19" s="93" t="s">
        <v>190</v>
      </c>
      <c r="BF19" s="92">
        <v>78</v>
      </c>
      <c r="BG19" s="93" t="s">
        <v>177</v>
      </c>
      <c r="BH19" s="93" t="s">
        <v>191</v>
      </c>
      <c r="BI19" s="94">
        <v>75</v>
      </c>
      <c r="BJ19" s="80" t="str">
        <f t="shared" si="16"/>
        <v>C</v>
      </c>
      <c r="BK19" s="81" t="s">
        <v>341</v>
      </c>
      <c r="BL19" s="81">
        <v>80</v>
      </c>
      <c r="BM19" s="80" t="str">
        <f t="shared" si="17"/>
        <v>C</v>
      </c>
      <c r="BN19" s="81" t="s">
        <v>193</v>
      </c>
      <c r="BO19" s="92">
        <v>76</v>
      </c>
      <c r="BP19" s="93" t="s">
        <v>177</v>
      </c>
      <c r="BQ19" s="93" t="s">
        <v>194</v>
      </c>
      <c r="BR19" s="92">
        <v>78</v>
      </c>
      <c r="BS19" s="93" t="s">
        <v>177</v>
      </c>
      <c r="BT19" s="93" t="s">
        <v>195</v>
      </c>
      <c r="BU19" s="95">
        <v>76</v>
      </c>
      <c r="BV19" s="80" t="str">
        <f t="shared" si="18"/>
        <v>C</v>
      </c>
      <c r="BW19" s="88" t="s">
        <v>196</v>
      </c>
      <c r="BX19" s="84">
        <v>83</v>
      </c>
      <c r="BY19" s="80" t="str">
        <f t="shared" si="19"/>
        <v>C</v>
      </c>
      <c r="BZ19" s="88" t="s">
        <v>300</v>
      </c>
      <c r="CA19" s="92">
        <v>76</v>
      </c>
      <c r="CB19" s="93" t="s">
        <v>177</v>
      </c>
      <c r="CC19" s="93" t="s">
        <v>236</v>
      </c>
      <c r="CD19" s="92">
        <v>78</v>
      </c>
      <c r="CE19" s="93" t="s">
        <v>177</v>
      </c>
      <c r="CF19" s="93" t="s">
        <v>221</v>
      </c>
      <c r="CG19" s="96">
        <v>79</v>
      </c>
      <c r="CH19" s="80" t="str">
        <f t="shared" si="20"/>
        <v>C</v>
      </c>
      <c r="CI19" s="78" t="s">
        <v>342</v>
      </c>
      <c r="CJ19" s="96">
        <v>83</v>
      </c>
      <c r="CK19" s="80" t="str">
        <f t="shared" si="21"/>
        <v>C</v>
      </c>
      <c r="CL19" s="78" t="s">
        <v>201</v>
      </c>
      <c r="CM19" s="96">
        <v>85</v>
      </c>
      <c r="CN19" s="80" t="str">
        <f t="shared" si="22"/>
        <v>B</v>
      </c>
      <c r="CO19" s="78" t="s">
        <v>202</v>
      </c>
      <c r="CP19" s="96">
        <v>86</v>
      </c>
      <c r="CQ19" s="80" t="str">
        <f t="shared" si="23"/>
        <v>B</v>
      </c>
      <c r="CR19" s="78" t="s">
        <v>203</v>
      </c>
      <c r="CS19" s="78">
        <v>81</v>
      </c>
      <c r="CT19" s="80" t="str">
        <f t="shared" si="24"/>
        <v>C</v>
      </c>
      <c r="CU19" s="78" t="s">
        <v>225</v>
      </c>
      <c r="CV19" s="78">
        <v>84</v>
      </c>
      <c r="CW19" s="80" t="str">
        <f t="shared" si="25"/>
        <v>B</v>
      </c>
      <c r="CX19" s="78" t="s">
        <v>226</v>
      </c>
      <c r="CY19" s="97" t="s">
        <v>206</v>
      </c>
      <c r="CZ19" s="98" t="s">
        <v>344</v>
      </c>
      <c r="DA19" s="182" t="s">
        <v>447</v>
      </c>
      <c r="DB19" s="182" t="s">
        <v>447</v>
      </c>
      <c r="DC19" s="186" t="s">
        <v>447</v>
      </c>
      <c r="DD19" s="187" t="s">
        <v>447</v>
      </c>
      <c r="DE19" s="184" t="s">
        <v>447</v>
      </c>
      <c r="DF19" s="184" t="s">
        <v>447</v>
      </c>
      <c r="DG19" s="184" t="s">
        <v>447</v>
      </c>
      <c r="DH19" s="184" t="s">
        <v>447</v>
      </c>
      <c r="DI19" s="184" t="s">
        <v>447</v>
      </c>
      <c r="DJ19" s="184" t="s">
        <v>447</v>
      </c>
      <c r="DK19" s="184" t="s">
        <v>447</v>
      </c>
      <c r="DL19" s="184" t="s">
        <v>447</v>
      </c>
      <c r="DM19" s="184" t="s">
        <v>447</v>
      </c>
      <c r="DN19" s="184" t="s">
        <v>447</v>
      </c>
    </row>
    <row r="20" spans="1:118">
      <c r="A20" s="75">
        <v>15</v>
      </c>
      <c r="B20" s="76">
        <v>2192</v>
      </c>
      <c r="C20" s="75" t="s">
        <v>345</v>
      </c>
      <c r="D20" s="77" t="s">
        <v>169</v>
      </c>
      <c r="E20" s="78" t="s">
        <v>243</v>
      </c>
      <c r="F20" s="80"/>
      <c r="G20" s="78">
        <v>77</v>
      </c>
      <c r="H20" s="80" t="str">
        <f t="shared" si="0"/>
        <v>C</v>
      </c>
      <c r="I20" s="78" t="s">
        <v>230</v>
      </c>
      <c r="J20" s="78">
        <v>83</v>
      </c>
      <c r="K20" s="80" t="str">
        <f t="shared" si="1"/>
        <v>C</v>
      </c>
      <c r="L20" s="78" t="s">
        <v>213</v>
      </c>
      <c r="M20" s="81">
        <v>87</v>
      </c>
      <c r="N20" s="80" t="str">
        <f t="shared" si="2"/>
        <v>B</v>
      </c>
      <c r="O20" s="82" t="str">
        <f t="shared" si="3"/>
        <v>Menonjol Pada  Pemahaman Jenis-jenis Pekerjaan Materi Nilai-nilai Pancasila dalam kerangka Praktek Penyelenggaraan Pemerintahan Negara</v>
      </c>
      <c r="P20" s="81">
        <v>82</v>
      </c>
      <c r="Q20" s="80" t="str">
        <f t="shared" si="4"/>
        <v>C</v>
      </c>
      <c r="R20" s="82" t="str">
        <f t="shared" si="5"/>
        <v>Menonjol Pada Pemahaman Materi Ketentuan UUD NRI TH.1945 dalam kehidupan bernegara</v>
      </c>
      <c r="S20" s="81">
        <v>75</v>
      </c>
      <c r="T20" s="80" t="str">
        <f t="shared" si="6"/>
        <v>C</v>
      </c>
      <c r="U20" s="81" t="s">
        <v>175</v>
      </c>
      <c r="V20" s="81">
        <v>90</v>
      </c>
      <c r="W20" s="81" t="str">
        <f t="shared" si="7"/>
        <v>B</v>
      </c>
      <c r="X20" s="81" t="s">
        <v>176</v>
      </c>
      <c r="Y20" s="83">
        <v>76</v>
      </c>
      <c r="Z20" s="83" t="s">
        <v>177</v>
      </c>
      <c r="AA20" s="83" t="s">
        <v>244</v>
      </c>
      <c r="AB20" s="83">
        <v>79</v>
      </c>
      <c r="AC20" s="83" t="s">
        <v>177</v>
      </c>
      <c r="AD20" s="83" t="s">
        <v>232</v>
      </c>
      <c r="AE20" s="84">
        <v>84</v>
      </c>
      <c r="AF20" s="80" t="str">
        <f t="shared" si="8"/>
        <v>B</v>
      </c>
      <c r="AG20" s="91" t="s">
        <v>181</v>
      </c>
      <c r="AH20" s="86">
        <v>90</v>
      </c>
      <c r="AI20" s="80" t="str">
        <f t="shared" si="9"/>
        <v>B</v>
      </c>
      <c r="AJ20" s="88" t="s">
        <v>182</v>
      </c>
      <c r="AK20" s="78">
        <v>76</v>
      </c>
      <c r="AL20" s="80" t="str">
        <f t="shared" si="10"/>
        <v>C</v>
      </c>
      <c r="AM20" s="89" t="s">
        <v>272</v>
      </c>
      <c r="AN20" s="78">
        <v>79</v>
      </c>
      <c r="AO20" s="80" t="str">
        <f t="shared" si="11"/>
        <v>C</v>
      </c>
      <c r="AP20" s="89" t="s">
        <v>184</v>
      </c>
      <c r="AQ20" s="84">
        <v>82</v>
      </c>
      <c r="AR20" s="80" t="str">
        <f t="shared" si="12"/>
        <v>C</v>
      </c>
      <c r="AS20" s="91" t="s">
        <v>185</v>
      </c>
      <c r="AT20" s="84">
        <v>79</v>
      </c>
      <c r="AU20" s="80" t="str">
        <f t="shared" si="13"/>
        <v>C</v>
      </c>
      <c r="AV20" s="91" t="s">
        <v>187</v>
      </c>
      <c r="AW20" s="81">
        <v>83</v>
      </c>
      <c r="AX20" s="80" t="str">
        <f t="shared" si="14"/>
        <v>C</v>
      </c>
      <c r="AY20" s="81" t="s">
        <v>214</v>
      </c>
      <c r="AZ20" s="81">
        <v>79</v>
      </c>
      <c r="BA20" s="80" t="str">
        <f t="shared" si="15"/>
        <v>C</v>
      </c>
      <c r="BB20" s="81" t="s">
        <v>233</v>
      </c>
      <c r="BC20" s="92">
        <v>75</v>
      </c>
      <c r="BD20" s="93" t="s">
        <v>177</v>
      </c>
      <c r="BE20" s="93" t="s">
        <v>190</v>
      </c>
      <c r="BF20" s="92">
        <v>78</v>
      </c>
      <c r="BG20" s="93" t="s">
        <v>177</v>
      </c>
      <c r="BH20" s="93" t="s">
        <v>191</v>
      </c>
      <c r="BI20" s="94">
        <v>76</v>
      </c>
      <c r="BJ20" s="80" t="str">
        <f t="shared" si="16"/>
        <v>C</v>
      </c>
      <c r="BK20" s="81" t="s">
        <v>216</v>
      </c>
      <c r="BL20" s="81">
        <v>80</v>
      </c>
      <c r="BM20" s="80" t="str">
        <f t="shared" si="17"/>
        <v>C</v>
      </c>
      <c r="BN20" s="81" t="s">
        <v>193</v>
      </c>
      <c r="BO20" s="92">
        <v>78</v>
      </c>
      <c r="BP20" s="93" t="s">
        <v>177</v>
      </c>
      <c r="BQ20" s="93" t="s">
        <v>194</v>
      </c>
      <c r="BR20" s="92">
        <v>79</v>
      </c>
      <c r="BS20" s="93" t="s">
        <v>177</v>
      </c>
      <c r="BT20" s="93" t="s">
        <v>195</v>
      </c>
      <c r="BU20" s="95">
        <v>76</v>
      </c>
      <c r="BV20" s="80" t="str">
        <f t="shared" si="18"/>
        <v>C</v>
      </c>
      <c r="BW20" s="88" t="s">
        <v>246</v>
      </c>
      <c r="BX20" s="84">
        <v>84</v>
      </c>
      <c r="BY20" s="80" t="str">
        <f t="shared" si="19"/>
        <v>B</v>
      </c>
      <c r="BZ20" s="88" t="s">
        <v>197</v>
      </c>
      <c r="CA20" s="92">
        <v>77</v>
      </c>
      <c r="CB20" s="93" t="s">
        <v>177</v>
      </c>
      <c r="CC20" s="93" t="s">
        <v>288</v>
      </c>
      <c r="CD20" s="92">
        <v>78</v>
      </c>
      <c r="CE20" s="93" t="s">
        <v>177</v>
      </c>
      <c r="CF20" s="93" t="s">
        <v>199</v>
      </c>
      <c r="CG20" s="96">
        <v>79</v>
      </c>
      <c r="CH20" s="80" t="str">
        <f t="shared" si="20"/>
        <v>C</v>
      </c>
      <c r="CI20" s="78" t="s">
        <v>342</v>
      </c>
      <c r="CJ20" s="96">
        <v>83</v>
      </c>
      <c r="CK20" s="80" t="str">
        <f t="shared" si="21"/>
        <v>C</v>
      </c>
      <c r="CL20" s="78" t="s">
        <v>201</v>
      </c>
      <c r="CM20" s="96">
        <v>84</v>
      </c>
      <c r="CN20" s="80" t="str">
        <f t="shared" si="22"/>
        <v>B</v>
      </c>
      <c r="CO20" s="78" t="s">
        <v>247</v>
      </c>
      <c r="CP20" s="96">
        <v>81</v>
      </c>
      <c r="CQ20" s="80" t="str">
        <f t="shared" si="23"/>
        <v>C</v>
      </c>
      <c r="CR20" s="78" t="s">
        <v>257</v>
      </c>
      <c r="CS20" s="78">
        <v>80</v>
      </c>
      <c r="CT20" s="80" t="str">
        <f t="shared" si="24"/>
        <v>C</v>
      </c>
      <c r="CU20" s="78" t="s">
        <v>348</v>
      </c>
      <c r="CV20" s="78">
        <v>80</v>
      </c>
      <c r="CW20" s="80" t="str">
        <f t="shared" si="25"/>
        <v>C</v>
      </c>
      <c r="CX20" s="78" t="s">
        <v>349</v>
      </c>
      <c r="CY20" s="97" t="s">
        <v>206</v>
      </c>
      <c r="CZ20" s="98" t="s">
        <v>352</v>
      </c>
      <c r="DA20" s="99" t="s">
        <v>240</v>
      </c>
      <c r="DB20" s="100" t="s">
        <v>241</v>
      </c>
      <c r="DC20" s="186" t="s">
        <v>447</v>
      </c>
      <c r="DD20" s="187" t="s">
        <v>447</v>
      </c>
      <c r="DE20" s="184" t="s">
        <v>447</v>
      </c>
      <c r="DF20" s="184" t="s">
        <v>447</v>
      </c>
      <c r="DG20" s="184" t="s">
        <v>447</v>
      </c>
      <c r="DH20" s="184" t="s">
        <v>447</v>
      </c>
      <c r="DI20" s="184" t="s">
        <v>447</v>
      </c>
      <c r="DJ20" s="184" t="s">
        <v>447</v>
      </c>
      <c r="DK20" s="184" t="s">
        <v>447</v>
      </c>
      <c r="DL20" s="184" t="s">
        <v>447</v>
      </c>
      <c r="DM20" s="184" t="s">
        <v>447</v>
      </c>
      <c r="DN20" s="184" t="s">
        <v>447</v>
      </c>
    </row>
    <row r="21" spans="1:118">
      <c r="A21" s="75">
        <v>16</v>
      </c>
      <c r="B21" s="76">
        <v>2193</v>
      </c>
      <c r="C21" s="75" t="s">
        <v>353</v>
      </c>
      <c r="D21" s="77" t="s">
        <v>169</v>
      </c>
      <c r="E21" s="78" t="s">
        <v>229</v>
      </c>
      <c r="F21" s="80"/>
      <c r="G21" s="78">
        <v>77</v>
      </c>
      <c r="H21" s="80" t="str">
        <f t="shared" si="0"/>
        <v>C</v>
      </c>
      <c r="I21" s="78" t="s">
        <v>269</v>
      </c>
      <c r="J21" s="78">
        <v>83</v>
      </c>
      <c r="K21" s="80" t="str">
        <f t="shared" si="1"/>
        <v>C</v>
      </c>
      <c r="L21" s="78" t="s">
        <v>213</v>
      </c>
      <c r="M21" s="81">
        <v>86</v>
      </c>
      <c r="N21" s="80" t="str">
        <f t="shared" si="2"/>
        <v>B</v>
      </c>
      <c r="O21" s="82" t="str">
        <f t="shared" si="3"/>
        <v>Menonjol Pada  Pemahaman Jenis-jenis Pekerjaan Materi Nilai-nilai Pancasila dalam kerangka Praktek Penyelenggaraan Pemerintahan Negara</v>
      </c>
      <c r="P21" s="81">
        <v>82</v>
      </c>
      <c r="Q21" s="80" t="str">
        <f t="shared" si="4"/>
        <v>C</v>
      </c>
      <c r="R21" s="82" t="str">
        <f t="shared" si="5"/>
        <v>Menonjol Pada Pemahaman Materi Ketentuan UUD NRI TH.1945 dalam kehidupan bernegara</v>
      </c>
      <c r="S21" s="81">
        <v>79</v>
      </c>
      <c r="T21" s="80" t="str">
        <f t="shared" si="6"/>
        <v>C</v>
      </c>
      <c r="U21" s="81" t="s">
        <v>175</v>
      </c>
      <c r="V21" s="81">
        <v>90</v>
      </c>
      <c r="W21" s="81" t="str">
        <f t="shared" si="7"/>
        <v>B</v>
      </c>
      <c r="X21" s="81" t="s">
        <v>176</v>
      </c>
      <c r="Y21" s="83">
        <v>81</v>
      </c>
      <c r="Z21" s="83" t="s">
        <v>177</v>
      </c>
      <c r="AA21" s="83" t="s">
        <v>354</v>
      </c>
      <c r="AB21" s="83">
        <v>80</v>
      </c>
      <c r="AC21" s="83" t="s">
        <v>177</v>
      </c>
      <c r="AD21" s="83" t="s">
        <v>355</v>
      </c>
      <c r="AE21" s="84">
        <v>84</v>
      </c>
      <c r="AF21" s="80" t="str">
        <f t="shared" si="8"/>
        <v>B</v>
      </c>
      <c r="AG21" s="91" t="s">
        <v>181</v>
      </c>
      <c r="AH21" s="86">
        <v>90</v>
      </c>
      <c r="AI21" s="80" t="str">
        <f t="shared" si="9"/>
        <v>B</v>
      </c>
      <c r="AJ21" s="88" t="s">
        <v>182</v>
      </c>
      <c r="AK21" s="78">
        <v>77</v>
      </c>
      <c r="AL21" s="80" t="str">
        <f t="shared" si="10"/>
        <v>C</v>
      </c>
      <c r="AM21" s="89" t="s">
        <v>272</v>
      </c>
      <c r="AN21" s="78">
        <v>81</v>
      </c>
      <c r="AO21" s="80" t="str">
        <f t="shared" si="11"/>
        <v>C</v>
      </c>
      <c r="AP21" s="89" t="s">
        <v>184</v>
      </c>
      <c r="AQ21" s="84">
        <v>82</v>
      </c>
      <c r="AR21" s="80" t="str">
        <f t="shared" si="12"/>
        <v>C</v>
      </c>
      <c r="AS21" s="91" t="s">
        <v>185</v>
      </c>
      <c r="AT21" s="84">
        <v>78</v>
      </c>
      <c r="AU21" s="80" t="str">
        <f t="shared" si="13"/>
        <v>C</v>
      </c>
      <c r="AV21" s="91" t="s">
        <v>187</v>
      </c>
      <c r="AW21" s="81">
        <v>85</v>
      </c>
      <c r="AX21" s="80" t="str">
        <f t="shared" si="14"/>
        <v>B</v>
      </c>
      <c r="AY21" s="81" t="s">
        <v>188</v>
      </c>
      <c r="AZ21" s="81">
        <v>81</v>
      </c>
      <c r="BA21" s="80" t="str">
        <f t="shared" si="15"/>
        <v>C</v>
      </c>
      <c r="BB21" s="81" t="s">
        <v>215</v>
      </c>
      <c r="BC21" s="92">
        <v>75</v>
      </c>
      <c r="BD21" s="93" t="s">
        <v>177</v>
      </c>
      <c r="BE21" s="93" t="s">
        <v>274</v>
      </c>
      <c r="BF21" s="92">
        <v>78</v>
      </c>
      <c r="BG21" s="93" t="s">
        <v>177</v>
      </c>
      <c r="BH21" s="93" t="s">
        <v>191</v>
      </c>
      <c r="BI21" s="94">
        <v>80</v>
      </c>
      <c r="BJ21" s="80" t="str">
        <f t="shared" si="16"/>
        <v>C</v>
      </c>
      <c r="BK21" s="81" t="s">
        <v>320</v>
      </c>
      <c r="BL21" s="81">
        <v>83</v>
      </c>
      <c r="BM21" s="80" t="str">
        <f t="shared" si="17"/>
        <v>C</v>
      </c>
      <c r="BN21" s="81" t="s">
        <v>193</v>
      </c>
      <c r="BO21" s="92">
        <v>79</v>
      </c>
      <c r="BP21" s="93" t="s">
        <v>177</v>
      </c>
      <c r="BQ21" s="93" t="s">
        <v>194</v>
      </c>
      <c r="BR21" s="92">
        <v>79</v>
      </c>
      <c r="BS21" s="93" t="s">
        <v>177</v>
      </c>
      <c r="BT21" s="93" t="s">
        <v>195</v>
      </c>
      <c r="BU21" s="95">
        <v>76</v>
      </c>
      <c r="BV21" s="80" t="str">
        <f t="shared" si="18"/>
        <v>C</v>
      </c>
      <c r="BW21" s="88" t="s">
        <v>218</v>
      </c>
      <c r="BX21" s="84">
        <v>80</v>
      </c>
      <c r="BY21" s="80" t="str">
        <f t="shared" si="19"/>
        <v>C</v>
      </c>
      <c r="BZ21" s="88" t="s">
        <v>300</v>
      </c>
      <c r="CA21" s="92">
        <v>78</v>
      </c>
      <c r="CB21" s="93" t="s">
        <v>177</v>
      </c>
      <c r="CC21" s="93" t="s">
        <v>277</v>
      </c>
      <c r="CD21" s="92">
        <v>79</v>
      </c>
      <c r="CE21" s="93" t="s">
        <v>177</v>
      </c>
      <c r="CF21" s="93" t="s">
        <v>221</v>
      </c>
      <c r="CG21" s="96">
        <v>81</v>
      </c>
      <c r="CH21" s="80" t="str">
        <f t="shared" si="20"/>
        <v>C</v>
      </c>
      <c r="CI21" s="78" t="s">
        <v>222</v>
      </c>
      <c r="CJ21" s="96">
        <v>83</v>
      </c>
      <c r="CK21" s="80" t="str">
        <f t="shared" si="21"/>
        <v>C</v>
      </c>
      <c r="CL21" s="78" t="s">
        <v>201</v>
      </c>
      <c r="CM21" s="96">
        <v>84</v>
      </c>
      <c r="CN21" s="80" t="str">
        <f t="shared" si="22"/>
        <v>B</v>
      </c>
      <c r="CO21" s="78" t="s">
        <v>247</v>
      </c>
      <c r="CP21" s="96">
        <v>85</v>
      </c>
      <c r="CQ21" s="80" t="str">
        <f t="shared" si="23"/>
        <v>B</v>
      </c>
      <c r="CR21" s="78" t="s">
        <v>224</v>
      </c>
      <c r="CS21" s="78">
        <v>84</v>
      </c>
      <c r="CT21" s="80" t="str">
        <f t="shared" si="24"/>
        <v>B</v>
      </c>
      <c r="CU21" s="78" t="s">
        <v>358</v>
      </c>
      <c r="CV21" s="78">
        <v>82</v>
      </c>
      <c r="CW21" s="80" t="str">
        <f t="shared" si="25"/>
        <v>C</v>
      </c>
      <c r="CX21" s="78" t="s">
        <v>349</v>
      </c>
      <c r="CY21" s="97" t="s">
        <v>206</v>
      </c>
      <c r="CZ21" s="98" t="s">
        <v>359</v>
      </c>
      <c r="DA21" s="118" t="s">
        <v>360</v>
      </c>
      <c r="DB21" s="119" t="s">
        <v>361</v>
      </c>
      <c r="DC21" s="182" t="s">
        <v>447</v>
      </c>
      <c r="DD21" s="182" t="s">
        <v>447</v>
      </c>
      <c r="DE21" s="184" t="s">
        <v>447</v>
      </c>
      <c r="DF21" s="184" t="s">
        <v>447</v>
      </c>
      <c r="DG21" s="184" t="s">
        <v>447</v>
      </c>
      <c r="DH21" s="184" t="s">
        <v>447</v>
      </c>
      <c r="DI21" s="184" t="s">
        <v>447</v>
      </c>
      <c r="DJ21" s="184" t="s">
        <v>447</v>
      </c>
      <c r="DK21" s="184" t="s">
        <v>447</v>
      </c>
      <c r="DL21" s="184" t="s">
        <v>447</v>
      </c>
      <c r="DM21" s="184" t="s">
        <v>447</v>
      </c>
      <c r="DN21" s="184" t="s">
        <v>447</v>
      </c>
    </row>
    <row r="22" spans="1:118">
      <c r="A22" s="75">
        <v>17</v>
      </c>
      <c r="B22" s="76">
        <v>2194</v>
      </c>
      <c r="C22" s="75" t="s">
        <v>365</v>
      </c>
      <c r="D22" s="77" t="s">
        <v>169</v>
      </c>
      <c r="E22" s="78" t="s">
        <v>366</v>
      </c>
      <c r="F22" s="80"/>
      <c r="G22" s="78">
        <v>76</v>
      </c>
      <c r="H22" s="80" t="str">
        <f t="shared" si="0"/>
        <v>C</v>
      </c>
      <c r="I22" s="78" t="s">
        <v>252</v>
      </c>
      <c r="J22" s="78">
        <v>84</v>
      </c>
      <c r="K22" s="80" t="str">
        <f t="shared" si="1"/>
        <v>B</v>
      </c>
      <c r="L22" s="78" t="s">
        <v>213</v>
      </c>
      <c r="M22" s="81">
        <v>87</v>
      </c>
      <c r="N22" s="80" t="str">
        <f t="shared" si="2"/>
        <v>B</v>
      </c>
      <c r="O22" s="82" t="str">
        <f t="shared" si="3"/>
        <v>Menonjol Pada  Pemahaman Jenis-jenis Pekerjaan Materi Nilai-nilai Pancasila dalam kerangka Praktek Penyelenggaraan Pemerintahan Negara</v>
      </c>
      <c r="P22" s="81">
        <v>82</v>
      </c>
      <c r="Q22" s="80" t="str">
        <f t="shared" si="4"/>
        <v>C</v>
      </c>
      <c r="R22" s="82" t="str">
        <f t="shared" si="5"/>
        <v>Menonjol Pada Pemahaman Materi Ketentuan UUD NRI TH.1945 dalam kehidupan bernegara</v>
      </c>
      <c r="S22" s="81">
        <v>75</v>
      </c>
      <c r="T22" s="80" t="str">
        <f t="shared" si="6"/>
        <v>C</v>
      </c>
      <c r="U22" s="81" t="s">
        <v>175</v>
      </c>
      <c r="V22" s="81">
        <v>89</v>
      </c>
      <c r="W22" s="81" t="str">
        <f t="shared" si="7"/>
        <v>B</v>
      </c>
      <c r="X22" s="81" t="s">
        <v>176</v>
      </c>
      <c r="Y22" s="83">
        <v>76</v>
      </c>
      <c r="Z22" s="83" t="s">
        <v>177</v>
      </c>
      <c r="AA22" s="83" t="s">
        <v>244</v>
      </c>
      <c r="AB22" s="83">
        <v>79</v>
      </c>
      <c r="AC22" s="83" t="s">
        <v>177</v>
      </c>
      <c r="AD22" s="83" t="s">
        <v>232</v>
      </c>
      <c r="AE22" s="84">
        <v>83</v>
      </c>
      <c r="AF22" s="80" t="str">
        <f t="shared" si="8"/>
        <v>C</v>
      </c>
      <c r="AG22" s="91" t="s">
        <v>181</v>
      </c>
      <c r="AH22" s="86">
        <v>93</v>
      </c>
      <c r="AI22" s="80" t="str">
        <f t="shared" si="9"/>
        <v>A</v>
      </c>
      <c r="AJ22" s="88" t="s">
        <v>182</v>
      </c>
      <c r="AK22" s="78">
        <v>76</v>
      </c>
      <c r="AL22" s="80" t="str">
        <f t="shared" si="10"/>
        <v>C</v>
      </c>
      <c r="AM22" s="89" t="s">
        <v>272</v>
      </c>
      <c r="AN22" s="78">
        <v>81</v>
      </c>
      <c r="AO22" s="80" t="str">
        <f t="shared" si="11"/>
        <v>C</v>
      </c>
      <c r="AP22" s="89" t="s">
        <v>184</v>
      </c>
      <c r="AQ22" s="84">
        <v>78</v>
      </c>
      <c r="AR22" s="80" t="str">
        <f t="shared" si="12"/>
        <v>C</v>
      </c>
      <c r="AS22" s="91" t="s">
        <v>185</v>
      </c>
      <c r="AT22" s="84">
        <v>78</v>
      </c>
      <c r="AU22" s="80" t="str">
        <f t="shared" si="13"/>
        <v>C</v>
      </c>
      <c r="AV22" s="91" t="s">
        <v>187</v>
      </c>
      <c r="AW22" s="81">
        <v>83</v>
      </c>
      <c r="AX22" s="80" t="str">
        <f t="shared" si="14"/>
        <v>C</v>
      </c>
      <c r="AY22" s="81" t="s">
        <v>214</v>
      </c>
      <c r="AZ22" s="81">
        <v>79</v>
      </c>
      <c r="BA22" s="80" t="str">
        <f t="shared" si="15"/>
        <v>C</v>
      </c>
      <c r="BB22" s="81" t="s">
        <v>233</v>
      </c>
      <c r="BC22" s="92">
        <v>75</v>
      </c>
      <c r="BD22" s="93" t="s">
        <v>177</v>
      </c>
      <c r="BE22" s="93" t="s">
        <v>190</v>
      </c>
      <c r="BF22" s="92">
        <v>78</v>
      </c>
      <c r="BG22" s="93" t="s">
        <v>177</v>
      </c>
      <c r="BH22" s="93" t="s">
        <v>191</v>
      </c>
      <c r="BI22" s="94">
        <v>76</v>
      </c>
      <c r="BJ22" s="80" t="str">
        <f t="shared" si="16"/>
        <v>C</v>
      </c>
      <c r="BK22" s="81" t="s">
        <v>216</v>
      </c>
      <c r="BL22" s="81">
        <v>80</v>
      </c>
      <c r="BM22" s="80" t="str">
        <f t="shared" si="17"/>
        <v>C</v>
      </c>
      <c r="BN22" s="81" t="s">
        <v>193</v>
      </c>
      <c r="BO22" s="92">
        <v>78</v>
      </c>
      <c r="BP22" s="93" t="s">
        <v>177</v>
      </c>
      <c r="BQ22" s="93" t="s">
        <v>217</v>
      </c>
      <c r="BR22" s="92">
        <v>78</v>
      </c>
      <c r="BS22" s="93" t="s">
        <v>177</v>
      </c>
      <c r="BT22" s="93" t="s">
        <v>195</v>
      </c>
      <c r="BU22" s="95">
        <v>76</v>
      </c>
      <c r="BV22" s="80" t="str">
        <f t="shared" si="18"/>
        <v>C</v>
      </c>
      <c r="BW22" s="88" t="s">
        <v>196</v>
      </c>
      <c r="BX22" s="84">
        <v>85</v>
      </c>
      <c r="BY22" s="80" t="str">
        <f t="shared" si="19"/>
        <v>B</v>
      </c>
      <c r="BZ22" s="88" t="s">
        <v>219</v>
      </c>
      <c r="CA22" s="92">
        <v>77</v>
      </c>
      <c r="CB22" s="93" t="s">
        <v>177</v>
      </c>
      <c r="CC22" s="93" t="s">
        <v>236</v>
      </c>
      <c r="CD22" s="92">
        <v>78</v>
      </c>
      <c r="CE22" s="93" t="s">
        <v>177</v>
      </c>
      <c r="CF22" s="93" t="s">
        <v>199</v>
      </c>
      <c r="CG22" s="96">
        <v>79</v>
      </c>
      <c r="CH22" s="80" t="str">
        <f t="shared" si="20"/>
        <v>C</v>
      </c>
      <c r="CI22" s="78" t="s">
        <v>222</v>
      </c>
      <c r="CJ22" s="96">
        <v>83</v>
      </c>
      <c r="CK22" s="80" t="str">
        <f t="shared" si="21"/>
        <v>C</v>
      </c>
      <c r="CL22" s="78" t="s">
        <v>201</v>
      </c>
      <c r="CM22" s="96">
        <v>85</v>
      </c>
      <c r="CN22" s="80" t="str">
        <f t="shared" si="22"/>
        <v>B</v>
      </c>
      <c r="CO22" s="78" t="s">
        <v>202</v>
      </c>
      <c r="CP22" s="96">
        <v>88</v>
      </c>
      <c r="CQ22" s="80" t="str">
        <f t="shared" si="23"/>
        <v>B</v>
      </c>
      <c r="CR22" s="78" t="s">
        <v>203</v>
      </c>
      <c r="CS22" s="78">
        <v>80</v>
      </c>
      <c r="CT22" s="80" t="str">
        <f t="shared" si="24"/>
        <v>C</v>
      </c>
      <c r="CU22" s="78" t="s">
        <v>358</v>
      </c>
      <c r="CV22" s="78">
        <v>77</v>
      </c>
      <c r="CW22" s="80" t="str">
        <f t="shared" si="25"/>
        <v>C</v>
      </c>
      <c r="CX22" s="78" t="s">
        <v>375</v>
      </c>
      <c r="CY22" s="97" t="s">
        <v>206</v>
      </c>
      <c r="CZ22" s="98" t="s">
        <v>376</v>
      </c>
      <c r="DA22" s="182" t="s">
        <v>447</v>
      </c>
      <c r="DB22" s="182" t="s">
        <v>447</v>
      </c>
      <c r="DC22" s="182" t="s">
        <v>447</v>
      </c>
      <c r="DD22" s="182" t="s">
        <v>447</v>
      </c>
      <c r="DE22" s="184" t="s">
        <v>447</v>
      </c>
      <c r="DF22" s="184" t="s">
        <v>447</v>
      </c>
      <c r="DG22" s="184" t="s">
        <v>447</v>
      </c>
      <c r="DH22" s="184" t="s">
        <v>447</v>
      </c>
      <c r="DI22" s="184" t="s">
        <v>447</v>
      </c>
      <c r="DJ22" s="184" t="s">
        <v>447</v>
      </c>
      <c r="DK22" s="184" t="s">
        <v>447</v>
      </c>
      <c r="DL22" s="184" t="s">
        <v>447</v>
      </c>
      <c r="DM22" s="184" t="s">
        <v>447</v>
      </c>
      <c r="DN22" s="184" t="s">
        <v>447</v>
      </c>
    </row>
    <row r="23" spans="1:118">
      <c r="A23" s="75">
        <v>18</v>
      </c>
      <c r="B23" s="76">
        <v>2195</v>
      </c>
      <c r="C23" s="75" t="s">
        <v>377</v>
      </c>
      <c r="D23" s="77" t="s">
        <v>169</v>
      </c>
      <c r="E23" s="78" t="s">
        <v>243</v>
      </c>
      <c r="F23" s="80"/>
      <c r="G23" s="78">
        <v>80</v>
      </c>
      <c r="H23" s="80" t="str">
        <f t="shared" si="0"/>
        <v>C</v>
      </c>
      <c r="I23" s="78" t="s">
        <v>378</v>
      </c>
      <c r="J23" s="78">
        <v>82</v>
      </c>
      <c r="K23" s="80" t="str">
        <f t="shared" si="1"/>
        <v>C</v>
      </c>
      <c r="L23" s="78" t="s">
        <v>213</v>
      </c>
      <c r="M23" s="81">
        <v>86</v>
      </c>
      <c r="N23" s="80" t="str">
        <f t="shared" si="2"/>
        <v>B</v>
      </c>
      <c r="O23" s="82" t="str">
        <f t="shared" si="3"/>
        <v>Menonjol Pada  Pemahaman Jenis-jenis Pekerjaan Materi Nilai-nilai Pancasila dalam kerangka Praktek Penyelenggaraan Pemerintahan Negara</v>
      </c>
      <c r="P23" s="81">
        <v>83</v>
      </c>
      <c r="Q23" s="80" t="str">
        <f t="shared" si="4"/>
        <v>C</v>
      </c>
      <c r="R23" s="82" t="str">
        <f t="shared" si="5"/>
        <v>Menonjol Pada Pemahaman Materi Ketentuan UUD NRI TH.1945 dalam kehidupan bernegara</v>
      </c>
      <c r="S23" s="81">
        <v>79</v>
      </c>
      <c r="T23" s="80" t="str">
        <f t="shared" si="6"/>
        <v>C</v>
      </c>
      <c r="U23" s="81" t="s">
        <v>175</v>
      </c>
      <c r="V23" s="81">
        <v>90</v>
      </c>
      <c r="W23" s="81" t="str">
        <f t="shared" si="7"/>
        <v>B</v>
      </c>
      <c r="X23" s="81" t="s">
        <v>176</v>
      </c>
      <c r="Y23" s="83">
        <v>79</v>
      </c>
      <c r="Z23" s="83" t="s">
        <v>177</v>
      </c>
      <c r="AA23" s="83" t="s">
        <v>231</v>
      </c>
      <c r="AB23" s="83">
        <v>83</v>
      </c>
      <c r="AC23" s="83" t="s">
        <v>177</v>
      </c>
      <c r="AD23" s="83" t="s">
        <v>283</v>
      </c>
      <c r="AE23" s="84">
        <v>83</v>
      </c>
      <c r="AF23" s="80" t="str">
        <f t="shared" si="8"/>
        <v>C</v>
      </c>
      <c r="AG23" s="91" t="s">
        <v>181</v>
      </c>
      <c r="AH23" s="86">
        <v>94</v>
      </c>
      <c r="AI23" s="80" t="str">
        <f t="shared" si="9"/>
        <v>A</v>
      </c>
      <c r="AJ23" s="88" t="s">
        <v>182</v>
      </c>
      <c r="AK23" s="78">
        <v>77</v>
      </c>
      <c r="AL23" s="80" t="str">
        <f t="shared" si="10"/>
        <v>C</v>
      </c>
      <c r="AM23" s="89" t="s">
        <v>272</v>
      </c>
      <c r="AN23" s="78">
        <v>78</v>
      </c>
      <c r="AO23" s="80" t="str">
        <f t="shared" si="11"/>
        <v>C</v>
      </c>
      <c r="AP23" s="89" t="s">
        <v>184</v>
      </c>
      <c r="AQ23" s="84">
        <v>81</v>
      </c>
      <c r="AR23" s="80" t="str">
        <f t="shared" si="12"/>
        <v>C</v>
      </c>
      <c r="AS23" s="91" t="s">
        <v>185</v>
      </c>
      <c r="AT23" s="84">
        <v>78</v>
      </c>
      <c r="AU23" s="80" t="str">
        <f t="shared" si="13"/>
        <v>C</v>
      </c>
      <c r="AV23" s="91" t="s">
        <v>187</v>
      </c>
      <c r="AW23" s="81">
        <v>82</v>
      </c>
      <c r="AX23" s="80" t="str">
        <f t="shared" si="14"/>
        <v>C</v>
      </c>
      <c r="AY23" s="81" t="s">
        <v>214</v>
      </c>
      <c r="AZ23" s="81">
        <v>80</v>
      </c>
      <c r="BA23" s="80" t="str">
        <f t="shared" si="15"/>
        <v>C</v>
      </c>
      <c r="BB23" s="81" t="s">
        <v>233</v>
      </c>
      <c r="BC23" s="92">
        <v>75</v>
      </c>
      <c r="BD23" s="93" t="s">
        <v>177</v>
      </c>
      <c r="BE23" s="93" t="s">
        <v>190</v>
      </c>
      <c r="BF23" s="92">
        <v>78</v>
      </c>
      <c r="BG23" s="93" t="s">
        <v>177</v>
      </c>
      <c r="BH23" s="93" t="s">
        <v>191</v>
      </c>
      <c r="BI23" s="94">
        <v>80</v>
      </c>
      <c r="BJ23" s="80" t="str">
        <f t="shared" si="16"/>
        <v>C</v>
      </c>
      <c r="BK23" s="81" t="s">
        <v>320</v>
      </c>
      <c r="BL23" s="81">
        <v>83</v>
      </c>
      <c r="BM23" s="80" t="str">
        <f t="shared" si="17"/>
        <v>C</v>
      </c>
      <c r="BN23" s="81" t="s">
        <v>193</v>
      </c>
      <c r="BO23" s="92">
        <v>83</v>
      </c>
      <c r="BP23" s="93" t="s">
        <v>177</v>
      </c>
      <c r="BQ23" s="93" t="s">
        <v>194</v>
      </c>
      <c r="BR23" s="92">
        <v>78</v>
      </c>
      <c r="BS23" s="93" t="s">
        <v>177</v>
      </c>
      <c r="BT23" s="93" t="s">
        <v>195</v>
      </c>
      <c r="BU23" s="95">
        <v>84</v>
      </c>
      <c r="BV23" s="80" t="str">
        <f t="shared" si="18"/>
        <v>B</v>
      </c>
      <c r="BW23" s="88" t="s">
        <v>379</v>
      </c>
      <c r="BX23" s="84">
        <v>85</v>
      </c>
      <c r="BY23" s="80" t="str">
        <f t="shared" si="19"/>
        <v>B</v>
      </c>
      <c r="BZ23" s="88" t="s">
        <v>197</v>
      </c>
      <c r="CA23" s="92">
        <v>76</v>
      </c>
      <c r="CB23" s="93" t="s">
        <v>177</v>
      </c>
      <c r="CC23" s="93" t="s">
        <v>198</v>
      </c>
      <c r="CD23" s="92">
        <v>78</v>
      </c>
      <c r="CE23" s="93" t="s">
        <v>177</v>
      </c>
      <c r="CF23" s="93" t="s">
        <v>199</v>
      </c>
      <c r="CG23" s="96">
        <v>80</v>
      </c>
      <c r="CH23" s="80" t="str">
        <f t="shared" si="20"/>
        <v>C</v>
      </c>
      <c r="CI23" s="78" t="s">
        <v>222</v>
      </c>
      <c r="CJ23" s="96">
        <v>83</v>
      </c>
      <c r="CK23" s="80" t="str">
        <f t="shared" si="21"/>
        <v>C</v>
      </c>
      <c r="CL23" s="78" t="s">
        <v>201</v>
      </c>
      <c r="CM23" s="96">
        <v>83</v>
      </c>
      <c r="CN23" s="80" t="str">
        <f t="shared" si="22"/>
        <v>C</v>
      </c>
      <c r="CO23" s="78" t="s">
        <v>247</v>
      </c>
      <c r="CP23" s="96">
        <v>85</v>
      </c>
      <c r="CQ23" s="80" t="str">
        <f t="shared" si="23"/>
        <v>B</v>
      </c>
      <c r="CR23" s="78" t="s">
        <v>224</v>
      </c>
      <c r="CS23" s="78">
        <v>82</v>
      </c>
      <c r="CT23" s="80" t="str">
        <f t="shared" si="24"/>
        <v>C</v>
      </c>
      <c r="CU23" s="78" t="s">
        <v>380</v>
      </c>
      <c r="CV23" s="78">
        <v>79</v>
      </c>
      <c r="CW23" s="80" t="str">
        <f t="shared" si="25"/>
        <v>C</v>
      </c>
      <c r="CX23" s="78" t="s">
        <v>238</v>
      </c>
      <c r="CY23" s="97" t="s">
        <v>206</v>
      </c>
      <c r="CZ23" s="98" t="s">
        <v>381</v>
      </c>
      <c r="DA23" s="182" t="s">
        <v>447</v>
      </c>
      <c r="DB23" s="182" t="s">
        <v>447</v>
      </c>
      <c r="DC23" s="182" t="s">
        <v>447</v>
      </c>
      <c r="DD23" s="182" t="s">
        <v>447</v>
      </c>
      <c r="DE23" s="184" t="s">
        <v>447</v>
      </c>
      <c r="DF23" s="184" t="s">
        <v>447</v>
      </c>
      <c r="DG23" s="184" t="s">
        <v>447</v>
      </c>
      <c r="DH23" s="184" t="s">
        <v>447</v>
      </c>
      <c r="DI23" s="184" t="s">
        <v>447</v>
      </c>
      <c r="DJ23" s="184" t="s">
        <v>447</v>
      </c>
      <c r="DK23" s="184" t="s">
        <v>447</v>
      </c>
      <c r="DL23" s="184" t="s">
        <v>447</v>
      </c>
      <c r="DM23" s="184" t="s">
        <v>447</v>
      </c>
      <c r="DN23" s="184" t="s">
        <v>447</v>
      </c>
    </row>
    <row r="24" spans="1:118">
      <c r="A24" s="75">
        <v>19</v>
      </c>
      <c r="B24" s="76">
        <v>2196</v>
      </c>
      <c r="C24" s="75" t="s">
        <v>382</v>
      </c>
      <c r="D24" s="77" t="s">
        <v>169</v>
      </c>
      <c r="E24" s="78" t="s">
        <v>295</v>
      </c>
      <c r="F24" s="80"/>
      <c r="G24" s="78">
        <v>78</v>
      </c>
      <c r="H24" s="80" t="str">
        <f t="shared" si="0"/>
        <v>C</v>
      </c>
      <c r="I24" s="78" t="s">
        <v>296</v>
      </c>
      <c r="J24" s="78">
        <v>79</v>
      </c>
      <c r="K24" s="80" t="str">
        <f t="shared" si="1"/>
        <v>C</v>
      </c>
      <c r="L24" s="78" t="s">
        <v>174</v>
      </c>
      <c r="M24" s="81">
        <v>84</v>
      </c>
      <c r="N24" s="80" t="str">
        <f t="shared" si="2"/>
        <v>B</v>
      </c>
      <c r="O24" s="82" t="str">
        <f t="shared" si="3"/>
        <v>Menonjol Pada  Pemahaman Jenis-jenis Pekerjaan Materi Nilai-nilai Pancasila dalam kerangka Praktek Penyelenggaraan Pemerintahan Negara</v>
      </c>
      <c r="P24" s="81">
        <v>83</v>
      </c>
      <c r="Q24" s="80" t="str">
        <f t="shared" si="4"/>
        <v>C</v>
      </c>
      <c r="R24" s="82" t="str">
        <f t="shared" si="5"/>
        <v>Menonjol Pada  Pemahaman Jenis-jenis Pekerjaan Materi Nilai-nilai Pancasila dalam kerangka Praktek Penyelenggaraan Pemerintahan Negara</v>
      </c>
      <c r="S24" s="81">
        <v>75</v>
      </c>
      <c r="T24" s="80" t="str">
        <f t="shared" si="6"/>
        <v>C</v>
      </c>
      <c r="U24" s="81" t="s">
        <v>175</v>
      </c>
      <c r="V24" s="81">
        <v>80</v>
      </c>
      <c r="W24" s="81" t="str">
        <f t="shared" si="7"/>
        <v>C</v>
      </c>
      <c r="X24" s="81" t="s">
        <v>383</v>
      </c>
      <c r="Y24" s="83">
        <v>75</v>
      </c>
      <c r="Z24" s="83" t="s">
        <v>177</v>
      </c>
      <c r="AA24" s="83" t="s">
        <v>244</v>
      </c>
      <c r="AB24" s="83">
        <v>78</v>
      </c>
      <c r="AC24" s="83" t="s">
        <v>177</v>
      </c>
      <c r="AD24" s="83" t="s">
        <v>232</v>
      </c>
      <c r="AE24" s="84">
        <v>84</v>
      </c>
      <c r="AF24" s="80" t="str">
        <f t="shared" si="8"/>
        <v>B</v>
      </c>
      <c r="AG24" s="91" t="s">
        <v>181</v>
      </c>
      <c r="AH24" s="86">
        <v>94</v>
      </c>
      <c r="AI24" s="80" t="str">
        <f t="shared" si="9"/>
        <v>A</v>
      </c>
      <c r="AJ24" s="88" t="s">
        <v>182</v>
      </c>
      <c r="AK24" s="78">
        <v>77</v>
      </c>
      <c r="AL24" s="80" t="str">
        <f t="shared" si="10"/>
        <v>C</v>
      </c>
      <c r="AM24" s="89" t="s">
        <v>272</v>
      </c>
      <c r="AN24" s="78">
        <v>77</v>
      </c>
      <c r="AO24" s="80" t="str">
        <f t="shared" si="11"/>
        <v>C</v>
      </c>
      <c r="AP24" s="89" t="s">
        <v>184</v>
      </c>
      <c r="AQ24" s="84">
        <v>78</v>
      </c>
      <c r="AR24" s="80" t="str">
        <f t="shared" si="12"/>
        <v>C</v>
      </c>
      <c r="AS24" s="91" t="s">
        <v>185</v>
      </c>
      <c r="AT24" s="84">
        <v>78</v>
      </c>
      <c r="AU24" s="80" t="str">
        <f t="shared" si="13"/>
        <v>C</v>
      </c>
      <c r="AV24" s="91" t="s">
        <v>187</v>
      </c>
      <c r="AW24" s="81">
        <v>82</v>
      </c>
      <c r="AX24" s="80" t="str">
        <f t="shared" si="14"/>
        <v>C</v>
      </c>
      <c r="AY24" s="81" t="s">
        <v>214</v>
      </c>
      <c r="AZ24" s="81">
        <v>81</v>
      </c>
      <c r="BA24" s="80" t="str">
        <f t="shared" si="15"/>
        <v>C</v>
      </c>
      <c r="BB24" s="81" t="s">
        <v>384</v>
      </c>
      <c r="BC24" s="92">
        <v>75</v>
      </c>
      <c r="BD24" s="93" t="s">
        <v>177</v>
      </c>
      <c r="BE24" s="93" t="s">
        <v>190</v>
      </c>
      <c r="BF24" s="92">
        <v>78</v>
      </c>
      <c r="BG24" s="93" t="s">
        <v>177</v>
      </c>
      <c r="BH24" s="93" t="s">
        <v>191</v>
      </c>
      <c r="BI24" s="94">
        <v>75</v>
      </c>
      <c r="BJ24" s="80" t="str">
        <f t="shared" si="16"/>
        <v>C</v>
      </c>
      <c r="BK24" s="81" t="s">
        <v>192</v>
      </c>
      <c r="BL24" s="81">
        <v>80</v>
      </c>
      <c r="BM24" s="80" t="str">
        <f t="shared" si="17"/>
        <v>C</v>
      </c>
      <c r="BN24" s="81" t="s">
        <v>193</v>
      </c>
      <c r="BO24" s="92">
        <v>75</v>
      </c>
      <c r="BP24" s="93" t="s">
        <v>177</v>
      </c>
      <c r="BQ24" s="93" t="s">
        <v>194</v>
      </c>
      <c r="BR24" s="92">
        <v>78</v>
      </c>
      <c r="BS24" s="93" t="s">
        <v>177</v>
      </c>
      <c r="BT24" s="93" t="s">
        <v>195</v>
      </c>
      <c r="BU24" s="95">
        <v>76</v>
      </c>
      <c r="BV24" s="80" t="str">
        <f t="shared" si="18"/>
        <v>C</v>
      </c>
      <c r="BW24" s="88" t="s">
        <v>218</v>
      </c>
      <c r="BX24" s="84">
        <v>84</v>
      </c>
      <c r="BY24" s="80" t="str">
        <f t="shared" si="19"/>
        <v>B</v>
      </c>
      <c r="BZ24" s="88" t="s">
        <v>219</v>
      </c>
      <c r="CA24" s="92">
        <v>75</v>
      </c>
      <c r="CB24" s="93" t="s">
        <v>177</v>
      </c>
      <c r="CC24" s="93" t="s">
        <v>198</v>
      </c>
      <c r="CD24" s="92">
        <v>78</v>
      </c>
      <c r="CE24" s="93" t="s">
        <v>177</v>
      </c>
      <c r="CF24" s="93" t="s">
        <v>199</v>
      </c>
      <c r="CG24" s="96">
        <v>79</v>
      </c>
      <c r="CH24" s="80" t="str">
        <f t="shared" si="20"/>
        <v>C</v>
      </c>
      <c r="CI24" s="78" t="s">
        <v>222</v>
      </c>
      <c r="CJ24" s="96">
        <v>83</v>
      </c>
      <c r="CK24" s="80" t="str">
        <f t="shared" si="21"/>
        <v>C</v>
      </c>
      <c r="CL24" s="78" t="s">
        <v>201</v>
      </c>
      <c r="CM24" s="96">
        <v>79</v>
      </c>
      <c r="CN24" s="80" t="str">
        <f t="shared" si="22"/>
        <v>C</v>
      </c>
      <c r="CO24" s="78" t="s">
        <v>247</v>
      </c>
      <c r="CP24" s="96">
        <v>85</v>
      </c>
      <c r="CQ24" s="80" t="str">
        <f t="shared" si="23"/>
        <v>B</v>
      </c>
      <c r="CR24" s="78" t="s">
        <v>224</v>
      </c>
      <c r="CS24" s="78">
        <v>77</v>
      </c>
      <c r="CT24" s="80" t="str">
        <f t="shared" si="24"/>
        <v>C</v>
      </c>
      <c r="CU24" s="78" t="s">
        <v>225</v>
      </c>
      <c r="CV24" s="78">
        <v>79</v>
      </c>
      <c r="CW24" s="80" t="str">
        <f t="shared" si="25"/>
        <v>C</v>
      </c>
      <c r="CX24" s="78" t="s">
        <v>226</v>
      </c>
      <c r="CY24" s="97" t="s">
        <v>206</v>
      </c>
      <c r="CZ24" s="98" t="s">
        <v>385</v>
      </c>
      <c r="DA24" s="99" t="s">
        <v>240</v>
      </c>
      <c r="DB24" s="100" t="s">
        <v>241</v>
      </c>
      <c r="DC24" s="186" t="s">
        <v>447</v>
      </c>
      <c r="DD24" s="187" t="s">
        <v>447</v>
      </c>
      <c r="DE24" s="184" t="s">
        <v>447</v>
      </c>
      <c r="DF24" s="184" t="s">
        <v>447</v>
      </c>
      <c r="DG24" s="184" t="s">
        <v>447</v>
      </c>
      <c r="DH24" s="184" t="s">
        <v>447</v>
      </c>
      <c r="DI24" s="184" t="s">
        <v>447</v>
      </c>
      <c r="DJ24" s="184" t="s">
        <v>447</v>
      </c>
      <c r="DK24" s="184" t="s">
        <v>447</v>
      </c>
      <c r="DL24" s="184" t="s">
        <v>447</v>
      </c>
      <c r="DM24" s="184" t="s">
        <v>447</v>
      </c>
      <c r="DN24" s="184" t="s">
        <v>447</v>
      </c>
    </row>
    <row r="25" spans="1:118">
      <c r="A25" s="75">
        <v>20</v>
      </c>
      <c r="B25" s="76">
        <v>2197</v>
      </c>
      <c r="C25" s="75" t="s">
        <v>386</v>
      </c>
      <c r="D25" s="77" t="s">
        <v>169</v>
      </c>
      <c r="E25" s="97"/>
      <c r="F25" s="80"/>
      <c r="G25" s="80"/>
      <c r="H25" s="80" t="str">
        <f t="shared" si="0"/>
        <v>D</v>
      </c>
      <c r="I25" s="121"/>
      <c r="J25" s="80"/>
      <c r="K25" s="80" t="str">
        <f t="shared" si="1"/>
        <v>D</v>
      </c>
      <c r="L25" s="80"/>
      <c r="M25" s="80"/>
      <c r="N25" s="80"/>
      <c r="O25" s="82"/>
      <c r="P25" s="80"/>
      <c r="Q25" s="80" t="str">
        <f t="shared" si="4"/>
        <v>D</v>
      </c>
      <c r="R25" s="82" t="str">
        <f t="shared" si="5"/>
        <v>Menonjol Pada Pemahaman Materi Ketentuan UUD NRI TH.1945 dalam kehidupan bernegara</v>
      </c>
      <c r="S25" s="80"/>
      <c r="T25" s="80" t="str">
        <f t="shared" si="6"/>
        <v>D</v>
      </c>
      <c r="U25" s="80"/>
      <c r="W25" s="81" t="str">
        <f t="shared" si="7"/>
        <v>D</v>
      </c>
      <c r="Y25" s="80"/>
      <c r="Z25" s="80"/>
      <c r="AA25" s="80"/>
      <c r="AB25" s="80"/>
      <c r="AC25" s="80"/>
      <c r="AD25" s="80"/>
      <c r="AE25" s="122"/>
      <c r="AF25" s="80" t="str">
        <f t="shared" si="8"/>
        <v>D</v>
      </c>
      <c r="AG25" s="123"/>
      <c r="AH25" s="124"/>
      <c r="AI25" s="80" t="str">
        <f t="shared" si="9"/>
        <v>D</v>
      </c>
      <c r="AJ25" s="88"/>
      <c r="AK25" s="78"/>
      <c r="AL25" s="80" t="str">
        <f t="shared" si="10"/>
        <v>D</v>
      </c>
      <c r="AM25" s="89"/>
      <c r="AN25" s="78"/>
      <c r="AO25" s="80" t="str">
        <f t="shared" si="11"/>
        <v>D</v>
      </c>
      <c r="AP25" s="89"/>
      <c r="AQ25" s="122"/>
      <c r="AR25" s="80" t="str">
        <f t="shared" si="12"/>
        <v>D</v>
      </c>
      <c r="AS25" s="91"/>
      <c r="AT25" s="122"/>
      <c r="AU25" s="80" t="str">
        <f t="shared" si="13"/>
        <v>D</v>
      </c>
      <c r="AV25" s="91"/>
      <c r="AW25" s="81">
        <v>0</v>
      </c>
      <c r="AX25" s="80" t="str">
        <f t="shared" si="14"/>
        <v>D</v>
      </c>
      <c r="AY25" s="81"/>
      <c r="AZ25" s="81">
        <v>0</v>
      </c>
      <c r="BA25" s="80" t="str">
        <f t="shared" si="15"/>
        <v>D</v>
      </c>
      <c r="BB25" s="81"/>
      <c r="BC25" s="125"/>
      <c r="BD25" s="125"/>
      <c r="BE25" s="125"/>
      <c r="BF25" s="125"/>
      <c r="BG25" s="125"/>
      <c r="BH25" s="125"/>
      <c r="BI25" s="80"/>
      <c r="BJ25" s="80" t="str">
        <f t="shared" si="16"/>
        <v>D</v>
      </c>
      <c r="BK25" s="80"/>
      <c r="BL25" s="80"/>
      <c r="BM25" s="80" t="str">
        <f t="shared" si="17"/>
        <v>D</v>
      </c>
      <c r="BN25" s="81"/>
      <c r="BO25" s="125"/>
      <c r="BP25" s="125"/>
      <c r="BQ25" s="93"/>
      <c r="BR25" s="125"/>
      <c r="BS25" s="125"/>
      <c r="BT25" s="125"/>
      <c r="BU25" s="126"/>
      <c r="BV25" s="80" t="str">
        <f t="shared" si="18"/>
        <v>D</v>
      </c>
      <c r="BW25" s="88"/>
      <c r="BX25" s="122"/>
      <c r="BY25" s="80" t="str">
        <f t="shared" si="19"/>
        <v>D</v>
      </c>
      <c r="BZ25" s="88"/>
      <c r="CA25" s="127"/>
      <c r="CB25" s="127"/>
      <c r="CC25" s="127"/>
      <c r="CD25" s="127"/>
      <c r="CE25" s="127"/>
      <c r="CF25" s="127"/>
      <c r="CG25" s="128"/>
      <c r="CH25" s="80" t="str">
        <f t="shared" si="20"/>
        <v>D</v>
      </c>
      <c r="CI25" s="128"/>
      <c r="CJ25" s="128"/>
      <c r="CK25" s="80" t="str">
        <f t="shared" si="21"/>
        <v>D</v>
      </c>
      <c r="CL25" s="128"/>
      <c r="CM25" s="128"/>
      <c r="CN25" s="80" t="str">
        <f t="shared" si="22"/>
        <v>D</v>
      </c>
      <c r="CO25" s="128"/>
      <c r="CP25" s="128"/>
      <c r="CQ25" s="80" t="str">
        <f t="shared" si="23"/>
        <v>D</v>
      </c>
      <c r="CR25" s="128"/>
      <c r="CS25" s="101"/>
      <c r="CT25" s="80" t="str">
        <f t="shared" si="24"/>
        <v>D</v>
      </c>
      <c r="CU25" s="101"/>
      <c r="CV25" s="101"/>
      <c r="CW25" s="80" t="str">
        <f t="shared" si="25"/>
        <v>D</v>
      </c>
      <c r="CX25" s="101"/>
      <c r="CY25" s="97" t="s">
        <v>206</v>
      </c>
      <c r="CZ25" s="98" t="s">
        <v>387</v>
      </c>
      <c r="DA25" s="182" t="s">
        <v>447</v>
      </c>
      <c r="DB25" s="182" t="s">
        <v>447</v>
      </c>
      <c r="DC25" s="182" t="s">
        <v>447</v>
      </c>
      <c r="DD25" s="182" t="s">
        <v>447</v>
      </c>
      <c r="DE25" s="184" t="s">
        <v>447</v>
      </c>
      <c r="DF25" s="184" t="s">
        <v>447</v>
      </c>
      <c r="DG25" s="184" t="s">
        <v>447</v>
      </c>
      <c r="DH25" s="184" t="s">
        <v>447</v>
      </c>
      <c r="DI25" s="184" t="s">
        <v>447</v>
      </c>
      <c r="DJ25" s="184" t="s">
        <v>447</v>
      </c>
      <c r="DK25" s="184" t="s">
        <v>447</v>
      </c>
      <c r="DL25" s="184" t="s">
        <v>447</v>
      </c>
      <c r="DM25" s="184" t="s">
        <v>447</v>
      </c>
      <c r="DN25" s="184" t="s">
        <v>447</v>
      </c>
    </row>
    <row r="26" spans="1:118">
      <c r="A26" s="75">
        <v>21</v>
      </c>
      <c r="B26" s="76">
        <v>2198</v>
      </c>
      <c r="C26" s="75" t="s">
        <v>388</v>
      </c>
      <c r="D26" s="77" t="s">
        <v>169</v>
      </c>
      <c r="E26" s="78" t="s">
        <v>295</v>
      </c>
      <c r="F26" s="80"/>
      <c r="G26" s="78">
        <v>77</v>
      </c>
      <c r="H26" s="80" t="str">
        <f t="shared" si="0"/>
        <v>C</v>
      </c>
      <c r="I26" s="78" t="s">
        <v>230</v>
      </c>
      <c r="J26" s="78">
        <v>82</v>
      </c>
      <c r="K26" s="80" t="str">
        <f t="shared" si="1"/>
        <v>C</v>
      </c>
      <c r="L26" s="78" t="s">
        <v>213</v>
      </c>
      <c r="M26" s="81">
        <v>82</v>
      </c>
      <c r="N26" s="80" t="str">
        <f t="shared" ref="N26:N35" si="26">IF(M26&lt;75,"D",IF(M26&lt;84,"C",IF(M26&lt;93,"B","A")))</f>
        <v>C</v>
      </c>
      <c r="O26" s="82" t="str">
        <f t="shared" ref="O26:O35" si="27">IF(M33&lt;75,"Menonjol Pada Pemahaman Kewenangan Lembaga-lembaga Negara menurut UUD NKRI 1945",IF(M33&lt;84,"Menonjol Pada Pemahaman Materi Ketentuan UUD NRI TH.1945 dalam kehidupan bernegara",IF(M33&lt;93,"Menonjol Pada  Pemahaman Jenis-jenis Pekerjaan Materi Nilai-nilai Pancasila dalam kerangka Praktek Penyelenggaraan Pemerintahan Negara")))</f>
        <v>Menonjol Pada  Pemahaman Jenis-jenis Pekerjaan Materi Nilai-nilai Pancasila dalam kerangka Praktek Penyelenggaraan Pemerintahan Negara</v>
      </c>
      <c r="P26" s="81">
        <v>79</v>
      </c>
      <c r="Q26" s="80" t="str">
        <f t="shared" si="4"/>
        <v>C</v>
      </c>
      <c r="R26" s="82" t="str">
        <f t="shared" si="5"/>
        <v>Menonjol Pada Pemahaman Materi Ketentuan UUD NRI TH.1945 dalam kehidupan bernegara</v>
      </c>
      <c r="S26" s="81">
        <v>84</v>
      </c>
      <c r="T26" s="80" t="str">
        <f t="shared" si="6"/>
        <v>B</v>
      </c>
      <c r="U26" s="81" t="s">
        <v>270</v>
      </c>
      <c r="V26" s="81">
        <v>89</v>
      </c>
      <c r="W26" s="81" t="str">
        <f t="shared" si="7"/>
        <v>B</v>
      </c>
      <c r="X26" s="81" t="s">
        <v>176</v>
      </c>
      <c r="Y26" s="83">
        <v>75</v>
      </c>
      <c r="Z26" s="83" t="s">
        <v>177</v>
      </c>
      <c r="AA26" s="83" t="s">
        <v>178</v>
      </c>
      <c r="AB26" s="83">
        <v>76</v>
      </c>
      <c r="AC26" s="83" t="s">
        <v>177</v>
      </c>
      <c r="AD26" s="83" t="s">
        <v>179</v>
      </c>
      <c r="AE26" s="84">
        <v>84</v>
      </c>
      <c r="AF26" s="80" t="str">
        <f t="shared" si="8"/>
        <v>B</v>
      </c>
      <c r="AG26" s="91" t="s">
        <v>181</v>
      </c>
      <c r="AH26" s="86">
        <v>93</v>
      </c>
      <c r="AI26" s="80" t="str">
        <f t="shared" si="9"/>
        <v>A</v>
      </c>
      <c r="AJ26" s="88" t="s">
        <v>182</v>
      </c>
      <c r="AK26" s="78">
        <v>75</v>
      </c>
      <c r="AL26" s="80" t="str">
        <f t="shared" si="10"/>
        <v>C</v>
      </c>
      <c r="AM26" s="89" t="s">
        <v>272</v>
      </c>
      <c r="AN26" s="78">
        <v>76</v>
      </c>
      <c r="AO26" s="80" t="str">
        <f t="shared" si="11"/>
        <v>C</v>
      </c>
      <c r="AP26" s="89" t="s">
        <v>184</v>
      </c>
      <c r="AQ26" s="84">
        <v>78</v>
      </c>
      <c r="AR26" s="80" t="str">
        <f t="shared" si="12"/>
        <v>C</v>
      </c>
      <c r="AS26" s="91" t="s">
        <v>185</v>
      </c>
      <c r="AT26" s="84">
        <v>79</v>
      </c>
      <c r="AU26" s="80" t="str">
        <f t="shared" si="13"/>
        <v>C</v>
      </c>
      <c r="AV26" s="91" t="s">
        <v>187</v>
      </c>
      <c r="AW26" s="81">
        <v>85</v>
      </c>
      <c r="AX26" s="80" t="str">
        <f t="shared" si="14"/>
        <v>B</v>
      </c>
      <c r="AY26" s="81" t="s">
        <v>188</v>
      </c>
      <c r="AZ26" s="81">
        <v>85</v>
      </c>
      <c r="BA26" s="80" t="str">
        <f t="shared" si="15"/>
        <v>B</v>
      </c>
      <c r="BB26" s="81" t="s">
        <v>253</v>
      </c>
      <c r="BC26" s="92">
        <v>75</v>
      </c>
      <c r="BD26" s="93" t="s">
        <v>177</v>
      </c>
      <c r="BE26" s="93" t="s">
        <v>190</v>
      </c>
      <c r="BF26" s="92">
        <v>78</v>
      </c>
      <c r="BG26" s="93" t="s">
        <v>177</v>
      </c>
      <c r="BH26" s="93" t="s">
        <v>191</v>
      </c>
      <c r="BI26" s="94">
        <v>75</v>
      </c>
      <c r="BJ26" s="80" t="str">
        <f t="shared" si="16"/>
        <v>C</v>
      </c>
      <c r="BK26" s="81" t="s">
        <v>192</v>
      </c>
      <c r="BL26" s="81">
        <v>80</v>
      </c>
      <c r="BM26" s="80" t="str">
        <f t="shared" si="17"/>
        <v>C</v>
      </c>
      <c r="BN26" s="81" t="s">
        <v>193</v>
      </c>
      <c r="BO26" s="92">
        <v>76</v>
      </c>
      <c r="BP26" s="93" t="s">
        <v>177</v>
      </c>
      <c r="BQ26" s="93" t="s">
        <v>217</v>
      </c>
      <c r="BR26" s="92">
        <v>78</v>
      </c>
      <c r="BS26" s="93" t="s">
        <v>177</v>
      </c>
      <c r="BT26" s="93" t="s">
        <v>195</v>
      </c>
      <c r="BU26" s="95">
        <v>78</v>
      </c>
      <c r="BV26" s="80" t="str">
        <f t="shared" si="18"/>
        <v>C</v>
      </c>
      <c r="BW26" s="88" t="s">
        <v>196</v>
      </c>
      <c r="BX26" s="84">
        <v>86</v>
      </c>
      <c r="BY26" s="80" t="str">
        <f t="shared" si="19"/>
        <v>B</v>
      </c>
      <c r="BZ26" s="88" t="s">
        <v>197</v>
      </c>
      <c r="CA26" s="92">
        <v>75</v>
      </c>
      <c r="CB26" s="93" t="s">
        <v>177</v>
      </c>
      <c r="CC26" s="93" t="s">
        <v>288</v>
      </c>
      <c r="CD26" s="92">
        <v>78</v>
      </c>
      <c r="CE26" s="93" t="s">
        <v>177</v>
      </c>
      <c r="CF26" s="93" t="s">
        <v>199</v>
      </c>
      <c r="CG26" s="96">
        <v>81</v>
      </c>
      <c r="CH26" s="80" t="str">
        <f t="shared" si="20"/>
        <v>C</v>
      </c>
      <c r="CI26" s="78" t="s">
        <v>222</v>
      </c>
      <c r="CJ26" s="96">
        <v>83</v>
      </c>
      <c r="CK26" s="80" t="str">
        <f t="shared" si="21"/>
        <v>C</v>
      </c>
      <c r="CL26" s="78" t="s">
        <v>201</v>
      </c>
      <c r="CM26" s="96">
        <v>83</v>
      </c>
      <c r="CN26" s="80" t="str">
        <f t="shared" si="22"/>
        <v>C</v>
      </c>
      <c r="CO26" s="78" t="s">
        <v>247</v>
      </c>
      <c r="CP26" s="96">
        <v>83</v>
      </c>
      <c r="CQ26" s="80" t="str">
        <f t="shared" si="23"/>
        <v>C</v>
      </c>
      <c r="CR26" s="78" t="s">
        <v>389</v>
      </c>
      <c r="CS26" s="101">
        <v>77</v>
      </c>
      <c r="CT26" s="80" t="str">
        <f t="shared" si="24"/>
        <v>C</v>
      </c>
      <c r="CU26" s="101" t="s">
        <v>390</v>
      </c>
      <c r="CV26" s="101">
        <v>79</v>
      </c>
      <c r="CW26" s="80" t="str">
        <f t="shared" si="25"/>
        <v>C</v>
      </c>
      <c r="CX26" s="101" t="s">
        <v>349</v>
      </c>
      <c r="CY26" s="97" t="s">
        <v>206</v>
      </c>
      <c r="CZ26" s="98" t="s">
        <v>391</v>
      </c>
      <c r="DA26" s="182" t="s">
        <v>447</v>
      </c>
      <c r="DB26" s="182" t="s">
        <v>447</v>
      </c>
      <c r="DC26" s="182" t="s">
        <v>447</v>
      </c>
      <c r="DD26" s="182" t="s">
        <v>447</v>
      </c>
      <c r="DE26" s="184" t="s">
        <v>447</v>
      </c>
      <c r="DF26" s="184" t="s">
        <v>447</v>
      </c>
      <c r="DG26" s="184" t="s">
        <v>447</v>
      </c>
      <c r="DH26" s="184" t="s">
        <v>447</v>
      </c>
      <c r="DI26" s="184" t="s">
        <v>447</v>
      </c>
      <c r="DJ26" s="184" t="s">
        <v>447</v>
      </c>
      <c r="DK26" s="184" t="s">
        <v>447</v>
      </c>
      <c r="DL26" s="184" t="s">
        <v>447</v>
      </c>
      <c r="DM26" s="184" t="s">
        <v>447</v>
      </c>
      <c r="DN26" s="184" t="s">
        <v>447</v>
      </c>
    </row>
    <row r="27" spans="1:118">
      <c r="A27" s="75">
        <v>22</v>
      </c>
      <c r="B27" s="76">
        <v>2199</v>
      </c>
      <c r="C27" s="75" t="s">
        <v>392</v>
      </c>
      <c r="D27" s="77" t="s">
        <v>169</v>
      </c>
      <c r="E27" s="78" t="s">
        <v>295</v>
      </c>
      <c r="F27" s="80"/>
      <c r="G27" s="78">
        <v>84</v>
      </c>
      <c r="H27" s="80" t="str">
        <f t="shared" si="0"/>
        <v>B</v>
      </c>
      <c r="I27" s="78" t="s">
        <v>393</v>
      </c>
      <c r="J27" s="78">
        <v>83</v>
      </c>
      <c r="K27" s="80" t="str">
        <f t="shared" si="1"/>
        <v>C</v>
      </c>
      <c r="L27" s="78" t="s">
        <v>213</v>
      </c>
      <c r="M27" s="81">
        <v>88</v>
      </c>
      <c r="N27" s="80" t="str">
        <f t="shared" si="26"/>
        <v>B</v>
      </c>
      <c r="O27" s="82" t="str">
        <f t="shared" si="27"/>
        <v>Menonjol Pada Pemahaman Materi Ketentuan UUD NRI TH.1945 dalam kehidupan bernegara</v>
      </c>
      <c r="P27" s="81">
        <v>82</v>
      </c>
      <c r="Q27" s="80" t="str">
        <f t="shared" si="4"/>
        <v>C</v>
      </c>
      <c r="R27" s="82" t="str">
        <f t="shared" si="5"/>
        <v>Menonjol Pada Pemahaman Materi Ketentuan UUD NRI TH.1945 dalam kehidupan bernegara</v>
      </c>
      <c r="S27" s="81">
        <v>84</v>
      </c>
      <c r="T27" s="80" t="str">
        <f t="shared" si="6"/>
        <v>B</v>
      </c>
      <c r="U27" s="81" t="s">
        <v>270</v>
      </c>
      <c r="V27" s="81">
        <v>90</v>
      </c>
      <c r="W27" s="81" t="str">
        <f t="shared" si="7"/>
        <v>B</v>
      </c>
      <c r="X27" s="81" t="s">
        <v>176</v>
      </c>
      <c r="Y27" s="83">
        <v>75</v>
      </c>
      <c r="Z27" s="83" t="s">
        <v>177</v>
      </c>
      <c r="AA27" s="83" t="s">
        <v>178</v>
      </c>
      <c r="AB27" s="83">
        <v>76</v>
      </c>
      <c r="AC27" s="83" t="s">
        <v>177</v>
      </c>
      <c r="AD27" s="83" t="s">
        <v>179</v>
      </c>
      <c r="AE27" s="84">
        <v>82</v>
      </c>
      <c r="AF27" s="80" t="str">
        <f t="shared" si="8"/>
        <v>C</v>
      </c>
      <c r="AG27" s="91" t="s">
        <v>181</v>
      </c>
      <c r="AH27" s="86">
        <v>90</v>
      </c>
      <c r="AI27" s="80" t="str">
        <f t="shared" si="9"/>
        <v>B</v>
      </c>
      <c r="AJ27" s="88" t="s">
        <v>182</v>
      </c>
      <c r="AK27" s="78">
        <v>76</v>
      </c>
      <c r="AL27" s="80" t="str">
        <f t="shared" si="10"/>
        <v>C</v>
      </c>
      <c r="AM27" s="89" t="s">
        <v>272</v>
      </c>
      <c r="AN27" s="78">
        <v>84</v>
      </c>
      <c r="AO27" s="80" t="str">
        <f t="shared" si="11"/>
        <v>B</v>
      </c>
      <c r="AP27" s="89" t="s">
        <v>184</v>
      </c>
      <c r="AQ27" s="84">
        <v>86</v>
      </c>
      <c r="AR27" s="80" t="str">
        <f t="shared" si="12"/>
        <v>B</v>
      </c>
      <c r="AS27" s="93" t="s">
        <v>394</v>
      </c>
      <c r="AT27" s="84">
        <v>85</v>
      </c>
      <c r="AU27" s="80" t="str">
        <f t="shared" si="13"/>
        <v>B</v>
      </c>
      <c r="AV27" s="93" t="s">
        <v>285</v>
      </c>
      <c r="AW27" s="81">
        <v>84</v>
      </c>
      <c r="AX27" s="80" t="str">
        <f t="shared" si="14"/>
        <v>B</v>
      </c>
      <c r="AY27" s="81" t="s">
        <v>214</v>
      </c>
      <c r="AZ27" s="81">
        <v>82</v>
      </c>
      <c r="BA27" s="80" t="str">
        <f t="shared" si="15"/>
        <v>C</v>
      </c>
      <c r="BB27" s="81" t="s">
        <v>233</v>
      </c>
      <c r="BC27" s="92">
        <v>77</v>
      </c>
      <c r="BD27" s="93" t="s">
        <v>177</v>
      </c>
      <c r="BE27" s="93" t="s">
        <v>190</v>
      </c>
      <c r="BF27" s="92">
        <v>76</v>
      </c>
      <c r="BG27" s="93" t="s">
        <v>177</v>
      </c>
      <c r="BH27" s="93" t="s">
        <v>191</v>
      </c>
      <c r="BI27" s="94">
        <v>83</v>
      </c>
      <c r="BJ27" s="80" t="str">
        <f t="shared" si="16"/>
        <v>C</v>
      </c>
      <c r="BK27" s="81" t="s">
        <v>320</v>
      </c>
      <c r="BL27" s="81">
        <v>86</v>
      </c>
      <c r="BM27" s="80" t="str">
        <f t="shared" si="17"/>
        <v>B</v>
      </c>
      <c r="BN27" s="81" t="s">
        <v>193</v>
      </c>
      <c r="BO27" s="92">
        <v>86</v>
      </c>
      <c r="BP27" s="93" t="s">
        <v>328</v>
      </c>
      <c r="BQ27" s="93" t="s">
        <v>194</v>
      </c>
      <c r="BR27" s="92">
        <v>79</v>
      </c>
      <c r="BS27" s="93" t="s">
        <v>177</v>
      </c>
      <c r="BT27" s="93" t="s">
        <v>195</v>
      </c>
      <c r="BU27" s="95">
        <v>91</v>
      </c>
      <c r="BV27" s="80" t="str">
        <f t="shared" si="18"/>
        <v>B</v>
      </c>
      <c r="BW27" s="88" t="s">
        <v>379</v>
      </c>
      <c r="BX27" s="84">
        <v>85</v>
      </c>
      <c r="BY27" s="80" t="str">
        <f t="shared" si="19"/>
        <v>B</v>
      </c>
      <c r="BZ27" s="88" t="s">
        <v>219</v>
      </c>
      <c r="CA27" s="92">
        <v>81</v>
      </c>
      <c r="CB27" s="93" t="s">
        <v>177</v>
      </c>
      <c r="CC27" s="93" t="s">
        <v>329</v>
      </c>
      <c r="CD27" s="92">
        <v>80</v>
      </c>
      <c r="CE27" s="93" t="s">
        <v>177</v>
      </c>
      <c r="CF27" s="93" t="s">
        <v>289</v>
      </c>
      <c r="CG27" s="96">
        <v>87</v>
      </c>
      <c r="CH27" s="80" t="str">
        <f t="shared" si="20"/>
        <v>B</v>
      </c>
      <c r="CI27" s="78" t="s">
        <v>222</v>
      </c>
      <c r="CJ27" s="96">
        <v>83</v>
      </c>
      <c r="CK27" s="80" t="str">
        <f t="shared" si="21"/>
        <v>C</v>
      </c>
      <c r="CL27" s="78" t="s">
        <v>201</v>
      </c>
      <c r="CM27" s="96">
        <v>86</v>
      </c>
      <c r="CN27" s="80" t="str">
        <f t="shared" si="22"/>
        <v>B</v>
      </c>
      <c r="CO27" s="78" t="s">
        <v>247</v>
      </c>
      <c r="CP27" s="96">
        <v>85</v>
      </c>
      <c r="CQ27" s="80" t="str">
        <f t="shared" si="23"/>
        <v>B</v>
      </c>
      <c r="CR27" s="78" t="s">
        <v>224</v>
      </c>
      <c r="CS27" s="78">
        <v>76</v>
      </c>
      <c r="CT27" s="80" t="str">
        <f t="shared" si="24"/>
        <v>C</v>
      </c>
      <c r="CU27" s="78" t="s">
        <v>395</v>
      </c>
      <c r="CV27" s="78">
        <v>77</v>
      </c>
      <c r="CW27" s="80" t="str">
        <f t="shared" si="25"/>
        <v>C</v>
      </c>
      <c r="CX27" s="78" t="s">
        <v>249</v>
      </c>
      <c r="CY27" s="97" t="s">
        <v>206</v>
      </c>
      <c r="CZ27" s="98" t="s">
        <v>396</v>
      </c>
      <c r="DA27" s="182" t="s">
        <v>447</v>
      </c>
      <c r="DB27" s="182" t="s">
        <v>447</v>
      </c>
      <c r="DC27" s="182" t="s">
        <v>447</v>
      </c>
      <c r="DD27" s="182" t="s">
        <v>447</v>
      </c>
      <c r="DE27" s="184" t="s">
        <v>447</v>
      </c>
      <c r="DF27" s="184" t="s">
        <v>447</v>
      </c>
      <c r="DG27" s="184" t="s">
        <v>447</v>
      </c>
      <c r="DH27" s="184" t="s">
        <v>447</v>
      </c>
      <c r="DI27" s="184" t="s">
        <v>447</v>
      </c>
      <c r="DJ27" s="184" t="s">
        <v>447</v>
      </c>
      <c r="DK27" s="184" t="s">
        <v>447</v>
      </c>
      <c r="DL27" s="184" t="s">
        <v>447</v>
      </c>
      <c r="DM27" s="184" t="s">
        <v>447</v>
      </c>
      <c r="DN27" s="184" t="s">
        <v>447</v>
      </c>
    </row>
    <row r="28" spans="1:118">
      <c r="A28" s="75">
        <v>23</v>
      </c>
      <c r="B28" s="76">
        <v>2200</v>
      </c>
      <c r="C28" s="75" t="s">
        <v>397</v>
      </c>
      <c r="D28" s="77" t="s">
        <v>169</v>
      </c>
      <c r="E28" s="78" t="s">
        <v>243</v>
      </c>
      <c r="F28" s="80"/>
      <c r="G28" s="78">
        <v>75</v>
      </c>
      <c r="H28" s="80" t="str">
        <f t="shared" si="0"/>
        <v>C</v>
      </c>
      <c r="I28" s="78" t="s">
        <v>212</v>
      </c>
      <c r="J28" s="78">
        <v>81</v>
      </c>
      <c r="K28" s="80" t="str">
        <f t="shared" si="1"/>
        <v>C</v>
      </c>
      <c r="L28" s="78" t="s">
        <v>213</v>
      </c>
      <c r="M28" s="81">
        <v>87</v>
      </c>
      <c r="N28" s="80" t="str">
        <f t="shared" si="26"/>
        <v>B</v>
      </c>
      <c r="O28" s="82" t="str">
        <f t="shared" si="27"/>
        <v>Menonjol Pada  Pemahaman Jenis-jenis Pekerjaan Materi Nilai-nilai Pancasila dalam kerangka Praktek Penyelenggaraan Pemerintahan Negara</v>
      </c>
      <c r="P28" s="81">
        <v>83</v>
      </c>
      <c r="Q28" s="80" t="str">
        <f t="shared" si="4"/>
        <v>C</v>
      </c>
      <c r="R28" s="82" t="str">
        <f t="shared" si="5"/>
        <v>Menonjol Pada Pemahaman Materi Ketentuan UUD NRI TH.1945 dalam kehidupan bernegara</v>
      </c>
      <c r="S28" s="81">
        <v>77</v>
      </c>
      <c r="T28" s="80" t="str">
        <f t="shared" si="6"/>
        <v>C</v>
      </c>
      <c r="U28" s="81" t="s">
        <v>175</v>
      </c>
      <c r="V28" s="81">
        <v>90</v>
      </c>
      <c r="W28" s="81" t="str">
        <f t="shared" si="7"/>
        <v>B</v>
      </c>
      <c r="X28" s="81" t="s">
        <v>176</v>
      </c>
      <c r="Y28" s="83">
        <v>75</v>
      </c>
      <c r="Z28" s="83" t="s">
        <v>177</v>
      </c>
      <c r="AA28" s="83" t="s">
        <v>244</v>
      </c>
      <c r="AB28" s="83">
        <v>79</v>
      </c>
      <c r="AC28" s="83" t="s">
        <v>177</v>
      </c>
      <c r="AD28" s="83" t="s">
        <v>232</v>
      </c>
      <c r="AE28" s="84">
        <v>81</v>
      </c>
      <c r="AF28" s="80" t="str">
        <f t="shared" si="8"/>
        <v>C</v>
      </c>
      <c r="AG28" s="91" t="s">
        <v>181</v>
      </c>
      <c r="AH28" s="86">
        <v>90</v>
      </c>
      <c r="AI28" s="80" t="str">
        <f t="shared" si="9"/>
        <v>B</v>
      </c>
      <c r="AJ28" s="88" t="s">
        <v>182</v>
      </c>
      <c r="AK28" s="78">
        <v>76</v>
      </c>
      <c r="AL28" s="80" t="str">
        <f t="shared" si="10"/>
        <v>C</v>
      </c>
      <c r="AM28" s="89" t="s">
        <v>272</v>
      </c>
      <c r="AN28" s="78">
        <v>78</v>
      </c>
      <c r="AO28" s="80" t="str">
        <f t="shared" si="11"/>
        <v>C</v>
      </c>
      <c r="AP28" s="89" t="s">
        <v>184</v>
      </c>
      <c r="AQ28" s="84">
        <v>79</v>
      </c>
      <c r="AR28" s="80" t="str">
        <f t="shared" si="12"/>
        <v>C</v>
      </c>
      <c r="AS28" s="91" t="s">
        <v>185</v>
      </c>
      <c r="AT28" s="84">
        <v>81</v>
      </c>
      <c r="AU28" s="80" t="str">
        <f t="shared" si="13"/>
        <v>C</v>
      </c>
      <c r="AV28" s="91" t="s">
        <v>187</v>
      </c>
      <c r="AW28" s="81">
        <v>84</v>
      </c>
      <c r="AX28" s="80" t="str">
        <f t="shared" si="14"/>
        <v>B</v>
      </c>
      <c r="AY28" s="81" t="s">
        <v>214</v>
      </c>
      <c r="AZ28" s="81">
        <v>77</v>
      </c>
      <c r="BA28" s="80" t="str">
        <f t="shared" si="15"/>
        <v>C</v>
      </c>
      <c r="BB28" s="81" t="s">
        <v>233</v>
      </c>
      <c r="BC28" s="92">
        <v>75</v>
      </c>
      <c r="BD28" s="93" t="s">
        <v>177</v>
      </c>
      <c r="BE28" s="93" t="s">
        <v>190</v>
      </c>
      <c r="BF28" s="92">
        <v>78</v>
      </c>
      <c r="BG28" s="93" t="s">
        <v>177</v>
      </c>
      <c r="BH28" s="93" t="s">
        <v>191</v>
      </c>
      <c r="BI28" s="94">
        <v>75</v>
      </c>
      <c r="BJ28" s="80" t="str">
        <f t="shared" si="16"/>
        <v>C</v>
      </c>
      <c r="BK28" s="81" t="s">
        <v>192</v>
      </c>
      <c r="BL28" s="81">
        <v>80</v>
      </c>
      <c r="BM28" s="80" t="str">
        <f t="shared" si="17"/>
        <v>C</v>
      </c>
      <c r="BN28" s="81" t="s">
        <v>193</v>
      </c>
      <c r="BO28" s="92">
        <v>75</v>
      </c>
      <c r="BP28" s="93" t="s">
        <v>177</v>
      </c>
      <c r="BQ28" s="93" t="s">
        <v>217</v>
      </c>
      <c r="BR28" s="92">
        <v>77</v>
      </c>
      <c r="BS28" s="93" t="s">
        <v>177</v>
      </c>
      <c r="BT28" s="93" t="s">
        <v>195</v>
      </c>
      <c r="BU28" s="95">
        <v>83</v>
      </c>
      <c r="BV28" s="80" t="str">
        <f t="shared" si="18"/>
        <v>C</v>
      </c>
      <c r="BW28" s="88" t="s">
        <v>246</v>
      </c>
      <c r="BX28" s="84">
        <v>83</v>
      </c>
      <c r="BY28" s="80" t="str">
        <f t="shared" si="19"/>
        <v>C</v>
      </c>
      <c r="BZ28" s="88" t="s">
        <v>276</v>
      </c>
      <c r="CA28" s="92">
        <v>75</v>
      </c>
      <c r="CB28" s="93" t="s">
        <v>177</v>
      </c>
      <c r="CC28" s="93" t="s">
        <v>220</v>
      </c>
      <c r="CD28" s="92">
        <v>76</v>
      </c>
      <c r="CE28" s="93" t="s">
        <v>177</v>
      </c>
      <c r="CF28" s="93" t="s">
        <v>199</v>
      </c>
      <c r="CG28" s="96">
        <v>78</v>
      </c>
      <c r="CH28" s="80" t="str">
        <f t="shared" si="20"/>
        <v>C</v>
      </c>
      <c r="CI28" s="78" t="s">
        <v>200</v>
      </c>
      <c r="CJ28" s="96">
        <v>82</v>
      </c>
      <c r="CK28" s="80" t="str">
        <f t="shared" si="21"/>
        <v>C</v>
      </c>
      <c r="CL28" s="78" t="s">
        <v>201</v>
      </c>
      <c r="CM28" s="96">
        <v>86</v>
      </c>
      <c r="CN28" s="80" t="str">
        <f t="shared" si="22"/>
        <v>B</v>
      </c>
      <c r="CO28" s="78" t="s">
        <v>202</v>
      </c>
      <c r="CP28" s="96">
        <v>83</v>
      </c>
      <c r="CQ28" s="80" t="str">
        <f t="shared" si="23"/>
        <v>C</v>
      </c>
      <c r="CR28" s="78" t="s">
        <v>257</v>
      </c>
      <c r="CS28" s="78">
        <v>79</v>
      </c>
      <c r="CT28" s="80" t="str">
        <f t="shared" si="24"/>
        <v>C</v>
      </c>
      <c r="CU28" s="78" t="s">
        <v>204</v>
      </c>
      <c r="CV28" s="78">
        <v>84</v>
      </c>
      <c r="CW28" s="80" t="str">
        <f t="shared" si="25"/>
        <v>B</v>
      </c>
      <c r="CX28" s="78" t="s">
        <v>205</v>
      </c>
      <c r="CY28" s="97" t="s">
        <v>206</v>
      </c>
      <c r="CZ28" s="98" t="s">
        <v>398</v>
      </c>
      <c r="DA28" s="99" t="s">
        <v>240</v>
      </c>
      <c r="DB28" s="100" t="s">
        <v>241</v>
      </c>
      <c r="DC28" s="186" t="s">
        <v>447</v>
      </c>
      <c r="DD28" s="187" t="s">
        <v>447</v>
      </c>
      <c r="DE28" s="184" t="s">
        <v>447</v>
      </c>
      <c r="DF28" s="184" t="s">
        <v>447</v>
      </c>
      <c r="DG28" s="184" t="s">
        <v>447</v>
      </c>
      <c r="DH28" s="184" t="s">
        <v>447</v>
      </c>
      <c r="DI28" s="184" t="s">
        <v>447</v>
      </c>
      <c r="DJ28" s="184" t="s">
        <v>447</v>
      </c>
      <c r="DK28" s="184" t="s">
        <v>447</v>
      </c>
      <c r="DL28" s="184" t="s">
        <v>447</v>
      </c>
      <c r="DM28" s="184" t="s">
        <v>447</v>
      </c>
      <c r="DN28" s="184" t="s">
        <v>447</v>
      </c>
    </row>
    <row r="29" spans="1:118">
      <c r="A29" s="75">
        <v>24</v>
      </c>
      <c r="B29" s="76">
        <v>2201</v>
      </c>
      <c r="C29" s="75" t="s">
        <v>399</v>
      </c>
      <c r="D29" s="77" t="s">
        <v>169</v>
      </c>
      <c r="E29" s="78" t="s">
        <v>295</v>
      </c>
      <c r="F29" s="80"/>
      <c r="G29" s="78">
        <v>75</v>
      </c>
      <c r="H29" s="80" t="str">
        <f t="shared" si="0"/>
        <v>C</v>
      </c>
      <c r="I29" s="78" t="s">
        <v>212</v>
      </c>
      <c r="J29" s="78">
        <v>81</v>
      </c>
      <c r="K29" s="80" t="str">
        <f t="shared" si="1"/>
        <v>C</v>
      </c>
      <c r="L29" s="78" t="s">
        <v>213</v>
      </c>
      <c r="M29" s="81">
        <v>86</v>
      </c>
      <c r="N29" s="80" t="str">
        <f t="shared" si="26"/>
        <v>B</v>
      </c>
      <c r="O29" s="82" t="str">
        <f t="shared" si="27"/>
        <v>Menonjol Pada Pemahaman Kewenangan Lembaga-lembaga Negara menurut UUD NKRI 1945</v>
      </c>
      <c r="P29" s="81">
        <v>81</v>
      </c>
      <c r="Q29" s="80" t="str">
        <f t="shared" si="4"/>
        <v>C</v>
      </c>
      <c r="R29" s="82" t="str">
        <f t="shared" si="5"/>
        <v>Menonjol Pada Pemahaman Kewenangan Lembaga-lembaga Negara menurut UUD NKRI 1945</v>
      </c>
      <c r="S29" s="81">
        <v>81</v>
      </c>
      <c r="T29" s="80" t="str">
        <f t="shared" si="6"/>
        <v>C</v>
      </c>
      <c r="U29" s="81" t="s">
        <v>175</v>
      </c>
      <c r="V29" s="81">
        <v>89</v>
      </c>
      <c r="W29" s="81" t="str">
        <f t="shared" si="7"/>
        <v>B</v>
      </c>
      <c r="X29" s="81" t="s">
        <v>176</v>
      </c>
      <c r="Y29" s="83">
        <v>78</v>
      </c>
      <c r="Z29" s="83" t="s">
        <v>177</v>
      </c>
      <c r="AA29" s="83" t="s">
        <v>333</v>
      </c>
      <c r="AB29" s="83">
        <v>79</v>
      </c>
      <c r="AC29" s="83" t="s">
        <v>177</v>
      </c>
      <c r="AD29" s="83" t="s">
        <v>179</v>
      </c>
      <c r="AE29" s="84">
        <v>84</v>
      </c>
      <c r="AF29" s="80" t="str">
        <f t="shared" si="8"/>
        <v>B</v>
      </c>
      <c r="AG29" s="91" t="s">
        <v>181</v>
      </c>
      <c r="AH29" s="86">
        <v>93</v>
      </c>
      <c r="AI29" s="80" t="str">
        <f t="shared" si="9"/>
        <v>A</v>
      </c>
      <c r="AJ29" s="88" t="s">
        <v>182</v>
      </c>
      <c r="AK29" s="78">
        <v>78</v>
      </c>
      <c r="AL29" s="80" t="str">
        <f t="shared" si="10"/>
        <v>C</v>
      </c>
      <c r="AM29" s="89" t="s">
        <v>272</v>
      </c>
      <c r="AN29" s="78">
        <v>76</v>
      </c>
      <c r="AO29" s="80" t="str">
        <f t="shared" si="11"/>
        <v>C</v>
      </c>
      <c r="AP29" s="89" t="s">
        <v>184</v>
      </c>
      <c r="AQ29" s="84">
        <v>81</v>
      </c>
      <c r="AR29" s="80" t="str">
        <f t="shared" si="12"/>
        <v>C</v>
      </c>
      <c r="AS29" s="91" t="s">
        <v>185</v>
      </c>
      <c r="AT29" s="84">
        <v>81</v>
      </c>
      <c r="AU29" s="80" t="str">
        <f t="shared" si="13"/>
        <v>C</v>
      </c>
      <c r="AV29" s="91" t="s">
        <v>187</v>
      </c>
      <c r="AW29" s="81">
        <v>86</v>
      </c>
      <c r="AX29" s="80" t="str">
        <f t="shared" si="14"/>
        <v>B</v>
      </c>
      <c r="AY29" s="81" t="s">
        <v>188</v>
      </c>
      <c r="AZ29" s="81">
        <v>80</v>
      </c>
      <c r="BA29" s="80" t="str">
        <f t="shared" si="15"/>
        <v>C</v>
      </c>
      <c r="BB29" s="81" t="s">
        <v>233</v>
      </c>
      <c r="BC29" s="92">
        <v>75</v>
      </c>
      <c r="BD29" s="93" t="s">
        <v>177</v>
      </c>
      <c r="BE29" s="93" t="s">
        <v>190</v>
      </c>
      <c r="BF29" s="92">
        <v>78</v>
      </c>
      <c r="BG29" s="93" t="s">
        <v>177</v>
      </c>
      <c r="BH29" s="93" t="s">
        <v>191</v>
      </c>
      <c r="BI29" s="94">
        <v>85</v>
      </c>
      <c r="BJ29" s="80" t="str">
        <f t="shared" si="16"/>
        <v>B</v>
      </c>
      <c r="BK29" s="81" t="s">
        <v>320</v>
      </c>
      <c r="BL29" s="81">
        <v>87</v>
      </c>
      <c r="BM29" s="80" t="str">
        <f t="shared" si="17"/>
        <v>B</v>
      </c>
      <c r="BN29" s="81" t="s">
        <v>193</v>
      </c>
      <c r="BO29" s="92">
        <v>77</v>
      </c>
      <c r="BP29" s="93" t="s">
        <v>177</v>
      </c>
      <c r="BQ29" s="93" t="s">
        <v>194</v>
      </c>
      <c r="BR29" s="92">
        <v>78</v>
      </c>
      <c r="BS29" s="93" t="s">
        <v>177</v>
      </c>
      <c r="BT29" s="93" t="s">
        <v>195</v>
      </c>
      <c r="BU29" s="95">
        <v>81</v>
      </c>
      <c r="BV29" s="80" t="str">
        <f t="shared" si="18"/>
        <v>C</v>
      </c>
      <c r="BW29" s="88" t="s">
        <v>196</v>
      </c>
      <c r="BX29" s="84">
        <v>80</v>
      </c>
      <c r="BY29" s="80" t="str">
        <f t="shared" si="19"/>
        <v>C</v>
      </c>
      <c r="BZ29" s="88" t="s">
        <v>276</v>
      </c>
      <c r="CA29" s="92">
        <v>75</v>
      </c>
      <c r="CB29" s="93" t="s">
        <v>177</v>
      </c>
      <c r="CC29" s="93" t="s">
        <v>220</v>
      </c>
      <c r="CD29" s="92">
        <v>78</v>
      </c>
      <c r="CE29" s="93" t="s">
        <v>177</v>
      </c>
      <c r="CF29" s="93" t="s">
        <v>199</v>
      </c>
      <c r="CG29" s="96">
        <v>81</v>
      </c>
      <c r="CH29" s="80" t="str">
        <f t="shared" si="20"/>
        <v>C</v>
      </c>
      <c r="CI29" s="78" t="s">
        <v>222</v>
      </c>
      <c r="CJ29" s="96">
        <v>83</v>
      </c>
      <c r="CK29" s="80" t="str">
        <f t="shared" si="21"/>
        <v>C</v>
      </c>
      <c r="CL29" s="78" t="s">
        <v>201</v>
      </c>
      <c r="CM29" s="96">
        <v>87</v>
      </c>
      <c r="CN29" s="80" t="str">
        <f t="shared" si="22"/>
        <v>B</v>
      </c>
      <c r="CO29" s="78" t="s">
        <v>202</v>
      </c>
      <c r="CP29" s="96">
        <v>88</v>
      </c>
      <c r="CQ29" s="80" t="str">
        <f t="shared" si="23"/>
        <v>B</v>
      </c>
      <c r="CR29" s="78" t="s">
        <v>203</v>
      </c>
      <c r="CS29" s="78">
        <v>76</v>
      </c>
      <c r="CT29" s="80" t="str">
        <f t="shared" si="24"/>
        <v>C</v>
      </c>
      <c r="CU29" s="78" t="s">
        <v>400</v>
      </c>
      <c r="CV29" s="78">
        <v>77</v>
      </c>
      <c r="CW29" s="80" t="str">
        <f t="shared" si="25"/>
        <v>C</v>
      </c>
      <c r="CX29" s="78" t="s">
        <v>401</v>
      </c>
      <c r="CY29" s="97" t="s">
        <v>206</v>
      </c>
      <c r="CZ29" s="98" t="s">
        <v>402</v>
      </c>
      <c r="DA29" s="118" t="s">
        <v>360</v>
      </c>
      <c r="DB29" s="119" t="s">
        <v>361</v>
      </c>
      <c r="DC29" s="99" t="s">
        <v>240</v>
      </c>
      <c r="DD29" s="100" t="s">
        <v>241</v>
      </c>
      <c r="DE29" s="184" t="s">
        <v>447</v>
      </c>
      <c r="DF29" s="184" t="s">
        <v>447</v>
      </c>
      <c r="DG29" s="184" t="s">
        <v>447</v>
      </c>
      <c r="DH29" s="184" t="s">
        <v>447</v>
      </c>
      <c r="DI29" s="184" t="s">
        <v>447</v>
      </c>
      <c r="DJ29" s="184" t="s">
        <v>447</v>
      </c>
      <c r="DK29" s="184" t="s">
        <v>447</v>
      </c>
      <c r="DL29" s="184" t="s">
        <v>447</v>
      </c>
      <c r="DM29" s="184" t="s">
        <v>447</v>
      </c>
      <c r="DN29" s="184" t="s">
        <v>447</v>
      </c>
    </row>
    <row r="30" spans="1:118">
      <c r="A30" s="75">
        <v>25</v>
      </c>
      <c r="B30" s="76">
        <v>2202</v>
      </c>
      <c r="C30" s="75" t="s">
        <v>403</v>
      </c>
      <c r="D30" s="77" t="s">
        <v>169</v>
      </c>
      <c r="E30" s="78" t="s">
        <v>171</v>
      </c>
      <c r="F30" s="80"/>
      <c r="G30" s="78">
        <v>77</v>
      </c>
      <c r="H30" s="80" t="str">
        <f t="shared" si="0"/>
        <v>C</v>
      </c>
      <c r="I30" s="78" t="s">
        <v>230</v>
      </c>
      <c r="J30" s="78">
        <v>81</v>
      </c>
      <c r="K30" s="80" t="str">
        <f t="shared" si="1"/>
        <v>C</v>
      </c>
      <c r="L30" s="78" t="s">
        <v>213</v>
      </c>
      <c r="M30" s="81">
        <v>85</v>
      </c>
      <c r="N30" s="80" t="str">
        <f t="shared" si="26"/>
        <v>B</v>
      </c>
      <c r="O30" s="82" t="str">
        <f t="shared" si="27"/>
        <v>Menonjol Pada Pemahaman Kewenangan Lembaga-lembaga Negara menurut UUD NKRI 1945</v>
      </c>
      <c r="P30" s="81">
        <v>82</v>
      </c>
      <c r="Q30" s="80" t="str">
        <f t="shared" si="4"/>
        <v>C</v>
      </c>
      <c r="R30" s="82" t="str">
        <f t="shared" si="5"/>
        <v>Menonjol Pada Pemahaman Kewenangan Lembaga-lembaga Negara menurut UUD NKRI 1945</v>
      </c>
      <c r="S30" s="81">
        <v>80</v>
      </c>
      <c r="T30" s="80" t="str">
        <f t="shared" si="6"/>
        <v>C</v>
      </c>
      <c r="U30" s="81" t="s">
        <v>175</v>
      </c>
      <c r="V30" s="81">
        <v>89</v>
      </c>
      <c r="W30" s="81" t="str">
        <f t="shared" si="7"/>
        <v>B</v>
      </c>
      <c r="X30" s="81" t="s">
        <v>176</v>
      </c>
      <c r="Y30" s="83">
        <v>75</v>
      </c>
      <c r="Z30" s="83" t="s">
        <v>177</v>
      </c>
      <c r="AA30" s="83" t="s">
        <v>178</v>
      </c>
      <c r="AB30" s="83">
        <v>78</v>
      </c>
      <c r="AC30" s="83" t="s">
        <v>177</v>
      </c>
      <c r="AD30" s="83" t="s">
        <v>179</v>
      </c>
      <c r="AE30" s="84">
        <v>84</v>
      </c>
      <c r="AF30" s="80" t="str">
        <f t="shared" si="8"/>
        <v>B</v>
      </c>
      <c r="AG30" s="91" t="s">
        <v>181</v>
      </c>
      <c r="AH30" s="86">
        <v>93</v>
      </c>
      <c r="AI30" s="80" t="str">
        <f t="shared" si="9"/>
        <v>A</v>
      </c>
      <c r="AJ30" s="88" t="s">
        <v>182</v>
      </c>
      <c r="AK30" s="78">
        <v>75</v>
      </c>
      <c r="AL30" s="80" t="str">
        <f t="shared" si="10"/>
        <v>C</v>
      </c>
      <c r="AM30" s="89" t="s">
        <v>183</v>
      </c>
      <c r="AN30" s="78">
        <v>75</v>
      </c>
      <c r="AO30" s="80" t="str">
        <f t="shared" si="11"/>
        <v>C</v>
      </c>
      <c r="AP30" s="89" t="s">
        <v>184</v>
      </c>
      <c r="AQ30" s="84">
        <v>78</v>
      </c>
      <c r="AR30" s="80" t="str">
        <f t="shared" si="12"/>
        <v>C</v>
      </c>
      <c r="AS30" s="91" t="s">
        <v>185</v>
      </c>
      <c r="AT30" s="84">
        <v>78</v>
      </c>
      <c r="AU30" s="80" t="str">
        <f t="shared" si="13"/>
        <v>C</v>
      </c>
      <c r="AV30" s="91" t="s">
        <v>187</v>
      </c>
      <c r="AW30" s="81">
        <v>80</v>
      </c>
      <c r="AX30" s="80" t="str">
        <f t="shared" si="14"/>
        <v>C</v>
      </c>
      <c r="AY30" s="81" t="s">
        <v>214</v>
      </c>
      <c r="AZ30" s="81">
        <v>83</v>
      </c>
      <c r="BA30" s="80" t="str">
        <f t="shared" si="15"/>
        <v>C</v>
      </c>
      <c r="BB30" s="81" t="s">
        <v>233</v>
      </c>
      <c r="BC30" s="92">
        <v>77</v>
      </c>
      <c r="BD30" s="93" t="s">
        <v>177</v>
      </c>
      <c r="BE30" s="93" t="s">
        <v>274</v>
      </c>
      <c r="BF30" s="92">
        <v>76</v>
      </c>
      <c r="BG30" s="93" t="s">
        <v>177</v>
      </c>
      <c r="BH30" s="93" t="s">
        <v>191</v>
      </c>
      <c r="BI30" s="94">
        <v>75</v>
      </c>
      <c r="BJ30" s="80" t="str">
        <f t="shared" si="16"/>
        <v>C</v>
      </c>
      <c r="BK30" s="81" t="s">
        <v>192</v>
      </c>
      <c r="BL30" s="81">
        <v>80</v>
      </c>
      <c r="BM30" s="80" t="str">
        <f t="shared" si="17"/>
        <v>C</v>
      </c>
      <c r="BN30" s="81" t="s">
        <v>193</v>
      </c>
      <c r="BO30" s="92">
        <v>75</v>
      </c>
      <c r="BP30" s="93" t="s">
        <v>177</v>
      </c>
      <c r="BQ30" s="93" t="s">
        <v>217</v>
      </c>
      <c r="BR30" s="92">
        <v>77</v>
      </c>
      <c r="BS30" s="93" t="s">
        <v>177</v>
      </c>
      <c r="BT30" s="93" t="s">
        <v>195</v>
      </c>
      <c r="BU30" s="124"/>
      <c r="BV30" s="80" t="str">
        <f t="shared" si="18"/>
        <v>D</v>
      </c>
      <c r="BW30" s="88" t="s">
        <v>404</v>
      </c>
      <c r="BX30" s="84">
        <v>85</v>
      </c>
      <c r="BY30" s="80" t="str">
        <f t="shared" si="19"/>
        <v>B</v>
      </c>
      <c r="BZ30" s="88" t="s">
        <v>219</v>
      </c>
      <c r="CA30" s="92">
        <v>75</v>
      </c>
      <c r="CB30" s="93" t="s">
        <v>177</v>
      </c>
      <c r="CC30" s="93" t="s">
        <v>220</v>
      </c>
      <c r="CD30" s="92">
        <v>78</v>
      </c>
      <c r="CE30" s="93" t="s">
        <v>177</v>
      </c>
      <c r="CF30" s="93" t="s">
        <v>199</v>
      </c>
      <c r="CG30" s="96">
        <v>81</v>
      </c>
      <c r="CH30" s="80" t="str">
        <f t="shared" si="20"/>
        <v>C</v>
      </c>
      <c r="CI30" s="78" t="s">
        <v>222</v>
      </c>
      <c r="CJ30" s="96">
        <v>83</v>
      </c>
      <c r="CK30" s="80" t="str">
        <f t="shared" si="21"/>
        <v>C</v>
      </c>
      <c r="CL30" s="78" t="s">
        <v>201</v>
      </c>
      <c r="CM30" s="96">
        <v>81</v>
      </c>
      <c r="CN30" s="80" t="str">
        <f t="shared" si="22"/>
        <v>C</v>
      </c>
      <c r="CO30" s="78" t="s">
        <v>247</v>
      </c>
      <c r="CP30" s="96">
        <v>85</v>
      </c>
      <c r="CQ30" s="80" t="str">
        <f t="shared" si="23"/>
        <v>B</v>
      </c>
      <c r="CR30" s="78" t="s">
        <v>224</v>
      </c>
      <c r="CS30" s="78">
        <v>77</v>
      </c>
      <c r="CT30" s="80" t="str">
        <f t="shared" si="24"/>
        <v>C</v>
      </c>
      <c r="CU30" s="78" t="s">
        <v>405</v>
      </c>
      <c r="CV30" s="78">
        <v>79</v>
      </c>
      <c r="CW30" s="80" t="str">
        <f t="shared" si="25"/>
        <v>C</v>
      </c>
      <c r="CX30" s="78" t="s">
        <v>406</v>
      </c>
      <c r="CY30" s="97" t="s">
        <v>206</v>
      </c>
      <c r="CZ30" s="98" t="s">
        <v>407</v>
      </c>
      <c r="DA30" s="182" t="s">
        <v>447</v>
      </c>
      <c r="DB30" s="182" t="s">
        <v>447</v>
      </c>
      <c r="DC30" s="182" t="s">
        <v>447</v>
      </c>
      <c r="DD30" s="182" t="s">
        <v>447</v>
      </c>
      <c r="DE30" s="184" t="s">
        <v>447</v>
      </c>
      <c r="DF30" s="184" t="s">
        <v>447</v>
      </c>
      <c r="DG30" s="184" t="s">
        <v>447</v>
      </c>
      <c r="DH30" s="184" t="s">
        <v>447</v>
      </c>
      <c r="DI30" s="184" t="s">
        <v>447</v>
      </c>
      <c r="DJ30" s="184" t="s">
        <v>447</v>
      </c>
      <c r="DK30" s="184" t="s">
        <v>447</v>
      </c>
      <c r="DL30" s="184" t="s">
        <v>447</v>
      </c>
      <c r="DM30" s="184" t="s">
        <v>447</v>
      </c>
      <c r="DN30" s="184" t="s">
        <v>447</v>
      </c>
    </row>
    <row r="31" spans="1:118">
      <c r="A31" s="75">
        <v>26</v>
      </c>
      <c r="B31" s="76">
        <v>2203</v>
      </c>
      <c r="C31" s="75" t="s">
        <v>408</v>
      </c>
      <c r="D31" s="77" t="s">
        <v>169</v>
      </c>
      <c r="E31" s="78" t="s">
        <v>295</v>
      </c>
      <c r="F31" s="80"/>
      <c r="G31" s="78">
        <v>76</v>
      </c>
      <c r="H31" s="80" t="str">
        <f t="shared" si="0"/>
        <v>C</v>
      </c>
      <c r="I31" s="78" t="s">
        <v>409</v>
      </c>
      <c r="J31" s="78">
        <v>79</v>
      </c>
      <c r="K31" s="80" t="str">
        <f t="shared" si="1"/>
        <v>C</v>
      </c>
      <c r="L31" s="78" t="s">
        <v>174</v>
      </c>
      <c r="M31" s="81">
        <v>84</v>
      </c>
      <c r="N31" s="80" t="str">
        <f t="shared" si="26"/>
        <v>B</v>
      </c>
      <c r="O31" s="82" t="str">
        <f t="shared" si="27"/>
        <v>Menonjol Pada  Pemahaman Jenis-jenis Pekerjaan Materi Nilai-nilai Pancasila dalam kerangka Praktek Penyelenggaraan Pemerintahan Negara</v>
      </c>
      <c r="P31" s="81">
        <v>84</v>
      </c>
      <c r="Q31" s="80" t="str">
        <f t="shared" si="4"/>
        <v>B</v>
      </c>
      <c r="R31" s="82" t="str">
        <f t="shared" si="5"/>
        <v>Menonjol Pada Pemahaman Materi Ketentuan UUD NRI TH.1945 dalam kehidupan bernegara</v>
      </c>
      <c r="S31" s="81">
        <v>75</v>
      </c>
      <c r="T31" s="80" t="str">
        <f t="shared" si="6"/>
        <v>C</v>
      </c>
      <c r="U31" s="81" t="s">
        <v>175</v>
      </c>
      <c r="V31" s="81">
        <v>90</v>
      </c>
      <c r="W31" s="81" t="str">
        <f t="shared" si="7"/>
        <v>B</v>
      </c>
      <c r="X31" s="81" t="s">
        <v>176</v>
      </c>
      <c r="Y31" s="83">
        <v>76</v>
      </c>
      <c r="Z31" s="83" t="s">
        <v>177</v>
      </c>
      <c r="AA31" s="83" t="s">
        <v>410</v>
      </c>
      <c r="AB31" s="83">
        <v>79</v>
      </c>
      <c r="AC31" s="83" t="s">
        <v>177</v>
      </c>
      <c r="AD31" s="83" t="s">
        <v>355</v>
      </c>
      <c r="AE31" s="84">
        <v>84</v>
      </c>
      <c r="AF31" s="80" t="str">
        <f t="shared" si="8"/>
        <v>B</v>
      </c>
      <c r="AG31" s="91" t="s">
        <v>181</v>
      </c>
      <c r="AH31" s="86">
        <v>94</v>
      </c>
      <c r="AI31" s="80" t="str">
        <f t="shared" si="9"/>
        <v>A</v>
      </c>
      <c r="AJ31" s="88" t="s">
        <v>182</v>
      </c>
      <c r="AK31" s="101">
        <v>76</v>
      </c>
      <c r="AL31" s="80" t="str">
        <f t="shared" si="10"/>
        <v>C</v>
      </c>
      <c r="AM31" s="89" t="s">
        <v>411</v>
      </c>
      <c r="AN31" s="101">
        <v>80</v>
      </c>
      <c r="AO31" s="80" t="str">
        <f t="shared" si="11"/>
        <v>C</v>
      </c>
      <c r="AP31" s="89" t="s">
        <v>184</v>
      </c>
      <c r="AQ31" s="84">
        <v>78</v>
      </c>
      <c r="AR31" s="80" t="str">
        <f t="shared" si="12"/>
        <v>C</v>
      </c>
      <c r="AS31" s="91" t="s">
        <v>185</v>
      </c>
      <c r="AT31" s="84">
        <v>78</v>
      </c>
      <c r="AU31" s="80" t="str">
        <f t="shared" si="13"/>
        <v>C</v>
      </c>
      <c r="AV31" s="91" t="s">
        <v>187</v>
      </c>
      <c r="AW31" s="81">
        <v>81</v>
      </c>
      <c r="AX31" s="80" t="str">
        <f t="shared" si="14"/>
        <v>C</v>
      </c>
      <c r="AY31" s="81" t="s">
        <v>214</v>
      </c>
      <c r="AZ31" s="81">
        <v>78</v>
      </c>
      <c r="BA31" s="80" t="str">
        <f t="shared" si="15"/>
        <v>C</v>
      </c>
      <c r="BB31" s="81" t="s">
        <v>233</v>
      </c>
      <c r="BC31" s="92">
        <v>75</v>
      </c>
      <c r="BD31" s="93" t="s">
        <v>177</v>
      </c>
      <c r="BE31" s="93" t="s">
        <v>190</v>
      </c>
      <c r="BF31" s="92">
        <v>78</v>
      </c>
      <c r="BG31" s="93" t="s">
        <v>177</v>
      </c>
      <c r="BH31" s="93" t="s">
        <v>191</v>
      </c>
      <c r="BI31" s="94">
        <v>75</v>
      </c>
      <c r="BJ31" s="80" t="str">
        <f t="shared" si="16"/>
        <v>C</v>
      </c>
      <c r="BK31" s="81" t="s">
        <v>192</v>
      </c>
      <c r="BL31" s="81">
        <v>80</v>
      </c>
      <c r="BM31" s="80" t="str">
        <f t="shared" si="17"/>
        <v>C</v>
      </c>
      <c r="BN31" s="81" t="s">
        <v>193</v>
      </c>
      <c r="BO31" s="92">
        <v>78</v>
      </c>
      <c r="BP31" s="93" t="s">
        <v>177</v>
      </c>
      <c r="BQ31" s="93" t="s">
        <v>194</v>
      </c>
      <c r="BR31" s="92">
        <v>77</v>
      </c>
      <c r="BS31" s="93" t="s">
        <v>177</v>
      </c>
      <c r="BT31" s="93" t="s">
        <v>195</v>
      </c>
      <c r="BU31" s="95">
        <v>76</v>
      </c>
      <c r="BV31" s="80" t="str">
        <f t="shared" si="18"/>
        <v>C</v>
      </c>
      <c r="BW31" s="88" t="s">
        <v>246</v>
      </c>
      <c r="BX31" s="84">
        <v>78</v>
      </c>
      <c r="BY31" s="80" t="str">
        <f t="shared" si="19"/>
        <v>C</v>
      </c>
      <c r="BZ31" s="88" t="s">
        <v>276</v>
      </c>
      <c r="CA31" s="92">
        <v>75</v>
      </c>
      <c r="CB31" s="93" t="s">
        <v>177</v>
      </c>
      <c r="CC31" s="93" t="s">
        <v>198</v>
      </c>
      <c r="CD31" s="92">
        <v>78</v>
      </c>
      <c r="CE31" s="93" t="s">
        <v>177</v>
      </c>
      <c r="CF31" s="93" t="s">
        <v>221</v>
      </c>
      <c r="CG31" s="96">
        <v>80</v>
      </c>
      <c r="CH31" s="80" t="str">
        <f t="shared" si="20"/>
        <v>C</v>
      </c>
      <c r="CI31" s="78" t="s">
        <v>222</v>
      </c>
      <c r="CJ31" s="96">
        <v>83</v>
      </c>
      <c r="CK31" s="80" t="str">
        <f t="shared" si="21"/>
        <v>C</v>
      </c>
      <c r="CL31" s="78" t="s">
        <v>201</v>
      </c>
      <c r="CM31" s="96">
        <v>83</v>
      </c>
      <c r="CN31" s="80" t="str">
        <f t="shared" si="22"/>
        <v>C</v>
      </c>
      <c r="CO31" s="78" t="s">
        <v>202</v>
      </c>
      <c r="CP31" s="96">
        <v>88</v>
      </c>
      <c r="CQ31" s="80" t="str">
        <f t="shared" si="23"/>
        <v>B</v>
      </c>
      <c r="CR31" s="78" t="s">
        <v>203</v>
      </c>
      <c r="CS31" s="78">
        <v>78</v>
      </c>
      <c r="CT31" s="80" t="str">
        <f t="shared" si="24"/>
        <v>C</v>
      </c>
      <c r="CU31" s="78" t="s">
        <v>248</v>
      </c>
      <c r="CV31" s="78">
        <v>79</v>
      </c>
      <c r="CW31" s="80" t="str">
        <f t="shared" si="25"/>
        <v>C</v>
      </c>
      <c r="CX31" s="78" t="s">
        <v>291</v>
      </c>
      <c r="CY31" s="97" t="s">
        <v>206</v>
      </c>
      <c r="CZ31" s="98" t="s">
        <v>412</v>
      </c>
      <c r="DA31" s="182" t="s">
        <v>447</v>
      </c>
      <c r="DB31" s="182" t="s">
        <v>447</v>
      </c>
      <c r="DC31" s="182" t="s">
        <v>447</v>
      </c>
      <c r="DD31" s="182" t="s">
        <v>447</v>
      </c>
      <c r="DE31" s="184" t="s">
        <v>447</v>
      </c>
      <c r="DF31" s="184" t="s">
        <v>447</v>
      </c>
      <c r="DG31" s="184" t="s">
        <v>447</v>
      </c>
      <c r="DH31" s="184" t="s">
        <v>447</v>
      </c>
      <c r="DI31" s="184" t="s">
        <v>447</v>
      </c>
      <c r="DJ31" s="184" t="s">
        <v>447</v>
      </c>
      <c r="DK31" s="184" t="s">
        <v>447</v>
      </c>
      <c r="DL31" s="184" t="s">
        <v>447</v>
      </c>
      <c r="DM31" s="184" t="s">
        <v>447</v>
      </c>
      <c r="DN31" s="184" t="s">
        <v>447</v>
      </c>
    </row>
    <row r="32" spans="1:118">
      <c r="A32" s="75">
        <v>27</v>
      </c>
      <c r="B32" s="76">
        <v>2204</v>
      </c>
      <c r="C32" s="75" t="s">
        <v>413</v>
      </c>
      <c r="D32" s="77" t="s">
        <v>169</v>
      </c>
      <c r="E32" s="78" t="s">
        <v>317</v>
      </c>
      <c r="F32" s="80"/>
      <c r="G32" s="78">
        <v>78</v>
      </c>
      <c r="H32" s="80" t="str">
        <f t="shared" si="0"/>
        <v>C</v>
      </c>
      <c r="I32" s="78" t="s">
        <v>212</v>
      </c>
      <c r="J32" s="78">
        <v>81</v>
      </c>
      <c r="K32" s="80" t="str">
        <f t="shared" si="1"/>
        <v>C</v>
      </c>
      <c r="L32" s="78" t="s">
        <v>213</v>
      </c>
      <c r="M32" s="81">
        <v>85</v>
      </c>
      <c r="N32" s="80" t="str">
        <f t="shared" si="26"/>
        <v>B</v>
      </c>
      <c r="O32" s="82" t="str">
        <f t="shared" si="27"/>
        <v>Menonjol Pada  Pemahaman Jenis-jenis Pekerjaan Materi Nilai-nilai Pancasila dalam kerangka Praktek Penyelenggaraan Pemerintahan Negara</v>
      </c>
      <c r="P32" s="81">
        <v>82</v>
      </c>
      <c r="Q32" s="80" t="str">
        <f t="shared" si="4"/>
        <v>C</v>
      </c>
      <c r="R32" s="82" t="str">
        <f t="shared" si="5"/>
        <v>Menonjol Pada  Pemahaman Jenis-jenis Pekerjaan Materi Nilai-nilai Pancasila dalam kerangka Praktek Penyelenggaraan Pemerintahan Negara</v>
      </c>
      <c r="S32" s="81">
        <v>75</v>
      </c>
      <c r="T32" s="80" t="str">
        <f t="shared" si="6"/>
        <v>C</v>
      </c>
      <c r="U32" s="81" t="s">
        <v>175</v>
      </c>
      <c r="V32" s="81">
        <v>90</v>
      </c>
      <c r="W32" s="81" t="str">
        <f t="shared" si="7"/>
        <v>B</v>
      </c>
      <c r="X32" s="81" t="s">
        <v>176</v>
      </c>
      <c r="Y32" s="83">
        <v>76</v>
      </c>
      <c r="Z32" s="83" t="s">
        <v>177</v>
      </c>
      <c r="AA32" s="83" t="s">
        <v>244</v>
      </c>
      <c r="AB32" s="83">
        <v>81</v>
      </c>
      <c r="AC32" s="83" t="s">
        <v>177</v>
      </c>
      <c r="AD32" s="83" t="s">
        <v>232</v>
      </c>
      <c r="AE32" s="84">
        <v>84</v>
      </c>
      <c r="AF32" s="80" t="str">
        <f t="shared" si="8"/>
        <v>B</v>
      </c>
      <c r="AG32" s="91" t="s">
        <v>181</v>
      </c>
      <c r="AH32" s="86">
        <v>93</v>
      </c>
      <c r="AI32" s="80" t="str">
        <f t="shared" si="9"/>
        <v>A</v>
      </c>
      <c r="AJ32" s="88" t="s">
        <v>182</v>
      </c>
      <c r="AK32" s="101">
        <v>76</v>
      </c>
      <c r="AL32" s="80" t="str">
        <f t="shared" si="10"/>
        <v>C</v>
      </c>
      <c r="AM32" s="89" t="s">
        <v>272</v>
      </c>
      <c r="AN32" s="101">
        <v>79</v>
      </c>
      <c r="AO32" s="80" t="str">
        <f t="shared" si="11"/>
        <v>C</v>
      </c>
      <c r="AP32" s="89" t="s">
        <v>184</v>
      </c>
      <c r="AQ32" s="84">
        <v>80</v>
      </c>
      <c r="AR32" s="80" t="str">
        <f t="shared" si="12"/>
        <v>C</v>
      </c>
      <c r="AS32" s="91" t="s">
        <v>185</v>
      </c>
      <c r="AT32" s="84">
        <v>78</v>
      </c>
      <c r="AU32" s="80" t="str">
        <f t="shared" si="13"/>
        <v>C</v>
      </c>
      <c r="AV32" s="91" t="s">
        <v>187</v>
      </c>
      <c r="AW32" s="81">
        <v>84</v>
      </c>
      <c r="AX32" s="80" t="str">
        <f t="shared" si="14"/>
        <v>B</v>
      </c>
      <c r="AY32" s="81" t="s">
        <v>214</v>
      </c>
      <c r="AZ32" s="81">
        <v>79</v>
      </c>
      <c r="BA32" s="80" t="str">
        <f t="shared" si="15"/>
        <v>C</v>
      </c>
      <c r="BB32" s="81" t="s">
        <v>233</v>
      </c>
      <c r="BC32" s="92">
        <v>75</v>
      </c>
      <c r="BD32" s="93" t="s">
        <v>177</v>
      </c>
      <c r="BE32" s="93" t="s">
        <v>190</v>
      </c>
      <c r="BF32" s="92">
        <v>76</v>
      </c>
      <c r="BG32" s="93" t="s">
        <v>177</v>
      </c>
      <c r="BH32" s="93" t="s">
        <v>191</v>
      </c>
      <c r="BI32" s="94">
        <v>75</v>
      </c>
      <c r="BJ32" s="80" t="str">
        <f t="shared" si="16"/>
        <v>C</v>
      </c>
      <c r="BK32" s="81" t="s">
        <v>192</v>
      </c>
      <c r="BL32" s="81">
        <v>80</v>
      </c>
      <c r="BM32" s="80" t="str">
        <f t="shared" si="17"/>
        <v>C</v>
      </c>
      <c r="BN32" s="81" t="s">
        <v>193</v>
      </c>
      <c r="BO32" s="92">
        <v>76</v>
      </c>
      <c r="BP32" s="93" t="s">
        <v>177</v>
      </c>
      <c r="BQ32" s="93" t="s">
        <v>194</v>
      </c>
      <c r="BR32" s="92">
        <v>78</v>
      </c>
      <c r="BS32" s="93" t="s">
        <v>177</v>
      </c>
      <c r="BT32" s="93" t="s">
        <v>195</v>
      </c>
      <c r="BU32" s="95">
        <v>77</v>
      </c>
      <c r="BV32" s="80" t="str">
        <f t="shared" si="18"/>
        <v>C</v>
      </c>
      <c r="BW32" s="88" t="s">
        <v>246</v>
      </c>
      <c r="BX32" s="84">
        <v>84</v>
      </c>
      <c r="BY32" s="80" t="str">
        <f t="shared" si="19"/>
        <v>B</v>
      </c>
      <c r="BZ32" s="88" t="s">
        <v>197</v>
      </c>
      <c r="CA32" s="92">
        <v>75</v>
      </c>
      <c r="CB32" s="93" t="s">
        <v>177</v>
      </c>
      <c r="CC32" s="93" t="s">
        <v>220</v>
      </c>
      <c r="CD32" s="92">
        <v>78</v>
      </c>
      <c r="CE32" s="93" t="s">
        <v>177</v>
      </c>
      <c r="CF32" s="93" t="s">
        <v>199</v>
      </c>
      <c r="CG32" s="96">
        <v>79</v>
      </c>
      <c r="CH32" s="80" t="str">
        <f t="shared" si="20"/>
        <v>C</v>
      </c>
      <c r="CI32" s="78" t="s">
        <v>254</v>
      </c>
      <c r="CJ32" s="96">
        <v>82</v>
      </c>
      <c r="CK32" s="80" t="str">
        <f t="shared" si="21"/>
        <v>C</v>
      </c>
      <c r="CL32" s="78" t="s">
        <v>255</v>
      </c>
      <c r="CM32" s="96">
        <v>81</v>
      </c>
      <c r="CN32" s="80" t="str">
        <f t="shared" si="22"/>
        <v>C</v>
      </c>
      <c r="CO32" s="78" t="s">
        <v>202</v>
      </c>
      <c r="CP32" s="96">
        <v>84</v>
      </c>
      <c r="CQ32" s="80" t="str">
        <f t="shared" si="23"/>
        <v>B</v>
      </c>
      <c r="CR32" s="78" t="s">
        <v>203</v>
      </c>
      <c r="CS32" s="78">
        <v>79</v>
      </c>
      <c r="CT32" s="80" t="str">
        <f t="shared" si="24"/>
        <v>C</v>
      </c>
      <c r="CU32" s="78" t="s">
        <v>414</v>
      </c>
      <c r="CV32" s="78">
        <v>82</v>
      </c>
      <c r="CW32" s="80" t="str">
        <f t="shared" si="25"/>
        <v>C</v>
      </c>
      <c r="CX32" s="78" t="s">
        <v>415</v>
      </c>
      <c r="CY32" s="97" t="s">
        <v>206</v>
      </c>
      <c r="CZ32" s="98" t="s">
        <v>416</v>
      </c>
      <c r="DA32" s="182" t="s">
        <v>447</v>
      </c>
      <c r="DB32" s="182" t="s">
        <v>447</v>
      </c>
      <c r="DC32" s="182" t="s">
        <v>447</v>
      </c>
      <c r="DD32" s="182" t="s">
        <v>447</v>
      </c>
      <c r="DE32" s="184" t="s">
        <v>447</v>
      </c>
      <c r="DF32" s="184" t="s">
        <v>447</v>
      </c>
      <c r="DG32" s="184" t="s">
        <v>447</v>
      </c>
      <c r="DH32" s="184" t="s">
        <v>447</v>
      </c>
      <c r="DI32" s="184" t="s">
        <v>447</v>
      </c>
      <c r="DJ32" s="184" t="s">
        <v>447</v>
      </c>
      <c r="DK32" s="184" t="s">
        <v>447</v>
      </c>
      <c r="DL32" s="184" t="s">
        <v>447</v>
      </c>
      <c r="DM32" s="184" t="s">
        <v>447</v>
      </c>
      <c r="DN32" s="184" t="s">
        <v>447</v>
      </c>
    </row>
    <row r="33" spans="1:118">
      <c r="A33" s="75">
        <v>28</v>
      </c>
      <c r="B33" s="76">
        <v>2205</v>
      </c>
      <c r="C33" s="75" t="s">
        <v>417</v>
      </c>
      <c r="D33" s="77" t="s">
        <v>169</v>
      </c>
      <c r="E33" s="78" t="s">
        <v>211</v>
      </c>
      <c r="F33" s="80"/>
      <c r="G33" s="78">
        <v>76</v>
      </c>
      <c r="H33" s="80" t="str">
        <f t="shared" si="0"/>
        <v>C</v>
      </c>
      <c r="I33" s="78" t="s">
        <v>212</v>
      </c>
      <c r="J33" s="78">
        <v>82</v>
      </c>
      <c r="K33" s="80" t="str">
        <f t="shared" si="1"/>
        <v>C</v>
      </c>
      <c r="L33" s="78" t="s">
        <v>213</v>
      </c>
      <c r="M33" s="81">
        <v>85</v>
      </c>
      <c r="N33" s="80" t="str">
        <f t="shared" si="26"/>
        <v>B</v>
      </c>
      <c r="O33" s="82" t="str">
        <f t="shared" si="27"/>
        <v>Menonjol Pada  Pemahaman Jenis-jenis Pekerjaan Materi Nilai-nilai Pancasila dalam kerangka Praktek Penyelenggaraan Pemerintahan Negara</v>
      </c>
      <c r="P33" s="81">
        <v>81</v>
      </c>
      <c r="Q33" s="80" t="str">
        <f t="shared" si="4"/>
        <v>C</v>
      </c>
      <c r="R33" s="82" t="str">
        <f t="shared" si="5"/>
        <v>Menonjol Pada  Pemahaman Jenis-jenis Pekerjaan Materi Nilai-nilai Pancasila dalam kerangka Praktek Penyelenggaraan Pemerintahan Negara</v>
      </c>
      <c r="S33" s="81">
        <v>75</v>
      </c>
      <c r="T33" s="80" t="str">
        <f t="shared" si="6"/>
        <v>C</v>
      </c>
      <c r="U33" s="81" t="s">
        <v>175</v>
      </c>
      <c r="V33" s="81">
        <v>89</v>
      </c>
      <c r="W33" s="81" t="str">
        <f t="shared" si="7"/>
        <v>B</v>
      </c>
      <c r="X33" s="81" t="s">
        <v>176</v>
      </c>
      <c r="Y33" s="83">
        <v>75</v>
      </c>
      <c r="Z33" s="83" t="s">
        <v>177</v>
      </c>
      <c r="AA33" s="83" t="s">
        <v>178</v>
      </c>
      <c r="AB33" s="83">
        <v>76</v>
      </c>
      <c r="AC33" s="83" t="s">
        <v>177</v>
      </c>
      <c r="AD33" s="83" t="s">
        <v>179</v>
      </c>
      <c r="AE33" s="84">
        <v>81</v>
      </c>
      <c r="AF33" s="80" t="str">
        <f t="shared" si="8"/>
        <v>C</v>
      </c>
      <c r="AG33" s="91" t="s">
        <v>181</v>
      </c>
      <c r="AH33" s="86">
        <v>87</v>
      </c>
      <c r="AI33" s="80" t="str">
        <f t="shared" si="9"/>
        <v>B</v>
      </c>
      <c r="AJ33" s="88" t="s">
        <v>182</v>
      </c>
      <c r="AK33" s="101">
        <v>76</v>
      </c>
      <c r="AL33" s="80" t="str">
        <f t="shared" si="10"/>
        <v>C</v>
      </c>
      <c r="AM33" s="89" t="s">
        <v>272</v>
      </c>
      <c r="AN33" s="101">
        <v>82</v>
      </c>
      <c r="AO33" s="80" t="str">
        <f t="shared" si="11"/>
        <v>C</v>
      </c>
      <c r="AP33" s="89" t="s">
        <v>184</v>
      </c>
      <c r="AQ33" s="84">
        <v>80</v>
      </c>
      <c r="AR33" s="80" t="str">
        <f t="shared" si="12"/>
        <v>C</v>
      </c>
      <c r="AS33" s="91" t="s">
        <v>185</v>
      </c>
      <c r="AT33" s="84">
        <v>78</v>
      </c>
      <c r="AU33" s="80" t="str">
        <f t="shared" si="13"/>
        <v>C</v>
      </c>
      <c r="AV33" s="91" t="s">
        <v>187</v>
      </c>
      <c r="AW33" s="81">
        <v>81</v>
      </c>
      <c r="AX33" s="80" t="str">
        <f t="shared" si="14"/>
        <v>C</v>
      </c>
      <c r="AY33" s="81" t="s">
        <v>214</v>
      </c>
      <c r="AZ33" s="81">
        <v>76</v>
      </c>
      <c r="BA33" s="80" t="str">
        <f t="shared" si="15"/>
        <v>C</v>
      </c>
      <c r="BB33" s="81" t="s">
        <v>418</v>
      </c>
      <c r="BC33" s="92">
        <v>75</v>
      </c>
      <c r="BD33" s="93" t="s">
        <v>177</v>
      </c>
      <c r="BE33" s="93" t="s">
        <v>190</v>
      </c>
      <c r="BF33" s="92">
        <v>78</v>
      </c>
      <c r="BG33" s="93" t="s">
        <v>177</v>
      </c>
      <c r="BH33" s="93" t="s">
        <v>191</v>
      </c>
      <c r="BI33" s="94">
        <v>75</v>
      </c>
      <c r="BJ33" s="80" t="str">
        <f t="shared" si="16"/>
        <v>C</v>
      </c>
      <c r="BK33" s="81" t="s">
        <v>192</v>
      </c>
      <c r="BL33" s="81">
        <v>80</v>
      </c>
      <c r="BM33" s="80" t="str">
        <f t="shared" si="17"/>
        <v>C</v>
      </c>
      <c r="BN33" s="81" t="s">
        <v>193</v>
      </c>
      <c r="BO33" s="92">
        <v>75</v>
      </c>
      <c r="BP33" s="93" t="s">
        <v>177</v>
      </c>
      <c r="BQ33" s="93" t="s">
        <v>217</v>
      </c>
      <c r="BR33" s="92">
        <v>77</v>
      </c>
      <c r="BS33" s="93" t="s">
        <v>177</v>
      </c>
      <c r="BT33" s="93" t="s">
        <v>195</v>
      </c>
      <c r="BU33" s="95">
        <v>76</v>
      </c>
      <c r="BV33" s="80" t="str">
        <f t="shared" si="18"/>
        <v>C</v>
      </c>
      <c r="BW33" s="88" t="s">
        <v>196</v>
      </c>
      <c r="BX33" s="84">
        <v>83</v>
      </c>
      <c r="BY33" s="80" t="str">
        <f t="shared" si="19"/>
        <v>C</v>
      </c>
      <c r="BZ33" s="88" t="s">
        <v>276</v>
      </c>
      <c r="CA33" s="92">
        <v>75</v>
      </c>
      <c r="CB33" s="93" t="s">
        <v>177</v>
      </c>
      <c r="CC33" s="93" t="s">
        <v>236</v>
      </c>
      <c r="CD33" s="92">
        <v>79</v>
      </c>
      <c r="CE33" s="93" t="s">
        <v>177</v>
      </c>
      <c r="CF33" s="93" t="s">
        <v>221</v>
      </c>
      <c r="CG33" s="96">
        <v>79</v>
      </c>
      <c r="CH33" s="80" t="str">
        <f t="shared" si="20"/>
        <v>C</v>
      </c>
      <c r="CI33" s="78" t="s">
        <v>254</v>
      </c>
      <c r="CJ33" s="96">
        <v>82</v>
      </c>
      <c r="CK33" s="80" t="str">
        <f t="shared" si="21"/>
        <v>C</v>
      </c>
      <c r="CL33" s="78" t="s">
        <v>255</v>
      </c>
      <c r="CM33" s="96">
        <v>81</v>
      </c>
      <c r="CN33" s="80" t="str">
        <f t="shared" si="22"/>
        <v>C</v>
      </c>
      <c r="CO33" s="78" t="s">
        <v>202</v>
      </c>
      <c r="CP33" s="96">
        <v>83</v>
      </c>
      <c r="CQ33" s="80" t="str">
        <f t="shared" si="23"/>
        <v>C</v>
      </c>
      <c r="CR33" s="78" t="s">
        <v>257</v>
      </c>
      <c r="CS33" s="78">
        <v>77</v>
      </c>
      <c r="CT33" s="80" t="str">
        <f t="shared" si="24"/>
        <v>C</v>
      </c>
      <c r="CU33" s="78" t="s">
        <v>248</v>
      </c>
      <c r="CV33" s="78">
        <v>78</v>
      </c>
      <c r="CW33" s="80" t="str">
        <f t="shared" si="25"/>
        <v>C</v>
      </c>
      <c r="CX33" s="78" t="s">
        <v>238</v>
      </c>
      <c r="CY33" s="97" t="s">
        <v>206</v>
      </c>
      <c r="CZ33" s="98" t="s">
        <v>419</v>
      </c>
      <c r="DA33" s="182" t="s">
        <v>447</v>
      </c>
      <c r="DB33" s="182" t="s">
        <v>447</v>
      </c>
      <c r="DC33" s="182" t="s">
        <v>447</v>
      </c>
      <c r="DD33" s="182" t="s">
        <v>447</v>
      </c>
      <c r="DE33" s="184" t="s">
        <v>447</v>
      </c>
      <c r="DF33" s="184" t="s">
        <v>447</v>
      </c>
      <c r="DG33" s="184" t="s">
        <v>447</v>
      </c>
      <c r="DH33" s="184" t="s">
        <v>447</v>
      </c>
      <c r="DI33" s="184" t="s">
        <v>447</v>
      </c>
      <c r="DJ33" s="184" t="s">
        <v>447</v>
      </c>
      <c r="DK33" s="184" t="s">
        <v>447</v>
      </c>
      <c r="DL33" s="184" t="s">
        <v>447</v>
      </c>
      <c r="DM33" s="184" t="s">
        <v>447</v>
      </c>
      <c r="DN33" s="184" t="s">
        <v>447</v>
      </c>
    </row>
    <row r="34" spans="1:118">
      <c r="A34" s="75">
        <v>29</v>
      </c>
      <c r="B34" s="76">
        <v>2206</v>
      </c>
      <c r="C34" s="75" t="s">
        <v>420</v>
      </c>
      <c r="D34" s="77" t="s">
        <v>169</v>
      </c>
      <c r="E34" s="78" t="s">
        <v>317</v>
      </c>
      <c r="F34" s="80"/>
      <c r="G34" s="78">
        <v>76</v>
      </c>
      <c r="H34" s="80" t="str">
        <f t="shared" si="0"/>
        <v>C</v>
      </c>
      <c r="I34" s="78" t="s">
        <v>252</v>
      </c>
      <c r="J34" s="78">
        <v>81</v>
      </c>
      <c r="K34" s="80" t="str">
        <f t="shared" si="1"/>
        <v>C</v>
      </c>
      <c r="L34" s="78" t="s">
        <v>213</v>
      </c>
      <c r="M34" s="81">
        <v>82</v>
      </c>
      <c r="N34" s="80" t="str">
        <f t="shared" si="26"/>
        <v>C</v>
      </c>
      <c r="O34" s="82" t="str">
        <f t="shared" si="27"/>
        <v>Menonjol Pada  Pemahaman Jenis-jenis Pekerjaan Materi Nilai-nilai Pancasila dalam kerangka Praktek Penyelenggaraan Pemerintahan Negara</v>
      </c>
      <c r="P34" s="81">
        <v>83</v>
      </c>
      <c r="Q34" s="80" t="str">
        <f t="shared" si="4"/>
        <v>C</v>
      </c>
      <c r="R34" s="82" t="str">
        <f t="shared" si="5"/>
        <v>Menonjol Pada Pemahaman Materi Ketentuan UUD NRI TH.1945 dalam kehidupan bernegara</v>
      </c>
      <c r="S34" s="81">
        <v>75</v>
      </c>
      <c r="T34" s="80" t="str">
        <f t="shared" si="6"/>
        <v>C</v>
      </c>
      <c r="U34" s="81" t="s">
        <v>175</v>
      </c>
      <c r="V34" s="81">
        <v>90</v>
      </c>
      <c r="W34" s="81" t="str">
        <f t="shared" si="7"/>
        <v>B</v>
      </c>
      <c r="X34" s="81" t="s">
        <v>176</v>
      </c>
      <c r="Y34" s="83">
        <v>75</v>
      </c>
      <c r="Z34" s="83" t="s">
        <v>177</v>
      </c>
      <c r="AA34" s="83" t="s">
        <v>178</v>
      </c>
      <c r="AB34" s="83">
        <v>76</v>
      </c>
      <c r="AC34" s="83" t="s">
        <v>177</v>
      </c>
      <c r="AD34" s="83" t="s">
        <v>179</v>
      </c>
      <c r="AE34" s="84">
        <v>82</v>
      </c>
      <c r="AF34" s="80" t="str">
        <f t="shared" si="8"/>
        <v>C</v>
      </c>
      <c r="AG34" s="91" t="s">
        <v>181</v>
      </c>
      <c r="AH34" s="86">
        <v>89</v>
      </c>
      <c r="AI34" s="80" t="str">
        <f t="shared" si="9"/>
        <v>B</v>
      </c>
      <c r="AJ34" s="88" t="s">
        <v>182</v>
      </c>
      <c r="AK34" s="101">
        <v>76</v>
      </c>
      <c r="AL34" s="80" t="str">
        <f t="shared" si="10"/>
        <v>C</v>
      </c>
      <c r="AM34" s="89" t="s">
        <v>183</v>
      </c>
      <c r="AN34" s="101">
        <v>79</v>
      </c>
      <c r="AO34" s="80" t="str">
        <f t="shared" si="11"/>
        <v>C</v>
      </c>
      <c r="AP34" s="89" t="s">
        <v>184</v>
      </c>
      <c r="AQ34" s="84">
        <v>78</v>
      </c>
      <c r="AR34" s="80" t="str">
        <f t="shared" si="12"/>
        <v>C</v>
      </c>
      <c r="AS34" s="91" t="s">
        <v>185</v>
      </c>
      <c r="AT34" s="84">
        <v>78</v>
      </c>
      <c r="AU34" s="80" t="str">
        <f t="shared" si="13"/>
        <v>C</v>
      </c>
      <c r="AV34" s="91" t="s">
        <v>187</v>
      </c>
      <c r="AW34" s="81">
        <v>79</v>
      </c>
      <c r="AX34" s="80" t="str">
        <f t="shared" si="14"/>
        <v>C</v>
      </c>
      <c r="AY34" s="81" t="s">
        <v>214</v>
      </c>
      <c r="AZ34" s="81">
        <v>83</v>
      </c>
      <c r="BA34" s="80" t="str">
        <f t="shared" si="15"/>
        <v>C</v>
      </c>
      <c r="BB34" s="81" t="s">
        <v>273</v>
      </c>
      <c r="BC34" s="92">
        <v>75</v>
      </c>
      <c r="BD34" s="93" t="s">
        <v>177</v>
      </c>
      <c r="BE34" s="93" t="s">
        <v>190</v>
      </c>
      <c r="BF34" s="92">
        <v>78</v>
      </c>
      <c r="BG34" s="93" t="s">
        <v>177</v>
      </c>
      <c r="BH34" s="93" t="s">
        <v>191</v>
      </c>
      <c r="BI34" s="94">
        <v>75</v>
      </c>
      <c r="BJ34" s="80" t="str">
        <f t="shared" si="16"/>
        <v>C</v>
      </c>
      <c r="BK34" s="81" t="s">
        <v>192</v>
      </c>
      <c r="BL34" s="81">
        <v>80</v>
      </c>
      <c r="BM34" s="80" t="str">
        <f t="shared" si="17"/>
        <v>C</v>
      </c>
      <c r="BN34" s="81" t="s">
        <v>193</v>
      </c>
      <c r="BO34" s="92">
        <v>75</v>
      </c>
      <c r="BP34" s="93" t="s">
        <v>177</v>
      </c>
      <c r="BQ34" s="93" t="s">
        <v>194</v>
      </c>
      <c r="BR34" s="92">
        <v>77</v>
      </c>
      <c r="BS34" s="93" t="s">
        <v>177</v>
      </c>
      <c r="BT34" s="93" t="s">
        <v>195</v>
      </c>
      <c r="BU34" s="95">
        <v>76</v>
      </c>
      <c r="BV34" s="80" t="str">
        <f t="shared" si="18"/>
        <v>C</v>
      </c>
      <c r="BW34" s="88" t="s">
        <v>246</v>
      </c>
      <c r="BX34" s="84">
        <v>86</v>
      </c>
      <c r="BY34" s="80" t="str">
        <f t="shared" si="19"/>
        <v>B</v>
      </c>
      <c r="BZ34" s="88" t="s">
        <v>219</v>
      </c>
      <c r="CA34" s="92">
        <v>75</v>
      </c>
      <c r="CB34" s="93" t="s">
        <v>177</v>
      </c>
      <c r="CC34" s="93" t="s">
        <v>198</v>
      </c>
      <c r="CD34" s="92">
        <v>78</v>
      </c>
      <c r="CE34" s="93" t="s">
        <v>177</v>
      </c>
      <c r="CF34" s="93" t="s">
        <v>199</v>
      </c>
      <c r="CG34" s="96">
        <v>78</v>
      </c>
      <c r="CH34" s="80" t="str">
        <f t="shared" si="20"/>
        <v>C</v>
      </c>
      <c r="CI34" s="78" t="s">
        <v>342</v>
      </c>
      <c r="CJ34" s="96">
        <v>80</v>
      </c>
      <c r="CK34" s="80" t="str">
        <f t="shared" si="21"/>
        <v>C</v>
      </c>
      <c r="CL34" s="78" t="s">
        <v>330</v>
      </c>
      <c r="CM34" s="96">
        <v>78</v>
      </c>
      <c r="CN34" s="80" t="str">
        <f t="shared" si="22"/>
        <v>C</v>
      </c>
      <c r="CO34" s="78" t="s">
        <v>421</v>
      </c>
      <c r="CP34" s="96">
        <v>84</v>
      </c>
      <c r="CQ34" s="80" t="str">
        <f t="shared" si="23"/>
        <v>B</v>
      </c>
      <c r="CR34" s="78" t="s">
        <v>203</v>
      </c>
      <c r="CS34" s="78">
        <v>76</v>
      </c>
      <c r="CT34" s="80" t="str">
        <f t="shared" si="24"/>
        <v>C</v>
      </c>
      <c r="CU34" s="78" t="s">
        <v>248</v>
      </c>
      <c r="CV34" s="78">
        <v>78</v>
      </c>
      <c r="CW34" s="80" t="str">
        <f t="shared" si="25"/>
        <v>C</v>
      </c>
      <c r="CX34" s="78" t="s">
        <v>291</v>
      </c>
      <c r="CY34" s="97" t="s">
        <v>206</v>
      </c>
      <c r="CZ34" s="98" t="s">
        <v>422</v>
      </c>
      <c r="DA34" s="182" t="s">
        <v>447</v>
      </c>
      <c r="DB34" s="182" t="s">
        <v>447</v>
      </c>
      <c r="DC34" s="182" t="s">
        <v>447</v>
      </c>
      <c r="DD34" s="182" t="s">
        <v>447</v>
      </c>
      <c r="DE34" s="184" t="s">
        <v>447</v>
      </c>
      <c r="DF34" s="184" t="s">
        <v>447</v>
      </c>
      <c r="DG34" s="184" t="s">
        <v>447</v>
      </c>
      <c r="DH34" s="184" t="s">
        <v>447</v>
      </c>
      <c r="DI34" s="184" t="s">
        <v>447</v>
      </c>
      <c r="DJ34" s="184" t="s">
        <v>447</v>
      </c>
      <c r="DK34" s="184" t="s">
        <v>447</v>
      </c>
      <c r="DL34" s="184" t="s">
        <v>447</v>
      </c>
      <c r="DM34" s="184" t="s">
        <v>447</v>
      </c>
      <c r="DN34" s="184" t="s">
        <v>447</v>
      </c>
    </row>
    <row r="35" spans="1:118">
      <c r="A35" s="75">
        <v>30</v>
      </c>
      <c r="B35" s="76">
        <v>2207</v>
      </c>
      <c r="C35" s="75" t="s">
        <v>423</v>
      </c>
      <c r="D35" s="77" t="s">
        <v>169</v>
      </c>
      <c r="E35" s="78" t="s">
        <v>171</v>
      </c>
      <c r="F35" s="80"/>
      <c r="G35" s="78">
        <v>77</v>
      </c>
      <c r="H35" s="80" t="str">
        <f t="shared" si="0"/>
        <v>C</v>
      </c>
      <c r="I35" s="78" t="s">
        <v>252</v>
      </c>
      <c r="J35" s="78">
        <v>82</v>
      </c>
      <c r="K35" s="80" t="str">
        <f t="shared" si="1"/>
        <v>C</v>
      </c>
      <c r="L35" s="78" t="s">
        <v>213</v>
      </c>
      <c r="M35" s="81">
        <v>85</v>
      </c>
      <c r="N35" s="80" t="str">
        <f t="shared" si="26"/>
        <v>B</v>
      </c>
      <c r="O35" s="82" t="str">
        <f t="shared" si="27"/>
        <v>Menonjol Pada Pemahaman Kewenangan Lembaga-lembaga Negara menurut UUD NKRI 1945</v>
      </c>
      <c r="P35" s="81">
        <v>83</v>
      </c>
      <c r="Q35" s="80" t="str">
        <f t="shared" si="4"/>
        <v>C</v>
      </c>
      <c r="R35" s="82" t="str">
        <f t="shared" si="5"/>
        <v>Menonjol Pada Pemahaman Kewenangan Lembaga-lembaga Negara menurut UUD NKRI 1945</v>
      </c>
      <c r="S35" s="81">
        <v>78</v>
      </c>
      <c r="T35" s="80" t="str">
        <f t="shared" si="6"/>
        <v>C</v>
      </c>
      <c r="U35" s="81" t="s">
        <v>175</v>
      </c>
      <c r="V35" s="81">
        <v>90</v>
      </c>
      <c r="W35" s="81" t="str">
        <f t="shared" si="7"/>
        <v>B</v>
      </c>
      <c r="X35" s="81" t="s">
        <v>176</v>
      </c>
      <c r="Y35" s="83">
        <v>75</v>
      </c>
      <c r="Z35" s="83" t="s">
        <v>177</v>
      </c>
      <c r="AA35" s="83" t="s">
        <v>178</v>
      </c>
      <c r="AB35" s="83">
        <v>76</v>
      </c>
      <c r="AC35" s="83" t="s">
        <v>177</v>
      </c>
      <c r="AD35" s="83" t="s">
        <v>179</v>
      </c>
      <c r="AE35" s="84">
        <v>81</v>
      </c>
      <c r="AF35" s="80" t="str">
        <f t="shared" si="8"/>
        <v>C</v>
      </c>
      <c r="AG35" s="91" t="s">
        <v>181</v>
      </c>
      <c r="AH35" s="86">
        <v>84</v>
      </c>
      <c r="AI35" s="80" t="str">
        <f t="shared" si="9"/>
        <v>B</v>
      </c>
      <c r="AJ35" s="88" t="s">
        <v>182</v>
      </c>
      <c r="AK35" s="101">
        <v>76</v>
      </c>
      <c r="AL35" s="80" t="str">
        <f t="shared" si="10"/>
        <v>C</v>
      </c>
      <c r="AM35" s="89" t="s">
        <v>183</v>
      </c>
      <c r="AN35" s="101">
        <v>78</v>
      </c>
      <c r="AO35" s="80" t="str">
        <f t="shared" si="11"/>
        <v>C</v>
      </c>
      <c r="AP35" s="89" t="s">
        <v>184</v>
      </c>
      <c r="AQ35" s="84">
        <v>78</v>
      </c>
      <c r="AR35" s="80" t="str">
        <f t="shared" si="12"/>
        <v>C</v>
      </c>
      <c r="AS35" s="91" t="s">
        <v>185</v>
      </c>
      <c r="AT35" s="84">
        <v>78</v>
      </c>
      <c r="AU35" s="80" t="str">
        <f t="shared" si="13"/>
        <v>C</v>
      </c>
      <c r="AV35" s="91" t="s">
        <v>187</v>
      </c>
      <c r="AW35" s="81">
        <v>83</v>
      </c>
      <c r="AX35" s="80" t="str">
        <f t="shared" si="14"/>
        <v>C</v>
      </c>
      <c r="AY35" s="81" t="s">
        <v>214</v>
      </c>
      <c r="AZ35" s="81">
        <v>81</v>
      </c>
      <c r="BA35" s="80" t="str">
        <f t="shared" si="15"/>
        <v>C</v>
      </c>
      <c r="BB35" s="81" t="s">
        <v>233</v>
      </c>
      <c r="BC35" s="92">
        <v>76</v>
      </c>
      <c r="BD35" s="93" t="s">
        <v>177</v>
      </c>
      <c r="BE35" s="93" t="s">
        <v>190</v>
      </c>
      <c r="BF35" s="92">
        <v>78</v>
      </c>
      <c r="BG35" s="93" t="s">
        <v>177</v>
      </c>
      <c r="BH35" s="93" t="s">
        <v>191</v>
      </c>
      <c r="BI35" s="94">
        <v>75</v>
      </c>
      <c r="BJ35" s="80" t="str">
        <f t="shared" si="16"/>
        <v>C</v>
      </c>
      <c r="BK35" s="81" t="s">
        <v>192</v>
      </c>
      <c r="BL35" s="81">
        <v>80</v>
      </c>
      <c r="BM35" s="80" t="str">
        <f t="shared" si="17"/>
        <v>C</v>
      </c>
      <c r="BN35" s="81" t="s">
        <v>193</v>
      </c>
      <c r="BO35" s="92">
        <v>78</v>
      </c>
      <c r="BP35" s="93" t="s">
        <v>177</v>
      </c>
      <c r="BQ35" s="93" t="s">
        <v>194</v>
      </c>
      <c r="BR35" s="92">
        <v>78</v>
      </c>
      <c r="BS35" s="93" t="s">
        <v>177</v>
      </c>
      <c r="BT35" s="93" t="s">
        <v>195</v>
      </c>
      <c r="BU35" s="95">
        <v>76</v>
      </c>
      <c r="BV35" s="80" t="str">
        <f t="shared" si="18"/>
        <v>C</v>
      </c>
      <c r="BW35" s="88" t="s">
        <v>196</v>
      </c>
      <c r="BX35" s="84">
        <v>86</v>
      </c>
      <c r="BY35" s="80" t="str">
        <f t="shared" si="19"/>
        <v>B</v>
      </c>
      <c r="BZ35" s="88" t="s">
        <v>219</v>
      </c>
      <c r="CA35" s="92">
        <v>76</v>
      </c>
      <c r="CB35" s="93" t="s">
        <v>177</v>
      </c>
      <c r="CC35" s="93" t="s">
        <v>236</v>
      </c>
      <c r="CD35" s="92">
        <v>78</v>
      </c>
      <c r="CE35" s="93" t="s">
        <v>177</v>
      </c>
      <c r="CF35" s="93" t="s">
        <v>199</v>
      </c>
      <c r="CG35" s="96">
        <v>80</v>
      </c>
      <c r="CH35" s="80" t="str">
        <f t="shared" si="20"/>
        <v>C</v>
      </c>
      <c r="CI35" s="78" t="s">
        <v>222</v>
      </c>
      <c r="CJ35" s="96">
        <v>83</v>
      </c>
      <c r="CK35" s="80" t="str">
        <f t="shared" si="21"/>
        <v>C</v>
      </c>
      <c r="CL35" s="78" t="s">
        <v>201</v>
      </c>
      <c r="CM35" s="96">
        <v>80</v>
      </c>
      <c r="CN35" s="80" t="str">
        <f t="shared" si="22"/>
        <v>C</v>
      </c>
      <c r="CO35" s="78" t="s">
        <v>247</v>
      </c>
      <c r="CP35" s="96">
        <v>85</v>
      </c>
      <c r="CQ35" s="80" t="str">
        <f t="shared" si="23"/>
        <v>B</v>
      </c>
      <c r="CR35" s="78" t="s">
        <v>224</v>
      </c>
      <c r="CS35" s="78">
        <v>78</v>
      </c>
      <c r="CT35" s="80" t="str">
        <f t="shared" si="24"/>
        <v>C</v>
      </c>
      <c r="CU35" s="78" t="s">
        <v>424</v>
      </c>
      <c r="CV35" s="78">
        <v>78</v>
      </c>
      <c r="CW35" s="80" t="str">
        <f t="shared" si="25"/>
        <v>C</v>
      </c>
      <c r="CX35" s="78" t="s">
        <v>375</v>
      </c>
      <c r="CY35" s="97" t="s">
        <v>206</v>
      </c>
      <c r="CZ35" s="98" t="s">
        <v>425</v>
      </c>
      <c r="DA35" s="182" t="s">
        <v>447</v>
      </c>
      <c r="DB35" s="182" t="s">
        <v>447</v>
      </c>
      <c r="DC35" s="182" t="s">
        <v>447</v>
      </c>
      <c r="DD35" s="182" t="s">
        <v>447</v>
      </c>
      <c r="DE35" s="184" t="s">
        <v>447</v>
      </c>
      <c r="DF35" s="184" t="s">
        <v>447</v>
      </c>
      <c r="DG35" s="184" t="s">
        <v>447</v>
      </c>
      <c r="DH35" s="184" t="s">
        <v>447</v>
      </c>
      <c r="DI35" s="184" t="s">
        <v>447</v>
      </c>
      <c r="DJ35" s="184" t="s">
        <v>447</v>
      </c>
      <c r="DK35" s="184" t="s">
        <v>447</v>
      </c>
      <c r="DL35" s="184" t="s">
        <v>447</v>
      </c>
      <c r="DM35" s="184" t="s">
        <v>447</v>
      </c>
      <c r="DN35" s="184" t="s">
        <v>447</v>
      </c>
    </row>
    <row r="36" spans="1:118">
      <c r="A36" s="75">
        <v>31</v>
      </c>
      <c r="B36" s="76">
        <v>2208</v>
      </c>
      <c r="C36" s="75" t="s">
        <v>426</v>
      </c>
      <c r="D36" s="77" t="s">
        <v>169</v>
      </c>
      <c r="E36" s="78" t="s">
        <v>317</v>
      </c>
      <c r="F36" s="80"/>
      <c r="G36" s="78">
        <v>75</v>
      </c>
      <c r="H36" s="80" t="str">
        <f t="shared" si="0"/>
        <v>C</v>
      </c>
      <c r="I36" s="78" t="s">
        <v>212</v>
      </c>
      <c r="J36" s="78">
        <v>82</v>
      </c>
      <c r="K36" s="80" t="str">
        <f t="shared" si="1"/>
        <v>C</v>
      </c>
      <c r="L36" s="78" t="s">
        <v>213</v>
      </c>
      <c r="M36" s="80"/>
      <c r="N36" s="80"/>
      <c r="O36" s="82"/>
      <c r="P36" s="81"/>
      <c r="Q36" s="80" t="str">
        <f t="shared" si="4"/>
        <v>D</v>
      </c>
      <c r="R36" s="82" t="str">
        <f t="shared" si="5"/>
        <v>Menonjol Pada Pemahaman Kewenangan Lembaga-lembaga Negara menurut UUD NKRI 1945</v>
      </c>
      <c r="S36" s="81">
        <v>76</v>
      </c>
      <c r="T36" s="80" t="str">
        <f t="shared" si="6"/>
        <v>C</v>
      </c>
      <c r="U36" s="81" t="s">
        <v>427</v>
      </c>
      <c r="V36" s="129">
        <v>90</v>
      </c>
      <c r="W36" s="81" t="str">
        <f t="shared" si="7"/>
        <v>B</v>
      </c>
      <c r="X36" s="81" t="s">
        <v>176</v>
      </c>
      <c r="Y36" s="80"/>
      <c r="Z36" s="80"/>
      <c r="AA36" s="80"/>
      <c r="AB36" s="80"/>
      <c r="AC36" s="80"/>
      <c r="AD36" s="80"/>
      <c r="AE36" s="122"/>
      <c r="AF36" s="80" t="str">
        <f t="shared" si="8"/>
        <v>D</v>
      </c>
      <c r="AG36" s="123"/>
      <c r="AH36" s="124"/>
      <c r="AI36" s="80" t="str">
        <f t="shared" si="9"/>
        <v>D</v>
      </c>
      <c r="AJ36" s="88"/>
      <c r="AK36" s="101"/>
      <c r="AL36" s="80" t="str">
        <f t="shared" si="10"/>
        <v>D</v>
      </c>
      <c r="AM36" s="89"/>
      <c r="AN36" s="101"/>
      <c r="AO36" s="80" t="str">
        <f t="shared" si="11"/>
        <v>D</v>
      </c>
      <c r="AP36" s="89"/>
      <c r="AQ36" s="122"/>
      <c r="AR36" s="80" t="str">
        <f t="shared" si="12"/>
        <v>D</v>
      </c>
      <c r="AS36" s="91"/>
      <c r="AT36" s="84"/>
      <c r="AU36" s="80" t="str">
        <f t="shared" si="13"/>
        <v>D</v>
      </c>
      <c r="AV36" s="91"/>
      <c r="AW36" s="80"/>
      <c r="AX36" s="80" t="str">
        <f t="shared" si="14"/>
        <v>D</v>
      </c>
      <c r="AY36" s="81"/>
      <c r="AZ36" s="81">
        <v>0</v>
      </c>
      <c r="BA36" s="80" t="str">
        <f t="shared" si="15"/>
        <v>D</v>
      </c>
      <c r="BB36" s="81"/>
      <c r="BC36" s="125"/>
      <c r="BD36" s="125"/>
      <c r="BE36" s="125"/>
      <c r="BF36" s="125"/>
      <c r="BG36" s="125"/>
      <c r="BH36" s="125"/>
      <c r="BI36" s="80"/>
      <c r="BJ36" s="80" t="str">
        <f t="shared" si="16"/>
        <v>D</v>
      </c>
      <c r="BK36" s="80"/>
      <c r="BL36" s="80"/>
      <c r="BM36" s="80" t="str">
        <f t="shared" si="17"/>
        <v>D</v>
      </c>
      <c r="BN36" s="81"/>
      <c r="BO36" s="125"/>
      <c r="BP36" s="125"/>
      <c r="BQ36" s="93"/>
      <c r="BR36" s="125"/>
      <c r="BS36" s="125"/>
      <c r="BT36" s="125"/>
      <c r="BU36" s="130"/>
      <c r="BV36" s="80" t="str">
        <f t="shared" si="18"/>
        <v>D</v>
      </c>
      <c r="BW36" s="88"/>
      <c r="BX36" s="122"/>
      <c r="BY36" s="80"/>
      <c r="BZ36" s="88"/>
      <c r="CA36" s="127"/>
      <c r="CB36" s="127"/>
      <c r="CC36" s="127"/>
      <c r="CD36" s="125"/>
      <c r="CE36" s="125"/>
      <c r="CF36" s="125"/>
      <c r="CG36" s="128"/>
      <c r="CH36" s="80" t="str">
        <f t="shared" si="20"/>
        <v>D</v>
      </c>
      <c r="CI36" s="128"/>
      <c r="CJ36" s="128"/>
      <c r="CK36" s="80" t="str">
        <f t="shared" si="21"/>
        <v>D</v>
      </c>
      <c r="CL36" s="128"/>
      <c r="CM36" s="128"/>
      <c r="CN36" s="80" t="str">
        <f t="shared" si="22"/>
        <v>D</v>
      </c>
      <c r="CO36" s="128"/>
      <c r="CP36" s="128"/>
      <c r="CQ36" s="80" t="str">
        <f t="shared" si="23"/>
        <v>D</v>
      </c>
      <c r="CR36" s="128"/>
      <c r="CS36" s="78"/>
      <c r="CT36" s="80" t="str">
        <f t="shared" si="24"/>
        <v>D</v>
      </c>
      <c r="CU36" s="80"/>
      <c r="CV36" s="78"/>
      <c r="CW36" s="80" t="str">
        <f t="shared" si="25"/>
        <v>D</v>
      </c>
      <c r="CX36" s="78"/>
      <c r="CY36" s="97" t="s">
        <v>206</v>
      </c>
      <c r="CZ36" s="98" t="s">
        <v>428</v>
      </c>
      <c r="DA36" s="182" t="s">
        <v>447</v>
      </c>
      <c r="DB36" s="182" t="s">
        <v>447</v>
      </c>
      <c r="DC36" s="182" t="s">
        <v>447</v>
      </c>
      <c r="DD36" s="182" t="s">
        <v>447</v>
      </c>
      <c r="DE36" s="184" t="s">
        <v>447</v>
      </c>
      <c r="DF36" s="184" t="s">
        <v>447</v>
      </c>
      <c r="DG36" s="184" t="s">
        <v>447</v>
      </c>
      <c r="DH36" s="184" t="s">
        <v>447</v>
      </c>
      <c r="DI36" s="184" t="s">
        <v>447</v>
      </c>
      <c r="DJ36" s="184" t="s">
        <v>447</v>
      </c>
      <c r="DK36" s="184" t="s">
        <v>447</v>
      </c>
      <c r="DL36" s="184" t="s">
        <v>447</v>
      </c>
      <c r="DM36" s="184" t="s">
        <v>447</v>
      </c>
      <c r="DN36" s="184" t="s">
        <v>447</v>
      </c>
    </row>
    <row r="37" spans="1:118">
      <c r="A37" s="75">
        <v>32</v>
      </c>
      <c r="B37" s="76">
        <v>2209</v>
      </c>
      <c r="C37" s="75" t="s">
        <v>429</v>
      </c>
      <c r="D37" s="77" t="s">
        <v>169</v>
      </c>
      <c r="E37" s="78"/>
      <c r="F37" s="80"/>
      <c r="G37" s="80"/>
      <c r="H37" s="80" t="str">
        <f t="shared" si="0"/>
        <v>D</v>
      </c>
      <c r="I37" s="121"/>
      <c r="J37" s="80"/>
      <c r="K37" s="80" t="str">
        <f t="shared" si="1"/>
        <v>D</v>
      </c>
      <c r="L37" s="80"/>
      <c r="M37" s="80"/>
      <c r="N37" s="80"/>
      <c r="O37" s="82"/>
      <c r="P37" s="80"/>
      <c r="Q37" s="80" t="str">
        <f t="shared" si="4"/>
        <v>D</v>
      </c>
      <c r="R37" s="82" t="str">
        <f t="shared" si="5"/>
        <v>Menonjol Pada Pemahaman Kewenangan Lembaga-lembaga Negara menurut UUD NKRI 1945</v>
      </c>
      <c r="S37" s="80"/>
      <c r="T37" s="80" t="str">
        <f t="shared" si="6"/>
        <v>D</v>
      </c>
      <c r="U37" s="80"/>
      <c r="W37" s="81" t="str">
        <f t="shared" si="7"/>
        <v>D</v>
      </c>
      <c r="Y37" s="80"/>
      <c r="Z37" s="80"/>
      <c r="AA37" s="80"/>
      <c r="AB37" s="80"/>
      <c r="AC37" s="80"/>
      <c r="AD37" s="80"/>
      <c r="AE37" s="122"/>
      <c r="AF37" s="80" t="str">
        <f t="shared" si="8"/>
        <v>D</v>
      </c>
      <c r="AG37" s="123"/>
      <c r="AH37" s="124"/>
      <c r="AI37" s="80" t="str">
        <f t="shared" si="9"/>
        <v>D</v>
      </c>
      <c r="AJ37" s="88"/>
      <c r="AK37" s="78"/>
      <c r="AL37" s="80" t="str">
        <f t="shared" si="10"/>
        <v>D</v>
      </c>
      <c r="AM37" s="89"/>
      <c r="AN37" s="78"/>
      <c r="AO37" s="80" t="str">
        <f t="shared" si="11"/>
        <v>D</v>
      </c>
      <c r="AP37" s="89"/>
      <c r="AQ37" s="122"/>
      <c r="AR37" s="80" t="str">
        <f t="shared" si="12"/>
        <v>D</v>
      </c>
      <c r="AS37" s="91"/>
      <c r="AT37" s="122"/>
      <c r="AU37" s="80" t="str">
        <f t="shared" si="13"/>
        <v>D</v>
      </c>
      <c r="AV37" s="91"/>
      <c r="AW37" s="81">
        <v>0</v>
      </c>
      <c r="AX37" s="80" t="str">
        <f t="shared" si="14"/>
        <v>D</v>
      </c>
      <c r="AY37" s="81"/>
      <c r="AZ37" s="81">
        <v>0</v>
      </c>
      <c r="BA37" s="80" t="str">
        <f t="shared" si="15"/>
        <v>D</v>
      </c>
      <c r="BB37" s="81"/>
      <c r="BC37" s="125"/>
      <c r="BD37" s="125"/>
      <c r="BE37" s="125"/>
      <c r="BF37" s="125"/>
      <c r="BG37" s="125"/>
      <c r="BH37" s="125"/>
      <c r="BI37" s="80"/>
      <c r="BJ37" s="80" t="str">
        <f t="shared" si="16"/>
        <v>D</v>
      </c>
      <c r="BK37" s="80"/>
      <c r="BL37" s="80"/>
      <c r="BM37" s="80" t="str">
        <f t="shared" si="17"/>
        <v>D</v>
      </c>
      <c r="BN37" s="81"/>
      <c r="BO37" s="125"/>
      <c r="BP37" s="125"/>
      <c r="BQ37" s="93"/>
      <c r="BR37" s="125"/>
      <c r="BS37" s="125"/>
      <c r="BT37" s="125"/>
      <c r="BU37" s="130"/>
      <c r="BV37" s="80" t="str">
        <f t="shared" si="18"/>
        <v>D</v>
      </c>
      <c r="BW37" s="88"/>
      <c r="BX37" s="122"/>
      <c r="BY37" s="80"/>
      <c r="BZ37" s="88"/>
      <c r="CA37" s="127"/>
      <c r="CB37" s="127"/>
      <c r="CC37" s="127"/>
      <c r="CD37" s="127"/>
      <c r="CE37" s="127"/>
      <c r="CF37" s="127"/>
      <c r="CG37" s="128"/>
      <c r="CH37" s="80" t="str">
        <f t="shared" si="20"/>
        <v>D</v>
      </c>
      <c r="CI37" s="128"/>
      <c r="CJ37" s="128"/>
      <c r="CK37" s="80" t="str">
        <f t="shared" si="21"/>
        <v>D</v>
      </c>
      <c r="CL37" s="128"/>
      <c r="CM37" s="128"/>
      <c r="CN37" s="80" t="str">
        <f t="shared" si="22"/>
        <v>D</v>
      </c>
      <c r="CO37" s="128"/>
      <c r="CP37" s="128"/>
      <c r="CQ37" s="80" t="str">
        <f t="shared" si="23"/>
        <v>D</v>
      </c>
      <c r="CR37" s="128"/>
      <c r="CS37" s="101"/>
      <c r="CT37" s="80" t="str">
        <f t="shared" si="24"/>
        <v>D</v>
      </c>
      <c r="CU37" s="80"/>
      <c r="CV37" s="101"/>
      <c r="CW37" s="80" t="str">
        <f t="shared" si="25"/>
        <v>D</v>
      </c>
      <c r="CX37" s="101"/>
      <c r="CY37" s="97" t="s">
        <v>206</v>
      </c>
      <c r="CZ37" s="98" t="s">
        <v>430</v>
      </c>
      <c r="DA37" s="182" t="s">
        <v>447</v>
      </c>
      <c r="DB37" s="182" t="s">
        <v>447</v>
      </c>
      <c r="DC37" s="182" t="s">
        <v>447</v>
      </c>
      <c r="DD37" s="182" t="s">
        <v>447</v>
      </c>
      <c r="DE37" s="184" t="s">
        <v>447</v>
      </c>
      <c r="DF37" s="184" t="s">
        <v>447</v>
      </c>
      <c r="DG37" s="184" t="s">
        <v>447</v>
      </c>
      <c r="DH37" s="184" t="s">
        <v>447</v>
      </c>
      <c r="DI37" s="184" t="s">
        <v>447</v>
      </c>
      <c r="DJ37" s="184" t="s">
        <v>447</v>
      </c>
      <c r="DK37" s="184" t="s">
        <v>447</v>
      </c>
      <c r="DL37" s="184" t="s">
        <v>447</v>
      </c>
      <c r="DM37" s="184" t="s">
        <v>447</v>
      </c>
      <c r="DN37" s="184" t="s">
        <v>447</v>
      </c>
    </row>
    <row r="38" spans="1:118">
      <c r="A38" s="75">
        <v>33</v>
      </c>
      <c r="B38" s="76">
        <v>2210</v>
      </c>
      <c r="C38" s="75" t="s">
        <v>431</v>
      </c>
      <c r="D38" s="77" t="s">
        <v>169</v>
      </c>
      <c r="E38" s="78" t="s">
        <v>295</v>
      </c>
      <c r="F38" s="80"/>
      <c r="G38" s="78">
        <v>77</v>
      </c>
      <c r="H38" s="80" t="str">
        <f t="shared" si="0"/>
        <v>C</v>
      </c>
      <c r="I38" s="78" t="s">
        <v>230</v>
      </c>
      <c r="J38" s="78">
        <v>83</v>
      </c>
      <c r="K38" s="80" t="str">
        <f t="shared" si="1"/>
        <v>C</v>
      </c>
      <c r="L38" s="78" t="s">
        <v>213</v>
      </c>
      <c r="M38" s="81">
        <v>86</v>
      </c>
      <c r="N38" s="80" t="str">
        <f t="shared" ref="N38:N41" si="28">IF(M38&lt;75,"D",IF(M38&lt;84,"C",IF(M38&lt;93,"B","A")))</f>
        <v>B</v>
      </c>
      <c r="O38" s="82" t="str">
        <f t="shared" ref="O38:O41" si="29">IF(M45&lt;75,"Menonjol Pada Pemahaman Kewenangan Lembaga-lembaga Negara menurut UUD NKRI 1945",IF(M45&lt;84,"Menonjol Pada Pemahaman Materi Ketentuan UUD NRI TH.1945 dalam kehidupan bernegara",IF(M45&lt;93,"Menonjol Pada  Pemahaman Jenis-jenis Pekerjaan Materi Nilai-nilai Pancasila dalam kerangka Praktek Penyelenggaraan Pemerintahan Negara")))</f>
        <v>Menonjol Pada Pemahaman Kewenangan Lembaga-lembaga Negara menurut UUD NKRI 1945</v>
      </c>
      <c r="P38" s="81">
        <v>83</v>
      </c>
      <c r="Q38" s="80" t="str">
        <f t="shared" si="4"/>
        <v>C</v>
      </c>
      <c r="R38" s="82" t="str">
        <f t="shared" si="5"/>
        <v>Menonjol Pada Pemahaman Kewenangan Lembaga-lembaga Negara menurut UUD NKRI 1945</v>
      </c>
      <c r="S38" s="81">
        <v>75</v>
      </c>
      <c r="T38" s="80" t="str">
        <f t="shared" si="6"/>
        <v>C</v>
      </c>
      <c r="U38" s="81" t="s">
        <v>175</v>
      </c>
      <c r="V38" s="81">
        <v>90</v>
      </c>
      <c r="W38" s="81" t="str">
        <f t="shared" si="7"/>
        <v>B</v>
      </c>
      <c r="X38" s="81" t="s">
        <v>176</v>
      </c>
      <c r="Y38" s="83">
        <v>75</v>
      </c>
      <c r="Z38" s="83" t="s">
        <v>177</v>
      </c>
      <c r="AA38" s="83" t="s">
        <v>244</v>
      </c>
      <c r="AB38" s="83">
        <v>78</v>
      </c>
      <c r="AC38" s="83" t="s">
        <v>177</v>
      </c>
      <c r="AD38" s="83" t="s">
        <v>232</v>
      </c>
      <c r="AE38" s="84">
        <v>85</v>
      </c>
      <c r="AF38" s="80" t="str">
        <f t="shared" si="8"/>
        <v>B</v>
      </c>
      <c r="AG38" s="91" t="s">
        <v>181</v>
      </c>
      <c r="AH38" s="86">
        <v>92</v>
      </c>
      <c r="AI38" s="80" t="str">
        <f t="shared" si="9"/>
        <v>B</v>
      </c>
      <c r="AJ38" s="88" t="s">
        <v>182</v>
      </c>
      <c r="AK38" s="78">
        <v>77</v>
      </c>
      <c r="AL38" s="80" t="str">
        <f t="shared" si="10"/>
        <v>C</v>
      </c>
      <c r="AM38" s="89" t="s">
        <v>284</v>
      </c>
      <c r="AN38" s="78">
        <v>79</v>
      </c>
      <c r="AO38" s="80" t="str">
        <f t="shared" si="11"/>
        <v>C</v>
      </c>
      <c r="AP38" s="89" t="s">
        <v>184</v>
      </c>
      <c r="AQ38" s="84">
        <v>80</v>
      </c>
      <c r="AR38" s="80" t="str">
        <f t="shared" si="12"/>
        <v>C</v>
      </c>
      <c r="AS38" s="91" t="s">
        <v>185</v>
      </c>
      <c r="AT38" s="84">
        <v>78</v>
      </c>
      <c r="AU38" s="80" t="str">
        <f t="shared" si="13"/>
        <v>C</v>
      </c>
      <c r="AV38" s="91" t="s">
        <v>187</v>
      </c>
      <c r="AW38" s="81">
        <v>90</v>
      </c>
      <c r="AX38" s="80" t="str">
        <f t="shared" si="14"/>
        <v>B</v>
      </c>
      <c r="AY38" s="81" t="s">
        <v>188</v>
      </c>
      <c r="AZ38" s="81">
        <v>79</v>
      </c>
      <c r="BA38" s="80" t="str">
        <f t="shared" si="15"/>
        <v>C</v>
      </c>
      <c r="BB38" s="81" t="s">
        <v>253</v>
      </c>
      <c r="BC38" s="92">
        <v>76</v>
      </c>
      <c r="BD38" s="93" t="s">
        <v>177</v>
      </c>
      <c r="BE38" s="93" t="s">
        <v>190</v>
      </c>
      <c r="BF38" s="92">
        <v>78</v>
      </c>
      <c r="BG38" s="93" t="s">
        <v>177</v>
      </c>
      <c r="BH38" s="93" t="s">
        <v>191</v>
      </c>
      <c r="BI38" s="94">
        <v>80</v>
      </c>
      <c r="BJ38" s="80" t="str">
        <f t="shared" si="16"/>
        <v>C</v>
      </c>
      <c r="BK38" s="81" t="s">
        <v>275</v>
      </c>
      <c r="BL38" s="80"/>
      <c r="BM38" s="80" t="str">
        <f t="shared" si="17"/>
        <v>D</v>
      </c>
      <c r="BN38" s="81" t="s">
        <v>193</v>
      </c>
      <c r="BO38" s="92">
        <v>78</v>
      </c>
      <c r="BP38" s="93" t="s">
        <v>177</v>
      </c>
      <c r="BQ38" s="93" t="s">
        <v>194</v>
      </c>
      <c r="BR38" s="92">
        <v>79</v>
      </c>
      <c r="BS38" s="93" t="s">
        <v>177</v>
      </c>
      <c r="BT38" s="93" t="s">
        <v>195</v>
      </c>
      <c r="BU38" s="95">
        <v>80</v>
      </c>
      <c r="BV38" s="80" t="str">
        <f t="shared" si="18"/>
        <v>C</v>
      </c>
      <c r="BW38" s="88" t="s">
        <v>246</v>
      </c>
      <c r="BX38" s="84">
        <v>80</v>
      </c>
      <c r="BY38" s="80" t="str">
        <f t="shared" ref="BY38:BY41" si="30">IF(BX38&lt;75,"D",IF(BX38&lt;84,"C",IF(BX38&lt;93,"B","A")))</f>
        <v>C</v>
      </c>
      <c r="BZ38" s="88" t="s">
        <v>300</v>
      </c>
      <c r="CA38" s="92">
        <v>76</v>
      </c>
      <c r="CB38" s="93" t="s">
        <v>177</v>
      </c>
      <c r="CC38" s="93" t="s">
        <v>236</v>
      </c>
      <c r="CD38" s="92">
        <v>79</v>
      </c>
      <c r="CE38" s="93" t="s">
        <v>177</v>
      </c>
      <c r="CF38" s="93" t="s">
        <v>221</v>
      </c>
      <c r="CG38" s="96">
        <v>82</v>
      </c>
      <c r="CH38" s="80" t="str">
        <f t="shared" si="20"/>
        <v>C</v>
      </c>
      <c r="CI38" s="78" t="s">
        <v>222</v>
      </c>
      <c r="CJ38" s="96">
        <v>83</v>
      </c>
      <c r="CK38" s="80" t="str">
        <f t="shared" si="21"/>
        <v>C</v>
      </c>
      <c r="CL38" s="78" t="s">
        <v>201</v>
      </c>
      <c r="CM38" s="96">
        <v>83</v>
      </c>
      <c r="CN38" s="80" t="str">
        <f t="shared" si="22"/>
        <v>C</v>
      </c>
      <c r="CO38" s="78" t="s">
        <v>247</v>
      </c>
      <c r="CP38" s="96">
        <v>84</v>
      </c>
      <c r="CQ38" s="80" t="str">
        <f t="shared" si="23"/>
        <v>B</v>
      </c>
      <c r="CR38" s="78" t="s">
        <v>203</v>
      </c>
      <c r="CS38" s="78">
        <v>78</v>
      </c>
      <c r="CT38" s="80" t="str">
        <f t="shared" si="24"/>
        <v>C</v>
      </c>
      <c r="CU38" s="78" t="s">
        <v>432</v>
      </c>
      <c r="CV38" s="78">
        <v>79</v>
      </c>
      <c r="CW38" s="80" t="str">
        <f t="shared" si="25"/>
        <v>C</v>
      </c>
      <c r="CX38" s="78" t="s">
        <v>406</v>
      </c>
      <c r="CY38" s="97" t="s">
        <v>206</v>
      </c>
      <c r="CZ38" s="98" t="s">
        <v>433</v>
      </c>
      <c r="DA38" s="182" t="s">
        <v>447</v>
      </c>
      <c r="DB38" s="182" t="s">
        <v>447</v>
      </c>
      <c r="DC38" s="182" t="s">
        <v>447</v>
      </c>
      <c r="DD38" s="182" t="s">
        <v>447</v>
      </c>
      <c r="DE38" s="184" t="s">
        <v>447</v>
      </c>
      <c r="DF38" s="184" t="s">
        <v>447</v>
      </c>
      <c r="DG38" s="184" t="s">
        <v>447</v>
      </c>
      <c r="DH38" s="184" t="s">
        <v>447</v>
      </c>
      <c r="DI38" s="184" t="s">
        <v>447</v>
      </c>
      <c r="DJ38" s="184" t="s">
        <v>447</v>
      </c>
      <c r="DK38" s="184" t="s">
        <v>447</v>
      </c>
      <c r="DL38" s="184" t="s">
        <v>447</v>
      </c>
      <c r="DM38" s="184" t="s">
        <v>447</v>
      </c>
      <c r="DN38" s="184" t="s">
        <v>447</v>
      </c>
    </row>
    <row r="39" spans="1:118">
      <c r="A39" s="75">
        <v>34</v>
      </c>
      <c r="B39" s="76">
        <v>2211</v>
      </c>
      <c r="C39" s="75" t="s">
        <v>434</v>
      </c>
      <c r="D39" s="77" t="s">
        <v>169</v>
      </c>
      <c r="E39" s="78" t="s">
        <v>229</v>
      </c>
      <c r="F39" s="80"/>
      <c r="G39" s="78">
        <v>77</v>
      </c>
      <c r="H39" s="80" t="str">
        <f t="shared" si="0"/>
        <v>C</v>
      </c>
      <c r="I39" s="78" t="s">
        <v>212</v>
      </c>
      <c r="J39" s="78">
        <v>81</v>
      </c>
      <c r="K39" s="80" t="str">
        <f t="shared" si="1"/>
        <v>C</v>
      </c>
      <c r="L39" s="78" t="s">
        <v>213</v>
      </c>
      <c r="M39" s="81">
        <v>85</v>
      </c>
      <c r="N39" s="80" t="str">
        <f t="shared" si="28"/>
        <v>B</v>
      </c>
      <c r="O39" s="82" t="str">
        <f t="shared" si="29"/>
        <v>Menonjol Pada Pemahaman Kewenangan Lembaga-lembaga Negara menurut UUD NKRI 1945</v>
      </c>
      <c r="P39" s="81">
        <v>84</v>
      </c>
      <c r="Q39" s="80" t="str">
        <f t="shared" si="4"/>
        <v>B</v>
      </c>
      <c r="R39" s="82" t="str">
        <f t="shared" si="5"/>
        <v>Menonjol Pada Pemahaman Kewenangan Lembaga-lembaga Negara menurut UUD NKRI 1945</v>
      </c>
      <c r="S39" s="81">
        <v>75</v>
      </c>
      <c r="T39" s="80" t="str">
        <f t="shared" si="6"/>
        <v>C</v>
      </c>
      <c r="U39" s="81" t="s">
        <v>175</v>
      </c>
      <c r="V39" s="81">
        <v>89</v>
      </c>
      <c r="W39" s="81" t="str">
        <f t="shared" si="7"/>
        <v>B</v>
      </c>
      <c r="X39" s="81" t="s">
        <v>176</v>
      </c>
      <c r="Y39" s="83">
        <v>76</v>
      </c>
      <c r="Z39" s="83" t="s">
        <v>177</v>
      </c>
      <c r="AA39" s="83" t="s">
        <v>244</v>
      </c>
      <c r="AB39" s="83">
        <v>83</v>
      </c>
      <c r="AC39" s="83" t="s">
        <v>177</v>
      </c>
      <c r="AD39" s="83" t="s">
        <v>283</v>
      </c>
      <c r="AE39" s="84">
        <v>85</v>
      </c>
      <c r="AF39" s="80" t="str">
        <f t="shared" si="8"/>
        <v>B</v>
      </c>
      <c r="AG39" s="91" t="s">
        <v>181</v>
      </c>
      <c r="AH39" s="86">
        <v>93</v>
      </c>
      <c r="AI39" s="80" t="str">
        <f t="shared" si="9"/>
        <v>A</v>
      </c>
      <c r="AJ39" s="88" t="s">
        <v>182</v>
      </c>
      <c r="AK39" s="78">
        <v>81</v>
      </c>
      <c r="AL39" s="80" t="str">
        <f t="shared" si="10"/>
        <v>C</v>
      </c>
      <c r="AM39" s="89" t="s">
        <v>284</v>
      </c>
      <c r="AN39" s="78">
        <v>84</v>
      </c>
      <c r="AO39" s="80" t="str">
        <f t="shared" si="11"/>
        <v>B</v>
      </c>
      <c r="AP39" s="89" t="s">
        <v>184</v>
      </c>
      <c r="AQ39" s="84">
        <v>80</v>
      </c>
      <c r="AR39" s="80" t="str">
        <f t="shared" si="12"/>
        <v>C</v>
      </c>
      <c r="AS39" s="91" t="s">
        <v>185</v>
      </c>
      <c r="AT39" s="84">
        <v>78</v>
      </c>
      <c r="AU39" s="80" t="str">
        <f t="shared" si="13"/>
        <v>C</v>
      </c>
      <c r="AV39" s="91" t="s">
        <v>187</v>
      </c>
      <c r="AW39" s="81">
        <v>84</v>
      </c>
      <c r="AX39" s="80" t="str">
        <f t="shared" si="14"/>
        <v>B</v>
      </c>
      <c r="AY39" s="81" t="s">
        <v>214</v>
      </c>
      <c r="AZ39" s="81">
        <v>81</v>
      </c>
      <c r="BA39" s="80" t="str">
        <f t="shared" si="15"/>
        <v>C</v>
      </c>
      <c r="BB39" s="81" t="s">
        <v>435</v>
      </c>
      <c r="BC39" s="92">
        <v>77</v>
      </c>
      <c r="BD39" s="93" t="s">
        <v>177</v>
      </c>
      <c r="BE39" s="93" t="s">
        <v>274</v>
      </c>
      <c r="BF39" s="92">
        <v>78</v>
      </c>
      <c r="BG39" s="93" t="s">
        <v>177</v>
      </c>
      <c r="BH39" s="93" t="s">
        <v>191</v>
      </c>
      <c r="BI39" s="94">
        <v>76</v>
      </c>
      <c r="BJ39" s="80" t="str">
        <f t="shared" si="16"/>
        <v>C</v>
      </c>
      <c r="BK39" s="81" t="s">
        <v>216</v>
      </c>
      <c r="BL39" s="80"/>
      <c r="BM39" s="80" t="str">
        <f t="shared" si="17"/>
        <v>D</v>
      </c>
      <c r="BN39" s="81" t="s">
        <v>193</v>
      </c>
      <c r="BO39" s="92">
        <v>81</v>
      </c>
      <c r="BP39" s="93" t="s">
        <v>177</v>
      </c>
      <c r="BQ39" s="93" t="s">
        <v>194</v>
      </c>
      <c r="BR39" s="92">
        <v>79</v>
      </c>
      <c r="BS39" s="93" t="s">
        <v>177</v>
      </c>
      <c r="BT39" s="93" t="s">
        <v>195</v>
      </c>
      <c r="BU39" s="95">
        <v>81</v>
      </c>
      <c r="BV39" s="80" t="str">
        <f t="shared" si="18"/>
        <v>C</v>
      </c>
      <c r="BW39" s="88" t="s">
        <v>196</v>
      </c>
      <c r="BX39" s="84">
        <v>85</v>
      </c>
      <c r="BY39" s="80" t="str">
        <f t="shared" si="30"/>
        <v>B</v>
      </c>
      <c r="BZ39" s="88" t="s">
        <v>219</v>
      </c>
      <c r="CA39" s="92">
        <v>76</v>
      </c>
      <c r="CB39" s="93" t="s">
        <v>177</v>
      </c>
      <c r="CC39" s="93" t="s">
        <v>198</v>
      </c>
      <c r="CD39" s="92">
        <v>79</v>
      </c>
      <c r="CE39" s="93" t="s">
        <v>177</v>
      </c>
      <c r="CF39" s="93" t="s">
        <v>199</v>
      </c>
      <c r="CG39" s="96">
        <v>81</v>
      </c>
      <c r="CH39" s="80" t="str">
        <f t="shared" si="20"/>
        <v>C</v>
      </c>
      <c r="CI39" s="78" t="s">
        <v>222</v>
      </c>
      <c r="CJ39" s="96">
        <v>83</v>
      </c>
      <c r="CK39" s="80" t="str">
        <f t="shared" si="21"/>
        <v>C</v>
      </c>
      <c r="CL39" s="78" t="s">
        <v>201</v>
      </c>
      <c r="CM39" s="96">
        <v>81</v>
      </c>
      <c r="CN39" s="80" t="str">
        <f t="shared" si="22"/>
        <v>C</v>
      </c>
      <c r="CO39" s="78" t="s">
        <v>247</v>
      </c>
      <c r="CP39" s="96">
        <v>83</v>
      </c>
      <c r="CQ39" s="80" t="str">
        <f t="shared" si="23"/>
        <v>C</v>
      </c>
      <c r="CR39" s="78" t="s">
        <v>436</v>
      </c>
      <c r="CS39" s="101">
        <v>78</v>
      </c>
      <c r="CT39" s="80" t="str">
        <f t="shared" si="24"/>
        <v>C</v>
      </c>
      <c r="CU39" s="101" t="s">
        <v>348</v>
      </c>
      <c r="CV39" s="101">
        <v>80</v>
      </c>
      <c r="CW39" s="80" t="str">
        <f t="shared" si="25"/>
        <v>C</v>
      </c>
      <c r="CX39" s="101" t="s">
        <v>437</v>
      </c>
      <c r="CY39" s="97" t="s">
        <v>206</v>
      </c>
      <c r="CZ39" s="98" t="s">
        <v>438</v>
      </c>
      <c r="DA39" s="182" t="s">
        <v>447</v>
      </c>
      <c r="DB39" s="182" t="s">
        <v>447</v>
      </c>
      <c r="DC39" s="182" t="s">
        <v>447</v>
      </c>
      <c r="DD39" s="182" t="s">
        <v>447</v>
      </c>
      <c r="DE39" s="184" t="s">
        <v>447</v>
      </c>
      <c r="DF39" s="184" t="s">
        <v>447</v>
      </c>
      <c r="DG39" s="184" t="s">
        <v>447</v>
      </c>
      <c r="DH39" s="184" t="s">
        <v>447</v>
      </c>
      <c r="DI39" s="184" t="s">
        <v>447</v>
      </c>
      <c r="DJ39" s="184" t="s">
        <v>447</v>
      </c>
      <c r="DK39" s="184" t="s">
        <v>447</v>
      </c>
      <c r="DL39" s="184" t="s">
        <v>447</v>
      </c>
      <c r="DM39" s="184" t="s">
        <v>447</v>
      </c>
      <c r="DN39" s="184" t="s">
        <v>447</v>
      </c>
    </row>
    <row r="40" spans="1:118">
      <c r="A40" s="75">
        <v>35</v>
      </c>
      <c r="B40" s="76">
        <v>2212</v>
      </c>
      <c r="C40" s="75" t="s">
        <v>439</v>
      </c>
      <c r="D40" s="77" t="s">
        <v>169</v>
      </c>
      <c r="E40" s="78" t="s">
        <v>171</v>
      </c>
      <c r="F40" s="80"/>
      <c r="G40" s="78">
        <v>76</v>
      </c>
      <c r="H40" s="80" t="str">
        <f t="shared" si="0"/>
        <v>C</v>
      </c>
      <c r="I40" s="78" t="s">
        <v>212</v>
      </c>
      <c r="J40" s="78">
        <v>81</v>
      </c>
      <c r="K40" s="80" t="str">
        <f t="shared" si="1"/>
        <v>C</v>
      </c>
      <c r="L40" s="78" t="s">
        <v>213</v>
      </c>
      <c r="M40" s="81">
        <v>86</v>
      </c>
      <c r="N40" s="80" t="str">
        <f t="shared" si="28"/>
        <v>B</v>
      </c>
      <c r="O40" s="82" t="str">
        <f t="shared" si="29"/>
        <v>Menonjol Pada Pemahaman Kewenangan Lembaga-lembaga Negara menurut UUD NKRI 1945</v>
      </c>
      <c r="P40" s="81">
        <v>84</v>
      </c>
      <c r="Q40" s="80" t="str">
        <f t="shared" si="4"/>
        <v>B</v>
      </c>
      <c r="R40" s="82" t="str">
        <f t="shared" si="5"/>
        <v>Menonjol Pada Pemahaman Kewenangan Lembaga-lembaga Negara menurut UUD NKRI 1945</v>
      </c>
      <c r="S40" s="81">
        <v>84</v>
      </c>
      <c r="T40" s="80" t="str">
        <f t="shared" si="6"/>
        <v>B</v>
      </c>
      <c r="U40" s="81" t="s">
        <v>270</v>
      </c>
      <c r="V40" s="81">
        <v>95</v>
      </c>
      <c r="W40" s="81" t="str">
        <f t="shared" si="7"/>
        <v>A</v>
      </c>
      <c r="X40" s="81" t="s">
        <v>261</v>
      </c>
      <c r="Y40" s="83">
        <v>76</v>
      </c>
      <c r="Z40" s="83" t="s">
        <v>177</v>
      </c>
      <c r="AA40" s="83" t="s">
        <v>440</v>
      </c>
      <c r="AB40" s="83">
        <v>80</v>
      </c>
      <c r="AC40" s="83" t="s">
        <v>177</v>
      </c>
      <c r="AD40" s="83" t="s">
        <v>232</v>
      </c>
      <c r="AE40" s="84">
        <v>82</v>
      </c>
      <c r="AF40" s="80" t="str">
        <f t="shared" si="8"/>
        <v>C</v>
      </c>
      <c r="AG40" s="91" t="s">
        <v>181</v>
      </c>
      <c r="AH40" s="86">
        <v>92</v>
      </c>
      <c r="AI40" s="80" t="str">
        <f t="shared" si="9"/>
        <v>B</v>
      </c>
      <c r="AJ40" s="88" t="s">
        <v>182</v>
      </c>
      <c r="AK40" s="78">
        <v>75</v>
      </c>
      <c r="AL40" s="80" t="str">
        <f t="shared" si="10"/>
        <v>C</v>
      </c>
      <c r="AM40" s="89" t="s">
        <v>183</v>
      </c>
      <c r="AN40" s="78">
        <v>78</v>
      </c>
      <c r="AO40" s="80" t="str">
        <f t="shared" si="11"/>
        <v>C</v>
      </c>
      <c r="AP40" s="89" t="s">
        <v>184</v>
      </c>
      <c r="AQ40" s="84">
        <v>88</v>
      </c>
      <c r="AR40" s="80" t="str">
        <f t="shared" si="12"/>
        <v>B</v>
      </c>
      <c r="AS40" s="93" t="s">
        <v>394</v>
      </c>
      <c r="AT40" s="84">
        <v>89</v>
      </c>
      <c r="AU40" s="80" t="str">
        <f t="shared" si="13"/>
        <v>B</v>
      </c>
      <c r="AV40" s="93" t="s">
        <v>285</v>
      </c>
      <c r="AW40" s="81">
        <v>90</v>
      </c>
      <c r="AX40" s="80" t="str">
        <f t="shared" si="14"/>
        <v>B</v>
      </c>
      <c r="AY40" s="81" t="s">
        <v>188</v>
      </c>
      <c r="AZ40" s="81">
        <v>77</v>
      </c>
      <c r="BA40" s="80" t="str">
        <f t="shared" si="15"/>
        <v>C</v>
      </c>
      <c r="BB40" s="81" t="s">
        <v>253</v>
      </c>
      <c r="BC40" s="92">
        <v>76</v>
      </c>
      <c r="BD40" s="93" t="s">
        <v>177</v>
      </c>
      <c r="BE40" s="93" t="s">
        <v>190</v>
      </c>
      <c r="BF40" s="92">
        <v>78</v>
      </c>
      <c r="BG40" s="93" t="s">
        <v>177</v>
      </c>
      <c r="BH40" s="93" t="s">
        <v>191</v>
      </c>
      <c r="BI40" s="94">
        <v>76</v>
      </c>
      <c r="BJ40" s="80" t="str">
        <f t="shared" si="16"/>
        <v>C</v>
      </c>
      <c r="BK40" s="81" t="s">
        <v>216</v>
      </c>
      <c r="BL40" s="80"/>
      <c r="BM40" s="80" t="str">
        <f t="shared" si="17"/>
        <v>D</v>
      </c>
      <c r="BN40" s="81" t="s">
        <v>193</v>
      </c>
      <c r="BO40" s="92">
        <v>79</v>
      </c>
      <c r="BP40" s="93" t="s">
        <v>177</v>
      </c>
      <c r="BQ40" s="93" t="s">
        <v>194</v>
      </c>
      <c r="BR40" s="92">
        <v>78</v>
      </c>
      <c r="BS40" s="93" t="s">
        <v>177</v>
      </c>
      <c r="BT40" s="93" t="s">
        <v>195</v>
      </c>
      <c r="BU40" s="95">
        <v>89</v>
      </c>
      <c r="BV40" s="80" t="str">
        <f t="shared" si="18"/>
        <v>B</v>
      </c>
      <c r="BW40" s="88" t="s">
        <v>379</v>
      </c>
      <c r="BX40" s="84">
        <v>85</v>
      </c>
      <c r="BY40" s="80" t="str">
        <f t="shared" si="30"/>
        <v>B</v>
      </c>
      <c r="BZ40" s="88" t="s">
        <v>197</v>
      </c>
      <c r="CA40" s="92">
        <v>77</v>
      </c>
      <c r="CB40" s="93" t="s">
        <v>177</v>
      </c>
      <c r="CC40" s="93" t="s">
        <v>288</v>
      </c>
      <c r="CD40" s="92">
        <v>78</v>
      </c>
      <c r="CE40" s="93" t="s">
        <v>177</v>
      </c>
      <c r="CF40" s="93" t="s">
        <v>199</v>
      </c>
      <c r="CG40" s="96">
        <v>81</v>
      </c>
      <c r="CH40" s="80" t="str">
        <f t="shared" si="20"/>
        <v>C</v>
      </c>
      <c r="CI40" s="78" t="s">
        <v>342</v>
      </c>
      <c r="CJ40" s="96">
        <v>82</v>
      </c>
      <c r="CK40" s="80" t="str">
        <f t="shared" si="21"/>
        <v>C</v>
      </c>
      <c r="CL40" s="78" t="s">
        <v>255</v>
      </c>
      <c r="CM40" s="96">
        <v>84</v>
      </c>
      <c r="CN40" s="80" t="str">
        <f t="shared" si="22"/>
        <v>B</v>
      </c>
      <c r="CO40" s="78" t="s">
        <v>256</v>
      </c>
      <c r="CP40" s="96">
        <v>81</v>
      </c>
      <c r="CQ40" s="80" t="str">
        <f t="shared" si="23"/>
        <v>C</v>
      </c>
      <c r="CR40" s="78" t="s">
        <v>257</v>
      </c>
      <c r="CS40" s="101">
        <v>83</v>
      </c>
      <c r="CT40" s="80" t="str">
        <f t="shared" si="24"/>
        <v>C</v>
      </c>
      <c r="CU40" s="101" t="s">
        <v>225</v>
      </c>
      <c r="CV40" s="101">
        <v>84</v>
      </c>
      <c r="CW40" s="80" t="str">
        <f t="shared" si="25"/>
        <v>B</v>
      </c>
      <c r="CX40" s="101" t="s">
        <v>226</v>
      </c>
      <c r="CY40" s="97" t="s">
        <v>206</v>
      </c>
      <c r="CZ40" s="98" t="s">
        <v>441</v>
      </c>
      <c r="DA40" s="182" t="s">
        <v>447</v>
      </c>
      <c r="DB40" s="182" t="s">
        <v>447</v>
      </c>
      <c r="DC40" s="182" t="s">
        <v>447</v>
      </c>
      <c r="DD40" s="182" t="s">
        <v>447</v>
      </c>
      <c r="DE40" s="184" t="s">
        <v>447</v>
      </c>
      <c r="DF40" s="184" t="s">
        <v>447</v>
      </c>
      <c r="DG40" s="184" t="s">
        <v>447</v>
      </c>
      <c r="DH40" s="184" t="s">
        <v>447</v>
      </c>
      <c r="DI40" s="184" t="s">
        <v>447</v>
      </c>
      <c r="DJ40" s="184" t="s">
        <v>447</v>
      </c>
      <c r="DK40" s="184" t="s">
        <v>447</v>
      </c>
      <c r="DL40" s="184" t="s">
        <v>447</v>
      </c>
      <c r="DM40" s="184" t="s">
        <v>447</v>
      </c>
      <c r="DN40" s="184" t="s">
        <v>447</v>
      </c>
    </row>
    <row r="41" spans="1:118">
      <c r="A41" s="75">
        <v>36</v>
      </c>
      <c r="B41" s="76">
        <v>2213</v>
      </c>
      <c r="C41" s="75" t="s">
        <v>442</v>
      </c>
      <c r="D41" s="77" t="s">
        <v>169</v>
      </c>
      <c r="E41" s="78" t="s">
        <v>171</v>
      </c>
      <c r="F41" s="80"/>
      <c r="G41" s="78">
        <v>76</v>
      </c>
      <c r="H41" s="80" t="str">
        <f t="shared" si="0"/>
        <v>C</v>
      </c>
      <c r="I41" s="78" t="s">
        <v>212</v>
      </c>
      <c r="J41" s="78">
        <v>82</v>
      </c>
      <c r="K41" s="80" t="str">
        <f t="shared" si="1"/>
        <v>C</v>
      </c>
      <c r="L41" s="78" t="s">
        <v>213</v>
      </c>
      <c r="M41" s="81">
        <v>86</v>
      </c>
      <c r="N41" s="80" t="str">
        <f t="shared" si="28"/>
        <v>B</v>
      </c>
      <c r="O41" s="82" t="str">
        <f t="shared" si="29"/>
        <v>Menonjol Pada Pemahaman Kewenangan Lembaga-lembaga Negara menurut UUD NKRI 1945</v>
      </c>
      <c r="P41" s="81">
        <v>83</v>
      </c>
      <c r="Q41" s="80" t="str">
        <f t="shared" si="4"/>
        <v>C</v>
      </c>
      <c r="R41" s="82" t="str">
        <f t="shared" si="5"/>
        <v>Menonjol Pada Pemahaman Kewenangan Lembaga-lembaga Negara menurut UUD NKRI 1945</v>
      </c>
      <c r="S41" s="81">
        <v>75</v>
      </c>
      <c r="T41" s="80" t="str">
        <f t="shared" si="6"/>
        <v>C</v>
      </c>
      <c r="U41" s="81" t="s">
        <v>175</v>
      </c>
      <c r="V41" s="81">
        <v>90</v>
      </c>
      <c r="W41" s="81" t="str">
        <f t="shared" si="7"/>
        <v>B</v>
      </c>
      <c r="X41" s="93" t="s">
        <v>176</v>
      </c>
      <c r="Y41" s="83">
        <v>76</v>
      </c>
      <c r="Z41" s="83" t="s">
        <v>177</v>
      </c>
      <c r="AA41" s="83" t="s">
        <v>443</v>
      </c>
      <c r="AB41" s="83">
        <v>78</v>
      </c>
      <c r="AC41" s="83" t="s">
        <v>177</v>
      </c>
      <c r="AD41" s="83" t="s">
        <v>179</v>
      </c>
      <c r="AE41" s="84">
        <v>83</v>
      </c>
      <c r="AF41" s="80" t="str">
        <f t="shared" si="8"/>
        <v>C</v>
      </c>
      <c r="AG41" s="91" t="s">
        <v>181</v>
      </c>
      <c r="AH41" s="86">
        <v>93</v>
      </c>
      <c r="AI41" s="80" t="str">
        <f t="shared" si="9"/>
        <v>A</v>
      </c>
      <c r="AJ41" s="88" t="s">
        <v>182</v>
      </c>
      <c r="AK41" s="78">
        <v>78</v>
      </c>
      <c r="AL41" s="80" t="str">
        <f t="shared" si="10"/>
        <v>C</v>
      </c>
      <c r="AM41" s="89" t="s">
        <v>272</v>
      </c>
      <c r="AN41" s="78">
        <v>79</v>
      </c>
      <c r="AO41" s="80" t="str">
        <f t="shared" si="11"/>
        <v>C</v>
      </c>
      <c r="AP41" s="80"/>
      <c r="AQ41" s="84">
        <v>80</v>
      </c>
      <c r="AR41" s="80" t="str">
        <f t="shared" si="12"/>
        <v>C</v>
      </c>
      <c r="AS41" s="91" t="s">
        <v>185</v>
      </c>
      <c r="AT41" s="84">
        <v>78</v>
      </c>
      <c r="AU41" s="80" t="str">
        <f t="shared" si="13"/>
        <v>C</v>
      </c>
      <c r="AV41" s="91" t="s">
        <v>187</v>
      </c>
      <c r="AW41" s="81">
        <v>84</v>
      </c>
      <c r="AX41" s="80" t="str">
        <f t="shared" si="14"/>
        <v>B</v>
      </c>
      <c r="AY41" s="81" t="s">
        <v>214</v>
      </c>
      <c r="AZ41" s="81">
        <v>80</v>
      </c>
      <c r="BA41" s="80" t="str">
        <f t="shared" si="15"/>
        <v>C</v>
      </c>
      <c r="BB41" s="81" t="s">
        <v>435</v>
      </c>
      <c r="BC41" s="92">
        <v>75</v>
      </c>
      <c r="BD41" s="93" t="s">
        <v>177</v>
      </c>
      <c r="BE41" s="93" t="s">
        <v>190</v>
      </c>
      <c r="BF41" s="92">
        <v>78</v>
      </c>
      <c r="BG41" s="93" t="s">
        <v>177</v>
      </c>
      <c r="BH41" s="93" t="s">
        <v>191</v>
      </c>
      <c r="BI41" s="94">
        <v>75</v>
      </c>
      <c r="BJ41" s="80" t="str">
        <f t="shared" si="16"/>
        <v>C</v>
      </c>
      <c r="BK41" s="81" t="s">
        <v>341</v>
      </c>
      <c r="BL41" s="80"/>
      <c r="BM41" s="80" t="str">
        <f t="shared" si="17"/>
        <v>D</v>
      </c>
      <c r="BN41" s="81" t="s">
        <v>193</v>
      </c>
      <c r="BO41" s="92">
        <v>81</v>
      </c>
      <c r="BP41" s="93" t="s">
        <v>177</v>
      </c>
      <c r="BQ41" s="93" t="s">
        <v>194</v>
      </c>
      <c r="BR41" s="92">
        <v>78</v>
      </c>
      <c r="BS41" s="93" t="s">
        <v>177</v>
      </c>
      <c r="BT41" s="93" t="s">
        <v>195</v>
      </c>
      <c r="BU41" s="95">
        <v>80</v>
      </c>
      <c r="BV41" s="80" t="str">
        <f t="shared" si="18"/>
        <v>C</v>
      </c>
      <c r="BW41" s="88" t="s">
        <v>218</v>
      </c>
      <c r="BX41" s="84">
        <v>86</v>
      </c>
      <c r="BY41" s="80" t="str">
        <f t="shared" si="30"/>
        <v>B</v>
      </c>
      <c r="BZ41" s="88" t="s">
        <v>219</v>
      </c>
      <c r="CA41" s="92">
        <v>75</v>
      </c>
      <c r="CB41" s="93" t="s">
        <v>177</v>
      </c>
      <c r="CC41" s="93" t="s">
        <v>444</v>
      </c>
      <c r="CD41" s="92">
        <v>78</v>
      </c>
      <c r="CE41" s="93" t="s">
        <v>177</v>
      </c>
      <c r="CF41" s="93" t="s">
        <v>445</v>
      </c>
      <c r="CG41" s="96">
        <v>81</v>
      </c>
      <c r="CH41" s="80" t="str">
        <f t="shared" si="20"/>
        <v>C</v>
      </c>
      <c r="CI41" s="78" t="s">
        <v>222</v>
      </c>
      <c r="CJ41" s="96">
        <v>83</v>
      </c>
      <c r="CK41" s="80" t="str">
        <f t="shared" si="21"/>
        <v>C</v>
      </c>
      <c r="CL41" s="78" t="s">
        <v>201</v>
      </c>
      <c r="CM41" s="96">
        <v>81</v>
      </c>
      <c r="CN41" s="80" t="str">
        <f t="shared" si="22"/>
        <v>C</v>
      </c>
      <c r="CO41" s="78" t="s">
        <v>247</v>
      </c>
      <c r="CP41" s="96">
        <v>85</v>
      </c>
      <c r="CQ41" s="80" t="str">
        <f t="shared" si="23"/>
        <v>B</v>
      </c>
      <c r="CR41" s="78" t="s">
        <v>224</v>
      </c>
      <c r="CS41" s="78">
        <v>80</v>
      </c>
      <c r="CT41" s="80" t="str">
        <f t="shared" si="24"/>
        <v>C</v>
      </c>
      <c r="CU41" s="78" t="s">
        <v>237</v>
      </c>
      <c r="CV41" s="78">
        <v>79</v>
      </c>
      <c r="CW41" s="80" t="str">
        <f t="shared" si="25"/>
        <v>C</v>
      </c>
      <c r="CX41" s="78" t="s">
        <v>291</v>
      </c>
      <c r="CY41" s="97" t="s">
        <v>206</v>
      </c>
      <c r="CZ41" s="98" t="s">
        <v>446</v>
      </c>
      <c r="DA41" s="99" t="s">
        <v>240</v>
      </c>
      <c r="DB41" s="100" t="s">
        <v>241</v>
      </c>
      <c r="DC41" s="188" t="s">
        <v>447</v>
      </c>
      <c r="DD41" s="188" t="s">
        <v>447</v>
      </c>
      <c r="DE41" s="184" t="s">
        <v>447</v>
      </c>
      <c r="DF41" s="184" t="s">
        <v>447</v>
      </c>
      <c r="DG41" s="184" t="s">
        <v>447</v>
      </c>
      <c r="DH41" s="184" t="s">
        <v>447</v>
      </c>
      <c r="DI41" s="184" t="s">
        <v>447</v>
      </c>
      <c r="DJ41" s="184" t="s">
        <v>447</v>
      </c>
      <c r="DK41" s="184" t="s">
        <v>447</v>
      </c>
      <c r="DL41" s="184" t="s">
        <v>447</v>
      </c>
      <c r="DM41" s="184" t="s">
        <v>447</v>
      </c>
      <c r="DN41" s="184" t="s">
        <v>447</v>
      </c>
    </row>
    <row r="42" spans="1:118">
      <c r="A42" s="3"/>
      <c r="B42" s="3"/>
      <c r="C42" s="3"/>
      <c r="D42" s="4"/>
      <c r="E42" s="4"/>
      <c r="I42" s="5"/>
      <c r="CA42" s="92"/>
      <c r="CB42" s="93"/>
      <c r="CC42" s="93"/>
      <c r="CD42" s="92"/>
      <c r="CE42" s="93"/>
      <c r="CF42" s="93"/>
      <c r="CY42" s="4"/>
      <c r="CZ42" s="4"/>
      <c r="DA42" s="4"/>
      <c r="DB42" s="4"/>
      <c r="DC42" s="4"/>
      <c r="DD42" s="4"/>
    </row>
    <row r="43" spans="1:118">
      <c r="A43" s="3"/>
      <c r="B43" s="3"/>
      <c r="C43" s="3"/>
      <c r="D43" s="4"/>
      <c r="E43" s="4"/>
      <c r="I43" s="5"/>
      <c r="CA43" s="92"/>
      <c r="CB43" s="93"/>
      <c r="CC43" s="93"/>
      <c r="CD43" s="92"/>
      <c r="CE43" s="93"/>
      <c r="CF43" s="93"/>
      <c r="CY43" s="4"/>
      <c r="CZ43" s="4"/>
      <c r="DA43" s="4"/>
      <c r="DB43" s="4"/>
      <c r="DC43" s="4"/>
      <c r="DD43" s="4"/>
    </row>
    <row r="44" spans="1:118">
      <c r="A44" s="3"/>
      <c r="B44" s="3"/>
      <c r="C44" s="3"/>
      <c r="D44" s="4"/>
      <c r="E44" s="4"/>
      <c r="I44" s="5"/>
      <c r="CA44" s="92"/>
      <c r="CB44" s="93"/>
      <c r="CC44" s="93"/>
      <c r="CD44" s="92"/>
      <c r="CE44" s="93"/>
      <c r="CF44" s="93"/>
      <c r="CY44" s="4"/>
      <c r="CZ44" s="4"/>
      <c r="DA44" s="4"/>
      <c r="DB44" s="4"/>
      <c r="DC44" s="4"/>
      <c r="DD44" s="4"/>
    </row>
    <row r="45" spans="1:118">
      <c r="A45" s="3"/>
      <c r="B45" s="3"/>
      <c r="C45" s="3"/>
      <c r="D45" s="4"/>
      <c r="E45" s="4"/>
      <c r="I45" s="5"/>
      <c r="CA45" s="92"/>
      <c r="CB45" s="93"/>
      <c r="CC45" s="93"/>
      <c r="CD45" s="92"/>
      <c r="CE45" s="93"/>
      <c r="CF45" s="93"/>
      <c r="CY45" s="4"/>
      <c r="CZ45" s="4"/>
      <c r="DA45" s="4"/>
      <c r="DB45" s="4"/>
      <c r="DC45" s="4"/>
      <c r="DD45" s="4"/>
    </row>
    <row r="46" spans="1:118">
      <c r="A46" s="3"/>
      <c r="B46" s="3"/>
      <c r="C46" s="3"/>
      <c r="D46" s="4"/>
      <c r="E46" s="4"/>
      <c r="I46" s="5"/>
      <c r="CA46" s="92"/>
      <c r="CB46" s="93"/>
      <c r="CC46" s="93"/>
      <c r="CD46" s="92"/>
      <c r="CE46" s="93"/>
      <c r="CF46" s="93"/>
      <c r="CY46" s="4"/>
      <c r="CZ46" s="4"/>
      <c r="DA46" s="4"/>
      <c r="DB46" s="4"/>
      <c r="DC46" s="4"/>
      <c r="DD46" s="4"/>
    </row>
    <row r="47" spans="1:118">
      <c r="A47" s="3"/>
      <c r="B47" s="3"/>
      <c r="C47" s="3"/>
      <c r="D47" s="4"/>
      <c r="E47" s="4"/>
      <c r="I47" s="5"/>
      <c r="CA47" s="125"/>
      <c r="CB47" s="125"/>
      <c r="CC47" s="131"/>
      <c r="CD47" s="125"/>
      <c r="CE47" s="125"/>
      <c r="CF47" s="125"/>
      <c r="CY47" s="4"/>
      <c r="CZ47" s="4"/>
      <c r="DA47" s="4"/>
      <c r="DB47" s="4"/>
      <c r="DC47" s="4"/>
      <c r="DD47" s="4"/>
    </row>
    <row r="48" spans="1:118">
      <c r="A48" s="3"/>
      <c r="B48" s="3"/>
      <c r="C48" s="3"/>
      <c r="D48" s="4"/>
      <c r="E48" s="4"/>
      <c r="I48" s="5"/>
      <c r="CA48" s="125"/>
      <c r="CB48" s="125"/>
      <c r="CC48" s="125"/>
      <c r="CD48" s="125"/>
      <c r="CE48" s="125"/>
      <c r="CF48" s="125"/>
      <c r="CY48" s="4"/>
      <c r="CZ48" s="4"/>
      <c r="DA48" s="4"/>
      <c r="DB48" s="4"/>
      <c r="DC48" s="4"/>
      <c r="DD48" s="4"/>
    </row>
    <row r="49" spans="1:108">
      <c r="A49" s="3"/>
      <c r="B49" s="3"/>
      <c r="C49" s="3"/>
      <c r="D49" s="4"/>
      <c r="E49" s="4"/>
      <c r="I49" s="5"/>
      <c r="CA49" s="92"/>
      <c r="CB49" s="93"/>
      <c r="CC49" s="93"/>
      <c r="CD49" s="92"/>
      <c r="CE49" s="93"/>
      <c r="CF49" s="93"/>
      <c r="CY49" s="4"/>
      <c r="CZ49" s="4"/>
      <c r="DA49" s="4"/>
      <c r="DB49" s="4"/>
      <c r="DC49" s="4"/>
      <c r="DD49" s="4"/>
    </row>
    <row r="50" spans="1:108">
      <c r="A50" s="3"/>
      <c r="B50" s="3"/>
      <c r="C50" s="3"/>
      <c r="D50" s="4"/>
      <c r="E50" s="4"/>
      <c r="I50" s="5"/>
      <c r="CA50" s="92"/>
      <c r="CB50" s="93"/>
      <c r="CC50" s="93"/>
      <c r="CD50" s="92"/>
      <c r="CE50" s="93"/>
      <c r="CF50" s="93"/>
      <c r="CY50" s="4"/>
      <c r="CZ50" s="4"/>
      <c r="DA50" s="4"/>
      <c r="DB50" s="4"/>
      <c r="DC50" s="4"/>
      <c r="DD50" s="4"/>
    </row>
    <row r="51" spans="1:108">
      <c r="A51" s="3"/>
      <c r="B51" s="3"/>
      <c r="C51" s="3"/>
      <c r="D51" s="4"/>
      <c r="E51" s="4"/>
      <c r="I51" s="5"/>
      <c r="CA51" s="92"/>
      <c r="CB51" s="93"/>
      <c r="CC51" s="93"/>
      <c r="CD51" s="92"/>
      <c r="CE51" s="93"/>
      <c r="CF51" s="93"/>
      <c r="CY51" s="4"/>
      <c r="CZ51" s="4"/>
      <c r="DA51" s="4"/>
      <c r="DB51" s="4"/>
      <c r="DC51" s="4"/>
      <c r="DD51" s="4"/>
    </row>
    <row r="52" spans="1:108">
      <c r="A52" s="3"/>
      <c r="B52" s="3"/>
      <c r="C52" s="3"/>
      <c r="D52" s="4"/>
      <c r="E52" s="4"/>
      <c r="I52" s="5"/>
      <c r="CA52" s="92"/>
      <c r="CB52" s="93"/>
      <c r="CC52" s="93"/>
      <c r="CD52" s="92"/>
      <c r="CE52" s="93"/>
      <c r="CF52" s="93"/>
      <c r="CY52" s="4"/>
      <c r="CZ52" s="4"/>
      <c r="DA52" s="4"/>
      <c r="DB52" s="4"/>
      <c r="DC52" s="4"/>
      <c r="DD52" s="4"/>
    </row>
    <row r="53" spans="1:108">
      <c r="A53" s="3"/>
      <c r="B53" s="3"/>
      <c r="C53" s="3"/>
      <c r="D53" s="4"/>
      <c r="E53" s="4"/>
      <c r="I53" s="5"/>
      <c r="CY53" s="4"/>
      <c r="CZ53" s="4"/>
      <c r="DA53" s="4"/>
      <c r="DB53" s="4"/>
      <c r="DC53" s="4"/>
      <c r="DD53" s="4"/>
    </row>
    <row r="54" spans="1:108">
      <c r="A54" s="3"/>
      <c r="B54" s="3"/>
      <c r="C54" s="3"/>
      <c r="D54" s="4"/>
      <c r="E54" s="4"/>
      <c r="I54" s="5"/>
      <c r="CY54" s="4"/>
      <c r="CZ54" s="4"/>
      <c r="DA54" s="4"/>
      <c r="DB54" s="4"/>
      <c r="DC54" s="4"/>
      <c r="DD54" s="4"/>
    </row>
    <row r="55" spans="1:108">
      <c r="A55" s="3"/>
      <c r="B55" s="3"/>
      <c r="C55" s="3"/>
      <c r="D55" s="4"/>
      <c r="E55" s="4"/>
      <c r="I55" s="5"/>
      <c r="CY55" s="4"/>
      <c r="CZ55" s="4"/>
      <c r="DA55" s="4"/>
      <c r="DB55" s="4"/>
      <c r="DC55" s="4"/>
      <c r="DD55" s="4"/>
    </row>
    <row r="56" spans="1:108">
      <c r="A56" s="3"/>
      <c r="B56" s="3"/>
      <c r="C56" s="3"/>
      <c r="D56" s="4"/>
      <c r="E56" s="4"/>
      <c r="I56" s="5"/>
      <c r="CY56" s="4"/>
      <c r="CZ56" s="4"/>
      <c r="DA56" s="4"/>
      <c r="DB56" s="4"/>
      <c r="DC56" s="4"/>
      <c r="DD56" s="4"/>
    </row>
    <row r="57" spans="1:108">
      <c r="A57" s="3"/>
      <c r="B57" s="3"/>
      <c r="C57" s="3"/>
      <c r="D57" s="4"/>
      <c r="E57" s="4"/>
      <c r="I57" s="5"/>
      <c r="CY57" s="4"/>
      <c r="CZ57" s="4"/>
      <c r="DA57" s="4"/>
      <c r="DB57" s="4"/>
      <c r="DC57" s="4"/>
      <c r="DD57" s="4"/>
    </row>
    <row r="58" spans="1:108">
      <c r="A58" s="3"/>
      <c r="B58" s="3"/>
      <c r="C58" s="3"/>
      <c r="D58" s="4"/>
      <c r="E58" s="4"/>
      <c r="I58" s="5"/>
      <c r="CY58" s="4"/>
      <c r="CZ58" s="4"/>
      <c r="DA58" s="4"/>
      <c r="DB58" s="4"/>
      <c r="DC58" s="4"/>
      <c r="DD58" s="4"/>
    </row>
    <row r="59" spans="1:108">
      <c r="A59" s="3"/>
      <c r="B59" s="3"/>
      <c r="C59" s="3"/>
      <c r="D59" s="4"/>
      <c r="E59" s="4"/>
      <c r="I59" s="5"/>
      <c r="CY59" s="4"/>
      <c r="CZ59" s="4"/>
      <c r="DA59" s="4"/>
      <c r="DB59" s="4"/>
      <c r="DC59" s="4"/>
      <c r="DD59" s="4"/>
    </row>
    <row r="60" spans="1:108">
      <c r="A60" s="3"/>
      <c r="B60" s="3"/>
      <c r="C60" s="3"/>
      <c r="D60" s="4"/>
      <c r="E60" s="4"/>
      <c r="I60" s="5"/>
      <c r="CY60" s="4"/>
      <c r="CZ60" s="4"/>
      <c r="DA60" s="4"/>
      <c r="DB60" s="4"/>
      <c r="DC60" s="4"/>
      <c r="DD60" s="4"/>
    </row>
    <row r="61" spans="1:108">
      <c r="A61" s="3"/>
      <c r="B61" s="3"/>
      <c r="C61" s="3"/>
      <c r="D61" s="4"/>
      <c r="E61" s="4"/>
      <c r="I61" s="5"/>
      <c r="CY61" s="4"/>
      <c r="CZ61" s="4"/>
      <c r="DA61" s="4"/>
      <c r="DB61" s="4"/>
      <c r="DC61" s="4"/>
      <c r="DD61" s="4"/>
    </row>
    <row r="62" spans="1:108">
      <c r="A62" s="3"/>
      <c r="B62" s="3"/>
      <c r="C62" s="3"/>
      <c r="D62" s="4"/>
      <c r="E62" s="4"/>
      <c r="I62" s="5"/>
      <c r="CY62" s="4"/>
      <c r="CZ62" s="4"/>
      <c r="DA62" s="4"/>
      <c r="DB62" s="4"/>
      <c r="DC62" s="4"/>
      <c r="DD62" s="4"/>
    </row>
    <row r="63" spans="1:108">
      <c r="A63" s="3"/>
      <c r="B63" s="3"/>
      <c r="C63" s="3"/>
      <c r="D63" s="4"/>
      <c r="E63" s="4"/>
      <c r="I63" s="5"/>
      <c r="CY63" s="4"/>
      <c r="CZ63" s="4"/>
      <c r="DA63" s="4"/>
      <c r="DB63" s="4"/>
      <c r="DC63" s="4"/>
      <c r="DD63" s="4"/>
    </row>
    <row r="64" spans="1:108">
      <c r="A64" s="3"/>
      <c r="B64" s="3"/>
      <c r="C64" s="3"/>
      <c r="D64" s="4"/>
      <c r="E64" s="4"/>
      <c r="I64" s="5"/>
      <c r="CY64" s="4"/>
      <c r="CZ64" s="4"/>
      <c r="DA64" s="4"/>
      <c r="DB64" s="4"/>
      <c r="DC64" s="4"/>
      <c r="DD64" s="4"/>
    </row>
    <row r="65" spans="1:108">
      <c r="A65" s="3"/>
      <c r="B65" s="3"/>
      <c r="C65" s="3"/>
      <c r="D65" s="4"/>
      <c r="E65" s="4"/>
      <c r="I65" s="5"/>
      <c r="CY65" s="4"/>
      <c r="CZ65" s="4"/>
      <c r="DA65" s="4"/>
      <c r="DB65" s="4"/>
      <c r="DC65" s="4"/>
      <c r="DD65" s="4"/>
    </row>
    <row r="66" spans="1:108">
      <c r="A66" s="3"/>
      <c r="B66" s="3"/>
      <c r="C66" s="3"/>
      <c r="D66" s="4"/>
      <c r="E66" s="4"/>
      <c r="I66" s="5"/>
      <c r="CY66" s="4"/>
      <c r="CZ66" s="4"/>
      <c r="DA66" s="4"/>
      <c r="DB66" s="4"/>
      <c r="DC66" s="4"/>
      <c r="DD66" s="4"/>
    </row>
    <row r="67" spans="1:108">
      <c r="A67" s="3"/>
      <c r="B67" s="3"/>
      <c r="C67" s="3"/>
      <c r="D67" s="4"/>
      <c r="E67" s="4"/>
      <c r="I67" s="5"/>
      <c r="CY67" s="4"/>
      <c r="CZ67" s="4"/>
      <c r="DA67" s="4"/>
      <c r="DB67" s="4"/>
      <c r="DC67" s="4"/>
      <c r="DD67" s="4"/>
    </row>
    <row r="68" spans="1:108">
      <c r="A68" s="3"/>
      <c r="B68" s="3"/>
      <c r="C68" s="3"/>
      <c r="D68" s="4"/>
      <c r="E68" s="4"/>
      <c r="I68" s="5"/>
      <c r="CY68" s="4"/>
      <c r="CZ68" s="4"/>
      <c r="DA68" s="4"/>
      <c r="DB68" s="4"/>
      <c r="DC68" s="4"/>
      <c r="DD68" s="4"/>
    </row>
    <row r="69" spans="1:108">
      <c r="A69" s="3"/>
      <c r="B69" s="3"/>
      <c r="C69" s="3"/>
      <c r="D69" s="4"/>
      <c r="E69" s="4"/>
      <c r="I69" s="5"/>
      <c r="CY69" s="4"/>
      <c r="CZ69" s="4"/>
      <c r="DA69" s="4"/>
      <c r="DB69" s="4"/>
      <c r="DC69" s="4"/>
      <c r="DD69" s="4"/>
    </row>
    <row r="70" spans="1:108">
      <c r="A70" s="3"/>
      <c r="B70" s="3"/>
      <c r="C70" s="3"/>
      <c r="D70" s="4"/>
      <c r="E70" s="4"/>
      <c r="I70" s="5"/>
      <c r="CY70" s="4"/>
      <c r="CZ70" s="4"/>
      <c r="DA70" s="4"/>
      <c r="DB70" s="4"/>
      <c r="DC70" s="4"/>
      <c r="DD70" s="4"/>
    </row>
    <row r="71" spans="1:108">
      <c r="A71" s="3"/>
      <c r="B71" s="3"/>
      <c r="C71" s="3"/>
      <c r="D71" s="4"/>
      <c r="E71" s="4"/>
      <c r="I71" s="5"/>
      <c r="CY71" s="4"/>
      <c r="CZ71" s="4"/>
      <c r="DA71" s="4"/>
      <c r="DB71" s="4"/>
      <c r="DC71" s="4"/>
      <c r="DD71" s="4"/>
    </row>
    <row r="72" spans="1:108">
      <c r="A72" s="3"/>
      <c r="B72" s="3"/>
      <c r="C72" s="3"/>
      <c r="D72" s="4"/>
      <c r="E72" s="4"/>
      <c r="I72" s="5"/>
      <c r="CY72" s="4"/>
      <c r="CZ72" s="4"/>
      <c r="DA72" s="4"/>
      <c r="DB72" s="4"/>
      <c r="DC72" s="4"/>
      <c r="DD72" s="4"/>
    </row>
    <row r="73" spans="1:108">
      <c r="A73" s="3"/>
      <c r="B73" s="3"/>
      <c r="C73" s="3"/>
      <c r="D73" s="4"/>
      <c r="E73" s="4"/>
      <c r="I73" s="5"/>
      <c r="CY73" s="4"/>
      <c r="CZ73" s="4"/>
      <c r="DA73" s="4"/>
      <c r="DB73" s="4"/>
      <c r="DC73" s="4"/>
      <c r="DD73" s="4"/>
    </row>
    <row r="74" spans="1:108">
      <c r="A74" s="3"/>
      <c r="B74" s="3"/>
      <c r="C74" s="3"/>
      <c r="D74" s="4"/>
      <c r="E74" s="4"/>
      <c r="I74" s="5"/>
      <c r="CY74" s="4"/>
      <c r="CZ74" s="4"/>
      <c r="DA74" s="4"/>
      <c r="DB74" s="4"/>
      <c r="DC74" s="4"/>
      <c r="DD74" s="4"/>
    </row>
    <row r="75" spans="1:108">
      <c r="A75" s="3"/>
      <c r="B75" s="3"/>
      <c r="C75" s="3"/>
      <c r="D75" s="4"/>
      <c r="E75" s="4"/>
      <c r="I75" s="5"/>
      <c r="CY75" s="4"/>
      <c r="CZ75" s="4"/>
      <c r="DA75" s="4"/>
      <c r="DB75" s="4"/>
      <c r="DC75" s="4"/>
      <c r="DD75" s="4"/>
    </row>
    <row r="76" spans="1:108">
      <c r="A76" s="3"/>
      <c r="B76" s="3"/>
      <c r="C76" s="3"/>
      <c r="D76" s="4"/>
      <c r="E76" s="4"/>
      <c r="I76" s="5"/>
      <c r="CY76" s="4"/>
      <c r="CZ76" s="4"/>
      <c r="DA76" s="4"/>
      <c r="DB76" s="4"/>
      <c r="DC76" s="4"/>
      <c r="DD76" s="4"/>
    </row>
    <row r="77" spans="1:108">
      <c r="A77" s="3"/>
      <c r="B77" s="3"/>
      <c r="C77" s="3"/>
      <c r="D77" s="4"/>
      <c r="E77" s="4"/>
      <c r="I77" s="5"/>
      <c r="CY77" s="4"/>
      <c r="CZ77" s="4"/>
      <c r="DA77" s="4"/>
      <c r="DB77" s="4"/>
      <c r="DC77" s="4"/>
      <c r="DD77" s="4"/>
    </row>
    <row r="78" spans="1:108">
      <c r="A78" s="3"/>
      <c r="B78" s="3"/>
      <c r="C78" s="3"/>
      <c r="D78" s="4"/>
      <c r="E78" s="4"/>
      <c r="I78" s="5"/>
      <c r="CY78" s="4"/>
      <c r="CZ78" s="4"/>
      <c r="DA78" s="4"/>
      <c r="DB78" s="4"/>
      <c r="DC78" s="4"/>
      <c r="DD78" s="4"/>
    </row>
    <row r="79" spans="1:108">
      <c r="A79" s="3"/>
      <c r="B79" s="3"/>
      <c r="C79" s="3"/>
      <c r="D79" s="4"/>
      <c r="E79" s="4"/>
      <c r="I79" s="5"/>
      <c r="CY79" s="4"/>
      <c r="CZ79" s="4"/>
      <c r="DA79" s="4"/>
      <c r="DB79" s="4"/>
      <c r="DC79" s="4"/>
      <c r="DD79" s="4"/>
    </row>
    <row r="80" spans="1:108">
      <c r="A80" s="3"/>
      <c r="B80" s="3"/>
      <c r="C80" s="3"/>
      <c r="D80" s="4"/>
      <c r="E80" s="4"/>
      <c r="I80" s="5"/>
      <c r="CY80" s="4"/>
      <c r="CZ80" s="4"/>
      <c r="DA80" s="4"/>
      <c r="DB80" s="4"/>
      <c r="DC80" s="4"/>
      <c r="DD80" s="4"/>
    </row>
    <row r="81" spans="1:108">
      <c r="A81" s="3"/>
      <c r="B81" s="3"/>
      <c r="C81" s="3"/>
      <c r="D81" s="4"/>
      <c r="E81" s="4"/>
      <c r="I81" s="5"/>
      <c r="CY81" s="4"/>
      <c r="CZ81" s="4"/>
      <c r="DA81" s="4"/>
      <c r="DB81" s="4"/>
      <c r="DC81" s="4"/>
      <c r="DD81" s="4"/>
    </row>
    <row r="82" spans="1:108">
      <c r="A82" s="3"/>
      <c r="B82" s="3"/>
      <c r="C82" s="3"/>
      <c r="D82" s="4"/>
      <c r="E82" s="4"/>
      <c r="I82" s="5"/>
      <c r="CY82" s="4"/>
      <c r="CZ82" s="4"/>
      <c r="DA82" s="4"/>
      <c r="DB82" s="4"/>
      <c r="DC82" s="4"/>
      <c r="DD82" s="4"/>
    </row>
    <row r="83" spans="1:108">
      <c r="A83" s="3"/>
      <c r="B83" s="3"/>
      <c r="C83" s="3"/>
      <c r="D83" s="4"/>
      <c r="E83" s="4"/>
      <c r="I83" s="5"/>
      <c r="CY83" s="4"/>
      <c r="CZ83" s="4"/>
      <c r="DA83" s="4"/>
      <c r="DB83" s="4"/>
      <c r="DC83" s="4"/>
      <c r="DD83" s="4"/>
    </row>
    <row r="84" spans="1:108">
      <c r="A84" s="3"/>
      <c r="B84" s="3"/>
      <c r="C84" s="3"/>
      <c r="D84" s="4"/>
      <c r="E84" s="4"/>
      <c r="I84" s="5"/>
      <c r="CY84" s="4"/>
      <c r="CZ84" s="4"/>
      <c r="DA84" s="4"/>
      <c r="DB84" s="4"/>
      <c r="DC84" s="4"/>
      <c r="DD84" s="4"/>
    </row>
    <row r="85" spans="1:108">
      <c r="A85" s="3"/>
      <c r="B85" s="3"/>
      <c r="C85" s="3"/>
      <c r="D85" s="4"/>
      <c r="E85" s="4"/>
      <c r="I85" s="5"/>
      <c r="CY85" s="4"/>
      <c r="CZ85" s="4"/>
      <c r="DA85" s="4"/>
      <c r="DB85" s="4"/>
      <c r="DC85" s="4"/>
      <c r="DD85" s="4"/>
    </row>
    <row r="86" spans="1:108">
      <c r="A86" s="3"/>
      <c r="B86" s="3"/>
      <c r="C86" s="3"/>
      <c r="D86" s="4"/>
      <c r="E86" s="4"/>
      <c r="I86" s="5"/>
      <c r="CY86" s="4"/>
      <c r="CZ86" s="4"/>
      <c r="DA86" s="4"/>
      <c r="DB86" s="4"/>
      <c r="DC86" s="4"/>
      <c r="DD86" s="4"/>
    </row>
    <row r="87" spans="1:108">
      <c r="A87" s="3"/>
      <c r="B87" s="3"/>
      <c r="C87" s="3"/>
      <c r="D87" s="4"/>
      <c r="E87" s="4"/>
      <c r="I87" s="5"/>
      <c r="CY87" s="4"/>
      <c r="CZ87" s="4"/>
      <c r="DA87" s="4"/>
      <c r="DB87" s="4"/>
      <c r="DC87" s="4"/>
      <c r="DD87" s="4"/>
    </row>
    <row r="88" spans="1:108">
      <c r="A88" s="3"/>
      <c r="B88" s="3"/>
      <c r="C88" s="3"/>
      <c r="D88" s="4"/>
      <c r="E88" s="4"/>
      <c r="I88" s="5"/>
      <c r="CY88" s="4"/>
      <c r="CZ88" s="4"/>
      <c r="DA88" s="4"/>
      <c r="DB88" s="4"/>
      <c r="DC88" s="4"/>
      <c r="DD88" s="4"/>
    </row>
    <row r="89" spans="1:108">
      <c r="A89" s="3"/>
      <c r="B89" s="3"/>
      <c r="C89" s="3"/>
      <c r="D89" s="4"/>
      <c r="E89" s="4"/>
      <c r="I89" s="5"/>
      <c r="CY89" s="4"/>
      <c r="CZ89" s="4"/>
      <c r="DA89" s="4"/>
      <c r="DB89" s="4"/>
      <c r="DC89" s="4"/>
      <c r="DD89" s="4"/>
    </row>
    <row r="90" spans="1:108">
      <c r="A90" s="3"/>
      <c r="B90" s="3"/>
      <c r="C90" s="3"/>
      <c r="D90" s="4"/>
      <c r="E90" s="4"/>
      <c r="I90" s="5"/>
      <c r="CY90" s="4"/>
      <c r="CZ90" s="4"/>
      <c r="DA90" s="4"/>
      <c r="DB90" s="4"/>
      <c r="DC90" s="4"/>
      <c r="DD90" s="4"/>
    </row>
    <row r="91" spans="1:108">
      <c r="A91" s="3"/>
      <c r="B91" s="3"/>
      <c r="C91" s="3"/>
      <c r="D91" s="4"/>
      <c r="E91" s="4"/>
      <c r="I91" s="5"/>
      <c r="CY91" s="4"/>
      <c r="CZ91" s="4"/>
      <c r="DA91" s="4"/>
      <c r="DB91" s="4"/>
      <c r="DC91" s="4"/>
      <c r="DD91" s="4"/>
    </row>
    <row r="92" spans="1:108">
      <c r="A92" s="3"/>
      <c r="B92" s="3"/>
      <c r="C92" s="3"/>
      <c r="D92" s="4"/>
      <c r="E92" s="4"/>
      <c r="I92" s="5"/>
      <c r="CY92" s="4"/>
      <c r="CZ92" s="4"/>
      <c r="DA92" s="4"/>
      <c r="DB92" s="4"/>
      <c r="DC92" s="4"/>
      <c r="DD92" s="4"/>
    </row>
    <row r="93" spans="1:108">
      <c r="A93" s="3"/>
      <c r="B93" s="3"/>
      <c r="C93" s="3"/>
      <c r="D93" s="4"/>
      <c r="E93" s="4"/>
      <c r="I93" s="5"/>
      <c r="CY93" s="4"/>
      <c r="CZ93" s="4"/>
      <c r="DA93" s="4"/>
      <c r="DB93" s="4"/>
      <c r="DC93" s="4"/>
      <c r="DD93" s="4"/>
    </row>
    <row r="94" spans="1:108">
      <c r="A94" s="3"/>
      <c r="B94" s="3"/>
      <c r="C94" s="3"/>
      <c r="D94" s="4"/>
      <c r="E94" s="4"/>
      <c r="I94" s="5"/>
      <c r="CY94" s="4"/>
      <c r="CZ94" s="4"/>
      <c r="DA94" s="4"/>
      <c r="DB94" s="4"/>
      <c r="DC94" s="4"/>
      <c r="DD94" s="4"/>
    </row>
    <row r="95" spans="1:108">
      <c r="A95" s="3"/>
      <c r="B95" s="3"/>
      <c r="C95" s="3"/>
      <c r="D95" s="4"/>
      <c r="E95" s="4"/>
      <c r="I95" s="5"/>
      <c r="CY95" s="4"/>
      <c r="CZ95" s="4"/>
      <c r="DA95" s="4"/>
      <c r="DB95" s="4"/>
      <c r="DC95" s="4"/>
      <c r="DD95" s="4"/>
    </row>
    <row r="96" spans="1:108">
      <c r="A96" s="3"/>
      <c r="B96" s="3"/>
      <c r="C96" s="3"/>
      <c r="D96" s="4"/>
      <c r="E96" s="4"/>
      <c r="I96" s="5"/>
      <c r="CY96" s="4"/>
      <c r="CZ96" s="4"/>
      <c r="DA96" s="4"/>
      <c r="DB96" s="4"/>
      <c r="DC96" s="4"/>
      <c r="DD96" s="4"/>
    </row>
    <row r="97" spans="1:108">
      <c r="A97" s="3"/>
      <c r="B97" s="3"/>
      <c r="C97" s="3"/>
      <c r="D97" s="4"/>
      <c r="E97" s="4"/>
      <c r="I97" s="5"/>
      <c r="CY97" s="4"/>
      <c r="CZ97" s="4"/>
      <c r="DA97" s="4"/>
      <c r="DB97" s="4"/>
      <c r="DC97" s="4"/>
      <c r="DD97" s="4"/>
    </row>
    <row r="98" spans="1:108">
      <c r="A98" s="3"/>
      <c r="B98" s="3"/>
      <c r="C98" s="3"/>
      <c r="D98" s="4"/>
      <c r="E98" s="4"/>
      <c r="I98" s="5"/>
      <c r="CY98" s="4"/>
      <c r="CZ98" s="4"/>
      <c r="DA98" s="4"/>
      <c r="DB98" s="4"/>
      <c r="DC98" s="4"/>
      <c r="DD98" s="4"/>
    </row>
    <row r="99" spans="1:108">
      <c r="A99" s="3"/>
      <c r="B99" s="3"/>
      <c r="C99" s="3"/>
      <c r="D99" s="4"/>
      <c r="E99" s="4"/>
      <c r="I99" s="5"/>
      <c r="CY99" s="4"/>
      <c r="CZ99" s="4"/>
      <c r="DA99" s="4"/>
      <c r="DB99" s="4"/>
      <c r="DC99" s="4"/>
      <c r="DD99" s="4"/>
    </row>
    <row r="100" spans="1:108">
      <c r="A100" s="3"/>
      <c r="B100" s="3"/>
      <c r="C100" s="3"/>
      <c r="D100" s="4"/>
      <c r="E100" s="4"/>
      <c r="I100" s="5"/>
      <c r="CY100" s="4"/>
      <c r="CZ100" s="4"/>
      <c r="DA100" s="4"/>
      <c r="DB100" s="4"/>
      <c r="DC100" s="4"/>
      <c r="DD100" s="4"/>
    </row>
    <row r="101" spans="1:108">
      <c r="A101" s="3"/>
      <c r="B101" s="3"/>
      <c r="C101" s="3"/>
      <c r="D101" s="4"/>
      <c r="E101" s="4"/>
      <c r="I101" s="5"/>
      <c r="CY101" s="4"/>
      <c r="CZ101" s="4"/>
      <c r="DA101" s="4"/>
      <c r="DB101" s="4"/>
      <c r="DC101" s="4"/>
      <c r="DD101" s="4"/>
    </row>
    <row r="102" spans="1:108">
      <c r="A102" s="3"/>
      <c r="B102" s="3"/>
      <c r="C102" s="3"/>
      <c r="D102" s="4"/>
      <c r="E102" s="4"/>
      <c r="I102" s="5"/>
      <c r="CY102" s="4"/>
      <c r="CZ102" s="4"/>
      <c r="DA102" s="4"/>
      <c r="DB102" s="4"/>
      <c r="DC102" s="4"/>
      <c r="DD102" s="4"/>
    </row>
    <row r="103" spans="1:108">
      <c r="A103" s="3"/>
      <c r="B103" s="3"/>
      <c r="C103" s="3"/>
      <c r="D103" s="4"/>
      <c r="E103" s="4"/>
      <c r="I103" s="5"/>
      <c r="CY103" s="4"/>
      <c r="CZ103" s="4"/>
      <c r="DA103" s="4"/>
      <c r="DB103" s="4"/>
      <c r="DC103" s="4"/>
      <c r="DD103" s="4"/>
    </row>
    <row r="104" spans="1:108">
      <c r="A104" s="3"/>
      <c r="B104" s="3"/>
      <c r="C104" s="3"/>
      <c r="D104" s="4"/>
      <c r="E104" s="4"/>
      <c r="I104" s="5"/>
      <c r="CY104" s="4"/>
      <c r="CZ104" s="4"/>
      <c r="DA104" s="4"/>
      <c r="DB104" s="4"/>
      <c r="DC104" s="4"/>
      <c r="DD104" s="4"/>
    </row>
    <row r="105" spans="1:108">
      <c r="A105" s="3"/>
      <c r="B105" s="3"/>
      <c r="C105" s="3"/>
      <c r="D105" s="4"/>
      <c r="E105" s="4"/>
      <c r="I105" s="5"/>
      <c r="CY105" s="4"/>
      <c r="CZ105" s="4"/>
      <c r="DA105" s="4"/>
      <c r="DB105" s="4"/>
      <c r="DC105" s="4"/>
      <c r="DD105" s="4"/>
    </row>
    <row r="106" spans="1:108">
      <c r="A106" s="3"/>
      <c r="B106" s="3"/>
      <c r="C106" s="3"/>
      <c r="D106" s="4"/>
      <c r="E106" s="4"/>
      <c r="I106" s="5"/>
      <c r="CY106" s="4"/>
      <c r="CZ106" s="4"/>
      <c r="DA106" s="4"/>
      <c r="DB106" s="4"/>
      <c r="DC106" s="4"/>
      <c r="DD106" s="4"/>
    </row>
    <row r="107" spans="1:108">
      <c r="A107" s="3"/>
      <c r="B107" s="3"/>
      <c r="C107" s="3"/>
      <c r="D107" s="4"/>
      <c r="E107" s="4"/>
      <c r="I107" s="5"/>
      <c r="CY107" s="4"/>
      <c r="CZ107" s="4"/>
      <c r="DA107" s="4"/>
      <c r="DB107" s="4"/>
      <c r="DC107" s="4"/>
      <c r="DD107" s="4"/>
    </row>
    <row r="108" spans="1:108">
      <c r="A108" s="3"/>
      <c r="B108" s="3"/>
      <c r="C108" s="3"/>
      <c r="D108" s="4"/>
      <c r="E108" s="4"/>
      <c r="I108" s="5"/>
      <c r="CY108" s="4"/>
      <c r="CZ108" s="4"/>
      <c r="DA108" s="4"/>
      <c r="DB108" s="4"/>
      <c r="DC108" s="4"/>
      <c r="DD108" s="4"/>
    </row>
    <row r="109" spans="1:108">
      <c r="A109" s="3"/>
      <c r="B109" s="3"/>
      <c r="C109" s="3"/>
      <c r="D109" s="4"/>
      <c r="E109" s="4"/>
      <c r="I109" s="5"/>
      <c r="CY109" s="4"/>
      <c r="CZ109" s="4"/>
      <c r="DA109" s="4"/>
      <c r="DB109" s="4"/>
      <c r="DC109" s="4"/>
      <c r="DD109" s="4"/>
    </row>
    <row r="110" spans="1:108">
      <c r="A110" s="3"/>
      <c r="B110" s="3"/>
      <c r="C110" s="3"/>
      <c r="D110" s="4"/>
      <c r="E110" s="4"/>
      <c r="I110" s="5"/>
      <c r="CY110" s="4"/>
      <c r="CZ110" s="4"/>
      <c r="DA110" s="4"/>
      <c r="DB110" s="4"/>
      <c r="DC110" s="4"/>
      <c r="DD110" s="4"/>
    </row>
    <row r="111" spans="1:108">
      <c r="A111" s="3"/>
      <c r="B111" s="3"/>
      <c r="C111" s="3"/>
      <c r="D111" s="4"/>
      <c r="E111" s="4"/>
      <c r="I111" s="5"/>
      <c r="CY111" s="4"/>
      <c r="CZ111" s="4"/>
      <c r="DA111" s="4"/>
      <c r="DB111" s="4"/>
      <c r="DC111" s="4"/>
      <c r="DD111" s="4"/>
    </row>
    <row r="112" spans="1:108">
      <c r="A112" s="3"/>
      <c r="B112" s="3"/>
      <c r="C112" s="3"/>
      <c r="D112" s="4"/>
      <c r="E112" s="4"/>
      <c r="I112" s="5"/>
      <c r="CY112" s="4"/>
      <c r="CZ112" s="4"/>
      <c r="DA112" s="4"/>
      <c r="DB112" s="4"/>
      <c r="DC112" s="4"/>
      <c r="DD112" s="4"/>
    </row>
    <row r="113" spans="1:108">
      <c r="A113" s="3"/>
      <c r="B113" s="3"/>
      <c r="C113" s="3"/>
      <c r="D113" s="4"/>
      <c r="E113" s="4"/>
      <c r="I113" s="5"/>
      <c r="CY113" s="4"/>
      <c r="CZ113" s="4"/>
      <c r="DA113" s="4"/>
      <c r="DB113" s="4"/>
      <c r="DC113" s="4"/>
      <c r="DD113" s="4"/>
    </row>
    <row r="114" spans="1:108">
      <c r="A114" s="3"/>
      <c r="B114" s="3"/>
      <c r="C114" s="3"/>
      <c r="D114" s="4"/>
      <c r="E114" s="4"/>
      <c r="I114" s="5"/>
      <c r="CY114" s="4"/>
      <c r="CZ114" s="4"/>
      <c r="DA114" s="4"/>
      <c r="DB114" s="4"/>
      <c r="DC114" s="4"/>
      <c r="DD114" s="4"/>
    </row>
    <row r="115" spans="1:108">
      <c r="A115" s="3"/>
      <c r="B115" s="3"/>
      <c r="C115" s="3"/>
      <c r="D115" s="4"/>
      <c r="E115" s="4"/>
      <c r="I115" s="5"/>
      <c r="CY115" s="4"/>
      <c r="CZ115" s="4"/>
      <c r="DA115" s="4"/>
      <c r="DB115" s="4"/>
      <c r="DC115" s="4"/>
      <c r="DD115" s="4"/>
    </row>
    <row r="116" spans="1:108">
      <c r="A116" s="3"/>
      <c r="B116" s="3"/>
      <c r="C116" s="3"/>
      <c r="D116" s="4"/>
      <c r="E116" s="4"/>
      <c r="I116" s="5"/>
      <c r="CY116" s="4"/>
      <c r="CZ116" s="4"/>
      <c r="DA116" s="4"/>
      <c r="DB116" s="4"/>
      <c r="DC116" s="4"/>
      <c r="DD116" s="4"/>
    </row>
    <row r="117" spans="1:108">
      <c r="A117" s="3"/>
      <c r="B117" s="3"/>
      <c r="C117" s="3"/>
      <c r="D117" s="4"/>
      <c r="E117" s="4"/>
      <c r="I117" s="5"/>
      <c r="CY117" s="4"/>
      <c r="CZ117" s="4"/>
      <c r="DA117" s="4"/>
      <c r="DB117" s="4"/>
      <c r="DC117" s="4"/>
      <c r="DD117" s="4"/>
    </row>
    <row r="118" spans="1:108">
      <c r="A118" s="3"/>
      <c r="B118" s="3"/>
      <c r="C118" s="3"/>
      <c r="D118" s="4"/>
      <c r="E118" s="4"/>
      <c r="I118" s="5"/>
      <c r="CY118" s="4"/>
      <c r="CZ118" s="4"/>
      <c r="DA118" s="4"/>
      <c r="DB118" s="4"/>
      <c r="DC118" s="4"/>
      <c r="DD118" s="4"/>
    </row>
    <row r="119" spans="1:108">
      <c r="A119" s="3"/>
      <c r="B119" s="3"/>
      <c r="C119" s="3"/>
      <c r="D119" s="4"/>
      <c r="E119" s="4"/>
      <c r="I119" s="5"/>
      <c r="CY119" s="4"/>
      <c r="CZ119" s="4"/>
      <c r="DA119" s="4"/>
      <c r="DB119" s="4"/>
      <c r="DC119" s="4"/>
      <c r="DD119" s="4"/>
    </row>
    <row r="120" spans="1:108">
      <c r="A120" s="3"/>
      <c r="B120" s="3"/>
      <c r="C120" s="3"/>
      <c r="D120" s="4"/>
      <c r="E120" s="4"/>
      <c r="I120" s="5"/>
      <c r="CY120" s="4"/>
      <c r="CZ120" s="4"/>
      <c r="DA120" s="4"/>
      <c r="DB120" s="4"/>
      <c r="DC120" s="4"/>
      <c r="DD120" s="4"/>
    </row>
    <row r="121" spans="1:108">
      <c r="A121" s="3"/>
      <c r="B121" s="3"/>
      <c r="C121" s="3"/>
      <c r="D121" s="4"/>
      <c r="E121" s="4"/>
      <c r="I121" s="5"/>
      <c r="CY121" s="4"/>
      <c r="CZ121" s="4"/>
      <c r="DA121" s="4"/>
      <c r="DB121" s="4"/>
      <c r="DC121" s="4"/>
      <c r="DD121" s="4"/>
    </row>
    <row r="122" spans="1:108">
      <c r="A122" s="3"/>
      <c r="B122" s="3"/>
      <c r="C122" s="3"/>
      <c r="D122" s="4"/>
      <c r="E122" s="4"/>
      <c r="I122" s="5"/>
      <c r="CY122" s="4"/>
      <c r="CZ122" s="4"/>
      <c r="DA122" s="4"/>
      <c r="DB122" s="4"/>
      <c r="DC122" s="4"/>
      <c r="DD122" s="4"/>
    </row>
    <row r="123" spans="1:108">
      <c r="A123" s="3"/>
      <c r="B123" s="3"/>
      <c r="C123" s="3"/>
      <c r="D123" s="4"/>
      <c r="E123" s="4"/>
      <c r="I123" s="5"/>
      <c r="CY123" s="4"/>
      <c r="CZ123" s="4"/>
      <c r="DA123" s="4"/>
      <c r="DB123" s="4"/>
      <c r="DC123" s="4"/>
      <c r="DD123" s="4"/>
    </row>
    <row r="124" spans="1:108">
      <c r="A124" s="3"/>
      <c r="B124" s="3"/>
      <c r="C124" s="3"/>
      <c r="D124" s="4"/>
      <c r="E124" s="4"/>
      <c r="I124" s="5"/>
      <c r="CY124" s="4"/>
      <c r="CZ124" s="4"/>
      <c r="DA124" s="4"/>
      <c r="DB124" s="4"/>
      <c r="DC124" s="4"/>
      <c r="DD124" s="4"/>
    </row>
    <row r="125" spans="1:108">
      <c r="A125" s="3"/>
      <c r="B125" s="3"/>
      <c r="C125" s="3"/>
      <c r="D125" s="4"/>
      <c r="E125" s="4"/>
      <c r="I125" s="5"/>
      <c r="CY125" s="4"/>
      <c r="CZ125" s="4"/>
      <c r="DA125" s="4"/>
      <c r="DB125" s="4"/>
      <c r="DC125" s="4"/>
      <c r="DD125" s="4"/>
    </row>
    <row r="126" spans="1:108">
      <c r="A126" s="3"/>
      <c r="B126" s="3"/>
      <c r="C126" s="3"/>
      <c r="D126" s="4"/>
      <c r="E126" s="4"/>
      <c r="I126" s="5"/>
      <c r="CY126" s="4"/>
      <c r="CZ126" s="4"/>
      <c r="DA126" s="4"/>
      <c r="DB126" s="4"/>
      <c r="DC126" s="4"/>
      <c r="DD126" s="4"/>
    </row>
    <row r="127" spans="1:108">
      <c r="A127" s="3"/>
      <c r="B127" s="3"/>
      <c r="C127" s="3"/>
      <c r="D127" s="4"/>
      <c r="E127" s="4"/>
      <c r="I127" s="5"/>
      <c r="CY127" s="4"/>
      <c r="CZ127" s="4"/>
      <c r="DA127" s="4"/>
      <c r="DB127" s="4"/>
      <c r="DC127" s="4"/>
      <c r="DD127" s="4"/>
    </row>
    <row r="128" spans="1:108">
      <c r="A128" s="3"/>
      <c r="B128" s="3"/>
      <c r="C128" s="3"/>
      <c r="D128" s="4"/>
      <c r="E128" s="4"/>
      <c r="I128" s="5"/>
      <c r="CY128" s="4"/>
      <c r="CZ128" s="4"/>
      <c r="DA128" s="4"/>
      <c r="DB128" s="4"/>
      <c r="DC128" s="4"/>
      <c r="DD128" s="4"/>
    </row>
    <row r="129" spans="1:108">
      <c r="A129" s="3"/>
      <c r="B129" s="3"/>
      <c r="C129" s="3"/>
      <c r="D129" s="4"/>
      <c r="E129" s="4"/>
      <c r="I129" s="5"/>
      <c r="CY129" s="4"/>
      <c r="CZ129" s="4"/>
      <c r="DA129" s="4"/>
      <c r="DB129" s="4"/>
      <c r="DC129" s="4"/>
      <c r="DD129" s="4"/>
    </row>
    <row r="130" spans="1:108">
      <c r="A130" s="3"/>
      <c r="B130" s="3"/>
      <c r="C130" s="3"/>
      <c r="D130" s="4"/>
      <c r="E130" s="4"/>
      <c r="I130" s="5"/>
      <c r="CY130" s="4"/>
      <c r="CZ130" s="4"/>
      <c r="DA130" s="4"/>
      <c r="DB130" s="4"/>
      <c r="DC130" s="4"/>
      <c r="DD130" s="4"/>
    </row>
    <row r="131" spans="1:108">
      <c r="A131" s="3"/>
      <c r="B131" s="3"/>
      <c r="C131" s="3"/>
      <c r="D131" s="4"/>
      <c r="E131" s="4"/>
      <c r="I131" s="5"/>
      <c r="CY131" s="4"/>
      <c r="CZ131" s="4"/>
      <c r="DA131" s="4"/>
      <c r="DB131" s="4"/>
      <c r="DC131" s="4"/>
      <c r="DD131" s="4"/>
    </row>
    <row r="132" spans="1:108">
      <c r="A132" s="3"/>
      <c r="B132" s="3"/>
      <c r="C132" s="3"/>
      <c r="D132" s="4"/>
      <c r="E132" s="4"/>
      <c r="I132" s="5"/>
      <c r="CY132" s="4"/>
      <c r="CZ132" s="4"/>
      <c r="DA132" s="4"/>
      <c r="DB132" s="4"/>
      <c r="DC132" s="4"/>
      <c r="DD132" s="4"/>
    </row>
    <row r="133" spans="1:108">
      <c r="A133" s="3"/>
      <c r="B133" s="3"/>
      <c r="C133" s="3"/>
      <c r="D133" s="4"/>
      <c r="E133" s="4"/>
      <c r="I133" s="5"/>
      <c r="CY133" s="4"/>
      <c r="CZ133" s="4"/>
      <c r="DA133" s="4"/>
      <c r="DB133" s="4"/>
      <c r="DC133" s="4"/>
      <c r="DD133" s="4"/>
    </row>
    <row r="134" spans="1:108">
      <c r="A134" s="3"/>
      <c r="B134" s="3"/>
      <c r="C134" s="3"/>
      <c r="D134" s="4"/>
      <c r="E134" s="4"/>
      <c r="I134" s="5"/>
      <c r="CY134" s="4"/>
      <c r="CZ134" s="4"/>
      <c r="DA134" s="4"/>
      <c r="DB134" s="4"/>
      <c r="DC134" s="4"/>
      <c r="DD134" s="4"/>
    </row>
    <row r="135" spans="1:108">
      <c r="A135" s="3"/>
      <c r="B135" s="3"/>
      <c r="C135" s="3"/>
      <c r="D135" s="4"/>
      <c r="E135" s="4"/>
      <c r="I135" s="5"/>
      <c r="CY135" s="4"/>
      <c r="CZ135" s="4"/>
      <c r="DA135" s="4"/>
      <c r="DB135" s="4"/>
      <c r="DC135" s="4"/>
      <c r="DD135" s="4"/>
    </row>
    <row r="136" spans="1:108">
      <c r="A136" s="3"/>
      <c r="B136" s="3"/>
      <c r="C136" s="3"/>
      <c r="D136" s="4"/>
      <c r="E136" s="4"/>
      <c r="I136" s="5"/>
      <c r="CY136" s="4"/>
      <c r="CZ136" s="4"/>
      <c r="DA136" s="4"/>
      <c r="DB136" s="4"/>
      <c r="DC136" s="4"/>
      <c r="DD136" s="4"/>
    </row>
    <row r="137" spans="1:108">
      <c r="A137" s="3"/>
      <c r="B137" s="3"/>
      <c r="C137" s="3"/>
      <c r="D137" s="4"/>
      <c r="E137" s="4"/>
      <c r="I137" s="5"/>
      <c r="CY137" s="4"/>
      <c r="CZ137" s="4"/>
      <c r="DA137" s="4"/>
      <c r="DB137" s="4"/>
      <c r="DC137" s="4"/>
      <c r="DD137" s="4"/>
    </row>
    <row r="138" spans="1:108">
      <c r="A138" s="3"/>
      <c r="B138" s="3"/>
      <c r="C138" s="3"/>
      <c r="D138" s="4"/>
      <c r="E138" s="4"/>
      <c r="I138" s="5"/>
      <c r="CY138" s="4"/>
      <c r="CZ138" s="4"/>
      <c r="DA138" s="4"/>
      <c r="DB138" s="4"/>
      <c r="DC138" s="4"/>
      <c r="DD138" s="4"/>
    </row>
    <row r="139" spans="1:108">
      <c r="A139" s="3"/>
      <c r="B139" s="3"/>
      <c r="C139" s="3"/>
      <c r="D139" s="4"/>
      <c r="E139" s="4"/>
      <c r="I139" s="5"/>
      <c r="CY139" s="4"/>
      <c r="CZ139" s="4"/>
      <c r="DA139" s="4"/>
      <c r="DB139" s="4"/>
      <c r="DC139" s="4"/>
      <c r="DD139" s="4"/>
    </row>
    <row r="140" spans="1:108">
      <c r="A140" s="3"/>
      <c r="B140" s="3"/>
      <c r="C140" s="3"/>
      <c r="D140" s="4"/>
      <c r="E140" s="4"/>
      <c r="I140" s="5"/>
      <c r="CY140" s="4"/>
      <c r="CZ140" s="4"/>
      <c r="DA140" s="4"/>
      <c r="DB140" s="4"/>
      <c r="DC140" s="4"/>
      <c r="DD140" s="4"/>
    </row>
    <row r="141" spans="1:108">
      <c r="A141" s="3"/>
      <c r="B141" s="3"/>
      <c r="C141" s="3"/>
      <c r="D141" s="4"/>
      <c r="E141" s="4"/>
      <c r="I141" s="5"/>
      <c r="CY141" s="4"/>
      <c r="CZ141" s="4"/>
      <c r="DA141" s="4"/>
      <c r="DB141" s="4"/>
      <c r="DC141" s="4"/>
      <c r="DD141" s="4"/>
    </row>
    <row r="142" spans="1:108">
      <c r="A142" s="3"/>
      <c r="B142" s="3"/>
      <c r="C142" s="3"/>
      <c r="D142" s="4"/>
      <c r="E142" s="4"/>
      <c r="I142" s="5"/>
      <c r="CY142" s="4"/>
      <c r="CZ142" s="4"/>
      <c r="DA142" s="4"/>
      <c r="DB142" s="4"/>
      <c r="DC142" s="4"/>
      <c r="DD142" s="4"/>
    </row>
    <row r="143" spans="1:108">
      <c r="A143" s="3"/>
      <c r="B143" s="3"/>
      <c r="C143" s="3"/>
      <c r="D143" s="4"/>
      <c r="E143" s="4"/>
      <c r="I143" s="5"/>
      <c r="CY143" s="4"/>
      <c r="CZ143" s="4"/>
      <c r="DA143" s="4"/>
      <c r="DB143" s="4"/>
      <c r="DC143" s="4"/>
      <c r="DD143" s="4"/>
    </row>
    <row r="144" spans="1:108">
      <c r="A144" s="3"/>
      <c r="B144" s="3"/>
      <c r="C144" s="3"/>
      <c r="D144" s="4"/>
      <c r="E144" s="4"/>
      <c r="I144" s="5"/>
      <c r="CY144" s="4"/>
      <c r="CZ144" s="4"/>
      <c r="DA144" s="4"/>
      <c r="DB144" s="4"/>
      <c r="DC144" s="4"/>
      <c r="DD144" s="4"/>
    </row>
    <row r="145" spans="1:108">
      <c r="A145" s="3"/>
      <c r="B145" s="3"/>
      <c r="C145" s="3"/>
      <c r="D145" s="4"/>
      <c r="E145" s="4"/>
      <c r="I145" s="5"/>
      <c r="CY145" s="4"/>
      <c r="CZ145" s="4"/>
      <c r="DA145" s="4"/>
      <c r="DB145" s="4"/>
      <c r="DC145" s="4"/>
      <c r="DD145" s="4"/>
    </row>
    <row r="146" spans="1:108">
      <c r="A146" s="3"/>
      <c r="B146" s="3"/>
      <c r="C146" s="3"/>
      <c r="D146" s="4"/>
      <c r="E146" s="4"/>
      <c r="I146" s="5"/>
      <c r="CY146" s="4"/>
      <c r="CZ146" s="4"/>
      <c r="DA146" s="4"/>
      <c r="DB146" s="4"/>
      <c r="DC146" s="4"/>
      <c r="DD146" s="4"/>
    </row>
    <row r="147" spans="1:108">
      <c r="A147" s="3"/>
      <c r="B147" s="3"/>
      <c r="C147" s="3"/>
      <c r="D147" s="4"/>
      <c r="E147" s="4"/>
      <c r="I147" s="5"/>
      <c r="CY147" s="4"/>
      <c r="CZ147" s="4"/>
      <c r="DA147" s="4"/>
      <c r="DB147" s="4"/>
      <c r="DC147" s="4"/>
      <c r="DD147" s="4"/>
    </row>
    <row r="148" spans="1:108">
      <c r="A148" s="3"/>
      <c r="B148" s="3"/>
      <c r="C148" s="3"/>
      <c r="D148" s="4"/>
      <c r="E148" s="4"/>
      <c r="I148" s="5"/>
      <c r="CY148" s="4"/>
      <c r="CZ148" s="4"/>
      <c r="DA148" s="4"/>
      <c r="DB148" s="4"/>
      <c r="DC148" s="4"/>
      <c r="DD148" s="4"/>
    </row>
    <row r="149" spans="1:108">
      <c r="A149" s="3"/>
      <c r="B149" s="3"/>
      <c r="C149" s="3"/>
      <c r="D149" s="4"/>
      <c r="E149" s="4"/>
      <c r="I149" s="5"/>
      <c r="CY149" s="4"/>
      <c r="CZ149" s="4"/>
      <c r="DA149" s="4"/>
      <c r="DB149" s="4"/>
      <c r="DC149" s="4"/>
      <c r="DD149" s="4"/>
    </row>
    <row r="150" spans="1:108">
      <c r="A150" s="3"/>
      <c r="B150" s="3"/>
      <c r="C150" s="3"/>
      <c r="D150" s="4"/>
      <c r="E150" s="4"/>
      <c r="I150" s="5"/>
      <c r="CY150" s="4"/>
      <c r="CZ150" s="4"/>
      <c r="DA150" s="4"/>
      <c r="DB150" s="4"/>
      <c r="DC150" s="4"/>
      <c r="DD150" s="4"/>
    </row>
    <row r="151" spans="1:108">
      <c r="A151" s="3"/>
      <c r="B151" s="3"/>
      <c r="C151" s="3"/>
      <c r="D151" s="4"/>
      <c r="E151" s="4"/>
      <c r="I151" s="5"/>
      <c r="CY151" s="4"/>
      <c r="CZ151" s="4"/>
      <c r="DA151" s="4"/>
      <c r="DB151" s="4"/>
      <c r="DC151" s="4"/>
      <c r="DD151" s="4"/>
    </row>
    <row r="152" spans="1:108">
      <c r="A152" s="3"/>
      <c r="B152" s="3"/>
      <c r="C152" s="3"/>
      <c r="D152" s="4"/>
      <c r="E152" s="4"/>
      <c r="I152" s="5"/>
      <c r="CY152" s="4"/>
      <c r="CZ152" s="4"/>
      <c r="DA152" s="4"/>
      <c r="DB152" s="4"/>
      <c r="DC152" s="4"/>
      <c r="DD152" s="4"/>
    </row>
    <row r="153" spans="1:108">
      <c r="A153" s="3"/>
      <c r="B153" s="3"/>
      <c r="C153" s="3"/>
      <c r="D153" s="4"/>
      <c r="E153" s="4"/>
      <c r="I153" s="5"/>
      <c r="CY153" s="4"/>
      <c r="CZ153" s="4"/>
      <c r="DA153" s="4"/>
      <c r="DB153" s="4"/>
      <c r="DC153" s="4"/>
      <c r="DD153" s="4"/>
    </row>
    <row r="154" spans="1:108">
      <c r="A154" s="3"/>
      <c r="B154" s="3"/>
      <c r="C154" s="3"/>
      <c r="D154" s="4"/>
      <c r="E154" s="4"/>
      <c r="I154" s="5"/>
      <c r="CY154" s="4"/>
      <c r="CZ154" s="4"/>
      <c r="DA154" s="4"/>
      <c r="DB154" s="4"/>
      <c r="DC154" s="4"/>
      <c r="DD154" s="4"/>
    </row>
    <row r="155" spans="1:108">
      <c r="A155" s="3"/>
      <c r="B155" s="3"/>
      <c r="C155" s="3"/>
      <c r="D155" s="4"/>
      <c r="E155" s="4"/>
      <c r="I155" s="5"/>
      <c r="CY155" s="4"/>
      <c r="CZ155" s="4"/>
      <c r="DA155" s="4"/>
      <c r="DB155" s="4"/>
      <c r="DC155" s="4"/>
      <c r="DD155" s="4"/>
    </row>
    <row r="156" spans="1:108">
      <c r="A156" s="3"/>
      <c r="B156" s="3"/>
      <c r="C156" s="3"/>
      <c r="D156" s="4"/>
      <c r="E156" s="4"/>
      <c r="I156" s="5"/>
      <c r="CY156" s="4"/>
      <c r="CZ156" s="4"/>
      <c r="DA156" s="4"/>
      <c r="DB156" s="4"/>
      <c r="DC156" s="4"/>
      <c r="DD156" s="4"/>
    </row>
    <row r="157" spans="1:108">
      <c r="A157" s="3"/>
      <c r="B157" s="3"/>
      <c r="C157" s="3"/>
      <c r="D157" s="4"/>
      <c r="E157" s="4"/>
      <c r="I157" s="5"/>
      <c r="CY157" s="4"/>
      <c r="CZ157" s="4"/>
      <c r="DA157" s="4"/>
      <c r="DB157" s="4"/>
      <c r="DC157" s="4"/>
      <c r="DD157" s="4"/>
    </row>
    <row r="158" spans="1:108">
      <c r="A158" s="3"/>
      <c r="B158" s="3"/>
      <c r="C158" s="3"/>
      <c r="D158" s="4"/>
      <c r="E158" s="4"/>
      <c r="I158" s="5"/>
      <c r="CY158" s="4"/>
      <c r="CZ158" s="4"/>
      <c r="DA158" s="4"/>
      <c r="DB158" s="4"/>
      <c r="DC158" s="4"/>
      <c r="DD158" s="4"/>
    </row>
    <row r="159" spans="1:108">
      <c r="A159" s="3"/>
      <c r="B159" s="3"/>
      <c r="C159" s="3"/>
      <c r="D159" s="4"/>
      <c r="E159" s="4"/>
      <c r="I159" s="5"/>
      <c r="CY159" s="4"/>
      <c r="CZ159" s="4"/>
      <c r="DA159" s="4"/>
      <c r="DB159" s="4"/>
      <c r="DC159" s="4"/>
      <c r="DD159" s="4"/>
    </row>
    <row r="160" spans="1:108">
      <c r="A160" s="3"/>
      <c r="B160" s="3"/>
      <c r="C160" s="3"/>
      <c r="D160" s="4"/>
      <c r="E160" s="4"/>
      <c r="I160" s="5"/>
      <c r="CY160" s="4"/>
      <c r="CZ160" s="4"/>
      <c r="DA160" s="4"/>
      <c r="DB160" s="4"/>
      <c r="DC160" s="4"/>
      <c r="DD160" s="4"/>
    </row>
    <row r="161" spans="1:108">
      <c r="A161" s="3"/>
      <c r="B161" s="3"/>
      <c r="C161" s="3"/>
      <c r="D161" s="4"/>
      <c r="E161" s="4"/>
      <c r="I161" s="5"/>
      <c r="CY161" s="4"/>
      <c r="CZ161" s="4"/>
      <c r="DA161" s="4"/>
      <c r="DB161" s="4"/>
      <c r="DC161" s="4"/>
      <c r="DD161" s="4"/>
    </row>
    <row r="162" spans="1:108">
      <c r="A162" s="3"/>
      <c r="B162" s="3"/>
      <c r="C162" s="3"/>
      <c r="D162" s="4"/>
      <c r="E162" s="4"/>
      <c r="I162" s="5"/>
      <c r="CY162" s="4"/>
      <c r="CZ162" s="4"/>
      <c r="DA162" s="4"/>
      <c r="DB162" s="4"/>
      <c r="DC162" s="4"/>
      <c r="DD162" s="4"/>
    </row>
    <row r="163" spans="1:108">
      <c r="A163" s="3"/>
      <c r="B163" s="3"/>
      <c r="C163" s="3"/>
      <c r="D163" s="4"/>
      <c r="E163" s="4"/>
      <c r="I163" s="5"/>
      <c r="CY163" s="4"/>
      <c r="CZ163" s="4"/>
      <c r="DA163" s="4"/>
      <c r="DB163" s="4"/>
      <c r="DC163" s="4"/>
      <c r="DD163" s="4"/>
    </row>
    <row r="164" spans="1:108">
      <c r="A164" s="3"/>
      <c r="B164" s="3"/>
      <c r="C164" s="3"/>
      <c r="D164" s="4"/>
      <c r="E164" s="4"/>
      <c r="I164" s="5"/>
      <c r="CY164" s="4"/>
      <c r="CZ164" s="4"/>
      <c r="DA164" s="4"/>
      <c r="DB164" s="4"/>
      <c r="DC164" s="4"/>
      <c r="DD164" s="4"/>
    </row>
    <row r="165" spans="1:108">
      <c r="A165" s="3"/>
      <c r="B165" s="3"/>
      <c r="C165" s="3"/>
      <c r="D165" s="4"/>
      <c r="E165" s="4"/>
      <c r="I165" s="5"/>
      <c r="CY165" s="4"/>
      <c r="CZ165" s="4"/>
      <c r="DA165" s="4"/>
      <c r="DB165" s="4"/>
      <c r="DC165" s="4"/>
      <c r="DD165" s="4"/>
    </row>
    <row r="166" spans="1:108">
      <c r="A166" s="3"/>
      <c r="B166" s="3"/>
      <c r="C166" s="3"/>
      <c r="D166" s="4"/>
      <c r="E166" s="4"/>
      <c r="I166" s="5"/>
      <c r="CY166" s="4"/>
      <c r="CZ166" s="4"/>
      <c r="DA166" s="4"/>
      <c r="DB166" s="4"/>
      <c r="DC166" s="4"/>
      <c r="DD166" s="4"/>
    </row>
    <row r="167" spans="1:108">
      <c r="A167" s="3"/>
      <c r="B167" s="3"/>
      <c r="C167" s="3"/>
      <c r="D167" s="4"/>
      <c r="E167" s="4"/>
      <c r="I167" s="5"/>
      <c r="CY167" s="4"/>
      <c r="CZ167" s="4"/>
      <c r="DA167" s="4"/>
      <c r="DB167" s="4"/>
      <c r="DC167" s="4"/>
      <c r="DD167" s="4"/>
    </row>
    <row r="168" spans="1:108">
      <c r="A168" s="3"/>
      <c r="B168" s="3"/>
      <c r="C168" s="3"/>
      <c r="D168" s="4"/>
      <c r="E168" s="4"/>
      <c r="I168" s="5"/>
      <c r="CY168" s="4"/>
      <c r="CZ168" s="4"/>
      <c r="DA168" s="4"/>
      <c r="DB168" s="4"/>
      <c r="DC168" s="4"/>
      <c r="DD168" s="4"/>
    </row>
    <row r="169" spans="1:108">
      <c r="A169" s="3"/>
      <c r="B169" s="3"/>
      <c r="C169" s="3"/>
      <c r="D169" s="4"/>
      <c r="E169" s="4"/>
      <c r="I169" s="5"/>
      <c r="CY169" s="4"/>
      <c r="CZ169" s="4"/>
      <c r="DA169" s="4"/>
      <c r="DB169" s="4"/>
      <c r="DC169" s="4"/>
      <c r="DD169" s="4"/>
    </row>
    <row r="170" spans="1:108">
      <c r="A170" s="3"/>
      <c r="B170" s="3"/>
      <c r="C170" s="3"/>
      <c r="D170" s="4"/>
      <c r="E170" s="4"/>
      <c r="I170" s="5"/>
      <c r="CY170" s="4"/>
      <c r="CZ170" s="4"/>
      <c r="DA170" s="4"/>
      <c r="DB170" s="4"/>
      <c r="DC170" s="4"/>
      <c r="DD170" s="4"/>
    </row>
    <row r="171" spans="1:108">
      <c r="A171" s="3"/>
      <c r="B171" s="3"/>
      <c r="C171" s="3"/>
      <c r="D171" s="4"/>
      <c r="E171" s="4"/>
      <c r="I171" s="5"/>
      <c r="CY171" s="4"/>
      <c r="CZ171" s="4"/>
      <c r="DA171" s="4"/>
      <c r="DB171" s="4"/>
      <c r="DC171" s="4"/>
      <c r="DD171" s="4"/>
    </row>
    <row r="172" spans="1:108">
      <c r="A172" s="3"/>
      <c r="B172" s="3"/>
      <c r="C172" s="3"/>
      <c r="D172" s="4"/>
      <c r="E172" s="4"/>
      <c r="I172" s="5"/>
      <c r="CY172" s="4"/>
      <c r="CZ172" s="4"/>
      <c r="DA172" s="4"/>
      <c r="DB172" s="4"/>
      <c r="DC172" s="4"/>
      <c r="DD172" s="4"/>
    </row>
    <row r="173" spans="1:108">
      <c r="A173" s="3"/>
      <c r="B173" s="3"/>
      <c r="C173" s="3"/>
      <c r="D173" s="4"/>
      <c r="E173" s="4"/>
      <c r="I173" s="5"/>
      <c r="CY173" s="4"/>
      <c r="CZ173" s="4"/>
      <c r="DA173" s="4"/>
      <c r="DB173" s="4"/>
      <c r="DC173" s="4"/>
      <c r="DD173" s="4"/>
    </row>
    <row r="174" spans="1:108">
      <c r="A174" s="3"/>
      <c r="B174" s="3"/>
      <c r="C174" s="3"/>
      <c r="D174" s="4"/>
      <c r="E174" s="4"/>
      <c r="I174" s="5"/>
      <c r="CY174" s="4"/>
      <c r="CZ174" s="4"/>
      <c r="DA174" s="4"/>
      <c r="DB174" s="4"/>
      <c r="DC174" s="4"/>
      <c r="DD174" s="4"/>
    </row>
    <row r="175" spans="1:108">
      <c r="A175" s="3"/>
      <c r="B175" s="3"/>
      <c r="C175" s="3"/>
      <c r="D175" s="4"/>
      <c r="E175" s="4"/>
      <c r="I175" s="5"/>
      <c r="CY175" s="4"/>
      <c r="CZ175" s="4"/>
      <c r="DA175" s="4"/>
      <c r="DB175" s="4"/>
      <c r="DC175" s="4"/>
      <c r="DD175" s="4"/>
    </row>
    <row r="176" spans="1:108">
      <c r="A176" s="3"/>
      <c r="B176" s="3"/>
      <c r="C176" s="3"/>
      <c r="D176" s="4"/>
      <c r="E176" s="4"/>
      <c r="I176" s="5"/>
      <c r="CY176" s="4"/>
      <c r="CZ176" s="4"/>
      <c r="DA176" s="4"/>
      <c r="DB176" s="4"/>
      <c r="DC176" s="4"/>
      <c r="DD176" s="4"/>
    </row>
    <row r="177" spans="1:108">
      <c r="A177" s="3"/>
      <c r="B177" s="3"/>
      <c r="C177" s="3"/>
      <c r="D177" s="4"/>
      <c r="E177" s="4"/>
      <c r="I177" s="5"/>
      <c r="CY177" s="4"/>
      <c r="CZ177" s="4"/>
      <c r="DA177" s="4"/>
      <c r="DB177" s="4"/>
      <c r="DC177" s="4"/>
      <c r="DD177" s="4"/>
    </row>
    <row r="178" spans="1:108">
      <c r="A178" s="3"/>
      <c r="B178" s="3"/>
      <c r="C178" s="3"/>
      <c r="D178" s="4"/>
      <c r="E178" s="4"/>
      <c r="I178" s="5"/>
      <c r="CY178" s="4"/>
      <c r="CZ178" s="4"/>
      <c r="DA178" s="4"/>
      <c r="DB178" s="4"/>
      <c r="DC178" s="4"/>
      <c r="DD178" s="4"/>
    </row>
    <row r="179" spans="1:108">
      <c r="A179" s="3"/>
      <c r="B179" s="3"/>
      <c r="C179" s="3"/>
      <c r="D179" s="4"/>
      <c r="E179" s="4"/>
      <c r="I179" s="5"/>
      <c r="CY179" s="4"/>
      <c r="CZ179" s="4"/>
      <c r="DA179" s="4"/>
      <c r="DB179" s="4"/>
      <c r="DC179" s="4"/>
      <c r="DD179" s="4"/>
    </row>
    <row r="180" spans="1:108">
      <c r="A180" s="3"/>
      <c r="B180" s="3"/>
      <c r="C180" s="3"/>
      <c r="D180" s="4"/>
      <c r="E180" s="4"/>
      <c r="I180" s="5"/>
      <c r="CY180" s="4"/>
      <c r="CZ180" s="4"/>
      <c r="DA180" s="4"/>
      <c r="DB180" s="4"/>
      <c r="DC180" s="4"/>
      <c r="DD180" s="4"/>
    </row>
    <row r="181" spans="1:108">
      <c r="A181" s="3"/>
      <c r="B181" s="3"/>
      <c r="C181" s="3"/>
      <c r="D181" s="4"/>
      <c r="E181" s="4"/>
      <c r="I181" s="5"/>
      <c r="CY181" s="4"/>
      <c r="CZ181" s="4"/>
      <c r="DA181" s="4"/>
      <c r="DB181" s="4"/>
      <c r="DC181" s="4"/>
      <c r="DD181" s="4"/>
    </row>
    <row r="182" spans="1:108">
      <c r="A182" s="3"/>
      <c r="B182" s="3"/>
      <c r="C182" s="3"/>
      <c r="D182" s="4"/>
      <c r="E182" s="4"/>
      <c r="I182" s="5"/>
      <c r="CY182" s="4"/>
      <c r="CZ182" s="4"/>
      <c r="DA182" s="4"/>
      <c r="DB182" s="4"/>
      <c r="DC182" s="4"/>
      <c r="DD182" s="4"/>
    </row>
    <row r="183" spans="1:108">
      <c r="A183" s="3"/>
      <c r="B183" s="3"/>
      <c r="C183" s="3"/>
      <c r="D183" s="4"/>
      <c r="E183" s="4"/>
      <c r="I183" s="5"/>
      <c r="CY183" s="4"/>
      <c r="CZ183" s="4"/>
      <c r="DA183" s="4"/>
      <c r="DB183" s="4"/>
      <c r="DC183" s="4"/>
      <c r="DD183" s="4"/>
    </row>
    <row r="184" spans="1:108">
      <c r="A184" s="3"/>
      <c r="B184" s="3"/>
      <c r="C184" s="3"/>
      <c r="D184" s="4"/>
      <c r="E184" s="4"/>
      <c r="I184" s="5"/>
      <c r="CY184" s="4"/>
      <c r="CZ184" s="4"/>
      <c r="DA184" s="4"/>
      <c r="DB184" s="4"/>
      <c r="DC184" s="4"/>
      <c r="DD184" s="4"/>
    </row>
    <row r="185" spans="1:108">
      <c r="A185" s="3"/>
      <c r="B185" s="3"/>
      <c r="C185" s="3"/>
      <c r="D185" s="4"/>
      <c r="E185" s="4"/>
      <c r="I185" s="5"/>
      <c r="CY185" s="4"/>
      <c r="CZ185" s="4"/>
      <c r="DA185" s="4"/>
      <c r="DB185" s="4"/>
      <c r="DC185" s="4"/>
      <c r="DD185" s="4"/>
    </row>
    <row r="186" spans="1:108">
      <c r="A186" s="3"/>
      <c r="B186" s="3"/>
      <c r="C186" s="3"/>
      <c r="D186" s="4"/>
      <c r="E186" s="4"/>
      <c r="I186" s="5"/>
      <c r="CY186" s="4"/>
      <c r="CZ186" s="4"/>
      <c r="DA186" s="4"/>
      <c r="DB186" s="4"/>
      <c r="DC186" s="4"/>
      <c r="DD186" s="4"/>
    </row>
    <row r="187" spans="1:108">
      <c r="A187" s="3"/>
      <c r="B187" s="3"/>
      <c r="C187" s="3"/>
      <c r="D187" s="4"/>
      <c r="E187" s="4"/>
      <c r="I187" s="5"/>
      <c r="CY187" s="4"/>
      <c r="CZ187" s="4"/>
      <c r="DA187" s="4"/>
      <c r="DB187" s="4"/>
      <c r="DC187" s="4"/>
      <c r="DD187" s="4"/>
    </row>
    <row r="188" spans="1:108">
      <c r="A188" s="3"/>
      <c r="B188" s="3"/>
      <c r="C188" s="3"/>
      <c r="D188" s="4"/>
      <c r="E188" s="4"/>
      <c r="I188" s="5"/>
      <c r="CY188" s="4"/>
      <c r="CZ188" s="4"/>
      <c r="DA188" s="4"/>
      <c r="DB188" s="4"/>
      <c r="DC188" s="4"/>
      <c r="DD188" s="4"/>
    </row>
    <row r="189" spans="1:108">
      <c r="A189" s="3"/>
      <c r="B189" s="3"/>
      <c r="C189" s="3"/>
      <c r="D189" s="4"/>
      <c r="E189" s="4"/>
      <c r="I189" s="5"/>
      <c r="CY189" s="4"/>
      <c r="CZ189" s="4"/>
      <c r="DA189" s="4"/>
      <c r="DB189" s="4"/>
      <c r="DC189" s="4"/>
      <c r="DD189" s="4"/>
    </row>
    <row r="190" spans="1:108">
      <c r="A190" s="3"/>
      <c r="B190" s="3"/>
      <c r="C190" s="3"/>
      <c r="D190" s="4"/>
      <c r="E190" s="4"/>
      <c r="I190" s="5"/>
      <c r="CY190" s="4"/>
      <c r="CZ190" s="4"/>
      <c r="DA190" s="4"/>
      <c r="DB190" s="4"/>
      <c r="DC190" s="4"/>
      <c r="DD190" s="4"/>
    </row>
    <row r="191" spans="1:108">
      <c r="A191" s="3"/>
      <c r="B191" s="3"/>
      <c r="C191" s="3"/>
      <c r="D191" s="4"/>
      <c r="E191" s="4"/>
      <c r="I191" s="5"/>
      <c r="CY191" s="4"/>
      <c r="CZ191" s="4"/>
      <c r="DA191" s="4"/>
      <c r="DB191" s="4"/>
      <c r="DC191" s="4"/>
      <c r="DD191" s="4"/>
    </row>
    <row r="192" spans="1:108">
      <c r="A192" s="3"/>
      <c r="B192" s="3"/>
      <c r="C192" s="3"/>
      <c r="D192" s="4"/>
      <c r="E192" s="4"/>
      <c r="I192" s="5"/>
      <c r="CY192" s="4"/>
      <c r="CZ192" s="4"/>
      <c r="DA192" s="4"/>
      <c r="DB192" s="4"/>
      <c r="DC192" s="4"/>
      <c r="DD192" s="4"/>
    </row>
    <row r="193" spans="1:108">
      <c r="A193" s="3"/>
      <c r="B193" s="3"/>
      <c r="C193" s="3"/>
      <c r="D193" s="4"/>
      <c r="E193" s="4"/>
      <c r="I193" s="5"/>
      <c r="CY193" s="4"/>
      <c r="CZ193" s="4"/>
      <c r="DA193" s="4"/>
      <c r="DB193" s="4"/>
      <c r="DC193" s="4"/>
      <c r="DD193" s="4"/>
    </row>
    <row r="194" spans="1:108">
      <c r="A194" s="3"/>
      <c r="B194" s="3"/>
      <c r="C194" s="3"/>
      <c r="D194" s="4"/>
      <c r="E194" s="4"/>
      <c r="I194" s="5"/>
      <c r="CY194" s="4"/>
      <c r="CZ194" s="4"/>
      <c r="DA194" s="4"/>
      <c r="DB194" s="4"/>
      <c r="DC194" s="4"/>
      <c r="DD194" s="4"/>
    </row>
    <row r="195" spans="1:108">
      <c r="A195" s="3"/>
      <c r="B195" s="3"/>
      <c r="C195" s="3"/>
      <c r="D195" s="4"/>
      <c r="E195" s="4"/>
      <c r="I195" s="5"/>
      <c r="CY195" s="4"/>
      <c r="CZ195" s="4"/>
      <c r="DA195" s="4"/>
      <c r="DB195" s="4"/>
      <c r="DC195" s="4"/>
      <c r="DD195" s="4"/>
    </row>
    <row r="196" spans="1:108">
      <c r="A196" s="3"/>
      <c r="B196" s="3"/>
      <c r="C196" s="3"/>
      <c r="D196" s="4"/>
      <c r="E196" s="4"/>
      <c r="I196" s="5"/>
      <c r="CY196" s="4"/>
      <c r="CZ196" s="4"/>
      <c r="DA196" s="4"/>
      <c r="DB196" s="4"/>
      <c r="DC196" s="4"/>
      <c r="DD196" s="4"/>
    </row>
    <row r="197" spans="1:108">
      <c r="A197" s="3"/>
      <c r="B197" s="3"/>
      <c r="C197" s="3"/>
      <c r="D197" s="4"/>
      <c r="E197" s="4"/>
      <c r="I197" s="5"/>
      <c r="CY197" s="4"/>
      <c r="CZ197" s="4"/>
      <c r="DA197" s="4"/>
      <c r="DB197" s="4"/>
      <c r="DC197" s="4"/>
      <c r="DD197" s="4"/>
    </row>
    <row r="198" spans="1:108">
      <c r="A198" s="3"/>
      <c r="B198" s="3"/>
      <c r="C198" s="3"/>
      <c r="D198" s="4"/>
      <c r="E198" s="4"/>
      <c r="I198" s="5"/>
      <c r="CY198" s="4"/>
      <c r="CZ198" s="4"/>
      <c r="DA198" s="4"/>
      <c r="DB198" s="4"/>
      <c r="DC198" s="4"/>
      <c r="DD198" s="4"/>
    </row>
    <row r="199" spans="1:108">
      <c r="A199" s="3"/>
      <c r="B199" s="3"/>
      <c r="C199" s="3"/>
      <c r="D199" s="4"/>
      <c r="E199" s="4"/>
      <c r="I199" s="5"/>
      <c r="CY199" s="4"/>
      <c r="CZ199" s="4"/>
      <c r="DA199" s="4"/>
      <c r="DB199" s="4"/>
      <c r="DC199" s="4"/>
      <c r="DD199" s="4"/>
    </row>
    <row r="200" spans="1:108">
      <c r="A200" s="3"/>
      <c r="B200" s="3"/>
      <c r="C200" s="3"/>
      <c r="D200" s="4"/>
      <c r="E200" s="4"/>
      <c r="I200" s="5"/>
      <c r="CY200" s="4"/>
      <c r="CZ200" s="4"/>
      <c r="DA200" s="4"/>
      <c r="DB200" s="4"/>
      <c r="DC200" s="4"/>
      <c r="DD200" s="4"/>
    </row>
    <row r="201" spans="1:108">
      <c r="A201" s="3"/>
      <c r="B201" s="3"/>
      <c r="C201" s="3"/>
      <c r="D201" s="4"/>
      <c r="E201" s="4"/>
      <c r="I201" s="5"/>
      <c r="CY201" s="4"/>
      <c r="CZ201" s="4"/>
      <c r="DA201" s="4"/>
      <c r="DB201" s="4"/>
      <c r="DC201" s="4"/>
      <c r="DD201" s="4"/>
    </row>
    <row r="202" spans="1:108">
      <c r="A202" s="3"/>
      <c r="B202" s="3"/>
      <c r="C202" s="3"/>
      <c r="D202" s="4"/>
      <c r="E202" s="4"/>
      <c r="I202" s="5"/>
      <c r="CY202" s="4"/>
      <c r="CZ202" s="4"/>
      <c r="DA202" s="4"/>
      <c r="DB202" s="4"/>
      <c r="DC202" s="4"/>
      <c r="DD202" s="4"/>
    </row>
    <row r="203" spans="1:108">
      <c r="A203" s="3"/>
      <c r="B203" s="3"/>
      <c r="C203" s="3"/>
      <c r="D203" s="4"/>
      <c r="E203" s="4"/>
      <c r="I203" s="5"/>
      <c r="CY203" s="4"/>
      <c r="CZ203" s="4"/>
      <c r="DA203" s="4"/>
      <c r="DB203" s="4"/>
      <c r="DC203" s="4"/>
      <c r="DD203" s="4"/>
    </row>
    <row r="204" spans="1:108">
      <c r="A204" s="3"/>
      <c r="B204" s="3"/>
      <c r="C204" s="3"/>
      <c r="D204" s="4"/>
      <c r="E204" s="4"/>
      <c r="I204" s="5"/>
      <c r="CY204" s="4"/>
      <c r="CZ204" s="4"/>
      <c r="DA204" s="4"/>
      <c r="DB204" s="4"/>
      <c r="DC204" s="4"/>
      <c r="DD204" s="4"/>
    </row>
    <row r="205" spans="1:108">
      <c r="A205" s="3"/>
      <c r="B205" s="3"/>
      <c r="C205" s="3"/>
      <c r="D205" s="4"/>
      <c r="E205" s="4"/>
      <c r="I205" s="5"/>
      <c r="CY205" s="4"/>
      <c r="CZ205" s="4"/>
      <c r="DA205" s="4"/>
      <c r="DB205" s="4"/>
      <c r="DC205" s="4"/>
      <c r="DD205" s="4"/>
    </row>
    <row r="206" spans="1:108">
      <c r="A206" s="3"/>
      <c r="B206" s="3"/>
      <c r="C206" s="3"/>
      <c r="D206" s="4"/>
      <c r="E206" s="4"/>
      <c r="I206" s="5"/>
      <c r="CY206" s="4"/>
      <c r="CZ206" s="4"/>
      <c r="DA206" s="4"/>
      <c r="DB206" s="4"/>
      <c r="DC206" s="4"/>
      <c r="DD206" s="4"/>
    </row>
    <row r="207" spans="1:108">
      <c r="A207" s="3"/>
      <c r="B207" s="3"/>
      <c r="C207" s="3"/>
      <c r="D207" s="4"/>
      <c r="E207" s="4"/>
      <c r="I207" s="5"/>
      <c r="CY207" s="4"/>
      <c r="CZ207" s="4"/>
      <c r="DA207" s="4"/>
      <c r="DB207" s="4"/>
      <c r="DC207" s="4"/>
      <c r="DD207" s="4"/>
    </row>
    <row r="208" spans="1:108">
      <c r="A208" s="3"/>
      <c r="B208" s="3"/>
      <c r="C208" s="3"/>
      <c r="D208" s="4"/>
      <c r="E208" s="4"/>
      <c r="I208" s="5"/>
      <c r="CY208" s="4"/>
      <c r="CZ208" s="4"/>
      <c r="DA208" s="4"/>
      <c r="DB208" s="4"/>
      <c r="DC208" s="4"/>
      <c r="DD208" s="4"/>
    </row>
    <row r="209" spans="1:108">
      <c r="A209" s="3"/>
      <c r="B209" s="3"/>
      <c r="C209" s="3"/>
      <c r="D209" s="4"/>
      <c r="E209" s="4"/>
      <c r="I209" s="5"/>
      <c r="CY209" s="4"/>
      <c r="CZ209" s="4"/>
      <c r="DA209" s="4"/>
      <c r="DB209" s="4"/>
      <c r="DC209" s="4"/>
      <c r="DD209" s="4"/>
    </row>
    <row r="210" spans="1:108">
      <c r="A210" s="3"/>
      <c r="B210" s="3"/>
      <c r="C210" s="3"/>
      <c r="D210" s="4"/>
      <c r="E210" s="4"/>
      <c r="I210" s="5"/>
      <c r="CY210" s="4"/>
      <c r="CZ210" s="4"/>
      <c r="DA210" s="4"/>
      <c r="DB210" s="4"/>
      <c r="DC210" s="4"/>
      <c r="DD210" s="4"/>
    </row>
    <row r="211" spans="1:108">
      <c r="A211" s="3"/>
      <c r="B211" s="3"/>
      <c r="C211" s="3"/>
      <c r="D211" s="4"/>
      <c r="E211" s="4"/>
      <c r="I211" s="5"/>
      <c r="CY211" s="4"/>
      <c r="CZ211" s="4"/>
      <c r="DA211" s="4"/>
      <c r="DB211" s="4"/>
      <c r="DC211" s="4"/>
      <c r="DD211" s="4"/>
    </row>
    <row r="212" spans="1:108">
      <c r="A212" s="3"/>
      <c r="B212" s="3"/>
      <c r="C212" s="3"/>
      <c r="D212" s="4"/>
      <c r="E212" s="4"/>
      <c r="I212" s="5"/>
      <c r="CY212" s="4"/>
      <c r="CZ212" s="4"/>
      <c r="DA212" s="4"/>
      <c r="DB212" s="4"/>
      <c r="DC212" s="4"/>
      <c r="DD212" s="4"/>
    </row>
    <row r="213" spans="1:108">
      <c r="A213" s="3"/>
      <c r="B213" s="3"/>
      <c r="C213" s="3"/>
      <c r="D213" s="4"/>
      <c r="E213" s="4"/>
      <c r="I213" s="5"/>
      <c r="CY213" s="4"/>
      <c r="CZ213" s="4"/>
      <c r="DA213" s="4"/>
      <c r="DB213" s="4"/>
      <c r="DC213" s="4"/>
      <c r="DD213" s="4"/>
    </row>
    <row r="214" spans="1:108">
      <c r="A214" s="3"/>
      <c r="B214" s="3"/>
      <c r="C214" s="3"/>
      <c r="D214" s="4"/>
      <c r="E214" s="4"/>
      <c r="I214" s="5"/>
      <c r="CY214" s="4"/>
      <c r="CZ214" s="4"/>
      <c r="DA214" s="4"/>
      <c r="DB214" s="4"/>
      <c r="DC214" s="4"/>
      <c r="DD214" s="4"/>
    </row>
    <row r="215" spans="1:108">
      <c r="A215" s="3"/>
      <c r="B215" s="3"/>
      <c r="C215" s="3"/>
      <c r="D215" s="4"/>
      <c r="E215" s="4"/>
      <c r="I215" s="5"/>
      <c r="CY215" s="4"/>
      <c r="CZ215" s="4"/>
      <c r="DA215" s="4"/>
      <c r="DB215" s="4"/>
      <c r="DC215" s="4"/>
      <c r="DD215" s="4"/>
    </row>
    <row r="216" spans="1:108">
      <c r="A216" s="3"/>
      <c r="B216" s="3"/>
      <c r="C216" s="3"/>
      <c r="D216" s="4"/>
      <c r="E216" s="4"/>
      <c r="I216" s="5"/>
      <c r="CY216" s="4"/>
      <c r="CZ216" s="4"/>
      <c r="DA216" s="4"/>
      <c r="DB216" s="4"/>
      <c r="DC216" s="4"/>
      <c r="DD216" s="4"/>
    </row>
    <row r="217" spans="1:108">
      <c r="A217" s="3"/>
      <c r="B217" s="3"/>
      <c r="C217" s="3"/>
      <c r="D217" s="4"/>
      <c r="E217" s="4"/>
      <c r="I217" s="5"/>
      <c r="CY217" s="4"/>
      <c r="CZ217" s="4"/>
      <c r="DA217" s="4"/>
      <c r="DB217" s="4"/>
      <c r="DC217" s="4"/>
      <c r="DD217" s="4"/>
    </row>
    <row r="218" spans="1:108">
      <c r="A218" s="3"/>
      <c r="B218" s="3"/>
      <c r="C218" s="3"/>
      <c r="D218" s="4"/>
      <c r="E218" s="4"/>
      <c r="I218" s="5"/>
      <c r="CY218" s="4"/>
      <c r="CZ218" s="4"/>
      <c r="DA218" s="4"/>
      <c r="DB218" s="4"/>
      <c r="DC218" s="4"/>
      <c r="DD218" s="4"/>
    </row>
    <row r="219" spans="1:108">
      <c r="A219" s="3"/>
      <c r="B219" s="3"/>
      <c r="C219" s="3"/>
      <c r="D219" s="4"/>
      <c r="E219" s="4"/>
      <c r="I219" s="5"/>
      <c r="CY219" s="4"/>
      <c r="CZ219" s="4"/>
      <c r="DA219" s="4"/>
      <c r="DB219" s="4"/>
      <c r="DC219" s="4"/>
      <c r="DD219" s="4"/>
    </row>
    <row r="220" spans="1:108">
      <c r="A220" s="3"/>
      <c r="B220" s="3"/>
      <c r="C220" s="3"/>
      <c r="D220" s="4"/>
      <c r="E220" s="4"/>
      <c r="I220" s="5"/>
      <c r="CY220" s="4"/>
      <c r="CZ220" s="4"/>
      <c r="DA220" s="4"/>
      <c r="DB220" s="4"/>
      <c r="DC220" s="4"/>
      <c r="DD220" s="4"/>
    </row>
    <row r="221" spans="1:108">
      <c r="A221" s="3"/>
      <c r="B221" s="3"/>
      <c r="C221" s="3"/>
      <c r="D221" s="4"/>
      <c r="E221" s="4"/>
      <c r="I221" s="5"/>
      <c r="CY221" s="4"/>
      <c r="CZ221" s="4"/>
      <c r="DA221" s="4"/>
      <c r="DB221" s="4"/>
      <c r="DC221" s="4"/>
      <c r="DD221" s="4"/>
    </row>
    <row r="222" spans="1:108">
      <c r="A222" s="3"/>
      <c r="B222" s="3"/>
      <c r="C222" s="3"/>
      <c r="D222" s="4"/>
      <c r="E222" s="4"/>
      <c r="I222" s="5"/>
      <c r="CY222" s="4"/>
      <c r="CZ222" s="4"/>
      <c r="DA222" s="4"/>
      <c r="DB222" s="4"/>
      <c r="DC222" s="4"/>
      <c r="DD222" s="4"/>
    </row>
    <row r="223" spans="1:108">
      <c r="A223" s="3"/>
      <c r="B223" s="3"/>
      <c r="C223" s="3"/>
      <c r="D223" s="4"/>
      <c r="E223" s="4"/>
      <c r="I223" s="5"/>
      <c r="CY223" s="4"/>
      <c r="CZ223" s="4"/>
      <c r="DA223" s="4"/>
      <c r="DB223" s="4"/>
      <c r="DC223" s="4"/>
      <c r="DD223" s="4"/>
    </row>
    <row r="224" spans="1:108">
      <c r="A224" s="3"/>
      <c r="B224" s="3"/>
      <c r="C224" s="3"/>
      <c r="D224" s="4"/>
      <c r="E224" s="4"/>
      <c r="I224" s="5"/>
      <c r="CY224" s="4"/>
      <c r="CZ224" s="4"/>
      <c r="DA224" s="4"/>
      <c r="DB224" s="4"/>
      <c r="DC224" s="4"/>
      <c r="DD224" s="4"/>
    </row>
    <row r="225" spans="1:108">
      <c r="A225" s="3"/>
      <c r="B225" s="3"/>
      <c r="C225" s="3"/>
      <c r="D225" s="4"/>
      <c r="E225" s="4"/>
      <c r="I225" s="5"/>
      <c r="CY225" s="4"/>
      <c r="CZ225" s="4"/>
      <c r="DA225" s="4"/>
      <c r="DB225" s="4"/>
      <c r="DC225" s="4"/>
      <c r="DD225" s="4"/>
    </row>
    <row r="226" spans="1:108">
      <c r="A226" s="3"/>
      <c r="B226" s="3"/>
      <c r="C226" s="3"/>
      <c r="D226" s="4"/>
      <c r="E226" s="4"/>
      <c r="I226" s="5"/>
      <c r="CY226" s="4"/>
      <c r="CZ226" s="4"/>
      <c r="DA226" s="4"/>
      <c r="DB226" s="4"/>
      <c r="DC226" s="4"/>
      <c r="DD226" s="4"/>
    </row>
    <row r="227" spans="1:108">
      <c r="A227" s="3"/>
      <c r="B227" s="3"/>
      <c r="C227" s="3"/>
      <c r="D227" s="4"/>
      <c r="E227" s="4"/>
      <c r="I227" s="5"/>
      <c r="CY227" s="4"/>
      <c r="CZ227" s="4"/>
      <c r="DA227" s="4"/>
      <c r="DB227" s="4"/>
      <c r="DC227" s="4"/>
      <c r="DD227" s="4"/>
    </row>
    <row r="228" spans="1:108">
      <c r="A228" s="3"/>
      <c r="B228" s="3"/>
      <c r="C228" s="3"/>
      <c r="D228" s="4"/>
      <c r="E228" s="4"/>
      <c r="I228" s="5"/>
      <c r="CY228" s="4"/>
      <c r="CZ228" s="4"/>
      <c r="DA228" s="4"/>
      <c r="DB228" s="4"/>
      <c r="DC228" s="4"/>
      <c r="DD228" s="4"/>
    </row>
    <row r="229" spans="1:108">
      <c r="A229" s="3"/>
      <c r="B229" s="3"/>
      <c r="C229" s="3"/>
      <c r="D229" s="4"/>
      <c r="E229" s="4"/>
      <c r="I229" s="5"/>
      <c r="CY229" s="4"/>
      <c r="CZ229" s="4"/>
      <c r="DA229" s="4"/>
      <c r="DB229" s="4"/>
      <c r="DC229" s="4"/>
      <c r="DD229" s="4"/>
    </row>
    <row r="230" spans="1:108">
      <c r="A230" s="3"/>
      <c r="B230" s="3"/>
      <c r="C230" s="3"/>
      <c r="D230" s="4"/>
      <c r="E230" s="4"/>
      <c r="I230" s="5"/>
      <c r="CY230" s="4"/>
      <c r="CZ230" s="4"/>
      <c r="DA230" s="4"/>
      <c r="DB230" s="4"/>
      <c r="DC230" s="4"/>
      <c r="DD230" s="4"/>
    </row>
    <row r="231" spans="1:108">
      <c r="A231" s="3"/>
      <c r="B231" s="3"/>
      <c r="C231" s="3"/>
      <c r="D231" s="4"/>
      <c r="E231" s="4"/>
      <c r="I231" s="5"/>
      <c r="CY231" s="4"/>
      <c r="CZ231" s="4"/>
      <c r="DA231" s="4"/>
      <c r="DB231" s="4"/>
      <c r="DC231" s="4"/>
      <c r="DD231" s="4"/>
    </row>
    <row r="232" spans="1:108">
      <c r="A232" s="3"/>
      <c r="B232" s="3"/>
      <c r="C232" s="3"/>
      <c r="D232" s="4"/>
      <c r="E232" s="4"/>
      <c r="I232" s="5"/>
      <c r="CY232" s="4"/>
      <c r="CZ232" s="4"/>
      <c r="DA232" s="4"/>
      <c r="DB232" s="4"/>
      <c r="DC232" s="4"/>
      <c r="DD232" s="4"/>
    </row>
    <row r="233" spans="1:108">
      <c r="A233" s="3"/>
      <c r="B233" s="3"/>
      <c r="C233" s="3"/>
      <c r="D233" s="4"/>
      <c r="E233" s="4"/>
      <c r="I233" s="5"/>
      <c r="CY233" s="4"/>
      <c r="CZ233" s="4"/>
      <c r="DA233" s="4"/>
      <c r="DB233" s="4"/>
      <c r="DC233" s="4"/>
      <c r="DD233" s="4"/>
    </row>
    <row r="234" spans="1:108">
      <c r="A234" s="3"/>
      <c r="B234" s="3"/>
      <c r="C234" s="3"/>
      <c r="D234" s="4"/>
      <c r="E234" s="4"/>
      <c r="I234" s="5"/>
      <c r="CY234" s="4"/>
      <c r="CZ234" s="4"/>
      <c r="DA234" s="4"/>
      <c r="DB234" s="4"/>
      <c r="DC234" s="4"/>
      <c r="DD234" s="4"/>
    </row>
    <row r="235" spans="1:108">
      <c r="A235" s="3"/>
      <c r="B235" s="3"/>
      <c r="C235" s="3"/>
      <c r="D235" s="4"/>
      <c r="E235" s="4"/>
      <c r="I235" s="5"/>
      <c r="CY235" s="4"/>
      <c r="CZ235" s="4"/>
      <c r="DA235" s="4"/>
      <c r="DB235" s="4"/>
      <c r="DC235" s="4"/>
      <c r="DD235" s="4"/>
    </row>
    <row r="236" spans="1:108">
      <c r="A236" s="3"/>
      <c r="B236" s="3"/>
      <c r="C236" s="3"/>
      <c r="D236" s="4"/>
      <c r="E236" s="4"/>
      <c r="I236" s="5"/>
      <c r="CY236" s="4"/>
      <c r="CZ236" s="4"/>
      <c r="DA236" s="4"/>
      <c r="DB236" s="4"/>
      <c r="DC236" s="4"/>
      <c r="DD236" s="4"/>
    </row>
    <row r="237" spans="1:108">
      <c r="A237" s="3"/>
      <c r="B237" s="3"/>
      <c r="C237" s="3"/>
      <c r="D237" s="4"/>
      <c r="E237" s="4"/>
      <c r="I237" s="5"/>
      <c r="CY237" s="4"/>
      <c r="CZ237" s="4"/>
      <c r="DA237" s="4"/>
      <c r="DB237" s="4"/>
      <c r="DC237" s="4"/>
      <c r="DD237" s="4"/>
    </row>
    <row r="238" spans="1:108">
      <c r="A238" s="3"/>
      <c r="B238" s="3"/>
      <c r="C238" s="3"/>
      <c r="D238" s="4"/>
      <c r="E238" s="4"/>
      <c r="I238" s="5"/>
      <c r="CY238" s="4"/>
      <c r="CZ238" s="4"/>
      <c r="DA238" s="4"/>
      <c r="DB238" s="4"/>
      <c r="DC238" s="4"/>
      <c r="DD238" s="4"/>
    </row>
    <row r="239" spans="1:108">
      <c r="A239" s="3"/>
      <c r="B239" s="3"/>
      <c r="C239" s="3"/>
      <c r="D239" s="4"/>
      <c r="E239" s="4"/>
      <c r="I239" s="5"/>
      <c r="CY239" s="4"/>
      <c r="CZ239" s="4"/>
      <c r="DA239" s="4"/>
      <c r="DB239" s="4"/>
      <c r="DC239" s="4"/>
      <c r="DD239" s="4"/>
    </row>
    <row r="240" spans="1:108">
      <c r="A240" s="3"/>
      <c r="B240" s="3"/>
      <c r="C240" s="3"/>
      <c r="D240" s="4"/>
      <c r="E240" s="4"/>
      <c r="I240" s="5"/>
      <c r="CY240" s="4"/>
      <c r="CZ240" s="4"/>
      <c r="DA240" s="4"/>
      <c r="DB240" s="4"/>
      <c r="DC240" s="4"/>
      <c r="DD240" s="4"/>
    </row>
    <row r="241" spans="1:108">
      <c r="A241" s="3"/>
      <c r="B241" s="3"/>
      <c r="C241" s="3"/>
      <c r="D241" s="4"/>
      <c r="E241" s="4"/>
      <c r="I241" s="5"/>
      <c r="CY241" s="4"/>
      <c r="CZ241" s="4"/>
      <c r="DA241" s="4"/>
      <c r="DB241" s="4"/>
      <c r="DC241" s="4"/>
      <c r="DD241" s="4"/>
    </row>
    <row r="242" spans="1:108">
      <c r="A242" s="3"/>
      <c r="B242" s="3"/>
      <c r="C242" s="3"/>
      <c r="D242" s="4"/>
      <c r="E242" s="4"/>
      <c r="I242" s="5"/>
      <c r="CY242" s="4"/>
      <c r="CZ242" s="4"/>
      <c r="DA242" s="4"/>
      <c r="DB242" s="4"/>
      <c r="DC242" s="4"/>
      <c r="DD242" s="4"/>
    </row>
    <row r="243" spans="1:108">
      <c r="A243" s="3"/>
      <c r="B243" s="3"/>
      <c r="C243" s="3"/>
      <c r="D243" s="4"/>
      <c r="E243" s="4"/>
      <c r="I243" s="5"/>
      <c r="CY243" s="4"/>
      <c r="CZ243" s="4"/>
      <c r="DA243" s="4"/>
      <c r="DB243" s="4"/>
      <c r="DC243" s="4"/>
      <c r="DD243" s="4"/>
    </row>
    <row r="244" spans="1:108">
      <c r="A244" s="3"/>
      <c r="B244" s="3"/>
      <c r="C244" s="3"/>
      <c r="D244" s="4"/>
      <c r="E244" s="4"/>
      <c r="I244" s="5"/>
      <c r="CY244" s="4"/>
      <c r="CZ244" s="4"/>
      <c r="DA244" s="4"/>
      <c r="DB244" s="4"/>
      <c r="DC244" s="4"/>
      <c r="DD244" s="4"/>
    </row>
    <row r="245" spans="1:108">
      <c r="A245" s="3"/>
      <c r="B245" s="3"/>
      <c r="C245" s="3"/>
      <c r="D245" s="4"/>
      <c r="E245" s="4"/>
      <c r="I245" s="5"/>
      <c r="CY245" s="4"/>
      <c r="CZ245" s="4"/>
      <c r="DA245" s="4"/>
      <c r="DB245" s="4"/>
      <c r="DC245" s="4"/>
      <c r="DD245" s="4"/>
    </row>
    <row r="246" spans="1:108">
      <c r="A246" s="3"/>
      <c r="B246" s="3"/>
      <c r="C246" s="3"/>
      <c r="D246" s="4"/>
      <c r="E246" s="4"/>
      <c r="I246" s="5"/>
      <c r="CY246" s="4"/>
      <c r="CZ246" s="4"/>
      <c r="DA246" s="4"/>
      <c r="DB246" s="4"/>
      <c r="DC246" s="4"/>
      <c r="DD246" s="4"/>
    </row>
    <row r="247" spans="1:108">
      <c r="A247" s="3"/>
      <c r="B247" s="3"/>
      <c r="C247" s="3"/>
      <c r="D247" s="4"/>
      <c r="E247" s="4"/>
      <c r="I247" s="5"/>
      <c r="CY247" s="4"/>
      <c r="CZ247" s="4"/>
      <c r="DA247" s="4"/>
      <c r="DB247" s="4"/>
      <c r="DC247" s="4"/>
      <c r="DD247" s="4"/>
    </row>
    <row r="248" spans="1:108">
      <c r="A248" s="3"/>
      <c r="B248" s="3"/>
      <c r="C248" s="3"/>
      <c r="D248" s="4"/>
      <c r="E248" s="4"/>
      <c r="I248" s="5"/>
      <c r="CY248" s="4"/>
      <c r="CZ248" s="4"/>
      <c r="DA248" s="4"/>
      <c r="DB248" s="4"/>
      <c r="DC248" s="4"/>
      <c r="DD248" s="4"/>
    </row>
    <row r="249" spans="1:108">
      <c r="A249" s="3"/>
      <c r="B249" s="3"/>
      <c r="C249" s="3"/>
      <c r="D249" s="4"/>
      <c r="E249" s="4"/>
      <c r="I249" s="5"/>
      <c r="CY249" s="4"/>
      <c r="CZ249" s="4"/>
      <c r="DA249" s="4"/>
      <c r="DB249" s="4"/>
      <c r="DC249" s="4"/>
      <c r="DD249" s="4"/>
    </row>
    <row r="250" spans="1:108">
      <c r="A250" s="3"/>
      <c r="B250" s="3"/>
      <c r="C250" s="3"/>
      <c r="D250" s="4"/>
      <c r="E250" s="4"/>
      <c r="I250" s="5"/>
      <c r="CY250" s="4"/>
      <c r="CZ250" s="4"/>
      <c r="DA250" s="4"/>
      <c r="DB250" s="4"/>
      <c r="DC250" s="4"/>
      <c r="DD250" s="4"/>
    </row>
    <row r="251" spans="1:108">
      <c r="A251" s="3"/>
      <c r="B251" s="3"/>
      <c r="C251" s="3"/>
      <c r="D251" s="4"/>
      <c r="E251" s="4"/>
      <c r="I251" s="5"/>
      <c r="CY251" s="4"/>
      <c r="CZ251" s="4"/>
      <c r="DA251" s="4"/>
      <c r="DB251" s="4"/>
      <c r="DC251" s="4"/>
      <c r="DD251" s="4"/>
    </row>
    <row r="252" spans="1:108">
      <c r="A252" s="3"/>
      <c r="B252" s="3"/>
      <c r="C252" s="3"/>
      <c r="D252" s="4"/>
      <c r="E252" s="4"/>
      <c r="I252" s="5"/>
      <c r="CY252" s="4"/>
      <c r="CZ252" s="4"/>
      <c r="DA252" s="4"/>
      <c r="DB252" s="4"/>
      <c r="DC252" s="4"/>
      <c r="DD252" s="4"/>
    </row>
    <row r="253" spans="1:108">
      <c r="A253" s="3"/>
      <c r="B253" s="3"/>
      <c r="C253" s="3"/>
      <c r="D253" s="4"/>
      <c r="E253" s="4"/>
      <c r="I253" s="5"/>
      <c r="CY253" s="4"/>
      <c r="CZ253" s="4"/>
      <c r="DA253" s="4"/>
      <c r="DB253" s="4"/>
      <c r="DC253" s="4"/>
      <c r="DD253" s="4"/>
    </row>
    <row r="254" spans="1:108">
      <c r="A254" s="3"/>
      <c r="B254" s="3"/>
      <c r="C254" s="3"/>
      <c r="D254" s="4"/>
      <c r="E254" s="4"/>
      <c r="I254" s="5"/>
      <c r="CY254" s="4"/>
      <c r="CZ254" s="4"/>
      <c r="DA254" s="4"/>
      <c r="DB254" s="4"/>
      <c r="DC254" s="4"/>
      <c r="DD254" s="4"/>
    </row>
    <row r="255" spans="1:108">
      <c r="A255" s="3"/>
      <c r="B255" s="3"/>
      <c r="C255" s="3"/>
      <c r="D255" s="4"/>
      <c r="E255" s="4"/>
      <c r="I255" s="5"/>
      <c r="CY255" s="4"/>
      <c r="CZ255" s="4"/>
      <c r="DA255" s="4"/>
      <c r="DB255" s="4"/>
      <c r="DC255" s="4"/>
      <c r="DD255" s="4"/>
    </row>
    <row r="256" spans="1:108">
      <c r="A256" s="3"/>
      <c r="B256" s="3"/>
      <c r="C256" s="3"/>
      <c r="D256" s="4"/>
      <c r="E256" s="4"/>
      <c r="I256" s="5"/>
      <c r="CY256" s="4"/>
      <c r="CZ256" s="4"/>
      <c r="DA256" s="4"/>
      <c r="DB256" s="4"/>
      <c r="DC256" s="4"/>
      <c r="DD256" s="4"/>
    </row>
    <row r="257" spans="1:108">
      <c r="A257" s="3"/>
      <c r="B257" s="3"/>
      <c r="C257" s="3"/>
      <c r="D257" s="4"/>
      <c r="E257" s="4"/>
      <c r="I257" s="5"/>
      <c r="CY257" s="4"/>
      <c r="CZ257" s="4"/>
      <c r="DA257" s="4"/>
      <c r="DB257" s="4"/>
      <c r="DC257" s="4"/>
      <c r="DD257" s="4"/>
    </row>
    <row r="258" spans="1:108">
      <c r="A258" s="3"/>
      <c r="B258" s="3"/>
      <c r="C258" s="3"/>
      <c r="D258" s="4"/>
      <c r="E258" s="4"/>
      <c r="I258" s="5"/>
      <c r="CY258" s="4"/>
      <c r="CZ258" s="4"/>
      <c r="DA258" s="4"/>
      <c r="DB258" s="4"/>
      <c r="DC258" s="4"/>
      <c r="DD258" s="4"/>
    </row>
    <row r="259" spans="1:108">
      <c r="A259" s="3"/>
      <c r="B259" s="3"/>
      <c r="C259" s="3"/>
      <c r="D259" s="4"/>
      <c r="E259" s="4"/>
      <c r="I259" s="5"/>
      <c r="CY259" s="4"/>
      <c r="CZ259" s="4"/>
      <c r="DA259" s="4"/>
      <c r="DB259" s="4"/>
      <c r="DC259" s="4"/>
      <c r="DD259" s="4"/>
    </row>
    <row r="260" spans="1:108">
      <c r="A260" s="3"/>
      <c r="B260" s="3"/>
      <c r="C260" s="3"/>
      <c r="D260" s="4"/>
      <c r="E260" s="4"/>
      <c r="I260" s="5"/>
      <c r="CY260" s="4"/>
      <c r="CZ260" s="4"/>
      <c r="DA260" s="4"/>
      <c r="DB260" s="4"/>
      <c r="DC260" s="4"/>
      <c r="DD260" s="4"/>
    </row>
    <row r="261" spans="1:108">
      <c r="A261" s="3"/>
      <c r="B261" s="3"/>
      <c r="C261" s="3"/>
      <c r="D261" s="4"/>
      <c r="E261" s="4"/>
      <c r="I261" s="5"/>
      <c r="CY261" s="4"/>
      <c r="CZ261" s="4"/>
      <c r="DA261" s="4"/>
      <c r="DB261" s="4"/>
      <c r="DC261" s="4"/>
      <c r="DD261" s="4"/>
    </row>
    <row r="262" spans="1:108">
      <c r="A262" s="3"/>
      <c r="B262" s="3"/>
      <c r="C262" s="3"/>
      <c r="D262" s="4"/>
      <c r="E262" s="4"/>
      <c r="I262" s="5"/>
      <c r="CY262" s="4"/>
      <c r="CZ262" s="4"/>
      <c r="DA262" s="4"/>
      <c r="DB262" s="4"/>
      <c r="DC262" s="4"/>
      <c r="DD262" s="4"/>
    </row>
    <row r="263" spans="1:108">
      <c r="A263" s="3"/>
      <c r="B263" s="3"/>
      <c r="C263" s="3"/>
      <c r="D263" s="4"/>
      <c r="E263" s="4"/>
      <c r="I263" s="5"/>
      <c r="CY263" s="4"/>
      <c r="CZ263" s="4"/>
      <c r="DA263" s="4"/>
      <c r="DB263" s="4"/>
      <c r="DC263" s="4"/>
      <c r="DD263" s="4"/>
    </row>
    <row r="264" spans="1:108">
      <c r="A264" s="3"/>
      <c r="B264" s="3"/>
      <c r="C264" s="3"/>
      <c r="D264" s="4"/>
      <c r="E264" s="4"/>
      <c r="I264" s="5"/>
      <c r="CY264" s="4"/>
      <c r="CZ264" s="4"/>
      <c r="DA264" s="4"/>
      <c r="DB264" s="4"/>
      <c r="DC264" s="4"/>
      <c r="DD264" s="4"/>
    </row>
    <row r="265" spans="1:108">
      <c r="A265" s="3"/>
      <c r="B265" s="3"/>
      <c r="C265" s="3"/>
      <c r="D265" s="4"/>
      <c r="E265" s="4"/>
      <c r="I265" s="5"/>
      <c r="CY265" s="4"/>
      <c r="CZ265" s="4"/>
      <c r="DA265" s="4"/>
      <c r="DB265" s="4"/>
      <c r="DC265" s="4"/>
      <c r="DD265" s="4"/>
    </row>
    <row r="266" spans="1:108">
      <c r="A266" s="3"/>
      <c r="B266" s="3"/>
      <c r="C266" s="3"/>
      <c r="D266" s="4"/>
      <c r="E266" s="4"/>
      <c r="I266" s="5"/>
      <c r="CY266" s="4"/>
      <c r="CZ266" s="4"/>
      <c r="DA266" s="4"/>
      <c r="DB266" s="4"/>
      <c r="DC266" s="4"/>
      <c r="DD266" s="4"/>
    </row>
    <row r="267" spans="1:108">
      <c r="A267" s="3"/>
      <c r="B267" s="3"/>
      <c r="C267" s="3"/>
      <c r="D267" s="4"/>
      <c r="E267" s="4"/>
      <c r="I267" s="5"/>
      <c r="CY267" s="4"/>
      <c r="CZ267" s="4"/>
      <c r="DA267" s="4"/>
      <c r="DB267" s="4"/>
      <c r="DC267" s="4"/>
      <c r="DD267" s="4"/>
    </row>
    <row r="268" spans="1:108">
      <c r="A268" s="3"/>
      <c r="B268" s="3"/>
      <c r="C268" s="3"/>
      <c r="D268" s="4"/>
      <c r="E268" s="4"/>
      <c r="I268" s="5"/>
      <c r="CY268" s="4"/>
      <c r="CZ268" s="4"/>
      <c r="DA268" s="4"/>
      <c r="DB268" s="4"/>
      <c r="DC268" s="4"/>
      <c r="DD268" s="4"/>
    </row>
    <row r="269" spans="1:108">
      <c r="A269" s="3"/>
      <c r="B269" s="3"/>
      <c r="C269" s="3"/>
      <c r="D269" s="4"/>
      <c r="E269" s="4"/>
      <c r="I269" s="5"/>
      <c r="CY269" s="4"/>
      <c r="CZ269" s="4"/>
      <c r="DA269" s="4"/>
      <c r="DB269" s="4"/>
      <c r="DC269" s="4"/>
      <c r="DD269" s="4"/>
    </row>
    <row r="270" spans="1:108">
      <c r="A270" s="3"/>
      <c r="B270" s="3"/>
      <c r="C270" s="3"/>
      <c r="D270" s="4"/>
      <c r="E270" s="4"/>
      <c r="I270" s="5"/>
      <c r="CY270" s="4"/>
      <c r="CZ270" s="4"/>
      <c r="DA270" s="4"/>
      <c r="DB270" s="4"/>
      <c r="DC270" s="4"/>
      <c r="DD270" s="4"/>
    </row>
    <row r="271" spans="1:108">
      <c r="A271" s="3"/>
      <c r="B271" s="3"/>
      <c r="C271" s="3"/>
      <c r="D271" s="4"/>
      <c r="E271" s="4"/>
      <c r="I271" s="5"/>
      <c r="CY271" s="4"/>
      <c r="CZ271" s="4"/>
      <c r="DA271" s="4"/>
      <c r="DB271" s="4"/>
      <c r="DC271" s="4"/>
      <c r="DD271" s="4"/>
    </row>
    <row r="272" spans="1:108">
      <c r="A272" s="3"/>
      <c r="B272" s="3"/>
      <c r="C272" s="3"/>
      <c r="D272" s="4"/>
      <c r="E272" s="4"/>
      <c r="I272" s="5"/>
      <c r="CY272" s="4"/>
      <c r="CZ272" s="4"/>
      <c r="DA272" s="4"/>
      <c r="DB272" s="4"/>
      <c r="DC272" s="4"/>
      <c r="DD272" s="4"/>
    </row>
    <row r="273" spans="1:108">
      <c r="A273" s="3"/>
      <c r="B273" s="3"/>
      <c r="C273" s="3"/>
      <c r="D273" s="4"/>
      <c r="E273" s="4"/>
      <c r="I273" s="5"/>
      <c r="CY273" s="4"/>
      <c r="CZ273" s="4"/>
      <c r="DA273" s="4"/>
      <c r="DB273" s="4"/>
      <c r="DC273" s="4"/>
      <c r="DD273" s="4"/>
    </row>
    <row r="274" spans="1:108">
      <c r="A274" s="3"/>
      <c r="B274" s="3"/>
      <c r="C274" s="3"/>
      <c r="D274" s="4"/>
      <c r="E274" s="4"/>
      <c r="I274" s="5"/>
      <c r="CY274" s="4"/>
      <c r="CZ274" s="4"/>
      <c r="DA274" s="4"/>
      <c r="DB274" s="4"/>
      <c r="DC274" s="4"/>
      <c r="DD274" s="4"/>
    </row>
    <row r="275" spans="1:108">
      <c r="A275" s="3"/>
      <c r="B275" s="3"/>
      <c r="C275" s="3"/>
      <c r="D275" s="4"/>
      <c r="E275" s="4"/>
      <c r="I275" s="5"/>
      <c r="CY275" s="4"/>
      <c r="CZ275" s="4"/>
      <c r="DA275" s="4"/>
      <c r="DB275" s="4"/>
      <c r="DC275" s="4"/>
      <c r="DD275" s="4"/>
    </row>
    <row r="276" spans="1:108">
      <c r="A276" s="3"/>
      <c r="B276" s="3"/>
      <c r="C276" s="3"/>
      <c r="D276" s="4"/>
      <c r="E276" s="4"/>
      <c r="I276" s="5"/>
      <c r="CY276" s="4"/>
      <c r="CZ276" s="4"/>
      <c r="DA276" s="4"/>
      <c r="DB276" s="4"/>
      <c r="DC276" s="4"/>
      <c r="DD276" s="4"/>
    </row>
    <row r="277" spans="1:108">
      <c r="A277" s="3"/>
      <c r="B277" s="3"/>
      <c r="C277" s="3"/>
      <c r="D277" s="4"/>
      <c r="E277" s="4"/>
      <c r="I277" s="5"/>
      <c r="CY277" s="4"/>
      <c r="CZ277" s="4"/>
      <c r="DA277" s="4"/>
      <c r="DB277" s="4"/>
      <c r="DC277" s="4"/>
      <c r="DD277" s="4"/>
    </row>
    <row r="278" spans="1:108">
      <c r="A278" s="3"/>
      <c r="B278" s="3"/>
      <c r="C278" s="3"/>
      <c r="D278" s="4"/>
      <c r="E278" s="4"/>
      <c r="I278" s="5"/>
      <c r="CY278" s="4"/>
      <c r="CZ278" s="4"/>
      <c r="DA278" s="4"/>
      <c r="DB278" s="4"/>
      <c r="DC278" s="4"/>
      <c r="DD278" s="4"/>
    </row>
    <row r="279" spans="1:108">
      <c r="A279" s="3"/>
      <c r="B279" s="3"/>
      <c r="C279" s="3"/>
      <c r="D279" s="4"/>
      <c r="E279" s="4"/>
      <c r="I279" s="5"/>
      <c r="CY279" s="4"/>
      <c r="CZ279" s="4"/>
      <c r="DA279" s="4"/>
      <c r="DB279" s="4"/>
      <c r="DC279" s="4"/>
      <c r="DD279" s="4"/>
    </row>
    <row r="280" spans="1:108">
      <c r="A280" s="3"/>
      <c r="B280" s="3"/>
      <c r="C280" s="3"/>
      <c r="D280" s="4"/>
      <c r="E280" s="4"/>
      <c r="I280" s="5"/>
      <c r="CY280" s="4"/>
      <c r="CZ280" s="4"/>
      <c r="DA280" s="4"/>
      <c r="DB280" s="4"/>
      <c r="DC280" s="4"/>
      <c r="DD280" s="4"/>
    </row>
    <row r="281" spans="1:108">
      <c r="A281" s="3"/>
      <c r="B281" s="3"/>
      <c r="C281" s="3"/>
      <c r="D281" s="4"/>
      <c r="E281" s="4"/>
      <c r="I281" s="5"/>
      <c r="CY281" s="4"/>
      <c r="CZ281" s="4"/>
      <c r="DA281" s="4"/>
      <c r="DB281" s="4"/>
      <c r="DC281" s="4"/>
      <c r="DD281" s="4"/>
    </row>
    <row r="282" spans="1:108">
      <c r="A282" s="3"/>
      <c r="B282" s="3"/>
      <c r="C282" s="3"/>
      <c r="D282" s="4"/>
      <c r="E282" s="4"/>
      <c r="I282" s="5"/>
      <c r="CY282" s="4"/>
      <c r="CZ282" s="4"/>
      <c r="DA282" s="4"/>
      <c r="DB282" s="4"/>
      <c r="DC282" s="4"/>
      <c r="DD282" s="4"/>
    </row>
    <row r="283" spans="1:108">
      <c r="A283" s="3"/>
      <c r="B283" s="3"/>
      <c r="C283" s="3"/>
      <c r="D283" s="4"/>
      <c r="E283" s="4"/>
      <c r="I283" s="5"/>
      <c r="CY283" s="4"/>
      <c r="CZ283" s="4"/>
      <c r="DA283" s="4"/>
      <c r="DB283" s="4"/>
      <c r="DC283" s="4"/>
      <c r="DD283" s="4"/>
    </row>
    <row r="284" spans="1:108">
      <c r="A284" s="3"/>
      <c r="B284" s="3"/>
      <c r="C284" s="3"/>
      <c r="D284" s="4"/>
      <c r="E284" s="4"/>
      <c r="I284" s="5"/>
      <c r="CY284" s="4"/>
      <c r="CZ284" s="4"/>
      <c r="DA284" s="4"/>
      <c r="DB284" s="4"/>
      <c r="DC284" s="4"/>
      <c r="DD284" s="4"/>
    </row>
    <row r="285" spans="1:108">
      <c r="A285" s="3"/>
      <c r="B285" s="3"/>
      <c r="C285" s="3"/>
      <c r="D285" s="4"/>
      <c r="E285" s="4"/>
      <c r="I285" s="5"/>
      <c r="CY285" s="4"/>
      <c r="CZ285" s="4"/>
      <c r="DA285" s="4"/>
      <c r="DB285" s="4"/>
      <c r="DC285" s="4"/>
      <c r="DD285" s="4"/>
    </row>
    <row r="286" spans="1:108">
      <c r="A286" s="3"/>
      <c r="B286" s="3"/>
      <c r="C286" s="3"/>
      <c r="D286" s="4"/>
      <c r="E286" s="4"/>
      <c r="I286" s="5"/>
      <c r="CY286" s="4"/>
      <c r="CZ286" s="4"/>
      <c r="DA286" s="4"/>
      <c r="DB286" s="4"/>
      <c r="DC286" s="4"/>
      <c r="DD286" s="4"/>
    </row>
    <row r="287" spans="1:108">
      <c r="A287" s="3"/>
      <c r="B287" s="3"/>
      <c r="C287" s="3"/>
      <c r="D287" s="4"/>
      <c r="E287" s="4"/>
      <c r="I287" s="5"/>
      <c r="CY287" s="4"/>
      <c r="CZ287" s="4"/>
      <c r="DA287" s="4"/>
      <c r="DB287" s="4"/>
      <c r="DC287" s="4"/>
      <c r="DD287" s="4"/>
    </row>
    <row r="288" spans="1:108">
      <c r="A288" s="3"/>
      <c r="B288" s="3"/>
      <c r="C288" s="3"/>
      <c r="D288" s="4"/>
      <c r="E288" s="4"/>
      <c r="I288" s="5"/>
      <c r="CY288" s="4"/>
      <c r="CZ288" s="4"/>
      <c r="DA288" s="4"/>
      <c r="DB288" s="4"/>
      <c r="DC288" s="4"/>
      <c r="DD288" s="4"/>
    </row>
    <row r="289" spans="1:108">
      <c r="A289" s="3"/>
      <c r="B289" s="3"/>
      <c r="C289" s="3"/>
      <c r="D289" s="4"/>
      <c r="E289" s="4"/>
      <c r="I289" s="5"/>
      <c r="CY289" s="4"/>
      <c r="CZ289" s="4"/>
      <c r="DA289" s="4"/>
      <c r="DB289" s="4"/>
      <c r="DC289" s="4"/>
      <c r="DD289" s="4"/>
    </row>
    <row r="290" spans="1:108">
      <c r="A290" s="3"/>
      <c r="B290" s="3"/>
      <c r="C290" s="3"/>
      <c r="D290" s="4"/>
      <c r="E290" s="4"/>
      <c r="I290" s="5"/>
      <c r="CY290" s="4"/>
      <c r="CZ290" s="4"/>
      <c r="DA290" s="4"/>
      <c r="DB290" s="4"/>
      <c r="DC290" s="4"/>
      <c r="DD290" s="4"/>
    </row>
    <row r="291" spans="1:108">
      <c r="A291" s="3"/>
      <c r="B291" s="3"/>
      <c r="C291" s="3"/>
      <c r="D291" s="4"/>
      <c r="E291" s="4"/>
      <c r="I291" s="5"/>
      <c r="CY291" s="4"/>
      <c r="CZ291" s="4"/>
      <c r="DA291" s="4"/>
      <c r="DB291" s="4"/>
      <c r="DC291" s="4"/>
      <c r="DD291" s="4"/>
    </row>
    <row r="292" spans="1:108">
      <c r="A292" s="3"/>
      <c r="B292" s="3"/>
      <c r="C292" s="3"/>
      <c r="D292" s="4"/>
      <c r="E292" s="4"/>
      <c r="I292" s="5"/>
      <c r="CY292" s="4"/>
      <c r="CZ292" s="4"/>
      <c r="DA292" s="4"/>
      <c r="DB292" s="4"/>
      <c r="DC292" s="4"/>
      <c r="DD292" s="4"/>
    </row>
    <row r="293" spans="1:108">
      <c r="A293" s="3"/>
      <c r="B293" s="3"/>
      <c r="C293" s="3"/>
      <c r="D293" s="4"/>
      <c r="E293" s="4"/>
      <c r="I293" s="5"/>
      <c r="CY293" s="4"/>
      <c r="CZ293" s="4"/>
      <c r="DA293" s="4"/>
      <c r="DB293" s="4"/>
      <c r="DC293" s="4"/>
      <c r="DD293" s="4"/>
    </row>
    <row r="294" spans="1:108">
      <c r="A294" s="3"/>
      <c r="B294" s="3"/>
      <c r="C294" s="3"/>
      <c r="D294" s="4"/>
      <c r="E294" s="4"/>
      <c r="I294" s="5"/>
      <c r="CY294" s="4"/>
      <c r="CZ294" s="4"/>
      <c r="DA294" s="4"/>
      <c r="DB294" s="4"/>
      <c r="DC294" s="4"/>
      <c r="DD294" s="4"/>
    </row>
    <row r="295" spans="1:108">
      <c r="A295" s="3"/>
      <c r="B295" s="3"/>
      <c r="C295" s="3"/>
      <c r="D295" s="4"/>
      <c r="E295" s="4"/>
      <c r="I295" s="5"/>
      <c r="CY295" s="4"/>
      <c r="CZ295" s="4"/>
      <c r="DA295" s="4"/>
      <c r="DB295" s="4"/>
      <c r="DC295" s="4"/>
      <c r="DD295" s="4"/>
    </row>
    <row r="296" spans="1:108">
      <c r="A296" s="3"/>
      <c r="B296" s="3"/>
      <c r="C296" s="3"/>
      <c r="D296" s="4"/>
      <c r="E296" s="4"/>
      <c r="I296" s="5"/>
      <c r="CY296" s="4"/>
      <c r="CZ296" s="4"/>
      <c r="DA296" s="4"/>
      <c r="DB296" s="4"/>
      <c r="DC296" s="4"/>
      <c r="DD296" s="4"/>
    </row>
    <row r="297" spans="1:108">
      <c r="A297" s="3"/>
      <c r="B297" s="3"/>
      <c r="C297" s="3"/>
      <c r="D297" s="4"/>
      <c r="E297" s="4"/>
      <c r="I297" s="5"/>
      <c r="CY297" s="4"/>
      <c r="CZ297" s="4"/>
      <c r="DA297" s="4"/>
      <c r="DB297" s="4"/>
      <c r="DC297" s="4"/>
      <c r="DD297" s="4"/>
    </row>
    <row r="298" spans="1:108">
      <c r="A298" s="3"/>
      <c r="B298" s="3"/>
      <c r="C298" s="3"/>
      <c r="D298" s="4"/>
      <c r="E298" s="4"/>
      <c r="I298" s="5"/>
      <c r="CY298" s="4"/>
      <c r="CZ298" s="4"/>
      <c r="DA298" s="4"/>
      <c r="DB298" s="4"/>
      <c r="DC298" s="4"/>
      <c r="DD298" s="4"/>
    </row>
    <row r="299" spans="1:108">
      <c r="A299" s="3"/>
      <c r="B299" s="3"/>
      <c r="C299" s="3"/>
      <c r="D299" s="4"/>
      <c r="E299" s="4"/>
      <c r="I299" s="5"/>
      <c r="CY299" s="4"/>
      <c r="CZ299" s="4"/>
      <c r="DA299" s="4"/>
      <c r="DB299" s="4"/>
      <c r="DC299" s="4"/>
      <c r="DD299" s="4"/>
    </row>
    <row r="300" spans="1:108">
      <c r="A300" s="3"/>
      <c r="B300" s="3"/>
      <c r="C300" s="3"/>
      <c r="D300" s="4"/>
      <c r="E300" s="4"/>
      <c r="I300" s="5"/>
      <c r="CY300" s="4"/>
      <c r="CZ300" s="4"/>
      <c r="DA300" s="4"/>
      <c r="DB300" s="4"/>
      <c r="DC300" s="4"/>
      <c r="DD300" s="4"/>
    </row>
    <row r="301" spans="1:108">
      <c r="A301" s="3"/>
      <c r="B301" s="3"/>
      <c r="C301" s="3"/>
      <c r="D301" s="4"/>
      <c r="E301" s="4"/>
      <c r="I301" s="5"/>
      <c r="CY301" s="4"/>
      <c r="CZ301" s="4"/>
      <c r="DA301" s="4"/>
      <c r="DB301" s="4"/>
      <c r="DC301" s="4"/>
      <c r="DD301" s="4"/>
    </row>
    <row r="302" spans="1:108">
      <c r="A302" s="3"/>
      <c r="B302" s="3"/>
      <c r="C302" s="3"/>
      <c r="D302" s="4"/>
      <c r="E302" s="4"/>
      <c r="I302" s="5"/>
      <c r="CY302" s="4"/>
      <c r="CZ302" s="4"/>
      <c r="DA302" s="4"/>
      <c r="DB302" s="4"/>
      <c r="DC302" s="4"/>
      <c r="DD302" s="4"/>
    </row>
    <row r="303" spans="1:108">
      <c r="A303" s="3"/>
      <c r="B303" s="3"/>
      <c r="C303" s="3"/>
      <c r="D303" s="4"/>
      <c r="E303" s="4"/>
      <c r="I303" s="5"/>
      <c r="CY303" s="4"/>
      <c r="CZ303" s="4"/>
      <c r="DA303" s="4"/>
      <c r="DB303" s="4"/>
      <c r="DC303" s="4"/>
      <c r="DD303" s="4"/>
    </row>
    <row r="304" spans="1:108">
      <c r="A304" s="3"/>
      <c r="B304" s="3"/>
      <c r="C304" s="3"/>
      <c r="D304" s="4"/>
      <c r="E304" s="4"/>
      <c r="I304" s="5"/>
      <c r="CY304" s="4"/>
      <c r="CZ304" s="4"/>
      <c r="DA304" s="4"/>
      <c r="DB304" s="4"/>
      <c r="DC304" s="4"/>
      <c r="DD304" s="4"/>
    </row>
    <row r="305" spans="1:108">
      <c r="A305" s="3"/>
      <c r="B305" s="3"/>
      <c r="C305" s="3"/>
      <c r="D305" s="4"/>
      <c r="E305" s="4"/>
      <c r="I305" s="5"/>
      <c r="CY305" s="4"/>
      <c r="CZ305" s="4"/>
      <c r="DA305" s="4"/>
      <c r="DB305" s="4"/>
      <c r="DC305" s="4"/>
      <c r="DD305" s="4"/>
    </row>
    <row r="306" spans="1:108">
      <c r="A306" s="3"/>
      <c r="B306" s="3"/>
      <c r="C306" s="3"/>
      <c r="D306" s="4"/>
      <c r="E306" s="4"/>
      <c r="I306" s="5"/>
      <c r="CY306" s="4"/>
      <c r="CZ306" s="4"/>
      <c r="DA306" s="4"/>
      <c r="DB306" s="4"/>
      <c r="DC306" s="4"/>
      <c r="DD306" s="4"/>
    </row>
    <row r="307" spans="1:108">
      <c r="A307" s="3"/>
      <c r="B307" s="3"/>
      <c r="C307" s="3"/>
      <c r="D307" s="4"/>
      <c r="E307" s="4"/>
      <c r="I307" s="5"/>
      <c r="CY307" s="4"/>
      <c r="CZ307" s="4"/>
      <c r="DA307" s="4"/>
      <c r="DB307" s="4"/>
      <c r="DC307" s="4"/>
      <c r="DD307" s="4"/>
    </row>
    <row r="308" spans="1:108">
      <c r="A308" s="3"/>
      <c r="B308" s="3"/>
      <c r="C308" s="3"/>
      <c r="D308" s="4"/>
      <c r="E308" s="4"/>
      <c r="I308" s="5"/>
      <c r="CY308" s="4"/>
      <c r="CZ308" s="4"/>
      <c r="DA308" s="4"/>
      <c r="DB308" s="4"/>
      <c r="DC308" s="4"/>
      <c r="DD308" s="4"/>
    </row>
    <row r="309" spans="1:108">
      <c r="A309" s="3"/>
      <c r="B309" s="3"/>
      <c r="C309" s="3"/>
      <c r="D309" s="4"/>
      <c r="E309" s="4"/>
      <c r="I309" s="5"/>
      <c r="CY309" s="4"/>
      <c r="CZ309" s="4"/>
      <c r="DA309" s="4"/>
      <c r="DB309" s="4"/>
      <c r="DC309" s="4"/>
      <c r="DD309" s="4"/>
    </row>
    <row r="310" spans="1:108">
      <c r="A310" s="3"/>
      <c r="B310" s="3"/>
      <c r="C310" s="3"/>
      <c r="D310" s="4"/>
      <c r="E310" s="4"/>
      <c r="I310" s="5"/>
      <c r="CY310" s="4"/>
      <c r="CZ310" s="4"/>
      <c r="DA310" s="4"/>
      <c r="DB310" s="4"/>
      <c r="DC310" s="4"/>
      <c r="DD310" s="4"/>
    </row>
    <row r="311" spans="1:108">
      <c r="A311" s="3"/>
      <c r="B311" s="3"/>
      <c r="C311" s="3"/>
      <c r="D311" s="4"/>
      <c r="E311" s="4"/>
      <c r="I311" s="5"/>
      <c r="CY311" s="4"/>
      <c r="CZ311" s="4"/>
      <c r="DA311" s="4"/>
      <c r="DB311" s="4"/>
      <c r="DC311" s="4"/>
      <c r="DD311" s="4"/>
    </row>
    <row r="312" spans="1:108">
      <c r="A312" s="3"/>
      <c r="B312" s="3"/>
      <c r="C312" s="3"/>
      <c r="D312" s="4"/>
      <c r="E312" s="4"/>
      <c r="I312" s="5"/>
      <c r="CY312" s="4"/>
      <c r="CZ312" s="4"/>
      <c r="DA312" s="4"/>
      <c r="DB312" s="4"/>
      <c r="DC312" s="4"/>
      <c r="DD312" s="4"/>
    </row>
    <row r="313" spans="1:108">
      <c r="A313" s="3"/>
      <c r="B313" s="3"/>
      <c r="C313" s="3"/>
      <c r="D313" s="4"/>
      <c r="E313" s="4"/>
      <c r="I313" s="5"/>
      <c r="CY313" s="4"/>
      <c r="CZ313" s="4"/>
      <c r="DA313" s="4"/>
      <c r="DB313" s="4"/>
      <c r="DC313" s="4"/>
      <c r="DD313" s="4"/>
    </row>
    <row r="314" spans="1:108">
      <c r="A314" s="3"/>
      <c r="B314" s="3"/>
      <c r="C314" s="3"/>
      <c r="D314" s="4"/>
      <c r="E314" s="4"/>
      <c r="I314" s="5"/>
      <c r="CY314" s="4"/>
      <c r="CZ314" s="4"/>
      <c r="DA314" s="4"/>
      <c r="DB314" s="4"/>
      <c r="DC314" s="4"/>
      <c r="DD314" s="4"/>
    </row>
    <row r="315" spans="1:108">
      <c r="A315" s="3"/>
      <c r="B315" s="3"/>
      <c r="C315" s="3"/>
      <c r="D315" s="4"/>
      <c r="E315" s="4"/>
      <c r="I315" s="5"/>
      <c r="CY315" s="4"/>
      <c r="CZ315" s="4"/>
      <c r="DA315" s="4"/>
      <c r="DB315" s="4"/>
      <c r="DC315" s="4"/>
      <c r="DD315" s="4"/>
    </row>
    <row r="316" spans="1:108">
      <c r="A316" s="3"/>
      <c r="B316" s="3"/>
      <c r="C316" s="3"/>
      <c r="D316" s="4"/>
      <c r="E316" s="4"/>
      <c r="I316" s="5"/>
      <c r="CY316" s="4"/>
      <c r="CZ316" s="4"/>
      <c r="DA316" s="4"/>
      <c r="DB316" s="4"/>
      <c r="DC316" s="4"/>
      <c r="DD316" s="4"/>
    </row>
    <row r="317" spans="1:108">
      <c r="A317" s="3"/>
      <c r="B317" s="3"/>
      <c r="C317" s="3"/>
      <c r="D317" s="4"/>
      <c r="E317" s="4"/>
      <c r="I317" s="5"/>
      <c r="CY317" s="4"/>
      <c r="CZ317" s="4"/>
      <c r="DA317" s="4"/>
      <c r="DB317" s="4"/>
      <c r="DC317" s="4"/>
      <c r="DD317" s="4"/>
    </row>
    <row r="318" spans="1:108">
      <c r="A318" s="3"/>
      <c r="B318" s="3"/>
      <c r="C318" s="3"/>
      <c r="D318" s="4"/>
      <c r="E318" s="4"/>
      <c r="I318" s="5"/>
      <c r="CY318" s="4"/>
      <c r="CZ318" s="4"/>
      <c r="DA318" s="4"/>
      <c r="DB318" s="4"/>
      <c r="DC318" s="4"/>
      <c r="DD318" s="4"/>
    </row>
    <row r="319" spans="1:108">
      <c r="A319" s="3"/>
      <c r="B319" s="3"/>
      <c r="C319" s="3"/>
      <c r="D319" s="4"/>
      <c r="E319" s="4"/>
      <c r="I319" s="5"/>
      <c r="CY319" s="4"/>
      <c r="CZ319" s="4"/>
      <c r="DA319" s="4"/>
      <c r="DB319" s="4"/>
      <c r="DC319" s="4"/>
      <c r="DD319" s="4"/>
    </row>
    <row r="320" spans="1:108">
      <c r="A320" s="3"/>
      <c r="B320" s="3"/>
      <c r="C320" s="3"/>
      <c r="D320" s="4"/>
      <c r="E320" s="4"/>
      <c r="I320" s="5"/>
      <c r="CY320" s="4"/>
      <c r="CZ320" s="4"/>
      <c r="DA320" s="4"/>
      <c r="DB320" s="4"/>
      <c r="DC320" s="4"/>
      <c r="DD320" s="4"/>
    </row>
    <row r="321" spans="1:108">
      <c r="A321" s="3"/>
      <c r="B321" s="3"/>
      <c r="C321" s="3"/>
      <c r="D321" s="4"/>
      <c r="E321" s="4"/>
      <c r="I321" s="5"/>
      <c r="CY321" s="4"/>
      <c r="CZ321" s="4"/>
      <c r="DA321" s="4"/>
      <c r="DB321" s="4"/>
      <c r="DC321" s="4"/>
      <c r="DD321" s="4"/>
    </row>
    <row r="322" spans="1:108">
      <c r="A322" s="3"/>
      <c r="B322" s="3"/>
      <c r="C322" s="3"/>
      <c r="D322" s="4"/>
      <c r="E322" s="4"/>
      <c r="I322" s="5"/>
      <c r="CY322" s="4"/>
      <c r="CZ322" s="4"/>
      <c r="DA322" s="4"/>
      <c r="DB322" s="4"/>
      <c r="DC322" s="4"/>
      <c r="DD322" s="4"/>
    </row>
    <row r="323" spans="1:108">
      <c r="A323" s="3"/>
      <c r="B323" s="3"/>
      <c r="C323" s="3"/>
      <c r="D323" s="4"/>
      <c r="E323" s="4"/>
      <c r="I323" s="5"/>
      <c r="CY323" s="4"/>
      <c r="CZ323" s="4"/>
      <c r="DA323" s="4"/>
      <c r="DB323" s="4"/>
      <c r="DC323" s="4"/>
      <c r="DD323" s="4"/>
    </row>
    <row r="324" spans="1:108">
      <c r="A324" s="3"/>
      <c r="B324" s="3"/>
      <c r="C324" s="3"/>
      <c r="D324" s="4"/>
      <c r="E324" s="4"/>
      <c r="I324" s="5"/>
      <c r="CY324" s="4"/>
      <c r="CZ324" s="4"/>
      <c r="DA324" s="4"/>
      <c r="DB324" s="4"/>
      <c r="DC324" s="4"/>
      <c r="DD324" s="4"/>
    </row>
    <row r="325" spans="1:108">
      <c r="A325" s="3"/>
      <c r="B325" s="3"/>
      <c r="C325" s="3"/>
      <c r="D325" s="4"/>
      <c r="E325" s="4"/>
      <c r="I325" s="5"/>
      <c r="CY325" s="4"/>
      <c r="CZ325" s="4"/>
      <c r="DA325" s="4"/>
      <c r="DB325" s="4"/>
      <c r="DC325" s="4"/>
      <c r="DD325" s="4"/>
    </row>
    <row r="326" spans="1:108">
      <c r="A326" s="3"/>
      <c r="B326" s="3"/>
      <c r="C326" s="3"/>
      <c r="D326" s="4"/>
      <c r="E326" s="4"/>
      <c r="I326" s="5"/>
      <c r="CY326" s="4"/>
      <c r="CZ326" s="4"/>
      <c r="DA326" s="4"/>
      <c r="DB326" s="4"/>
      <c r="DC326" s="4"/>
      <c r="DD326" s="4"/>
    </row>
    <row r="327" spans="1:108">
      <c r="A327" s="3"/>
      <c r="B327" s="3"/>
      <c r="C327" s="3"/>
      <c r="D327" s="4"/>
      <c r="E327" s="4"/>
      <c r="I327" s="5"/>
      <c r="CY327" s="4"/>
      <c r="CZ327" s="4"/>
      <c r="DA327" s="4"/>
      <c r="DB327" s="4"/>
      <c r="DC327" s="4"/>
      <c r="DD327" s="4"/>
    </row>
    <row r="328" spans="1:108">
      <c r="A328" s="3"/>
      <c r="B328" s="3"/>
      <c r="C328" s="3"/>
      <c r="D328" s="4"/>
      <c r="E328" s="4"/>
      <c r="I328" s="5"/>
      <c r="CY328" s="4"/>
      <c r="CZ328" s="4"/>
      <c r="DA328" s="4"/>
      <c r="DB328" s="4"/>
      <c r="DC328" s="4"/>
      <c r="DD328" s="4"/>
    </row>
    <row r="329" spans="1:108">
      <c r="A329" s="3"/>
      <c r="B329" s="3"/>
      <c r="C329" s="3"/>
      <c r="D329" s="4"/>
      <c r="E329" s="4"/>
      <c r="I329" s="5"/>
      <c r="CY329" s="4"/>
      <c r="CZ329" s="4"/>
      <c r="DA329" s="4"/>
      <c r="DB329" s="4"/>
      <c r="DC329" s="4"/>
      <c r="DD329" s="4"/>
    </row>
    <row r="330" spans="1:108">
      <c r="A330" s="3"/>
      <c r="B330" s="3"/>
      <c r="C330" s="3"/>
      <c r="D330" s="4"/>
      <c r="E330" s="4"/>
      <c r="I330" s="5"/>
      <c r="CY330" s="4"/>
      <c r="CZ330" s="4"/>
      <c r="DA330" s="4"/>
      <c r="DB330" s="4"/>
      <c r="DC330" s="4"/>
      <c r="DD330" s="4"/>
    </row>
    <row r="331" spans="1:108">
      <c r="A331" s="3"/>
      <c r="B331" s="3"/>
      <c r="C331" s="3"/>
      <c r="D331" s="4"/>
      <c r="E331" s="4"/>
      <c r="I331" s="5"/>
      <c r="CY331" s="4"/>
      <c r="CZ331" s="4"/>
      <c r="DA331" s="4"/>
      <c r="DB331" s="4"/>
      <c r="DC331" s="4"/>
      <c r="DD331" s="4"/>
    </row>
    <row r="332" spans="1:108">
      <c r="A332" s="3"/>
      <c r="B332" s="3"/>
      <c r="C332" s="3"/>
      <c r="D332" s="4"/>
      <c r="E332" s="4"/>
      <c r="I332" s="5"/>
      <c r="CY332" s="4"/>
      <c r="CZ332" s="4"/>
      <c r="DA332" s="4"/>
      <c r="DB332" s="4"/>
      <c r="DC332" s="4"/>
      <c r="DD332" s="4"/>
    </row>
    <row r="333" spans="1:108">
      <c r="A333" s="3"/>
      <c r="B333" s="3"/>
      <c r="C333" s="3"/>
      <c r="D333" s="4"/>
      <c r="E333" s="4"/>
      <c r="I333" s="5"/>
      <c r="CY333" s="4"/>
      <c r="CZ333" s="4"/>
      <c r="DA333" s="4"/>
      <c r="DB333" s="4"/>
      <c r="DC333" s="4"/>
      <c r="DD333" s="4"/>
    </row>
    <row r="334" spans="1:108">
      <c r="A334" s="3"/>
      <c r="B334" s="3"/>
      <c r="C334" s="3"/>
      <c r="D334" s="4"/>
      <c r="E334" s="4"/>
      <c r="I334" s="5"/>
      <c r="CY334" s="4"/>
      <c r="CZ334" s="4"/>
      <c r="DA334" s="4"/>
      <c r="DB334" s="4"/>
      <c r="DC334" s="4"/>
      <c r="DD334" s="4"/>
    </row>
    <row r="335" spans="1:108">
      <c r="A335" s="3"/>
      <c r="B335" s="3"/>
      <c r="C335" s="3"/>
      <c r="D335" s="4"/>
      <c r="E335" s="4"/>
      <c r="I335" s="5"/>
      <c r="CY335" s="4"/>
      <c r="CZ335" s="4"/>
      <c r="DA335" s="4"/>
      <c r="DB335" s="4"/>
      <c r="DC335" s="4"/>
      <c r="DD335" s="4"/>
    </row>
    <row r="336" spans="1:108">
      <c r="A336" s="3"/>
      <c r="B336" s="3"/>
      <c r="C336" s="3"/>
      <c r="D336" s="4"/>
      <c r="E336" s="4"/>
      <c r="I336" s="5"/>
      <c r="CY336" s="4"/>
      <c r="CZ336" s="4"/>
      <c r="DA336" s="4"/>
      <c r="DB336" s="4"/>
      <c r="DC336" s="4"/>
      <c r="DD336" s="4"/>
    </row>
    <row r="337" spans="1:108">
      <c r="A337" s="3"/>
      <c r="B337" s="3"/>
      <c r="C337" s="3"/>
      <c r="D337" s="4"/>
      <c r="E337" s="4"/>
      <c r="I337" s="5"/>
      <c r="CY337" s="4"/>
      <c r="CZ337" s="4"/>
      <c r="DA337" s="4"/>
      <c r="DB337" s="4"/>
      <c r="DC337" s="4"/>
      <c r="DD337" s="4"/>
    </row>
    <row r="338" spans="1:108">
      <c r="A338" s="3"/>
      <c r="B338" s="3"/>
      <c r="C338" s="3"/>
      <c r="D338" s="4"/>
      <c r="E338" s="4"/>
      <c r="I338" s="5"/>
      <c r="CY338" s="4"/>
      <c r="CZ338" s="4"/>
      <c r="DA338" s="4"/>
      <c r="DB338" s="4"/>
      <c r="DC338" s="4"/>
      <c r="DD338" s="4"/>
    </row>
    <row r="339" spans="1:108">
      <c r="A339" s="3"/>
      <c r="B339" s="3"/>
      <c r="C339" s="3"/>
      <c r="D339" s="4"/>
      <c r="E339" s="4"/>
      <c r="I339" s="5"/>
      <c r="CY339" s="4"/>
      <c r="CZ339" s="4"/>
      <c r="DA339" s="4"/>
      <c r="DB339" s="4"/>
      <c r="DC339" s="4"/>
      <c r="DD339" s="4"/>
    </row>
    <row r="340" spans="1:108">
      <c r="A340" s="3"/>
      <c r="B340" s="3"/>
      <c r="C340" s="3"/>
      <c r="D340" s="4"/>
      <c r="E340" s="4"/>
      <c r="I340" s="5"/>
      <c r="CY340" s="4"/>
      <c r="CZ340" s="4"/>
      <c r="DA340" s="4"/>
      <c r="DB340" s="4"/>
      <c r="DC340" s="4"/>
      <c r="DD340" s="4"/>
    </row>
    <row r="341" spans="1:108">
      <c r="A341" s="3"/>
      <c r="B341" s="3"/>
      <c r="C341" s="3"/>
      <c r="D341" s="4"/>
      <c r="E341" s="4"/>
      <c r="I341" s="5"/>
      <c r="CY341" s="4"/>
      <c r="CZ341" s="4"/>
      <c r="DA341" s="4"/>
      <c r="DB341" s="4"/>
      <c r="DC341" s="4"/>
      <c r="DD341" s="4"/>
    </row>
    <row r="342" spans="1:108">
      <c r="A342" s="3"/>
      <c r="B342" s="3"/>
      <c r="C342" s="3"/>
      <c r="D342" s="4"/>
      <c r="E342" s="4"/>
      <c r="I342" s="5"/>
      <c r="CY342" s="4"/>
      <c r="CZ342" s="4"/>
      <c r="DA342" s="4"/>
      <c r="DB342" s="4"/>
      <c r="DC342" s="4"/>
      <c r="DD342" s="4"/>
    </row>
    <row r="343" spans="1:108">
      <c r="A343" s="3"/>
      <c r="B343" s="3"/>
      <c r="C343" s="3"/>
      <c r="D343" s="4"/>
      <c r="E343" s="4"/>
      <c r="I343" s="5"/>
      <c r="CY343" s="4"/>
      <c r="CZ343" s="4"/>
      <c r="DA343" s="4"/>
      <c r="DB343" s="4"/>
      <c r="DC343" s="4"/>
      <c r="DD343" s="4"/>
    </row>
    <row r="344" spans="1:108">
      <c r="A344" s="3"/>
      <c r="B344" s="3"/>
      <c r="C344" s="3"/>
      <c r="D344" s="4"/>
      <c r="E344" s="4"/>
      <c r="I344" s="5"/>
      <c r="CY344" s="4"/>
      <c r="CZ344" s="4"/>
      <c r="DA344" s="4"/>
      <c r="DB344" s="4"/>
      <c r="DC344" s="4"/>
      <c r="DD344" s="4"/>
    </row>
    <row r="345" spans="1:108">
      <c r="A345" s="3"/>
      <c r="B345" s="3"/>
      <c r="C345" s="3"/>
      <c r="D345" s="4"/>
      <c r="E345" s="4"/>
      <c r="I345" s="5"/>
      <c r="CY345" s="4"/>
      <c r="CZ345" s="4"/>
      <c r="DA345" s="4"/>
      <c r="DB345" s="4"/>
      <c r="DC345" s="4"/>
      <c r="DD345" s="4"/>
    </row>
    <row r="346" spans="1:108">
      <c r="A346" s="3"/>
      <c r="B346" s="3"/>
      <c r="C346" s="3"/>
      <c r="D346" s="4"/>
      <c r="E346" s="4"/>
      <c r="I346" s="5"/>
      <c r="CY346" s="4"/>
      <c r="CZ346" s="4"/>
      <c r="DA346" s="4"/>
      <c r="DB346" s="4"/>
      <c r="DC346" s="4"/>
      <c r="DD346" s="4"/>
    </row>
    <row r="347" spans="1:108">
      <c r="A347" s="3"/>
      <c r="B347" s="3"/>
      <c r="C347" s="3"/>
      <c r="D347" s="4"/>
      <c r="E347" s="4"/>
      <c r="I347" s="5"/>
      <c r="CY347" s="4"/>
      <c r="CZ347" s="4"/>
      <c r="DA347" s="4"/>
      <c r="DB347" s="4"/>
      <c r="DC347" s="4"/>
      <c r="DD347" s="4"/>
    </row>
    <row r="348" spans="1:108">
      <c r="A348" s="3"/>
      <c r="B348" s="3"/>
      <c r="C348" s="3"/>
      <c r="D348" s="4"/>
      <c r="E348" s="4"/>
      <c r="I348" s="5"/>
      <c r="CY348" s="4"/>
      <c r="CZ348" s="4"/>
      <c r="DA348" s="4"/>
      <c r="DB348" s="4"/>
      <c r="DC348" s="4"/>
      <c r="DD348" s="4"/>
    </row>
    <row r="349" spans="1:108">
      <c r="A349" s="3"/>
      <c r="B349" s="3"/>
      <c r="C349" s="3"/>
      <c r="D349" s="4"/>
      <c r="E349" s="4"/>
      <c r="I349" s="5"/>
      <c r="CY349" s="4"/>
      <c r="CZ349" s="4"/>
      <c r="DA349" s="4"/>
      <c r="DB349" s="4"/>
      <c r="DC349" s="4"/>
      <c r="DD349" s="4"/>
    </row>
    <row r="350" spans="1:108">
      <c r="A350" s="3"/>
      <c r="B350" s="3"/>
      <c r="C350" s="3"/>
      <c r="D350" s="4"/>
      <c r="E350" s="4"/>
      <c r="I350" s="5"/>
      <c r="CY350" s="4"/>
      <c r="CZ350" s="4"/>
      <c r="DA350" s="4"/>
      <c r="DB350" s="4"/>
      <c r="DC350" s="4"/>
      <c r="DD350" s="4"/>
    </row>
    <row r="351" spans="1:108">
      <c r="A351" s="3"/>
      <c r="B351" s="3"/>
      <c r="C351" s="3"/>
      <c r="D351" s="4"/>
      <c r="E351" s="4"/>
      <c r="I351" s="5"/>
      <c r="CY351" s="4"/>
      <c r="CZ351" s="4"/>
      <c r="DA351" s="4"/>
      <c r="DB351" s="4"/>
      <c r="DC351" s="4"/>
      <c r="DD351" s="4"/>
    </row>
    <row r="352" spans="1:108">
      <c r="A352" s="3"/>
      <c r="B352" s="3"/>
      <c r="C352" s="3"/>
      <c r="D352" s="4"/>
      <c r="E352" s="4"/>
      <c r="I352" s="5"/>
      <c r="CY352" s="4"/>
      <c r="CZ352" s="4"/>
      <c r="DA352" s="4"/>
      <c r="DB352" s="4"/>
      <c r="DC352" s="4"/>
      <c r="DD352" s="4"/>
    </row>
    <row r="353" spans="1:108">
      <c r="A353" s="3"/>
      <c r="B353" s="3"/>
      <c r="C353" s="3"/>
      <c r="D353" s="4"/>
      <c r="E353" s="4"/>
      <c r="I353" s="5"/>
      <c r="CY353" s="4"/>
      <c r="CZ353" s="4"/>
      <c r="DA353" s="4"/>
      <c r="DB353" s="4"/>
      <c r="DC353" s="4"/>
      <c r="DD353" s="4"/>
    </row>
    <row r="354" spans="1:108">
      <c r="A354" s="3"/>
      <c r="B354" s="3"/>
      <c r="C354" s="3"/>
      <c r="D354" s="4"/>
      <c r="E354" s="4"/>
      <c r="I354" s="5"/>
      <c r="CY354" s="4"/>
      <c r="CZ354" s="4"/>
      <c r="DA354" s="4"/>
      <c r="DB354" s="4"/>
      <c r="DC354" s="4"/>
      <c r="DD354" s="4"/>
    </row>
    <row r="355" spans="1:108">
      <c r="A355" s="3"/>
      <c r="B355" s="3"/>
      <c r="C355" s="3"/>
      <c r="D355" s="4"/>
      <c r="E355" s="4"/>
      <c r="I355" s="5"/>
      <c r="CY355" s="4"/>
      <c r="CZ355" s="4"/>
      <c r="DA355" s="4"/>
      <c r="DB355" s="4"/>
      <c r="DC355" s="4"/>
      <c r="DD355" s="4"/>
    </row>
    <row r="356" spans="1:108">
      <c r="A356" s="3"/>
      <c r="B356" s="3"/>
      <c r="C356" s="3"/>
      <c r="D356" s="4"/>
      <c r="E356" s="4"/>
      <c r="I356" s="5"/>
      <c r="CY356" s="4"/>
      <c r="CZ356" s="4"/>
      <c r="DA356" s="4"/>
      <c r="DB356" s="4"/>
      <c r="DC356" s="4"/>
      <c r="DD356" s="4"/>
    </row>
    <row r="357" spans="1:108">
      <c r="A357" s="3"/>
      <c r="B357" s="3"/>
      <c r="C357" s="3"/>
      <c r="D357" s="4"/>
      <c r="E357" s="4"/>
      <c r="I357" s="5"/>
      <c r="CY357" s="4"/>
      <c r="CZ357" s="4"/>
      <c r="DA357" s="4"/>
      <c r="DB357" s="4"/>
      <c r="DC357" s="4"/>
      <c r="DD357" s="4"/>
    </row>
    <row r="358" spans="1:108">
      <c r="A358" s="3"/>
      <c r="B358" s="3"/>
      <c r="C358" s="3"/>
      <c r="D358" s="4"/>
      <c r="E358" s="4"/>
      <c r="I358" s="5"/>
      <c r="CY358" s="4"/>
      <c r="CZ358" s="4"/>
      <c r="DA358" s="4"/>
      <c r="DB358" s="4"/>
      <c r="DC358" s="4"/>
      <c r="DD358" s="4"/>
    </row>
    <row r="359" spans="1:108">
      <c r="A359" s="3"/>
      <c r="B359" s="3"/>
      <c r="C359" s="3"/>
      <c r="D359" s="4"/>
      <c r="E359" s="4"/>
      <c r="I359" s="5"/>
      <c r="CY359" s="4"/>
      <c r="CZ359" s="4"/>
      <c r="DA359" s="4"/>
      <c r="DB359" s="4"/>
      <c r="DC359" s="4"/>
      <c r="DD359" s="4"/>
    </row>
    <row r="360" spans="1:108">
      <c r="A360" s="3"/>
      <c r="B360" s="3"/>
      <c r="C360" s="3"/>
      <c r="D360" s="4"/>
      <c r="E360" s="4"/>
      <c r="I360" s="5"/>
      <c r="CY360" s="4"/>
      <c r="CZ360" s="4"/>
      <c r="DA360" s="4"/>
      <c r="DB360" s="4"/>
      <c r="DC360" s="4"/>
      <c r="DD360" s="4"/>
    </row>
    <row r="361" spans="1:108">
      <c r="A361" s="3"/>
      <c r="B361" s="3"/>
      <c r="C361" s="3"/>
      <c r="D361" s="4"/>
      <c r="E361" s="4"/>
      <c r="I361" s="5"/>
      <c r="CY361" s="4"/>
      <c r="CZ361" s="4"/>
      <c r="DA361" s="4"/>
      <c r="DB361" s="4"/>
      <c r="DC361" s="4"/>
      <c r="DD361" s="4"/>
    </row>
    <row r="362" spans="1:108">
      <c r="A362" s="3"/>
      <c r="B362" s="3"/>
      <c r="C362" s="3"/>
      <c r="D362" s="4"/>
      <c r="E362" s="4"/>
      <c r="I362" s="5"/>
      <c r="CY362" s="4"/>
      <c r="CZ362" s="4"/>
      <c r="DA362" s="4"/>
      <c r="DB362" s="4"/>
      <c r="DC362" s="4"/>
      <c r="DD362" s="4"/>
    </row>
    <row r="363" spans="1:108">
      <c r="A363" s="3"/>
      <c r="B363" s="3"/>
      <c r="C363" s="3"/>
      <c r="D363" s="4"/>
      <c r="E363" s="4"/>
      <c r="I363" s="5"/>
      <c r="CY363" s="4"/>
      <c r="CZ363" s="4"/>
      <c r="DA363" s="4"/>
      <c r="DB363" s="4"/>
      <c r="DC363" s="4"/>
      <c r="DD363" s="4"/>
    </row>
    <row r="364" spans="1:108">
      <c r="A364" s="3"/>
      <c r="B364" s="3"/>
      <c r="C364" s="3"/>
      <c r="D364" s="4"/>
      <c r="E364" s="4"/>
      <c r="I364" s="5"/>
      <c r="CY364" s="4"/>
      <c r="CZ364" s="4"/>
      <c r="DA364" s="4"/>
      <c r="DB364" s="4"/>
      <c r="DC364" s="4"/>
      <c r="DD364" s="4"/>
    </row>
    <row r="365" spans="1:108">
      <c r="A365" s="3"/>
      <c r="B365" s="3"/>
      <c r="C365" s="3"/>
      <c r="D365" s="4"/>
      <c r="E365" s="4"/>
      <c r="I365" s="5"/>
      <c r="CY365" s="4"/>
      <c r="CZ365" s="4"/>
      <c r="DA365" s="4"/>
      <c r="DB365" s="4"/>
      <c r="DC365" s="4"/>
      <c r="DD365" s="4"/>
    </row>
    <row r="366" spans="1:108">
      <c r="A366" s="3"/>
      <c r="B366" s="3"/>
      <c r="C366" s="3"/>
      <c r="D366" s="4"/>
      <c r="E366" s="4"/>
      <c r="I366" s="5"/>
      <c r="CY366" s="4"/>
      <c r="CZ366" s="4"/>
      <c r="DA366" s="4"/>
      <c r="DB366" s="4"/>
      <c r="DC366" s="4"/>
      <c r="DD366" s="4"/>
    </row>
    <row r="367" spans="1:108">
      <c r="A367" s="3"/>
      <c r="B367" s="3"/>
      <c r="C367" s="3"/>
      <c r="D367" s="4"/>
      <c r="E367" s="4"/>
      <c r="I367" s="5"/>
      <c r="CY367" s="4"/>
      <c r="CZ367" s="4"/>
      <c r="DA367" s="4"/>
      <c r="DB367" s="4"/>
      <c r="DC367" s="4"/>
      <c r="DD367" s="4"/>
    </row>
    <row r="368" spans="1:108">
      <c r="A368" s="3"/>
      <c r="B368" s="3"/>
      <c r="C368" s="3"/>
      <c r="D368" s="4"/>
      <c r="E368" s="4"/>
      <c r="I368" s="5"/>
      <c r="CY368" s="4"/>
      <c r="CZ368" s="4"/>
      <c r="DA368" s="4"/>
      <c r="DB368" s="4"/>
      <c r="DC368" s="4"/>
      <c r="DD368" s="4"/>
    </row>
    <row r="369" spans="1:108">
      <c r="A369" s="3"/>
      <c r="B369" s="3"/>
      <c r="C369" s="3"/>
      <c r="D369" s="4"/>
      <c r="E369" s="4"/>
      <c r="I369" s="5"/>
      <c r="CY369" s="4"/>
      <c r="CZ369" s="4"/>
      <c r="DA369" s="4"/>
      <c r="DB369" s="4"/>
      <c r="DC369" s="4"/>
      <c r="DD369" s="4"/>
    </row>
    <row r="370" spans="1:108">
      <c r="A370" s="3"/>
      <c r="B370" s="3"/>
      <c r="C370" s="3"/>
      <c r="D370" s="4"/>
      <c r="E370" s="4"/>
      <c r="I370" s="5"/>
      <c r="CY370" s="4"/>
      <c r="CZ370" s="4"/>
      <c r="DA370" s="4"/>
      <c r="DB370" s="4"/>
      <c r="DC370" s="4"/>
      <c r="DD370" s="4"/>
    </row>
    <row r="371" spans="1:108">
      <c r="A371" s="3"/>
      <c r="B371" s="3"/>
      <c r="C371" s="3"/>
      <c r="D371" s="4"/>
      <c r="E371" s="4"/>
      <c r="I371" s="5"/>
      <c r="CY371" s="4"/>
      <c r="CZ371" s="4"/>
      <c r="DA371" s="4"/>
      <c r="DB371" s="4"/>
      <c r="DC371" s="4"/>
      <c r="DD371" s="4"/>
    </row>
    <row r="372" spans="1:108">
      <c r="A372" s="3"/>
      <c r="B372" s="3"/>
      <c r="C372" s="3"/>
      <c r="D372" s="4"/>
      <c r="E372" s="4"/>
      <c r="I372" s="5"/>
      <c r="CY372" s="4"/>
      <c r="CZ372" s="4"/>
      <c r="DA372" s="4"/>
      <c r="DB372" s="4"/>
      <c r="DC372" s="4"/>
      <c r="DD372" s="4"/>
    </row>
    <row r="373" spans="1:108">
      <c r="A373" s="3"/>
      <c r="B373" s="3"/>
      <c r="C373" s="3"/>
      <c r="D373" s="4"/>
      <c r="E373" s="4"/>
      <c r="I373" s="5"/>
      <c r="CY373" s="4"/>
      <c r="CZ373" s="4"/>
      <c r="DA373" s="4"/>
      <c r="DB373" s="4"/>
      <c r="DC373" s="4"/>
      <c r="DD373" s="4"/>
    </row>
    <row r="374" spans="1:108">
      <c r="A374" s="3"/>
      <c r="B374" s="3"/>
      <c r="C374" s="3"/>
      <c r="D374" s="4"/>
      <c r="E374" s="4"/>
      <c r="I374" s="5"/>
      <c r="CY374" s="4"/>
      <c r="CZ374" s="4"/>
      <c r="DA374" s="4"/>
      <c r="DB374" s="4"/>
      <c r="DC374" s="4"/>
      <c r="DD374" s="4"/>
    </row>
    <row r="375" spans="1:108">
      <c r="A375" s="3"/>
      <c r="B375" s="3"/>
      <c r="C375" s="3"/>
      <c r="D375" s="4"/>
      <c r="E375" s="4"/>
      <c r="I375" s="5"/>
      <c r="CY375" s="4"/>
      <c r="CZ375" s="4"/>
      <c r="DA375" s="4"/>
      <c r="DB375" s="4"/>
      <c r="DC375" s="4"/>
      <c r="DD375" s="4"/>
    </row>
    <row r="376" spans="1:108">
      <c r="A376" s="3"/>
      <c r="B376" s="3"/>
      <c r="C376" s="3"/>
      <c r="D376" s="4"/>
      <c r="E376" s="4"/>
      <c r="I376" s="5"/>
      <c r="CY376" s="4"/>
      <c r="CZ376" s="4"/>
      <c r="DA376" s="4"/>
      <c r="DB376" s="4"/>
      <c r="DC376" s="4"/>
      <c r="DD376" s="4"/>
    </row>
    <row r="377" spans="1:108">
      <c r="A377" s="3"/>
      <c r="B377" s="3"/>
      <c r="C377" s="3"/>
      <c r="D377" s="4"/>
      <c r="E377" s="4"/>
      <c r="I377" s="5"/>
      <c r="CY377" s="4"/>
      <c r="CZ377" s="4"/>
      <c r="DA377" s="4"/>
      <c r="DB377" s="4"/>
      <c r="DC377" s="4"/>
      <c r="DD377" s="4"/>
    </row>
    <row r="378" spans="1:108">
      <c r="A378" s="3"/>
      <c r="B378" s="3"/>
      <c r="C378" s="3"/>
      <c r="D378" s="4"/>
      <c r="E378" s="4"/>
      <c r="I378" s="5"/>
      <c r="CY378" s="4"/>
      <c r="CZ378" s="4"/>
      <c r="DA378" s="4"/>
      <c r="DB378" s="4"/>
      <c r="DC378" s="4"/>
      <c r="DD378" s="4"/>
    </row>
    <row r="379" spans="1:108">
      <c r="A379" s="3"/>
      <c r="B379" s="3"/>
      <c r="C379" s="3"/>
      <c r="D379" s="4"/>
      <c r="E379" s="4"/>
      <c r="I379" s="5"/>
      <c r="CY379" s="4"/>
      <c r="CZ379" s="4"/>
      <c r="DA379" s="4"/>
      <c r="DB379" s="4"/>
      <c r="DC379" s="4"/>
      <c r="DD379" s="4"/>
    </row>
    <row r="380" spans="1:108">
      <c r="A380" s="3"/>
      <c r="B380" s="3"/>
      <c r="C380" s="3"/>
      <c r="D380" s="4"/>
      <c r="E380" s="4"/>
      <c r="I380" s="5"/>
      <c r="CY380" s="4"/>
      <c r="CZ380" s="4"/>
      <c r="DA380" s="4"/>
      <c r="DB380" s="4"/>
      <c r="DC380" s="4"/>
      <c r="DD380" s="4"/>
    </row>
    <row r="381" spans="1:108">
      <c r="A381" s="3"/>
      <c r="B381" s="3"/>
      <c r="C381" s="3"/>
      <c r="D381" s="4"/>
      <c r="E381" s="4"/>
      <c r="I381" s="5"/>
      <c r="CY381" s="4"/>
      <c r="CZ381" s="4"/>
      <c r="DA381" s="4"/>
      <c r="DB381" s="4"/>
      <c r="DC381" s="4"/>
      <c r="DD381" s="4"/>
    </row>
    <row r="382" spans="1:108">
      <c r="A382" s="3"/>
      <c r="B382" s="3"/>
      <c r="C382" s="3"/>
      <c r="D382" s="4"/>
      <c r="E382" s="4"/>
      <c r="I382" s="5"/>
      <c r="CY382" s="4"/>
      <c r="CZ382" s="4"/>
      <c r="DA382" s="4"/>
      <c r="DB382" s="4"/>
      <c r="DC382" s="4"/>
      <c r="DD382" s="4"/>
    </row>
    <row r="383" spans="1:108">
      <c r="A383" s="3"/>
      <c r="B383" s="3"/>
      <c r="C383" s="3"/>
      <c r="D383" s="4"/>
      <c r="E383" s="4"/>
      <c r="I383" s="5"/>
      <c r="CY383" s="4"/>
      <c r="CZ383" s="4"/>
      <c r="DA383" s="4"/>
      <c r="DB383" s="4"/>
      <c r="DC383" s="4"/>
      <c r="DD383" s="4"/>
    </row>
    <row r="384" spans="1:108">
      <c r="A384" s="3"/>
      <c r="B384" s="3"/>
      <c r="C384" s="3"/>
      <c r="D384" s="4"/>
      <c r="E384" s="4"/>
      <c r="I384" s="5"/>
      <c r="CY384" s="4"/>
      <c r="CZ384" s="4"/>
      <c r="DA384" s="4"/>
      <c r="DB384" s="4"/>
      <c r="DC384" s="4"/>
      <c r="DD384" s="4"/>
    </row>
    <row r="385" spans="1:108">
      <c r="A385" s="3"/>
      <c r="B385" s="3"/>
      <c r="C385" s="3"/>
      <c r="D385" s="4"/>
      <c r="E385" s="4"/>
      <c r="I385" s="5"/>
      <c r="CY385" s="4"/>
      <c r="CZ385" s="4"/>
      <c r="DA385" s="4"/>
      <c r="DB385" s="4"/>
      <c r="DC385" s="4"/>
      <c r="DD385" s="4"/>
    </row>
    <row r="386" spans="1:108">
      <c r="A386" s="3"/>
      <c r="B386" s="3"/>
      <c r="C386" s="3"/>
      <c r="D386" s="4"/>
      <c r="E386" s="4"/>
      <c r="I386" s="5"/>
      <c r="CY386" s="4"/>
      <c r="CZ386" s="4"/>
      <c r="DA386" s="4"/>
      <c r="DB386" s="4"/>
      <c r="DC386" s="4"/>
      <c r="DD386" s="4"/>
    </row>
    <row r="387" spans="1:108">
      <c r="A387" s="3"/>
      <c r="B387" s="3"/>
      <c r="C387" s="3"/>
      <c r="D387" s="4"/>
      <c r="E387" s="4"/>
      <c r="I387" s="5"/>
      <c r="CY387" s="4"/>
      <c r="CZ387" s="4"/>
      <c r="DA387" s="4"/>
      <c r="DB387" s="4"/>
      <c r="DC387" s="4"/>
      <c r="DD387" s="4"/>
    </row>
    <row r="388" spans="1:108">
      <c r="A388" s="3"/>
      <c r="B388" s="3"/>
      <c r="C388" s="3"/>
      <c r="D388" s="4"/>
      <c r="E388" s="4"/>
      <c r="I388" s="5"/>
      <c r="CY388" s="4"/>
      <c r="CZ388" s="4"/>
      <c r="DA388" s="4"/>
      <c r="DB388" s="4"/>
      <c r="DC388" s="4"/>
      <c r="DD388" s="4"/>
    </row>
    <row r="389" spans="1:108">
      <c r="A389" s="3"/>
      <c r="B389" s="3"/>
      <c r="C389" s="3"/>
      <c r="D389" s="4"/>
      <c r="E389" s="4"/>
      <c r="I389" s="5"/>
      <c r="CY389" s="4"/>
      <c r="CZ389" s="4"/>
      <c r="DA389" s="4"/>
      <c r="DB389" s="4"/>
      <c r="DC389" s="4"/>
      <c r="DD389" s="4"/>
    </row>
    <row r="390" spans="1:108">
      <c r="A390" s="3"/>
      <c r="B390" s="3"/>
      <c r="C390" s="3"/>
      <c r="D390" s="4"/>
      <c r="E390" s="4"/>
      <c r="I390" s="5"/>
      <c r="CY390" s="4"/>
      <c r="CZ390" s="4"/>
      <c r="DA390" s="4"/>
      <c r="DB390" s="4"/>
      <c r="DC390" s="4"/>
      <c r="DD390" s="4"/>
    </row>
    <row r="391" spans="1:108">
      <c r="A391" s="3"/>
      <c r="B391" s="3"/>
      <c r="C391" s="3"/>
      <c r="D391" s="4"/>
      <c r="E391" s="4"/>
      <c r="I391" s="5"/>
      <c r="CY391" s="4"/>
      <c r="CZ391" s="4"/>
      <c r="DA391" s="4"/>
      <c r="DB391" s="4"/>
      <c r="DC391" s="4"/>
      <c r="DD391" s="4"/>
    </row>
    <row r="392" spans="1:108">
      <c r="A392" s="3"/>
      <c r="B392" s="3"/>
      <c r="C392" s="3"/>
      <c r="D392" s="4"/>
      <c r="E392" s="4"/>
      <c r="I392" s="5"/>
      <c r="CY392" s="4"/>
      <c r="CZ392" s="4"/>
      <c r="DA392" s="4"/>
      <c r="DB392" s="4"/>
      <c r="DC392" s="4"/>
      <c r="DD392" s="4"/>
    </row>
    <row r="393" spans="1:108">
      <c r="A393" s="3"/>
      <c r="B393" s="3"/>
      <c r="C393" s="3"/>
      <c r="D393" s="4"/>
      <c r="E393" s="4"/>
      <c r="I393" s="5"/>
      <c r="CY393" s="4"/>
      <c r="CZ393" s="4"/>
      <c r="DA393" s="4"/>
      <c r="DB393" s="4"/>
      <c r="DC393" s="4"/>
      <c r="DD393" s="4"/>
    </row>
    <row r="394" spans="1:108">
      <c r="A394" s="3"/>
      <c r="B394" s="3"/>
      <c r="C394" s="3"/>
      <c r="D394" s="4"/>
      <c r="E394" s="4"/>
      <c r="I394" s="5"/>
      <c r="CY394" s="4"/>
      <c r="CZ394" s="4"/>
      <c r="DA394" s="4"/>
      <c r="DB394" s="4"/>
      <c r="DC394" s="4"/>
      <c r="DD394" s="4"/>
    </row>
    <row r="395" spans="1:108">
      <c r="A395" s="3"/>
      <c r="B395" s="3"/>
      <c r="C395" s="3"/>
      <c r="D395" s="4"/>
      <c r="E395" s="4"/>
      <c r="I395" s="5"/>
      <c r="CY395" s="4"/>
      <c r="CZ395" s="4"/>
      <c r="DA395" s="4"/>
      <c r="DB395" s="4"/>
      <c r="DC395" s="4"/>
      <c r="DD395" s="4"/>
    </row>
    <row r="396" spans="1:108">
      <c r="A396" s="3"/>
      <c r="B396" s="3"/>
      <c r="C396" s="3"/>
      <c r="D396" s="4"/>
      <c r="E396" s="4"/>
      <c r="I396" s="5"/>
      <c r="CY396" s="4"/>
      <c r="CZ396" s="4"/>
      <c r="DA396" s="4"/>
      <c r="DB396" s="4"/>
      <c r="DC396" s="4"/>
      <c r="DD396" s="4"/>
    </row>
    <row r="397" spans="1:108">
      <c r="A397" s="3"/>
      <c r="B397" s="3"/>
      <c r="C397" s="3"/>
      <c r="D397" s="4"/>
      <c r="E397" s="4"/>
      <c r="I397" s="5"/>
      <c r="CY397" s="4"/>
      <c r="CZ397" s="4"/>
      <c r="DA397" s="4"/>
      <c r="DB397" s="4"/>
      <c r="DC397" s="4"/>
      <c r="DD397" s="4"/>
    </row>
    <row r="398" spans="1:108">
      <c r="A398" s="3"/>
      <c r="B398" s="3"/>
      <c r="C398" s="3"/>
      <c r="D398" s="4"/>
      <c r="E398" s="4"/>
      <c r="I398" s="5"/>
      <c r="CY398" s="4"/>
      <c r="CZ398" s="4"/>
      <c r="DA398" s="4"/>
      <c r="DB398" s="4"/>
      <c r="DC398" s="4"/>
      <c r="DD398" s="4"/>
    </row>
    <row r="399" spans="1:108">
      <c r="A399" s="3"/>
      <c r="B399" s="3"/>
      <c r="C399" s="3"/>
      <c r="D399" s="4"/>
      <c r="E399" s="4"/>
      <c r="I399" s="5"/>
      <c r="CY399" s="4"/>
      <c r="CZ399" s="4"/>
      <c r="DA399" s="4"/>
      <c r="DB399" s="4"/>
      <c r="DC399" s="4"/>
      <c r="DD399" s="4"/>
    </row>
    <row r="400" spans="1:108">
      <c r="A400" s="3"/>
      <c r="B400" s="3"/>
      <c r="C400" s="3"/>
      <c r="D400" s="4"/>
      <c r="E400" s="4"/>
      <c r="I400" s="5"/>
      <c r="CY400" s="4"/>
      <c r="CZ400" s="4"/>
      <c r="DA400" s="4"/>
      <c r="DB400" s="4"/>
      <c r="DC400" s="4"/>
      <c r="DD400" s="4"/>
    </row>
    <row r="401" spans="1:108">
      <c r="A401" s="3"/>
      <c r="B401" s="3"/>
      <c r="C401" s="3"/>
      <c r="D401" s="4"/>
      <c r="E401" s="4"/>
      <c r="I401" s="5"/>
      <c r="CY401" s="4"/>
      <c r="CZ401" s="4"/>
      <c r="DA401" s="4"/>
      <c r="DB401" s="4"/>
      <c r="DC401" s="4"/>
      <c r="DD401" s="4"/>
    </row>
    <row r="402" spans="1:108">
      <c r="A402" s="3"/>
      <c r="B402" s="3"/>
      <c r="C402" s="3"/>
      <c r="D402" s="4"/>
      <c r="E402" s="4"/>
      <c r="I402" s="5"/>
      <c r="CY402" s="4"/>
      <c r="CZ402" s="4"/>
      <c r="DA402" s="4"/>
      <c r="DB402" s="4"/>
      <c r="DC402" s="4"/>
      <c r="DD402" s="4"/>
    </row>
    <row r="403" spans="1:108">
      <c r="A403" s="3"/>
      <c r="B403" s="3"/>
      <c r="C403" s="3"/>
      <c r="D403" s="4"/>
      <c r="E403" s="4"/>
      <c r="I403" s="5"/>
      <c r="CY403" s="4"/>
      <c r="CZ403" s="4"/>
      <c r="DA403" s="4"/>
      <c r="DB403" s="4"/>
      <c r="DC403" s="4"/>
      <c r="DD403" s="4"/>
    </row>
    <row r="404" spans="1:108">
      <c r="A404" s="3"/>
      <c r="B404" s="3"/>
      <c r="C404" s="3"/>
      <c r="D404" s="4"/>
      <c r="E404" s="4"/>
      <c r="I404" s="5"/>
      <c r="CY404" s="4"/>
      <c r="CZ404" s="4"/>
      <c r="DA404" s="4"/>
      <c r="DB404" s="4"/>
      <c r="DC404" s="4"/>
      <c r="DD404" s="4"/>
    </row>
    <row r="405" spans="1:108">
      <c r="A405" s="3"/>
      <c r="B405" s="3"/>
      <c r="C405" s="3"/>
      <c r="D405" s="4"/>
      <c r="E405" s="4"/>
      <c r="I405" s="5"/>
      <c r="CY405" s="4"/>
      <c r="CZ405" s="4"/>
      <c r="DA405" s="4"/>
      <c r="DB405" s="4"/>
      <c r="DC405" s="4"/>
      <c r="DD405" s="4"/>
    </row>
    <row r="406" spans="1:108">
      <c r="A406" s="3"/>
      <c r="B406" s="3"/>
      <c r="C406" s="3"/>
      <c r="D406" s="4"/>
      <c r="E406" s="4"/>
      <c r="I406" s="5"/>
      <c r="CY406" s="4"/>
      <c r="CZ406" s="4"/>
      <c r="DA406" s="4"/>
      <c r="DB406" s="4"/>
      <c r="DC406" s="4"/>
      <c r="DD406" s="4"/>
    </row>
    <row r="407" spans="1:108">
      <c r="A407" s="3"/>
      <c r="B407" s="3"/>
      <c r="C407" s="3"/>
      <c r="D407" s="4"/>
      <c r="E407" s="4"/>
      <c r="I407" s="5"/>
      <c r="CY407" s="4"/>
      <c r="CZ407" s="4"/>
      <c r="DA407" s="4"/>
      <c r="DB407" s="4"/>
      <c r="DC407" s="4"/>
      <c r="DD407" s="4"/>
    </row>
    <row r="408" spans="1:108">
      <c r="A408" s="3"/>
      <c r="B408" s="3"/>
      <c r="C408" s="3"/>
      <c r="D408" s="4"/>
      <c r="E408" s="4"/>
      <c r="I408" s="5"/>
      <c r="CY408" s="4"/>
      <c r="CZ408" s="4"/>
      <c r="DA408" s="4"/>
      <c r="DB408" s="4"/>
      <c r="DC408" s="4"/>
      <c r="DD408" s="4"/>
    </row>
    <row r="409" spans="1:108">
      <c r="A409" s="3"/>
      <c r="B409" s="3"/>
      <c r="C409" s="3"/>
      <c r="D409" s="4"/>
      <c r="E409" s="4"/>
      <c r="I409" s="5"/>
      <c r="CY409" s="4"/>
      <c r="CZ409" s="4"/>
      <c r="DA409" s="4"/>
      <c r="DB409" s="4"/>
      <c r="DC409" s="4"/>
      <c r="DD409" s="4"/>
    </row>
    <row r="410" spans="1:108">
      <c r="A410" s="3"/>
      <c r="B410" s="3"/>
      <c r="C410" s="3"/>
      <c r="D410" s="4"/>
      <c r="E410" s="4"/>
      <c r="I410" s="5"/>
      <c r="CY410" s="4"/>
      <c r="CZ410" s="4"/>
      <c r="DA410" s="4"/>
      <c r="DB410" s="4"/>
      <c r="DC410" s="4"/>
      <c r="DD410" s="4"/>
    </row>
    <row r="411" spans="1:108">
      <c r="A411" s="3"/>
      <c r="B411" s="3"/>
      <c r="C411" s="3"/>
      <c r="D411" s="4"/>
      <c r="E411" s="4"/>
      <c r="I411" s="5"/>
      <c r="CY411" s="4"/>
      <c r="CZ411" s="4"/>
      <c r="DA411" s="4"/>
      <c r="DB411" s="4"/>
      <c r="DC411" s="4"/>
      <c r="DD411" s="4"/>
    </row>
    <row r="412" spans="1:108">
      <c r="A412" s="3"/>
      <c r="B412" s="3"/>
      <c r="C412" s="3"/>
      <c r="D412" s="4"/>
      <c r="E412" s="4"/>
      <c r="I412" s="5"/>
      <c r="CY412" s="4"/>
      <c r="CZ412" s="4"/>
      <c r="DA412" s="4"/>
      <c r="DB412" s="4"/>
      <c r="DC412" s="4"/>
      <c r="DD412" s="4"/>
    </row>
    <row r="413" spans="1:108">
      <c r="A413" s="3"/>
      <c r="B413" s="3"/>
      <c r="C413" s="3"/>
      <c r="D413" s="4"/>
      <c r="E413" s="4"/>
      <c r="I413" s="5"/>
      <c r="CY413" s="4"/>
      <c r="CZ413" s="4"/>
      <c r="DA413" s="4"/>
      <c r="DB413" s="4"/>
      <c r="DC413" s="4"/>
      <c r="DD413" s="4"/>
    </row>
    <row r="414" spans="1:108">
      <c r="A414" s="3"/>
      <c r="B414" s="3"/>
      <c r="C414" s="3"/>
      <c r="D414" s="4"/>
      <c r="E414" s="4"/>
      <c r="I414" s="5"/>
      <c r="CY414" s="4"/>
      <c r="CZ414" s="4"/>
      <c r="DA414" s="4"/>
      <c r="DB414" s="4"/>
      <c r="DC414" s="4"/>
      <c r="DD414" s="4"/>
    </row>
    <row r="415" spans="1:108">
      <c r="A415" s="3"/>
      <c r="B415" s="3"/>
      <c r="C415" s="3"/>
      <c r="D415" s="4"/>
      <c r="E415" s="4"/>
      <c r="I415" s="5"/>
      <c r="CY415" s="4"/>
      <c r="CZ415" s="4"/>
      <c r="DA415" s="4"/>
      <c r="DB415" s="4"/>
      <c r="DC415" s="4"/>
      <c r="DD415" s="4"/>
    </row>
    <row r="416" spans="1:108">
      <c r="A416" s="3"/>
      <c r="B416" s="3"/>
      <c r="C416" s="3"/>
      <c r="D416" s="4"/>
      <c r="E416" s="4"/>
      <c r="I416" s="5"/>
      <c r="CY416" s="4"/>
      <c r="CZ416" s="4"/>
      <c r="DA416" s="4"/>
      <c r="DB416" s="4"/>
      <c r="DC416" s="4"/>
      <c r="DD416" s="4"/>
    </row>
    <row r="417" spans="1:108">
      <c r="A417" s="3"/>
      <c r="B417" s="3"/>
      <c r="C417" s="3"/>
      <c r="D417" s="4"/>
      <c r="E417" s="4"/>
      <c r="I417" s="5"/>
      <c r="CY417" s="4"/>
      <c r="CZ417" s="4"/>
      <c r="DA417" s="4"/>
      <c r="DB417" s="4"/>
      <c r="DC417" s="4"/>
      <c r="DD417" s="4"/>
    </row>
    <row r="418" spans="1:108">
      <c r="A418" s="3"/>
      <c r="B418" s="3"/>
      <c r="C418" s="3"/>
      <c r="D418" s="4"/>
      <c r="E418" s="4"/>
      <c r="I418" s="5"/>
      <c r="CY418" s="4"/>
      <c r="CZ418" s="4"/>
      <c r="DA418" s="4"/>
      <c r="DB418" s="4"/>
      <c r="DC418" s="4"/>
      <c r="DD418" s="4"/>
    </row>
    <row r="419" spans="1:108">
      <c r="A419" s="3"/>
      <c r="B419" s="3"/>
      <c r="C419" s="3"/>
      <c r="D419" s="4"/>
      <c r="E419" s="4"/>
      <c r="I419" s="5"/>
      <c r="CY419" s="4"/>
      <c r="CZ419" s="4"/>
      <c r="DA419" s="4"/>
      <c r="DB419" s="4"/>
      <c r="DC419" s="4"/>
      <c r="DD419" s="4"/>
    </row>
    <row r="420" spans="1:108">
      <c r="A420" s="3"/>
      <c r="B420" s="3"/>
      <c r="C420" s="3"/>
      <c r="D420" s="4"/>
      <c r="E420" s="4"/>
      <c r="I420" s="5"/>
      <c r="CY420" s="4"/>
      <c r="CZ420" s="4"/>
      <c r="DA420" s="4"/>
      <c r="DB420" s="4"/>
      <c r="DC420" s="4"/>
      <c r="DD420" s="4"/>
    </row>
    <row r="421" spans="1:108">
      <c r="A421" s="3"/>
      <c r="B421" s="3"/>
      <c r="C421" s="3"/>
      <c r="D421" s="4"/>
      <c r="E421" s="4"/>
      <c r="I421" s="5"/>
      <c r="CY421" s="4"/>
      <c r="CZ421" s="4"/>
      <c r="DA421" s="4"/>
      <c r="DB421" s="4"/>
      <c r="DC421" s="4"/>
      <c r="DD421" s="4"/>
    </row>
    <row r="422" spans="1:108">
      <c r="A422" s="3"/>
      <c r="B422" s="3"/>
      <c r="C422" s="3"/>
      <c r="D422" s="4"/>
      <c r="E422" s="4"/>
      <c r="I422" s="5"/>
      <c r="CY422" s="4"/>
      <c r="CZ422" s="4"/>
      <c r="DA422" s="4"/>
      <c r="DB422" s="4"/>
      <c r="DC422" s="4"/>
      <c r="DD422" s="4"/>
    </row>
    <row r="423" spans="1:108">
      <c r="A423" s="3"/>
      <c r="B423" s="3"/>
      <c r="C423" s="3"/>
      <c r="D423" s="4"/>
      <c r="E423" s="4"/>
      <c r="I423" s="5"/>
      <c r="CY423" s="4"/>
      <c r="CZ423" s="4"/>
      <c r="DA423" s="4"/>
      <c r="DB423" s="4"/>
      <c r="DC423" s="4"/>
      <c r="DD423" s="4"/>
    </row>
    <row r="424" spans="1:108">
      <c r="A424" s="3"/>
      <c r="B424" s="3"/>
      <c r="C424" s="3"/>
      <c r="D424" s="4"/>
      <c r="E424" s="4"/>
      <c r="I424" s="5"/>
      <c r="CY424" s="4"/>
      <c r="CZ424" s="4"/>
      <c r="DA424" s="4"/>
      <c r="DB424" s="4"/>
      <c r="DC424" s="4"/>
      <c r="DD424" s="4"/>
    </row>
    <row r="425" spans="1:108">
      <c r="A425" s="3"/>
      <c r="B425" s="3"/>
      <c r="C425" s="3"/>
      <c r="D425" s="4"/>
      <c r="E425" s="4"/>
      <c r="I425" s="5"/>
      <c r="CY425" s="4"/>
      <c r="CZ425" s="4"/>
      <c r="DA425" s="4"/>
      <c r="DB425" s="4"/>
      <c r="DC425" s="4"/>
      <c r="DD425" s="4"/>
    </row>
    <row r="426" spans="1:108">
      <c r="A426" s="3"/>
      <c r="B426" s="3"/>
      <c r="C426" s="3"/>
      <c r="D426" s="4"/>
      <c r="E426" s="4"/>
      <c r="I426" s="5"/>
      <c r="CY426" s="4"/>
      <c r="CZ426" s="4"/>
      <c r="DA426" s="4"/>
      <c r="DB426" s="4"/>
      <c r="DC426" s="4"/>
      <c r="DD426" s="4"/>
    </row>
    <row r="427" spans="1:108">
      <c r="A427" s="3"/>
      <c r="B427" s="3"/>
      <c r="C427" s="3"/>
      <c r="D427" s="4"/>
      <c r="E427" s="4"/>
      <c r="I427" s="5"/>
      <c r="CY427" s="4"/>
      <c r="CZ427" s="4"/>
      <c r="DA427" s="4"/>
      <c r="DB427" s="4"/>
      <c r="DC427" s="4"/>
      <c r="DD427" s="4"/>
    </row>
    <row r="428" spans="1:108">
      <c r="A428" s="3"/>
      <c r="B428" s="3"/>
      <c r="C428" s="3"/>
      <c r="D428" s="4"/>
      <c r="E428" s="4"/>
      <c r="I428" s="5"/>
      <c r="CY428" s="4"/>
      <c r="CZ428" s="4"/>
      <c r="DA428" s="4"/>
      <c r="DB428" s="4"/>
      <c r="DC428" s="4"/>
      <c r="DD428" s="4"/>
    </row>
    <row r="429" spans="1:108">
      <c r="A429" s="3"/>
      <c r="B429" s="3"/>
      <c r="C429" s="3"/>
      <c r="D429" s="4"/>
      <c r="E429" s="4"/>
      <c r="I429" s="5"/>
      <c r="CY429" s="4"/>
      <c r="CZ429" s="4"/>
      <c r="DA429" s="4"/>
      <c r="DB429" s="4"/>
      <c r="DC429" s="4"/>
      <c r="DD429" s="4"/>
    </row>
    <row r="430" spans="1:108">
      <c r="A430" s="3"/>
      <c r="B430" s="3"/>
      <c r="C430" s="3"/>
      <c r="D430" s="4"/>
      <c r="E430" s="4"/>
      <c r="I430" s="5"/>
      <c r="CY430" s="4"/>
      <c r="CZ430" s="4"/>
      <c r="DA430" s="4"/>
      <c r="DB430" s="4"/>
      <c r="DC430" s="4"/>
      <c r="DD430" s="4"/>
    </row>
    <row r="431" spans="1:108">
      <c r="A431" s="3"/>
      <c r="B431" s="3"/>
      <c r="C431" s="3"/>
      <c r="D431" s="4"/>
      <c r="E431" s="4"/>
      <c r="I431" s="5"/>
      <c r="CY431" s="4"/>
      <c r="CZ431" s="4"/>
      <c r="DA431" s="4"/>
      <c r="DB431" s="4"/>
      <c r="DC431" s="4"/>
      <c r="DD431" s="4"/>
    </row>
    <row r="432" spans="1:108">
      <c r="A432" s="3"/>
      <c r="B432" s="3"/>
      <c r="C432" s="3"/>
      <c r="D432" s="4"/>
      <c r="E432" s="4"/>
      <c r="I432" s="5"/>
      <c r="CY432" s="4"/>
      <c r="CZ432" s="4"/>
      <c r="DA432" s="4"/>
      <c r="DB432" s="4"/>
      <c r="DC432" s="4"/>
      <c r="DD432" s="4"/>
    </row>
    <row r="433" spans="1:108">
      <c r="A433" s="3"/>
      <c r="B433" s="3"/>
      <c r="C433" s="3"/>
      <c r="D433" s="4"/>
      <c r="E433" s="4"/>
      <c r="I433" s="5"/>
      <c r="CY433" s="4"/>
      <c r="CZ433" s="4"/>
      <c r="DA433" s="4"/>
      <c r="DB433" s="4"/>
      <c r="DC433" s="4"/>
      <c r="DD433" s="4"/>
    </row>
    <row r="434" spans="1:108">
      <c r="A434" s="3"/>
      <c r="B434" s="3"/>
      <c r="C434" s="3"/>
      <c r="D434" s="4"/>
      <c r="E434" s="4"/>
      <c r="I434" s="5"/>
      <c r="CY434" s="4"/>
      <c r="CZ434" s="4"/>
      <c r="DA434" s="4"/>
      <c r="DB434" s="4"/>
      <c r="DC434" s="4"/>
      <c r="DD434" s="4"/>
    </row>
    <row r="435" spans="1:108">
      <c r="A435" s="3"/>
      <c r="B435" s="3"/>
      <c r="C435" s="3"/>
      <c r="D435" s="4"/>
      <c r="E435" s="4"/>
      <c r="I435" s="5"/>
      <c r="CY435" s="4"/>
      <c r="CZ435" s="4"/>
      <c r="DA435" s="4"/>
      <c r="DB435" s="4"/>
      <c r="DC435" s="4"/>
      <c r="DD435" s="4"/>
    </row>
    <row r="436" spans="1:108">
      <c r="A436" s="3"/>
      <c r="B436" s="3"/>
      <c r="C436" s="3"/>
      <c r="D436" s="4"/>
      <c r="E436" s="4"/>
      <c r="I436" s="5"/>
      <c r="CY436" s="4"/>
      <c r="CZ436" s="4"/>
      <c r="DA436" s="4"/>
      <c r="DB436" s="4"/>
      <c r="DC436" s="4"/>
      <c r="DD436" s="4"/>
    </row>
    <row r="437" spans="1:108">
      <c r="A437" s="3"/>
      <c r="B437" s="3"/>
      <c r="C437" s="3"/>
      <c r="D437" s="4"/>
      <c r="E437" s="4"/>
      <c r="I437" s="5"/>
      <c r="CY437" s="4"/>
      <c r="CZ437" s="4"/>
      <c r="DA437" s="4"/>
      <c r="DB437" s="4"/>
      <c r="DC437" s="4"/>
      <c r="DD437" s="4"/>
    </row>
    <row r="438" spans="1:108">
      <c r="A438" s="3"/>
      <c r="B438" s="3"/>
      <c r="C438" s="3"/>
      <c r="D438" s="4"/>
      <c r="E438" s="4"/>
      <c r="I438" s="5"/>
      <c r="CY438" s="4"/>
      <c r="CZ438" s="4"/>
      <c r="DA438" s="4"/>
      <c r="DB438" s="4"/>
      <c r="DC438" s="4"/>
      <c r="DD438" s="4"/>
    </row>
    <row r="439" spans="1:108">
      <c r="A439" s="3"/>
      <c r="B439" s="3"/>
      <c r="C439" s="3"/>
      <c r="D439" s="4"/>
      <c r="E439" s="4"/>
      <c r="I439" s="5"/>
      <c r="CY439" s="4"/>
      <c r="CZ439" s="4"/>
      <c r="DA439" s="4"/>
      <c r="DB439" s="4"/>
      <c r="DC439" s="4"/>
      <c r="DD439" s="4"/>
    </row>
    <row r="440" spans="1:108">
      <c r="A440" s="3"/>
      <c r="B440" s="3"/>
      <c r="C440" s="3"/>
      <c r="D440" s="4"/>
      <c r="E440" s="4"/>
      <c r="I440" s="5"/>
      <c r="CY440" s="4"/>
      <c r="CZ440" s="4"/>
      <c r="DA440" s="4"/>
      <c r="DB440" s="4"/>
      <c r="DC440" s="4"/>
      <c r="DD440" s="4"/>
    </row>
    <row r="441" spans="1:108">
      <c r="A441" s="3"/>
      <c r="B441" s="3"/>
      <c r="C441" s="3"/>
      <c r="D441" s="4"/>
      <c r="E441" s="4"/>
      <c r="I441" s="5"/>
      <c r="CY441" s="4"/>
      <c r="CZ441" s="4"/>
      <c r="DA441" s="4"/>
      <c r="DB441" s="4"/>
      <c r="DC441" s="4"/>
      <c r="DD441" s="4"/>
    </row>
    <row r="442" spans="1:108">
      <c r="A442" s="3"/>
      <c r="B442" s="3"/>
      <c r="C442" s="3"/>
      <c r="D442" s="4"/>
      <c r="E442" s="4"/>
      <c r="I442" s="5"/>
      <c r="CY442" s="4"/>
      <c r="CZ442" s="4"/>
      <c r="DA442" s="4"/>
      <c r="DB442" s="4"/>
      <c r="DC442" s="4"/>
      <c r="DD442" s="4"/>
    </row>
    <row r="443" spans="1:108">
      <c r="A443" s="3"/>
      <c r="B443" s="3"/>
      <c r="C443" s="3"/>
      <c r="D443" s="4"/>
      <c r="E443" s="4"/>
      <c r="I443" s="5"/>
      <c r="CY443" s="4"/>
      <c r="CZ443" s="4"/>
      <c r="DA443" s="4"/>
      <c r="DB443" s="4"/>
      <c r="DC443" s="4"/>
      <c r="DD443" s="4"/>
    </row>
    <row r="444" spans="1:108">
      <c r="A444" s="3"/>
      <c r="B444" s="3"/>
      <c r="C444" s="3"/>
      <c r="D444" s="4"/>
      <c r="E444" s="4"/>
      <c r="I444" s="5"/>
      <c r="CY444" s="4"/>
      <c r="CZ444" s="4"/>
      <c r="DA444" s="4"/>
      <c r="DB444" s="4"/>
      <c r="DC444" s="4"/>
      <c r="DD444" s="4"/>
    </row>
    <row r="445" spans="1:108">
      <c r="A445" s="3"/>
      <c r="B445" s="3"/>
      <c r="C445" s="3"/>
      <c r="D445" s="4"/>
      <c r="E445" s="4"/>
      <c r="I445" s="5"/>
      <c r="CY445" s="4"/>
      <c r="CZ445" s="4"/>
      <c r="DA445" s="4"/>
      <c r="DB445" s="4"/>
      <c r="DC445" s="4"/>
      <c r="DD445" s="4"/>
    </row>
    <row r="446" spans="1:108">
      <c r="A446" s="3"/>
      <c r="B446" s="3"/>
      <c r="C446" s="3"/>
      <c r="D446" s="4"/>
      <c r="E446" s="4"/>
      <c r="I446" s="5"/>
      <c r="CY446" s="4"/>
      <c r="CZ446" s="4"/>
      <c r="DA446" s="4"/>
      <c r="DB446" s="4"/>
      <c r="DC446" s="4"/>
      <c r="DD446" s="4"/>
    </row>
    <row r="447" spans="1:108">
      <c r="A447" s="3"/>
      <c r="B447" s="3"/>
      <c r="C447" s="3"/>
      <c r="D447" s="4"/>
      <c r="E447" s="4"/>
      <c r="I447" s="5"/>
      <c r="CY447" s="4"/>
      <c r="CZ447" s="4"/>
      <c r="DA447" s="4"/>
      <c r="DB447" s="4"/>
      <c r="DC447" s="4"/>
      <c r="DD447" s="4"/>
    </row>
    <row r="448" spans="1:108">
      <c r="A448" s="3"/>
      <c r="B448" s="3"/>
      <c r="C448" s="3"/>
      <c r="D448" s="4"/>
      <c r="E448" s="4"/>
      <c r="I448" s="5"/>
      <c r="CY448" s="4"/>
      <c r="CZ448" s="4"/>
      <c r="DA448" s="4"/>
      <c r="DB448" s="4"/>
      <c r="DC448" s="4"/>
      <c r="DD448" s="4"/>
    </row>
    <row r="449" spans="1:108">
      <c r="A449" s="3"/>
      <c r="B449" s="3"/>
      <c r="C449" s="3"/>
      <c r="D449" s="4"/>
      <c r="E449" s="4"/>
      <c r="I449" s="5"/>
      <c r="CY449" s="4"/>
      <c r="CZ449" s="4"/>
      <c r="DA449" s="4"/>
      <c r="DB449" s="4"/>
      <c r="DC449" s="4"/>
      <c r="DD449" s="4"/>
    </row>
    <row r="450" spans="1:108">
      <c r="A450" s="3"/>
      <c r="B450" s="3"/>
      <c r="C450" s="3"/>
      <c r="D450" s="4"/>
      <c r="E450" s="4"/>
      <c r="I450" s="5"/>
      <c r="CY450" s="4"/>
      <c r="CZ450" s="4"/>
      <c r="DA450" s="4"/>
      <c r="DB450" s="4"/>
      <c r="DC450" s="4"/>
      <c r="DD450" s="4"/>
    </row>
    <row r="451" spans="1:108">
      <c r="A451" s="3"/>
      <c r="B451" s="3"/>
      <c r="C451" s="3"/>
      <c r="D451" s="4"/>
      <c r="E451" s="4"/>
      <c r="I451" s="5"/>
      <c r="CY451" s="4"/>
      <c r="CZ451" s="4"/>
      <c r="DA451" s="4"/>
      <c r="DB451" s="4"/>
      <c r="DC451" s="4"/>
      <c r="DD451" s="4"/>
    </row>
    <row r="452" spans="1:108">
      <c r="A452" s="3"/>
      <c r="B452" s="3"/>
      <c r="C452" s="3"/>
      <c r="D452" s="4"/>
      <c r="E452" s="4"/>
      <c r="I452" s="5"/>
      <c r="CY452" s="4"/>
      <c r="CZ452" s="4"/>
      <c r="DA452" s="4"/>
      <c r="DB452" s="4"/>
      <c r="DC452" s="4"/>
      <c r="DD452" s="4"/>
    </row>
    <row r="453" spans="1:108">
      <c r="A453" s="3"/>
      <c r="B453" s="3"/>
      <c r="C453" s="3"/>
      <c r="D453" s="4"/>
      <c r="E453" s="4"/>
      <c r="I453" s="5"/>
      <c r="CY453" s="4"/>
      <c r="CZ453" s="4"/>
      <c r="DA453" s="4"/>
      <c r="DB453" s="4"/>
      <c r="DC453" s="4"/>
      <c r="DD453" s="4"/>
    </row>
    <row r="454" spans="1:108">
      <c r="A454" s="3"/>
      <c r="B454" s="3"/>
      <c r="C454" s="3"/>
      <c r="D454" s="4"/>
      <c r="E454" s="4"/>
      <c r="I454" s="5"/>
      <c r="CY454" s="4"/>
      <c r="CZ454" s="4"/>
      <c r="DA454" s="4"/>
      <c r="DB454" s="4"/>
      <c r="DC454" s="4"/>
      <c r="DD454" s="4"/>
    </row>
    <row r="455" spans="1:108">
      <c r="A455" s="3"/>
      <c r="B455" s="3"/>
      <c r="C455" s="3"/>
      <c r="D455" s="4"/>
      <c r="E455" s="4"/>
      <c r="I455" s="5"/>
      <c r="CY455" s="4"/>
      <c r="CZ455" s="4"/>
      <c r="DA455" s="4"/>
      <c r="DB455" s="4"/>
      <c r="DC455" s="4"/>
      <c r="DD455" s="4"/>
    </row>
    <row r="456" spans="1:108">
      <c r="A456" s="3"/>
      <c r="B456" s="3"/>
      <c r="C456" s="3"/>
      <c r="D456" s="4"/>
      <c r="E456" s="4"/>
      <c r="I456" s="5"/>
      <c r="CY456" s="4"/>
      <c r="CZ456" s="4"/>
      <c r="DA456" s="4"/>
      <c r="DB456" s="4"/>
      <c r="DC456" s="4"/>
      <c r="DD456" s="4"/>
    </row>
    <row r="457" spans="1:108">
      <c r="A457" s="3"/>
      <c r="B457" s="3"/>
      <c r="C457" s="3"/>
      <c r="D457" s="4"/>
      <c r="E457" s="4"/>
      <c r="I457" s="5"/>
      <c r="CY457" s="4"/>
      <c r="CZ457" s="4"/>
      <c r="DA457" s="4"/>
      <c r="DB457" s="4"/>
      <c r="DC457" s="4"/>
      <c r="DD457" s="4"/>
    </row>
    <row r="458" spans="1:108">
      <c r="A458" s="3"/>
      <c r="B458" s="3"/>
      <c r="C458" s="3"/>
      <c r="D458" s="4"/>
      <c r="E458" s="4"/>
      <c r="I458" s="5"/>
      <c r="CY458" s="4"/>
      <c r="CZ458" s="4"/>
      <c r="DA458" s="4"/>
      <c r="DB458" s="4"/>
      <c r="DC458" s="4"/>
      <c r="DD458" s="4"/>
    </row>
    <row r="459" spans="1:108">
      <c r="A459" s="3"/>
      <c r="B459" s="3"/>
      <c r="C459" s="3"/>
      <c r="D459" s="4"/>
      <c r="E459" s="4"/>
      <c r="I459" s="5"/>
      <c r="CY459" s="4"/>
      <c r="CZ459" s="4"/>
      <c r="DA459" s="4"/>
      <c r="DB459" s="4"/>
      <c r="DC459" s="4"/>
      <c r="DD459" s="4"/>
    </row>
    <row r="460" spans="1:108">
      <c r="A460" s="3"/>
      <c r="B460" s="3"/>
      <c r="C460" s="3"/>
      <c r="D460" s="4"/>
      <c r="E460" s="4"/>
      <c r="I460" s="5"/>
      <c r="CY460" s="4"/>
      <c r="CZ460" s="4"/>
      <c r="DA460" s="4"/>
      <c r="DB460" s="4"/>
      <c r="DC460" s="4"/>
      <c r="DD460" s="4"/>
    </row>
    <row r="461" spans="1:108">
      <c r="A461" s="3"/>
      <c r="B461" s="3"/>
      <c r="C461" s="3"/>
      <c r="D461" s="4"/>
      <c r="E461" s="4"/>
      <c r="I461" s="5"/>
      <c r="CY461" s="4"/>
      <c r="CZ461" s="4"/>
      <c r="DA461" s="4"/>
      <c r="DB461" s="4"/>
      <c r="DC461" s="4"/>
      <c r="DD461" s="4"/>
    </row>
    <row r="462" spans="1:108">
      <c r="A462" s="3"/>
      <c r="B462" s="3"/>
      <c r="C462" s="3"/>
      <c r="D462" s="4"/>
      <c r="E462" s="4"/>
      <c r="I462" s="5"/>
      <c r="CY462" s="4"/>
      <c r="CZ462" s="4"/>
      <c r="DA462" s="4"/>
      <c r="DB462" s="4"/>
      <c r="DC462" s="4"/>
      <c r="DD462" s="4"/>
    </row>
    <row r="463" spans="1:108">
      <c r="A463" s="3"/>
      <c r="B463" s="3"/>
      <c r="C463" s="3"/>
      <c r="D463" s="4"/>
      <c r="E463" s="4"/>
      <c r="I463" s="5"/>
      <c r="CY463" s="4"/>
      <c r="CZ463" s="4"/>
      <c r="DA463" s="4"/>
      <c r="DB463" s="4"/>
      <c r="DC463" s="4"/>
      <c r="DD463" s="4"/>
    </row>
    <row r="464" spans="1:108">
      <c r="A464" s="3"/>
      <c r="B464" s="3"/>
      <c r="C464" s="3"/>
      <c r="D464" s="4"/>
      <c r="E464" s="4"/>
      <c r="I464" s="5"/>
      <c r="CY464" s="4"/>
      <c r="CZ464" s="4"/>
      <c r="DA464" s="4"/>
      <c r="DB464" s="4"/>
      <c r="DC464" s="4"/>
      <c r="DD464" s="4"/>
    </row>
    <row r="465" spans="1:108">
      <c r="A465" s="3"/>
      <c r="B465" s="3"/>
      <c r="C465" s="3"/>
      <c r="D465" s="4"/>
      <c r="E465" s="4"/>
      <c r="I465" s="5"/>
      <c r="CY465" s="4"/>
      <c r="CZ465" s="4"/>
      <c r="DA465" s="4"/>
      <c r="DB465" s="4"/>
      <c r="DC465" s="4"/>
      <c r="DD465" s="4"/>
    </row>
    <row r="466" spans="1:108">
      <c r="A466" s="3"/>
      <c r="B466" s="3"/>
      <c r="C466" s="3"/>
      <c r="D466" s="4"/>
      <c r="E466" s="4"/>
      <c r="I466" s="5"/>
      <c r="CY466" s="4"/>
      <c r="CZ466" s="4"/>
      <c r="DA466" s="4"/>
      <c r="DB466" s="4"/>
      <c r="DC466" s="4"/>
      <c r="DD466" s="4"/>
    </row>
    <row r="467" spans="1:108">
      <c r="A467" s="3"/>
      <c r="B467" s="3"/>
      <c r="C467" s="3"/>
      <c r="D467" s="4"/>
      <c r="E467" s="4"/>
      <c r="I467" s="5"/>
      <c r="CY467" s="4"/>
      <c r="CZ467" s="4"/>
      <c r="DA467" s="4"/>
      <c r="DB467" s="4"/>
      <c r="DC467" s="4"/>
      <c r="DD467" s="4"/>
    </row>
    <row r="468" spans="1:108">
      <c r="A468" s="3"/>
      <c r="B468" s="3"/>
      <c r="C468" s="3"/>
      <c r="D468" s="4"/>
      <c r="E468" s="4"/>
      <c r="I468" s="5"/>
      <c r="CY468" s="4"/>
      <c r="CZ468" s="4"/>
      <c r="DA468" s="4"/>
      <c r="DB468" s="4"/>
      <c r="DC468" s="4"/>
      <c r="DD468" s="4"/>
    </row>
    <row r="469" spans="1:108">
      <c r="A469" s="3"/>
      <c r="B469" s="3"/>
      <c r="C469" s="3"/>
      <c r="D469" s="4"/>
      <c r="E469" s="4"/>
      <c r="I469" s="5"/>
      <c r="CY469" s="4"/>
      <c r="CZ469" s="4"/>
      <c r="DA469" s="4"/>
      <c r="DB469" s="4"/>
      <c r="DC469" s="4"/>
      <c r="DD469" s="4"/>
    </row>
    <row r="470" spans="1:108">
      <c r="A470" s="3"/>
      <c r="B470" s="3"/>
      <c r="C470" s="3"/>
      <c r="D470" s="4"/>
      <c r="E470" s="4"/>
      <c r="I470" s="5"/>
      <c r="CY470" s="4"/>
      <c r="CZ470" s="4"/>
      <c r="DA470" s="4"/>
      <c r="DB470" s="4"/>
      <c r="DC470" s="4"/>
      <c r="DD470" s="4"/>
    </row>
    <row r="471" spans="1:108">
      <c r="A471" s="3"/>
      <c r="B471" s="3"/>
      <c r="C471" s="3"/>
      <c r="D471" s="4"/>
      <c r="E471" s="4"/>
      <c r="I471" s="5"/>
      <c r="CY471" s="4"/>
      <c r="CZ471" s="4"/>
      <c r="DA471" s="4"/>
      <c r="DB471" s="4"/>
      <c r="DC471" s="4"/>
      <c r="DD471" s="4"/>
    </row>
    <row r="472" spans="1:108">
      <c r="A472" s="3"/>
      <c r="B472" s="3"/>
      <c r="C472" s="3"/>
      <c r="D472" s="4"/>
      <c r="E472" s="4"/>
      <c r="I472" s="5"/>
      <c r="CY472" s="4"/>
      <c r="CZ472" s="4"/>
      <c r="DA472" s="4"/>
      <c r="DB472" s="4"/>
      <c r="DC472" s="4"/>
      <c r="DD472" s="4"/>
    </row>
    <row r="473" spans="1:108">
      <c r="A473" s="3"/>
      <c r="B473" s="3"/>
      <c r="C473" s="3"/>
      <c r="D473" s="4"/>
      <c r="E473" s="4"/>
      <c r="I473" s="5"/>
      <c r="CY473" s="4"/>
      <c r="CZ473" s="4"/>
      <c r="DA473" s="4"/>
      <c r="DB473" s="4"/>
      <c r="DC473" s="4"/>
      <c r="DD473" s="4"/>
    </row>
    <row r="474" spans="1:108">
      <c r="A474" s="3"/>
      <c r="B474" s="3"/>
      <c r="C474" s="3"/>
      <c r="D474" s="4"/>
      <c r="E474" s="4"/>
      <c r="I474" s="5"/>
      <c r="CY474" s="4"/>
      <c r="CZ474" s="4"/>
      <c r="DA474" s="4"/>
      <c r="DB474" s="4"/>
      <c r="DC474" s="4"/>
      <c r="DD474" s="4"/>
    </row>
    <row r="475" spans="1:108">
      <c r="A475" s="3"/>
      <c r="B475" s="3"/>
      <c r="C475" s="3"/>
      <c r="D475" s="4"/>
      <c r="E475" s="4"/>
      <c r="I475" s="5"/>
      <c r="CY475" s="4"/>
      <c r="CZ475" s="4"/>
      <c r="DA475" s="4"/>
      <c r="DB475" s="4"/>
      <c r="DC475" s="4"/>
      <c r="DD475" s="4"/>
    </row>
    <row r="476" spans="1:108">
      <c r="A476" s="3"/>
      <c r="B476" s="3"/>
      <c r="C476" s="3"/>
      <c r="D476" s="4"/>
      <c r="E476" s="4"/>
      <c r="I476" s="5"/>
      <c r="CY476" s="4"/>
      <c r="CZ476" s="4"/>
      <c r="DA476" s="4"/>
      <c r="DB476" s="4"/>
      <c r="DC476" s="4"/>
      <c r="DD476" s="4"/>
    </row>
    <row r="477" spans="1:108">
      <c r="A477" s="3"/>
      <c r="B477" s="3"/>
      <c r="C477" s="3"/>
      <c r="D477" s="4"/>
      <c r="E477" s="4"/>
      <c r="I477" s="5"/>
      <c r="CY477" s="4"/>
      <c r="CZ477" s="4"/>
      <c r="DA477" s="4"/>
      <c r="DB477" s="4"/>
      <c r="DC477" s="4"/>
      <c r="DD477" s="4"/>
    </row>
    <row r="478" spans="1:108">
      <c r="A478" s="3"/>
      <c r="B478" s="3"/>
      <c r="C478" s="3"/>
      <c r="D478" s="4"/>
      <c r="E478" s="4"/>
      <c r="I478" s="5"/>
      <c r="CY478" s="4"/>
      <c r="CZ478" s="4"/>
      <c r="DA478" s="4"/>
      <c r="DB478" s="4"/>
      <c r="DC478" s="4"/>
      <c r="DD478" s="4"/>
    </row>
    <row r="479" spans="1:108">
      <c r="A479" s="3"/>
      <c r="B479" s="3"/>
      <c r="C479" s="3"/>
      <c r="D479" s="4"/>
      <c r="E479" s="4"/>
      <c r="I479" s="5"/>
      <c r="CY479" s="4"/>
      <c r="CZ479" s="4"/>
      <c r="DA479" s="4"/>
      <c r="DB479" s="4"/>
      <c r="DC479" s="4"/>
      <c r="DD479" s="4"/>
    </row>
    <row r="480" spans="1:108">
      <c r="A480" s="3"/>
      <c r="B480" s="3"/>
      <c r="C480" s="3"/>
      <c r="D480" s="4"/>
      <c r="E480" s="4"/>
      <c r="I480" s="5"/>
      <c r="CY480" s="4"/>
      <c r="CZ480" s="4"/>
      <c r="DA480" s="4"/>
      <c r="DB480" s="4"/>
      <c r="DC480" s="4"/>
      <c r="DD480" s="4"/>
    </row>
    <row r="481" spans="1:108">
      <c r="A481" s="3"/>
      <c r="B481" s="3"/>
      <c r="C481" s="3"/>
      <c r="D481" s="4"/>
      <c r="E481" s="4"/>
      <c r="I481" s="5"/>
      <c r="CY481" s="4"/>
      <c r="CZ481" s="4"/>
      <c r="DA481" s="4"/>
      <c r="DB481" s="4"/>
      <c r="DC481" s="4"/>
      <c r="DD481" s="4"/>
    </row>
    <row r="482" spans="1:108">
      <c r="A482" s="3"/>
      <c r="B482" s="3"/>
      <c r="C482" s="3"/>
      <c r="D482" s="4"/>
      <c r="E482" s="4"/>
      <c r="I482" s="5"/>
      <c r="CY482" s="4"/>
      <c r="CZ482" s="4"/>
      <c r="DA482" s="4"/>
      <c r="DB482" s="4"/>
      <c r="DC482" s="4"/>
      <c r="DD482" s="4"/>
    </row>
    <row r="483" spans="1:108">
      <c r="A483" s="3"/>
      <c r="B483" s="3"/>
      <c r="C483" s="3"/>
      <c r="D483" s="4"/>
      <c r="E483" s="4"/>
      <c r="I483" s="5"/>
      <c r="CY483" s="4"/>
      <c r="CZ483" s="4"/>
      <c r="DA483" s="4"/>
      <c r="DB483" s="4"/>
      <c r="DC483" s="4"/>
      <c r="DD483" s="4"/>
    </row>
    <row r="484" spans="1:108">
      <c r="A484" s="3"/>
      <c r="B484" s="3"/>
      <c r="C484" s="3"/>
      <c r="D484" s="4"/>
      <c r="E484" s="4"/>
      <c r="I484" s="5"/>
      <c r="CY484" s="4"/>
      <c r="CZ484" s="4"/>
      <c r="DA484" s="4"/>
      <c r="DB484" s="4"/>
      <c r="DC484" s="4"/>
      <c r="DD484" s="4"/>
    </row>
    <row r="485" spans="1:108">
      <c r="A485" s="3"/>
      <c r="B485" s="3"/>
      <c r="C485" s="3"/>
      <c r="D485" s="4"/>
      <c r="E485" s="4"/>
      <c r="I485" s="5"/>
      <c r="CY485" s="4"/>
      <c r="CZ485" s="4"/>
      <c r="DA485" s="4"/>
      <c r="DB485" s="4"/>
      <c r="DC485" s="4"/>
      <c r="DD485" s="4"/>
    </row>
    <row r="486" spans="1:108">
      <c r="A486" s="3"/>
      <c r="B486" s="3"/>
      <c r="C486" s="3"/>
      <c r="D486" s="4"/>
      <c r="E486" s="4"/>
      <c r="I486" s="5"/>
      <c r="CY486" s="4"/>
      <c r="CZ486" s="4"/>
      <c r="DA486" s="4"/>
      <c r="DB486" s="4"/>
      <c r="DC486" s="4"/>
      <c r="DD486" s="4"/>
    </row>
    <row r="487" spans="1:108">
      <c r="A487" s="3"/>
      <c r="B487" s="3"/>
      <c r="C487" s="3"/>
      <c r="D487" s="4"/>
      <c r="E487" s="4"/>
      <c r="I487" s="5"/>
      <c r="CY487" s="4"/>
      <c r="CZ487" s="4"/>
      <c r="DA487" s="4"/>
      <c r="DB487" s="4"/>
      <c r="DC487" s="4"/>
      <c r="DD487" s="4"/>
    </row>
    <row r="488" spans="1:108">
      <c r="A488" s="3"/>
      <c r="B488" s="3"/>
      <c r="C488" s="3"/>
      <c r="D488" s="4"/>
      <c r="E488" s="4"/>
      <c r="I488" s="5"/>
      <c r="CY488" s="4"/>
      <c r="CZ488" s="4"/>
      <c r="DA488" s="4"/>
      <c r="DB488" s="4"/>
      <c r="DC488" s="4"/>
      <c r="DD488" s="4"/>
    </row>
    <row r="489" spans="1:108">
      <c r="A489" s="3"/>
      <c r="B489" s="3"/>
      <c r="C489" s="3"/>
      <c r="D489" s="4"/>
      <c r="E489" s="4"/>
      <c r="I489" s="5"/>
      <c r="CY489" s="4"/>
      <c r="CZ489" s="4"/>
      <c r="DA489" s="4"/>
      <c r="DB489" s="4"/>
      <c r="DC489" s="4"/>
      <c r="DD489" s="4"/>
    </row>
    <row r="490" spans="1:108">
      <c r="A490" s="3"/>
      <c r="B490" s="3"/>
      <c r="C490" s="3"/>
      <c r="D490" s="4"/>
      <c r="E490" s="4"/>
      <c r="I490" s="5"/>
      <c r="CY490" s="4"/>
      <c r="CZ490" s="4"/>
      <c r="DA490" s="4"/>
      <c r="DB490" s="4"/>
      <c r="DC490" s="4"/>
      <c r="DD490" s="4"/>
    </row>
    <row r="491" spans="1:108">
      <c r="A491" s="3"/>
      <c r="B491" s="3"/>
      <c r="C491" s="3"/>
      <c r="D491" s="4"/>
      <c r="E491" s="4"/>
      <c r="I491" s="5"/>
      <c r="CY491" s="4"/>
      <c r="CZ491" s="4"/>
      <c r="DA491" s="4"/>
      <c r="DB491" s="4"/>
      <c r="DC491" s="4"/>
      <c r="DD491" s="4"/>
    </row>
    <row r="492" spans="1:108">
      <c r="A492" s="3"/>
      <c r="B492" s="3"/>
      <c r="C492" s="3"/>
      <c r="D492" s="4"/>
      <c r="E492" s="4"/>
      <c r="I492" s="5"/>
      <c r="CY492" s="4"/>
      <c r="CZ492" s="4"/>
      <c r="DA492" s="4"/>
      <c r="DB492" s="4"/>
      <c r="DC492" s="4"/>
      <c r="DD492" s="4"/>
    </row>
    <row r="493" spans="1:108">
      <c r="A493" s="3"/>
      <c r="B493" s="3"/>
      <c r="C493" s="3"/>
      <c r="D493" s="4"/>
      <c r="E493" s="4"/>
      <c r="I493" s="5"/>
      <c r="CY493" s="4"/>
      <c r="CZ493" s="4"/>
      <c r="DA493" s="4"/>
      <c r="DB493" s="4"/>
      <c r="DC493" s="4"/>
      <c r="DD493" s="4"/>
    </row>
    <row r="494" spans="1:108">
      <c r="A494" s="3"/>
      <c r="B494" s="3"/>
      <c r="C494" s="3"/>
      <c r="D494" s="4"/>
      <c r="E494" s="4"/>
      <c r="I494" s="5"/>
      <c r="CY494" s="4"/>
      <c r="CZ494" s="4"/>
      <c r="DA494" s="4"/>
      <c r="DB494" s="4"/>
      <c r="DC494" s="4"/>
      <c r="DD494" s="4"/>
    </row>
    <row r="495" spans="1:108">
      <c r="A495" s="3"/>
      <c r="B495" s="3"/>
      <c r="C495" s="3"/>
      <c r="D495" s="4"/>
      <c r="E495" s="4"/>
      <c r="I495" s="5"/>
      <c r="CY495" s="4"/>
      <c r="CZ495" s="4"/>
      <c r="DA495" s="4"/>
      <c r="DB495" s="4"/>
      <c r="DC495" s="4"/>
      <c r="DD495" s="4"/>
    </row>
    <row r="496" spans="1:108">
      <c r="A496" s="3"/>
      <c r="B496" s="3"/>
      <c r="C496" s="3"/>
      <c r="D496" s="4"/>
      <c r="E496" s="4"/>
      <c r="I496" s="5"/>
      <c r="CY496" s="4"/>
      <c r="CZ496" s="4"/>
      <c r="DA496" s="4"/>
      <c r="DB496" s="4"/>
      <c r="DC496" s="4"/>
      <c r="DD496" s="4"/>
    </row>
    <row r="497" spans="1:108">
      <c r="A497" s="3"/>
      <c r="B497" s="3"/>
      <c r="C497" s="3"/>
      <c r="D497" s="4"/>
      <c r="E497" s="4"/>
      <c r="I497" s="5"/>
      <c r="CY497" s="4"/>
      <c r="CZ497" s="4"/>
      <c r="DA497" s="4"/>
      <c r="DB497" s="4"/>
      <c r="DC497" s="4"/>
      <c r="DD497" s="4"/>
    </row>
    <row r="498" spans="1:108">
      <c r="A498" s="3"/>
      <c r="B498" s="3"/>
      <c r="C498" s="3"/>
      <c r="D498" s="4"/>
      <c r="E498" s="4"/>
      <c r="I498" s="5"/>
      <c r="CY498" s="4"/>
      <c r="CZ498" s="4"/>
      <c r="DA498" s="4"/>
      <c r="DB498" s="4"/>
      <c r="DC498" s="4"/>
      <c r="DD498" s="4"/>
    </row>
    <row r="499" spans="1:108">
      <c r="A499" s="3"/>
      <c r="B499" s="3"/>
      <c r="C499" s="3"/>
      <c r="D499" s="4"/>
      <c r="E499" s="4"/>
      <c r="I499" s="5"/>
      <c r="CY499" s="4"/>
      <c r="CZ499" s="4"/>
      <c r="DA499" s="4"/>
      <c r="DB499" s="4"/>
      <c r="DC499" s="4"/>
      <c r="DD499" s="4"/>
    </row>
    <row r="500" spans="1:108">
      <c r="A500" s="3"/>
      <c r="B500" s="3"/>
      <c r="C500" s="3"/>
      <c r="D500" s="4"/>
      <c r="E500" s="4"/>
      <c r="I500" s="5"/>
      <c r="CY500" s="4"/>
      <c r="CZ500" s="4"/>
      <c r="DA500" s="4"/>
      <c r="DB500" s="4"/>
      <c r="DC500" s="4"/>
      <c r="DD500" s="4"/>
    </row>
    <row r="501" spans="1:108">
      <c r="A501" s="3"/>
      <c r="B501" s="3"/>
      <c r="C501" s="3"/>
      <c r="D501" s="4"/>
      <c r="E501" s="4"/>
      <c r="I501" s="5"/>
      <c r="CY501" s="4"/>
      <c r="CZ501" s="4"/>
      <c r="DA501" s="4"/>
      <c r="DB501" s="4"/>
      <c r="DC501" s="4"/>
      <c r="DD501" s="4"/>
    </row>
    <row r="502" spans="1:108">
      <c r="A502" s="3"/>
      <c r="B502" s="3"/>
      <c r="C502" s="3"/>
      <c r="D502" s="4"/>
      <c r="E502" s="4"/>
      <c r="I502" s="5"/>
      <c r="CY502" s="4"/>
      <c r="CZ502" s="4"/>
      <c r="DA502" s="4"/>
      <c r="DB502" s="4"/>
      <c r="DC502" s="4"/>
      <c r="DD502" s="4"/>
    </row>
    <row r="503" spans="1:108">
      <c r="A503" s="3"/>
      <c r="B503" s="3"/>
      <c r="C503" s="3"/>
      <c r="D503" s="4"/>
      <c r="E503" s="4"/>
      <c r="I503" s="5"/>
      <c r="CY503" s="4"/>
      <c r="CZ503" s="4"/>
      <c r="DA503" s="4"/>
      <c r="DB503" s="4"/>
      <c r="DC503" s="4"/>
      <c r="DD503" s="4"/>
    </row>
    <row r="504" spans="1:108">
      <c r="A504" s="3"/>
      <c r="B504" s="3"/>
      <c r="C504" s="3"/>
      <c r="D504" s="4"/>
      <c r="E504" s="4"/>
      <c r="I504" s="5"/>
      <c r="CY504" s="4"/>
      <c r="CZ504" s="4"/>
      <c r="DA504" s="4"/>
      <c r="DB504" s="4"/>
      <c r="DC504" s="4"/>
      <c r="DD504" s="4"/>
    </row>
    <row r="505" spans="1:108">
      <c r="A505" s="3"/>
      <c r="B505" s="3"/>
      <c r="C505" s="3"/>
      <c r="D505" s="4"/>
      <c r="E505" s="4"/>
      <c r="I505" s="5"/>
      <c r="CY505" s="4"/>
      <c r="CZ505" s="4"/>
      <c r="DA505" s="4"/>
      <c r="DB505" s="4"/>
      <c r="DC505" s="4"/>
      <c r="DD505" s="4"/>
    </row>
    <row r="506" spans="1:108">
      <c r="A506" s="3"/>
      <c r="B506" s="3"/>
      <c r="C506" s="3"/>
      <c r="D506" s="4"/>
      <c r="E506" s="4"/>
      <c r="I506" s="5"/>
      <c r="CY506" s="4"/>
      <c r="CZ506" s="4"/>
      <c r="DA506" s="4"/>
      <c r="DB506" s="4"/>
      <c r="DC506" s="4"/>
      <c r="DD506" s="4"/>
    </row>
    <row r="507" spans="1:108">
      <c r="A507" s="3"/>
      <c r="B507" s="3"/>
      <c r="C507" s="3"/>
      <c r="D507" s="4"/>
      <c r="E507" s="4"/>
      <c r="I507" s="5"/>
      <c r="CY507" s="4"/>
      <c r="CZ507" s="4"/>
      <c r="DA507" s="4"/>
      <c r="DB507" s="4"/>
      <c r="DC507" s="4"/>
      <c r="DD507" s="4"/>
    </row>
    <row r="508" spans="1:108">
      <c r="A508" s="3"/>
      <c r="B508" s="3"/>
      <c r="C508" s="3"/>
      <c r="D508" s="4"/>
      <c r="E508" s="4"/>
      <c r="I508" s="5"/>
      <c r="CY508" s="4"/>
      <c r="CZ508" s="4"/>
      <c r="DA508" s="4"/>
      <c r="DB508" s="4"/>
      <c r="DC508" s="4"/>
      <c r="DD508" s="4"/>
    </row>
    <row r="509" spans="1:108">
      <c r="A509" s="3"/>
      <c r="B509" s="3"/>
      <c r="C509" s="3"/>
      <c r="D509" s="4"/>
      <c r="E509" s="4"/>
      <c r="I509" s="5"/>
      <c r="CY509" s="4"/>
      <c r="CZ509" s="4"/>
      <c r="DA509" s="4"/>
      <c r="DB509" s="4"/>
      <c r="DC509" s="4"/>
      <c r="DD509" s="4"/>
    </row>
    <row r="510" spans="1:108">
      <c r="A510" s="3"/>
      <c r="B510" s="3"/>
      <c r="C510" s="3"/>
      <c r="D510" s="4"/>
      <c r="E510" s="4"/>
      <c r="I510" s="5"/>
      <c r="CY510" s="4"/>
      <c r="CZ510" s="4"/>
      <c r="DA510" s="4"/>
      <c r="DB510" s="4"/>
      <c r="DC510" s="4"/>
      <c r="DD510" s="4"/>
    </row>
    <row r="511" spans="1:108">
      <c r="A511" s="3"/>
      <c r="B511" s="3"/>
      <c r="C511" s="3"/>
      <c r="D511" s="4"/>
      <c r="E511" s="4"/>
      <c r="I511" s="5"/>
      <c r="CY511" s="4"/>
      <c r="CZ511" s="4"/>
      <c r="DA511" s="4"/>
      <c r="DB511" s="4"/>
      <c r="DC511" s="4"/>
      <c r="DD511" s="4"/>
    </row>
    <row r="512" spans="1:108">
      <c r="A512" s="3"/>
      <c r="B512" s="3"/>
      <c r="C512" s="3"/>
      <c r="D512" s="4"/>
      <c r="E512" s="4"/>
      <c r="I512" s="5"/>
      <c r="CY512" s="4"/>
      <c r="CZ512" s="4"/>
      <c r="DA512" s="4"/>
      <c r="DB512" s="4"/>
      <c r="DC512" s="4"/>
      <c r="DD512" s="4"/>
    </row>
    <row r="513" spans="1:108">
      <c r="A513" s="3"/>
      <c r="B513" s="3"/>
      <c r="C513" s="3"/>
      <c r="D513" s="4"/>
      <c r="E513" s="4"/>
      <c r="I513" s="5"/>
      <c r="CY513" s="4"/>
      <c r="CZ513" s="4"/>
      <c r="DA513" s="4"/>
      <c r="DB513" s="4"/>
      <c r="DC513" s="4"/>
      <c r="DD513" s="4"/>
    </row>
    <row r="514" spans="1:108">
      <c r="A514" s="3"/>
      <c r="B514" s="3"/>
      <c r="C514" s="3"/>
      <c r="D514" s="4"/>
      <c r="E514" s="4"/>
      <c r="I514" s="5"/>
      <c r="CY514" s="4"/>
      <c r="CZ514" s="4"/>
      <c r="DA514" s="4"/>
      <c r="DB514" s="4"/>
      <c r="DC514" s="4"/>
      <c r="DD514" s="4"/>
    </row>
    <row r="515" spans="1:108">
      <c r="A515" s="3"/>
      <c r="B515" s="3"/>
      <c r="C515" s="3"/>
      <c r="D515" s="4"/>
      <c r="E515" s="4"/>
      <c r="I515" s="5"/>
      <c r="CY515" s="4"/>
      <c r="CZ515" s="4"/>
      <c r="DA515" s="4"/>
      <c r="DB515" s="4"/>
      <c r="DC515" s="4"/>
      <c r="DD515" s="4"/>
    </row>
    <row r="516" spans="1:108">
      <c r="A516" s="3"/>
      <c r="B516" s="3"/>
      <c r="C516" s="3"/>
      <c r="D516" s="4"/>
      <c r="E516" s="4"/>
      <c r="I516" s="5"/>
      <c r="CY516" s="4"/>
      <c r="CZ516" s="4"/>
      <c r="DA516" s="4"/>
      <c r="DB516" s="4"/>
      <c r="DC516" s="4"/>
      <c r="DD516" s="4"/>
    </row>
    <row r="517" spans="1:108">
      <c r="A517" s="3"/>
      <c r="B517" s="3"/>
      <c r="C517" s="3"/>
      <c r="D517" s="4"/>
      <c r="E517" s="4"/>
      <c r="I517" s="5"/>
      <c r="CY517" s="4"/>
      <c r="CZ517" s="4"/>
      <c r="DA517" s="4"/>
      <c r="DB517" s="4"/>
      <c r="DC517" s="4"/>
      <c r="DD517" s="4"/>
    </row>
    <row r="518" spans="1:108">
      <c r="A518" s="3"/>
      <c r="B518" s="3"/>
      <c r="C518" s="3"/>
      <c r="D518" s="4"/>
      <c r="E518" s="4"/>
      <c r="I518" s="5"/>
      <c r="CY518" s="4"/>
      <c r="CZ518" s="4"/>
      <c r="DA518" s="4"/>
      <c r="DB518" s="4"/>
      <c r="DC518" s="4"/>
      <c r="DD518" s="4"/>
    </row>
    <row r="519" spans="1:108">
      <c r="A519" s="3"/>
      <c r="B519" s="3"/>
      <c r="C519" s="3"/>
      <c r="D519" s="4"/>
      <c r="E519" s="4"/>
      <c r="I519" s="5"/>
      <c r="CY519" s="4"/>
      <c r="CZ519" s="4"/>
      <c r="DA519" s="4"/>
      <c r="DB519" s="4"/>
      <c r="DC519" s="4"/>
      <c r="DD519" s="4"/>
    </row>
    <row r="520" spans="1:108">
      <c r="A520" s="3"/>
      <c r="B520" s="3"/>
      <c r="C520" s="3"/>
      <c r="D520" s="4"/>
      <c r="E520" s="4"/>
      <c r="I520" s="5"/>
      <c r="CY520" s="4"/>
      <c r="CZ520" s="4"/>
      <c r="DA520" s="4"/>
      <c r="DB520" s="4"/>
      <c r="DC520" s="4"/>
      <c r="DD520" s="4"/>
    </row>
    <row r="521" spans="1:108">
      <c r="A521" s="3"/>
      <c r="B521" s="3"/>
      <c r="C521" s="3"/>
      <c r="D521" s="4"/>
      <c r="E521" s="4"/>
      <c r="I521" s="5"/>
      <c r="CY521" s="4"/>
      <c r="CZ521" s="4"/>
      <c r="DA521" s="4"/>
      <c r="DB521" s="4"/>
      <c r="DC521" s="4"/>
      <c r="DD521" s="4"/>
    </row>
    <row r="522" spans="1:108">
      <c r="A522" s="3"/>
      <c r="B522" s="3"/>
      <c r="C522" s="3"/>
      <c r="D522" s="4"/>
      <c r="E522" s="4"/>
      <c r="I522" s="5"/>
      <c r="CY522" s="4"/>
      <c r="CZ522" s="4"/>
      <c r="DA522" s="4"/>
      <c r="DB522" s="4"/>
      <c r="DC522" s="4"/>
      <c r="DD522" s="4"/>
    </row>
    <row r="523" spans="1:108">
      <c r="A523" s="3"/>
      <c r="B523" s="3"/>
      <c r="C523" s="3"/>
      <c r="D523" s="4"/>
      <c r="E523" s="4"/>
      <c r="I523" s="5"/>
      <c r="CY523" s="4"/>
      <c r="CZ523" s="4"/>
      <c r="DA523" s="4"/>
      <c r="DB523" s="4"/>
      <c r="DC523" s="4"/>
      <c r="DD523" s="4"/>
    </row>
    <row r="524" spans="1:108">
      <c r="A524" s="3"/>
      <c r="B524" s="3"/>
      <c r="C524" s="3"/>
      <c r="D524" s="4"/>
      <c r="E524" s="4"/>
      <c r="I524" s="5"/>
      <c r="CY524" s="4"/>
      <c r="CZ524" s="4"/>
      <c r="DA524" s="4"/>
      <c r="DB524" s="4"/>
      <c r="DC524" s="4"/>
      <c r="DD524" s="4"/>
    </row>
    <row r="525" spans="1:108">
      <c r="A525" s="3"/>
      <c r="B525" s="3"/>
      <c r="C525" s="3"/>
      <c r="D525" s="4"/>
      <c r="E525" s="4"/>
      <c r="I525" s="5"/>
      <c r="CY525" s="4"/>
      <c r="CZ525" s="4"/>
      <c r="DA525" s="4"/>
      <c r="DB525" s="4"/>
      <c r="DC525" s="4"/>
      <c r="DD525" s="4"/>
    </row>
    <row r="526" spans="1:108">
      <c r="A526" s="3"/>
      <c r="B526" s="3"/>
      <c r="C526" s="3"/>
      <c r="D526" s="4"/>
      <c r="E526" s="4"/>
      <c r="I526" s="5"/>
      <c r="CY526" s="4"/>
      <c r="CZ526" s="4"/>
      <c r="DA526" s="4"/>
      <c r="DB526" s="4"/>
      <c r="DC526" s="4"/>
      <c r="DD526" s="4"/>
    </row>
    <row r="527" spans="1:108">
      <c r="A527" s="3"/>
      <c r="B527" s="3"/>
      <c r="C527" s="3"/>
      <c r="D527" s="4"/>
      <c r="E527" s="4"/>
      <c r="I527" s="5"/>
      <c r="CY527" s="4"/>
      <c r="CZ527" s="4"/>
      <c r="DA527" s="4"/>
      <c r="DB527" s="4"/>
      <c r="DC527" s="4"/>
      <c r="DD527" s="4"/>
    </row>
    <row r="528" spans="1:108">
      <c r="A528" s="3"/>
      <c r="B528" s="3"/>
      <c r="C528" s="3"/>
      <c r="D528" s="4"/>
      <c r="E528" s="4"/>
      <c r="I528" s="5"/>
      <c r="CY528" s="4"/>
      <c r="CZ528" s="4"/>
      <c r="DA528" s="4"/>
      <c r="DB528" s="4"/>
      <c r="DC528" s="4"/>
      <c r="DD528" s="4"/>
    </row>
    <row r="529" spans="1:108">
      <c r="A529" s="3"/>
      <c r="B529" s="3"/>
      <c r="C529" s="3"/>
      <c r="D529" s="4"/>
      <c r="E529" s="4"/>
      <c r="I529" s="5"/>
      <c r="CY529" s="4"/>
      <c r="CZ529" s="4"/>
      <c r="DA529" s="4"/>
      <c r="DB529" s="4"/>
      <c r="DC529" s="4"/>
      <c r="DD529" s="4"/>
    </row>
    <row r="530" spans="1:108">
      <c r="A530" s="3"/>
      <c r="B530" s="3"/>
      <c r="C530" s="3"/>
      <c r="D530" s="4"/>
      <c r="E530" s="4"/>
      <c r="I530" s="5"/>
      <c r="CY530" s="4"/>
      <c r="CZ530" s="4"/>
      <c r="DA530" s="4"/>
      <c r="DB530" s="4"/>
      <c r="DC530" s="4"/>
      <c r="DD530" s="4"/>
    </row>
    <row r="531" spans="1:108">
      <c r="A531" s="3"/>
      <c r="B531" s="3"/>
      <c r="C531" s="3"/>
      <c r="D531" s="4"/>
      <c r="E531" s="4"/>
      <c r="I531" s="5"/>
      <c r="CY531" s="4"/>
      <c r="CZ531" s="4"/>
      <c r="DA531" s="4"/>
      <c r="DB531" s="4"/>
      <c r="DC531" s="4"/>
      <c r="DD531" s="4"/>
    </row>
    <row r="532" spans="1:108">
      <c r="A532" s="3"/>
      <c r="B532" s="3"/>
      <c r="C532" s="3"/>
      <c r="D532" s="4"/>
      <c r="E532" s="4"/>
      <c r="I532" s="5"/>
      <c r="CY532" s="4"/>
      <c r="CZ532" s="4"/>
      <c r="DA532" s="4"/>
      <c r="DB532" s="4"/>
      <c r="DC532" s="4"/>
      <c r="DD532" s="4"/>
    </row>
    <row r="533" spans="1:108">
      <c r="A533" s="3"/>
      <c r="B533" s="3"/>
      <c r="C533" s="3"/>
      <c r="D533" s="4"/>
      <c r="E533" s="4"/>
      <c r="I533" s="5"/>
      <c r="CY533" s="4"/>
      <c r="CZ533" s="4"/>
      <c r="DA533" s="4"/>
      <c r="DB533" s="4"/>
      <c r="DC533" s="4"/>
      <c r="DD533" s="4"/>
    </row>
    <row r="534" spans="1:108">
      <c r="A534" s="3"/>
      <c r="B534" s="3"/>
      <c r="C534" s="3"/>
      <c r="D534" s="4"/>
      <c r="E534" s="4"/>
      <c r="I534" s="5"/>
      <c r="CY534" s="4"/>
      <c r="CZ534" s="4"/>
      <c r="DA534" s="4"/>
      <c r="DB534" s="4"/>
      <c r="DC534" s="4"/>
      <c r="DD534" s="4"/>
    </row>
    <row r="535" spans="1:108">
      <c r="A535" s="3"/>
      <c r="B535" s="3"/>
      <c r="C535" s="3"/>
      <c r="D535" s="4"/>
      <c r="E535" s="4"/>
      <c r="I535" s="5"/>
      <c r="CY535" s="4"/>
      <c r="CZ535" s="4"/>
      <c r="DA535" s="4"/>
      <c r="DB535" s="4"/>
      <c r="DC535" s="4"/>
      <c r="DD535" s="4"/>
    </row>
    <row r="536" spans="1:108">
      <c r="A536" s="3"/>
      <c r="B536" s="3"/>
      <c r="C536" s="3"/>
      <c r="D536" s="4"/>
      <c r="E536" s="4"/>
      <c r="I536" s="5"/>
      <c r="CY536" s="4"/>
      <c r="CZ536" s="4"/>
      <c r="DA536" s="4"/>
      <c r="DB536" s="4"/>
      <c r="DC536" s="4"/>
      <c r="DD536" s="4"/>
    </row>
    <row r="537" spans="1:108">
      <c r="A537" s="3"/>
      <c r="B537" s="3"/>
      <c r="C537" s="3"/>
      <c r="D537" s="4"/>
      <c r="E537" s="4"/>
      <c r="I537" s="5"/>
      <c r="CY537" s="4"/>
      <c r="CZ537" s="4"/>
      <c r="DA537" s="4"/>
      <c r="DB537" s="4"/>
      <c r="DC537" s="4"/>
      <c r="DD537" s="4"/>
    </row>
    <row r="538" spans="1:108">
      <c r="A538" s="3"/>
      <c r="B538" s="3"/>
      <c r="C538" s="3"/>
      <c r="D538" s="4"/>
      <c r="E538" s="4"/>
      <c r="I538" s="5"/>
      <c r="CY538" s="4"/>
      <c r="CZ538" s="4"/>
      <c r="DA538" s="4"/>
      <c r="DB538" s="4"/>
      <c r="DC538" s="4"/>
      <c r="DD538" s="4"/>
    </row>
    <row r="539" spans="1:108">
      <c r="A539" s="3"/>
      <c r="B539" s="3"/>
      <c r="C539" s="3"/>
      <c r="D539" s="4"/>
      <c r="E539" s="4"/>
      <c r="I539" s="5"/>
      <c r="CY539" s="4"/>
      <c r="CZ539" s="4"/>
      <c r="DA539" s="4"/>
      <c r="DB539" s="4"/>
      <c r="DC539" s="4"/>
      <c r="DD539" s="4"/>
    </row>
    <row r="540" spans="1:108">
      <c r="A540" s="3"/>
      <c r="B540" s="3"/>
      <c r="C540" s="3"/>
      <c r="D540" s="4"/>
      <c r="E540" s="4"/>
      <c r="I540" s="5"/>
      <c r="CY540" s="4"/>
      <c r="CZ540" s="4"/>
      <c r="DA540" s="4"/>
      <c r="DB540" s="4"/>
      <c r="DC540" s="4"/>
      <c r="DD540" s="4"/>
    </row>
    <row r="541" spans="1:108">
      <c r="A541" s="3"/>
      <c r="B541" s="3"/>
      <c r="C541" s="3"/>
      <c r="D541" s="4"/>
      <c r="E541" s="4"/>
      <c r="I541" s="5"/>
      <c r="CY541" s="4"/>
      <c r="CZ541" s="4"/>
      <c r="DA541" s="4"/>
      <c r="DB541" s="4"/>
      <c r="DC541" s="4"/>
      <c r="DD541" s="4"/>
    </row>
    <row r="542" spans="1:108">
      <c r="A542" s="3"/>
      <c r="B542" s="3"/>
      <c r="C542" s="3"/>
      <c r="D542" s="4"/>
      <c r="E542" s="4"/>
      <c r="I542" s="5"/>
      <c r="CY542" s="4"/>
      <c r="CZ542" s="4"/>
      <c r="DA542" s="4"/>
      <c r="DB542" s="4"/>
      <c r="DC542" s="4"/>
      <c r="DD542" s="4"/>
    </row>
    <row r="543" spans="1:108">
      <c r="A543" s="3"/>
      <c r="B543" s="3"/>
      <c r="C543" s="3"/>
      <c r="D543" s="4"/>
      <c r="E543" s="4"/>
      <c r="I543" s="5"/>
      <c r="CY543" s="4"/>
      <c r="CZ543" s="4"/>
      <c r="DA543" s="4"/>
      <c r="DB543" s="4"/>
      <c r="DC543" s="4"/>
      <c r="DD543" s="4"/>
    </row>
    <row r="544" spans="1:108">
      <c r="A544" s="3"/>
      <c r="B544" s="3"/>
      <c r="C544" s="3"/>
      <c r="D544" s="4"/>
      <c r="E544" s="4"/>
      <c r="I544" s="5"/>
      <c r="CY544" s="4"/>
      <c r="CZ544" s="4"/>
      <c r="DA544" s="4"/>
      <c r="DB544" s="4"/>
      <c r="DC544" s="4"/>
      <c r="DD544" s="4"/>
    </row>
    <row r="545" spans="1:108">
      <c r="A545" s="3"/>
      <c r="B545" s="3"/>
      <c r="C545" s="3"/>
      <c r="D545" s="4"/>
      <c r="E545" s="4"/>
      <c r="I545" s="5"/>
      <c r="CY545" s="4"/>
      <c r="CZ545" s="4"/>
      <c r="DA545" s="4"/>
      <c r="DB545" s="4"/>
      <c r="DC545" s="4"/>
      <c r="DD545" s="4"/>
    </row>
    <row r="546" spans="1:108">
      <c r="A546" s="3"/>
      <c r="B546" s="3"/>
      <c r="C546" s="3"/>
      <c r="D546" s="4"/>
      <c r="E546" s="4"/>
      <c r="I546" s="5"/>
      <c r="CY546" s="4"/>
      <c r="CZ546" s="4"/>
      <c r="DA546" s="4"/>
      <c r="DB546" s="4"/>
      <c r="DC546" s="4"/>
      <c r="DD546" s="4"/>
    </row>
    <row r="547" spans="1:108">
      <c r="A547" s="3"/>
      <c r="B547" s="3"/>
      <c r="C547" s="3"/>
      <c r="D547" s="4"/>
      <c r="E547" s="4"/>
      <c r="I547" s="5"/>
      <c r="CY547" s="4"/>
      <c r="CZ547" s="4"/>
      <c r="DA547" s="4"/>
      <c r="DB547" s="4"/>
      <c r="DC547" s="4"/>
      <c r="DD547" s="4"/>
    </row>
    <row r="548" spans="1:108">
      <c r="A548" s="3"/>
      <c r="B548" s="3"/>
      <c r="C548" s="3"/>
      <c r="D548" s="4"/>
      <c r="E548" s="4"/>
      <c r="I548" s="5"/>
      <c r="CY548" s="4"/>
      <c r="CZ548" s="4"/>
      <c r="DA548" s="4"/>
      <c r="DB548" s="4"/>
      <c r="DC548" s="4"/>
      <c r="DD548" s="4"/>
    </row>
    <row r="549" spans="1:108">
      <c r="A549" s="3"/>
      <c r="B549" s="3"/>
      <c r="C549" s="3"/>
      <c r="D549" s="4"/>
      <c r="E549" s="4"/>
      <c r="I549" s="5"/>
      <c r="CY549" s="4"/>
      <c r="CZ549" s="4"/>
      <c r="DA549" s="4"/>
      <c r="DB549" s="4"/>
      <c r="DC549" s="4"/>
      <c r="DD549" s="4"/>
    </row>
    <row r="550" spans="1:108">
      <c r="A550" s="3"/>
      <c r="B550" s="3"/>
      <c r="C550" s="3"/>
      <c r="D550" s="4"/>
      <c r="E550" s="4"/>
      <c r="I550" s="5"/>
      <c r="CY550" s="4"/>
      <c r="CZ550" s="4"/>
      <c r="DA550" s="4"/>
      <c r="DB550" s="4"/>
      <c r="DC550" s="4"/>
      <c r="DD550" s="4"/>
    </row>
    <row r="551" spans="1:108">
      <c r="A551" s="3"/>
      <c r="B551" s="3"/>
      <c r="C551" s="3"/>
      <c r="D551" s="4"/>
      <c r="E551" s="4"/>
      <c r="I551" s="5"/>
      <c r="CY551" s="4"/>
      <c r="CZ551" s="4"/>
      <c r="DA551" s="4"/>
      <c r="DB551" s="4"/>
      <c r="DC551" s="4"/>
      <c r="DD551" s="4"/>
    </row>
    <row r="552" spans="1:108">
      <c r="A552" s="3"/>
      <c r="B552" s="3"/>
      <c r="C552" s="3"/>
      <c r="D552" s="4"/>
      <c r="E552" s="4"/>
      <c r="I552" s="5"/>
      <c r="CY552" s="4"/>
      <c r="CZ552" s="4"/>
      <c r="DA552" s="4"/>
      <c r="DB552" s="4"/>
      <c r="DC552" s="4"/>
      <c r="DD552" s="4"/>
    </row>
    <row r="553" spans="1:108">
      <c r="A553" s="3"/>
      <c r="B553" s="3"/>
      <c r="C553" s="3"/>
      <c r="D553" s="4"/>
      <c r="E553" s="4"/>
      <c r="I553" s="5"/>
      <c r="CY553" s="4"/>
      <c r="CZ553" s="4"/>
      <c r="DA553" s="4"/>
      <c r="DB553" s="4"/>
      <c r="DC553" s="4"/>
      <c r="DD553" s="4"/>
    </row>
    <row r="554" spans="1:108">
      <c r="A554" s="3"/>
      <c r="B554" s="3"/>
      <c r="C554" s="3"/>
      <c r="D554" s="4"/>
      <c r="E554" s="4"/>
      <c r="I554" s="5"/>
      <c r="CY554" s="4"/>
      <c r="CZ554" s="4"/>
      <c r="DA554" s="4"/>
      <c r="DB554" s="4"/>
      <c r="DC554" s="4"/>
      <c r="DD554" s="4"/>
    </row>
    <row r="555" spans="1:108">
      <c r="A555" s="3"/>
      <c r="B555" s="3"/>
      <c r="C555" s="3"/>
      <c r="D555" s="4"/>
      <c r="E555" s="4"/>
      <c r="I555" s="5"/>
      <c r="CY555" s="4"/>
      <c r="CZ555" s="4"/>
      <c r="DA555" s="4"/>
      <c r="DB555" s="4"/>
      <c r="DC555" s="4"/>
      <c r="DD555" s="4"/>
    </row>
    <row r="556" spans="1:108">
      <c r="A556" s="3"/>
      <c r="B556" s="3"/>
      <c r="C556" s="3"/>
      <c r="D556" s="4"/>
      <c r="E556" s="4"/>
      <c r="I556" s="5"/>
      <c r="CY556" s="4"/>
      <c r="CZ556" s="4"/>
      <c r="DA556" s="4"/>
      <c r="DB556" s="4"/>
      <c r="DC556" s="4"/>
      <c r="DD556" s="4"/>
    </row>
    <row r="557" spans="1:108">
      <c r="A557" s="3"/>
      <c r="B557" s="3"/>
      <c r="C557" s="3"/>
      <c r="D557" s="4"/>
      <c r="E557" s="4"/>
      <c r="I557" s="5"/>
      <c r="CY557" s="4"/>
      <c r="CZ557" s="4"/>
      <c r="DA557" s="4"/>
      <c r="DB557" s="4"/>
      <c r="DC557" s="4"/>
      <c r="DD557" s="4"/>
    </row>
    <row r="558" spans="1:108">
      <c r="A558" s="3"/>
      <c r="B558" s="3"/>
      <c r="C558" s="3"/>
      <c r="D558" s="4"/>
      <c r="E558" s="4"/>
      <c r="I558" s="5"/>
      <c r="CY558" s="4"/>
      <c r="CZ558" s="4"/>
      <c r="DA558" s="4"/>
      <c r="DB558" s="4"/>
      <c r="DC558" s="4"/>
      <c r="DD558" s="4"/>
    </row>
    <row r="559" spans="1:108">
      <c r="A559" s="3"/>
      <c r="B559" s="3"/>
      <c r="C559" s="3"/>
      <c r="D559" s="4"/>
      <c r="E559" s="4"/>
      <c r="I559" s="5"/>
      <c r="CY559" s="4"/>
      <c r="CZ559" s="4"/>
      <c r="DA559" s="4"/>
      <c r="DB559" s="4"/>
      <c r="DC559" s="4"/>
      <c r="DD559" s="4"/>
    </row>
    <row r="560" spans="1:108">
      <c r="A560" s="3"/>
      <c r="B560" s="3"/>
      <c r="C560" s="3"/>
      <c r="D560" s="4"/>
      <c r="E560" s="4"/>
      <c r="I560" s="5"/>
      <c r="CY560" s="4"/>
      <c r="CZ560" s="4"/>
      <c r="DA560" s="4"/>
      <c r="DB560" s="4"/>
      <c r="DC560" s="4"/>
      <c r="DD560" s="4"/>
    </row>
    <row r="561" spans="1:108">
      <c r="A561" s="3"/>
      <c r="B561" s="3"/>
      <c r="C561" s="3"/>
      <c r="D561" s="4"/>
      <c r="E561" s="4"/>
      <c r="I561" s="5"/>
      <c r="CY561" s="4"/>
      <c r="CZ561" s="4"/>
      <c r="DA561" s="4"/>
      <c r="DB561" s="4"/>
      <c r="DC561" s="4"/>
      <c r="DD561" s="4"/>
    </row>
    <row r="562" spans="1:108">
      <c r="A562" s="3"/>
      <c r="B562" s="3"/>
      <c r="C562" s="3"/>
      <c r="D562" s="4"/>
      <c r="E562" s="4"/>
      <c r="I562" s="5"/>
      <c r="CY562" s="4"/>
      <c r="CZ562" s="4"/>
      <c r="DA562" s="4"/>
      <c r="DB562" s="4"/>
      <c r="DC562" s="4"/>
      <c r="DD562" s="4"/>
    </row>
    <row r="563" spans="1:108">
      <c r="A563" s="3"/>
      <c r="B563" s="3"/>
      <c r="C563" s="3"/>
      <c r="D563" s="4"/>
      <c r="E563" s="4"/>
      <c r="I563" s="5"/>
      <c r="CY563" s="4"/>
      <c r="CZ563" s="4"/>
      <c r="DA563" s="4"/>
      <c r="DB563" s="4"/>
      <c r="DC563" s="4"/>
      <c r="DD563" s="4"/>
    </row>
    <row r="564" spans="1:108">
      <c r="A564" s="3"/>
      <c r="B564" s="3"/>
      <c r="C564" s="3"/>
      <c r="D564" s="4"/>
      <c r="E564" s="4"/>
      <c r="I564" s="5"/>
      <c r="CY564" s="4"/>
      <c r="CZ564" s="4"/>
      <c r="DA564" s="4"/>
      <c r="DB564" s="4"/>
      <c r="DC564" s="4"/>
      <c r="DD564" s="4"/>
    </row>
    <row r="565" spans="1:108">
      <c r="A565" s="3"/>
      <c r="B565" s="3"/>
      <c r="C565" s="3"/>
      <c r="D565" s="4"/>
      <c r="E565" s="4"/>
      <c r="I565" s="5"/>
      <c r="CY565" s="4"/>
      <c r="CZ565" s="4"/>
      <c r="DA565" s="4"/>
      <c r="DB565" s="4"/>
      <c r="DC565" s="4"/>
      <c r="DD565" s="4"/>
    </row>
    <row r="566" spans="1:108">
      <c r="A566" s="3"/>
      <c r="B566" s="3"/>
      <c r="C566" s="3"/>
      <c r="D566" s="4"/>
      <c r="E566" s="4"/>
      <c r="I566" s="5"/>
      <c r="CY566" s="4"/>
      <c r="CZ566" s="4"/>
      <c r="DA566" s="4"/>
      <c r="DB566" s="4"/>
      <c r="DC566" s="4"/>
      <c r="DD566" s="4"/>
    </row>
    <row r="567" spans="1:108">
      <c r="A567" s="3"/>
      <c r="B567" s="3"/>
      <c r="C567" s="3"/>
      <c r="D567" s="4"/>
      <c r="E567" s="4"/>
      <c r="I567" s="5"/>
      <c r="CY567" s="4"/>
      <c r="CZ567" s="4"/>
      <c r="DA567" s="4"/>
      <c r="DB567" s="4"/>
      <c r="DC567" s="4"/>
      <c r="DD567" s="4"/>
    </row>
    <row r="568" spans="1:108">
      <c r="A568" s="3"/>
      <c r="B568" s="3"/>
      <c r="C568" s="3"/>
      <c r="D568" s="4"/>
      <c r="E568" s="4"/>
      <c r="I568" s="5"/>
      <c r="CY568" s="4"/>
      <c r="CZ568" s="4"/>
      <c r="DA568" s="4"/>
      <c r="DB568" s="4"/>
      <c r="DC568" s="4"/>
      <c r="DD568" s="4"/>
    </row>
    <row r="569" spans="1:108">
      <c r="A569" s="3"/>
      <c r="B569" s="3"/>
      <c r="C569" s="3"/>
      <c r="D569" s="4"/>
      <c r="E569" s="4"/>
      <c r="I569" s="5"/>
      <c r="CY569" s="4"/>
      <c r="CZ569" s="4"/>
      <c r="DA569" s="4"/>
      <c r="DB569" s="4"/>
      <c r="DC569" s="4"/>
      <c r="DD569" s="4"/>
    </row>
    <row r="570" spans="1:108">
      <c r="A570" s="3"/>
      <c r="B570" s="3"/>
      <c r="C570" s="3"/>
      <c r="D570" s="4"/>
      <c r="E570" s="4"/>
      <c r="I570" s="5"/>
      <c r="CY570" s="4"/>
      <c r="CZ570" s="4"/>
      <c r="DA570" s="4"/>
      <c r="DB570" s="4"/>
      <c r="DC570" s="4"/>
      <c r="DD570" s="4"/>
    </row>
    <row r="571" spans="1:108">
      <c r="A571" s="3"/>
      <c r="B571" s="3"/>
      <c r="C571" s="3"/>
      <c r="D571" s="4"/>
      <c r="E571" s="4"/>
      <c r="I571" s="5"/>
      <c r="CY571" s="4"/>
      <c r="CZ571" s="4"/>
      <c r="DA571" s="4"/>
      <c r="DB571" s="4"/>
      <c r="DC571" s="4"/>
      <c r="DD571" s="4"/>
    </row>
    <row r="572" spans="1:108">
      <c r="A572" s="3"/>
      <c r="B572" s="3"/>
      <c r="C572" s="3"/>
      <c r="D572" s="4"/>
      <c r="E572" s="4"/>
      <c r="I572" s="5"/>
      <c r="CY572" s="4"/>
      <c r="CZ572" s="4"/>
      <c r="DA572" s="4"/>
      <c r="DB572" s="4"/>
      <c r="DC572" s="4"/>
      <c r="DD572" s="4"/>
    </row>
    <row r="573" spans="1:108">
      <c r="A573" s="3"/>
      <c r="B573" s="3"/>
      <c r="C573" s="3"/>
      <c r="D573" s="4"/>
      <c r="E573" s="4"/>
      <c r="I573" s="5"/>
      <c r="CY573" s="4"/>
      <c r="CZ573" s="4"/>
      <c r="DA573" s="4"/>
      <c r="DB573" s="4"/>
      <c r="DC573" s="4"/>
      <c r="DD573" s="4"/>
    </row>
    <row r="574" spans="1:108">
      <c r="A574" s="3"/>
      <c r="B574" s="3"/>
      <c r="C574" s="3"/>
      <c r="D574" s="4"/>
      <c r="E574" s="4"/>
      <c r="I574" s="5"/>
      <c r="CY574" s="4"/>
      <c r="CZ574" s="4"/>
      <c r="DA574" s="4"/>
      <c r="DB574" s="4"/>
      <c r="DC574" s="4"/>
      <c r="DD574" s="4"/>
    </row>
    <row r="575" spans="1:108">
      <c r="A575" s="3"/>
      <c r="B575" s="3"/>
      <c r="C575" s="3"/>
      <c r="D575" s="4"/>
      <c r="E575" s="4"/>
      <c r="I575" s="5"/>
      <c r="CY575" s="4"/>
      <c r="CZ575" s="4"/>
      <c r="DA575" s="4"/>
      <c r="DB575" s="4"/>
      <c r="DC575" s="4"/>
      <c r="DD575" s="4"/>
    </row>
    <row r="576" spans="1:108">
      <c r="A576" s="3"/>
      <c r="B576" s="3"/>
      <c r="C576" s="3"/>
      <c r="D576" s="4"/>
      <c r="E576" s="4"/>
      <c r="I576" s="5"/>
      <c r="CY576" s="4"/>
      <c r="CZ576" s="4"/>
      <c r="DA576" s="4"/>
      <c r="DB576" s="4"/>
      <c r="DC576" s="4"/>
      <c r="DD576" s="4"/>
    </row>
    <row r="577" spans="1:108">
      <c r="A577" s="3"/>
      <c r="B577" s="3"/>
      <c r="C577" s="3"/>
      <c r="D577" s="4"/>
      <c r="E577" s="4"/>
      <c r="I577" s="5"/>
      <c r="CY577" s="4"/>
      <c r="CZ577" s="4"/>
      <c r="DA577" s="4"/>
      <c r="DB577" s="4"/>
      <c r="DC577" s="4"/>
      <c r="DD577" s="4"/>
    </row>
    <row r="578" spans="1:108">
      <c r="A578" s="3"/>
      <c r="B578" s="3"/>
      <c r="C578" s="3"/>
      <c r="D578" s="4"/>
      <c r="E578" s="4"/>
      <c r="I578" s="5"/>
      <c r="CY578" s="4"/>
      <c r="CZ578" s="4"/>
      <c r="DA578" s="4"/>
      <c r="DB578" s="4"/>
      <c r="DC578" s="4"/>
      <c r="DD578" s="4"/>
    </row>
    <row r="579" spans="1:108">
      <c r="A579" s="3"/>
      <c r="B579" s="3"/>
      <c r="C579" s="3"/>
      <c r="D579" s="4"/>
      <c r="E579" s="4"/>
      <c r="I579" s="5"/>
      <c r="CY579" s="4"/>
      <c r="CZ579" s="4"/>
      <c r="DA579" s="4"/>
      <c r="DB579" s="4"/>
      <c r="DC579" s="4"/>
      <c r="DD579" s="4"/>
    </row>
    <row r="580" spans="1:108">
      <c r="A580" s="3"/>
      <c r="B580" s="3"/>
      <c r="C580" s="3"/>
      <c r="D580" s="4"/>
      <c r="E580" s="4"/>
      <c r="I580" s="5"/>
      <c r="CY580" s="4"/>
      <c r="CZ580" s="4"/>
      <c r="DA580" s="4"/>
      <c r="DB580" s="4"/>
      <c r="DC580" s="4"/>
      <c r="DD580" s="4"/>
    </row>
    <row r="581" spans="1:108">
      <c r="A581" s="3"/>
      <c r="B581" s="3"/>
      <c r="C581" s="3"/>
      <c r="D581" s="4"/>
      <c r="E581" s="4"/>
      <c r="I581" s="5"/>
      <c r="CY581" s="4"/>
      <c r="CZ581" s="4"/>
      <c r="DA581" s="4"/>
      <c r="DB581" s="4"/>
      <c r="DC581" s="4"/>
      <c r="DD581" s="4"/>
    </row>
    <row r="582" spans="1:108">
      <c r="A582" s="3"/>
      <c r="B582" s="3"/>
      <c r="C582" s="3"/>
      <c r="D582" s="4"/>
      <c r="E582" s="4"/>
      <c r="I582" s="5"/>
      <c r="CY582" s="4"/>
      <c r="CZ582" s="4"/>
      <c r="DA582" s="4"/>
      <c r="DB582" s="4"/>
      <c r="DC582" s="4"/>
      <c r="DD582" s="4"/>
    </row>
    <row r="583" spans="1:108">
      <c r="A583" s="3"/>
      <c r="B583" s="3"/>
      <c r="C583" s="3"/>
      <c r="D583" s="4"/>
      <c r="E583" s="4"/>
      <c r="I583" s="5"/>
      <c r="CY583" s="4"/>
      <c r="CZ583" s="4"/>
      <c r="DA583" s="4"/>
      <c r="DB583" s="4"/>
      <c r="DC583" s="4"/>
      <c r="DD583" s="4"/>
    </row>
    <row r="584" spans="1:108">
      <c r="A584" s="3"/>
      <c r="B584" s="3"/>
      <c r="C584" s="3"/>
      <c r="D584" s="4"/>
      <c r="E584" s="4"/>
      <c r="I584" s="5"/>
      <c r="CY584" s="4"/>
      <c r="CZ584" s="4"/>
      <c r="DA584" s="4"/>
      <c r="DB584" s="4"/>
      <c r="DC584" s="4"/>
      <c r="DD584" s="4"/>
    </row>
    <row r="585" spans="1:108">
      <c r="A585" s="3"/>
      <c r="B585" s="3"/>
      <c r="C585" s="3"/>
      <c r="D585" s="4"/>
      <c r="E585" s="4"/>
      <c r="I585" s="5"/>
      <c r="CY585" s="4"/>
      <c r="CZ585" s="4"/>
      <c r="DA585" s="4"/>
      <c r="DB585" s="4"/>
      <c r="DC585" s="4"/>
      <c r="DD585" s="4"/>
    </row>
    <row r="586" spans="1:108">
      <c r="A586" s="3"/>
      <c r="B586" s="3"/>
      <c r="C586" s="3"/>
      <c r="D586" s="4"/>
      <c r="E586" s="4"/>
      <c r="I586" s="5"/>
      <c r="CY586" s="4"/>
      <c r="CZ586" s="4"/>
      <c r="DA586" s="4"/>
      <c r="DB586" s="4"/>
      <c r="DC586" s="4"/>
      <c r="DD586" s="4"/>
    </row>
    <row r="587" spans="1:108">
      <c r="A587" s="3"/>
      <c r="B587" s="3"/>
      <c r="C587" s="3"/>
      <c r="D587" s="4"/>
      <c r="E587" s="4"/>
      <c r="I587" s="5"/>
      <c r="CY587" s="4"/>
      <c r="CZ587" s="4"/>
      <c r="DA587" s="4"/>
      <c r="DB587" s="4"/>
      <c r="DC587" s="4"/>
      <c r="DD587" s="4"/>
    </row>
    <row r="588" spans="1:108">
      <c r="A588" s="3"/>
      <c r="B588" s="3"/>
      <c r="C588" s="3"/>
      <c r="D588" s="4"/>
      <c r="E588" s="4"/>
      <c r="I588" s="5"/>
      <c r="CY588" s="4"/>
      <c r="CZ588" s="4"/>
      <c r="DA588" s="4"/>
      <c r="DB588" s="4"/>
      <c r="DC588" s="4"/>
      <c r="DD588" s="4"/>
    </row>
    <row r="589" spans="1:108">
      <c r="A589" s="3"/>
      <c r="B589" s="3"/>
      <c r="C589" s="3"/>
      <c r="D589" s="4"/>
      <c r="E589" s="4"/>
      <c r="I589" s="5"/>
      <c r="CY589" s="4"/>
      <c r="CZ589" s="4"/>
      <c r="DA589" s="4"/>
      <c r="DB589" s="4"/>
      <c r="DC589" s="4"/>
      <c r="DD589" s="4"/>
    </row>
    <row r="590" spans="1:108">
      <c r="A590" s="3"/>
      <c r="B590" s="3"/>
      <c r="C590" s="3"/>
      <c r="D590" s="4"/>
      <c r="E590" s="4"/>
      <c r="I590" s="5"/>
      <c r="CY590" s="4"/>
      <c r="CZ590" s="4"/>
      <c r="DA590" s="4"/>
      <c r="DB590" s="4"/>
      <c r="DC590" s="4"/>
      <c r="DD590" s="4"/>
    </row>
    <row r="591" spans="1:108">
      <c r="A591" s="3"/>
      <c r="B591" s="3"/>
      <c r="C591" s="3"/>
      <c r="D591" s="4"/>
      <c r="E591" s="4"/>
      <c r="I591" s="5"/>
      <c r="CY591" s="4"/>
      <c r="CZ591" s="4"/>
      <c r="DA591" s="4"/>
      <c r="DB591" s="4"/>
      <c r="DC591" s="4"/>
      <c r="DD591" s="4"/>
    </row>
    <row r="592" spans="1:108">
      <c r="A592" s="3"/>
      <c r="B592" s="3"/>
      <c r="C592" s="3"/>
      <c r="D592" s="4"/>
      <c r="E592" s="4"/>
      <c r="I592" s="5"/>
      <c r="CY592" s="4"/>
      <c r="CZ592" s="4"/>
      <c r="DA592" s="4"/>
      <c r="DB592" s="4"/>
      <c r="DC592" s="4"/>
      <c r="DD592" s="4"/>
    </row>
    <row r="593" spans="1:108">
      <c r="A593" s="3"/>
      <c r="B593" s="3"/>
      <c r="C593" s="3"/>
      <c r="D593" s="4"/>
      <c r="E593" s="4"/>
      <c r="I593" s="5"/>
      <c r="CY593" s="4"/>
      <c r="CZ593" s="4"/>
      <c r="DA593" s="4"/>
      <c r="DB593" s="4"/>
      <c r="DC593" s="4"/>
      <c r="DD593" s="4"/>
    </row>
    <row r="594" spans="1:108">
      <c r="A594" s="3"/>
      <c r="B594" s="3"/>
      <c r="C594" s="3"/>
      <c r="D594" s="4"/>
      <c r="E594" s="4"/>
      <c r="I594" s="5"/>
      <c r="CY594" s="4"/>
      <c r="CZ594" s="4"/>
      <c r="DA594" s="4"/>
      <c r="DB594" s="4"/>
      <c r="DC594" s="4"/>
      <c r="DD594" s="4"/>
    </row>
    <row r="595" spans="1:108">
      <c r="A595" s="3"/>
      <c r="B595" s="3"/>
      <c r="C595" s="3"/>
      <c r="D595" s="4"/>
      <c r="E595" s="4"/>
      <c r="I595" s="5"/>
      <c r="CY595" s="4"/>
      <c r="CZ595" s="4"/>
      <c r="DA595" s="4"/>
      <c r="DB595" s="4"/>
      <c r="DC595" s="4"/>
      <c r="DD595" s="4"/>
    </row>
    <row r="596" spans="1:108">
      <c r="A596" s="3"/>
      <c r="B596" s="3"/>
      <c r="C596" s="3"/>
      <c r="D596" s="4"/>
      <c r="E596" s="4"/>
      <c r="I596" s="5"/>
      <c r="CY596" s="4"/>
      <c r="CZ596" s="4"/>
      <c r="DA596" s="4"/>
      <c r="DB596" s="4"/>
      <c r="DC596" s="4"/>
      <c r="DD596" s="4"/>
    </row>
    <row r="597" spans="1:108">
      <c r="A597" s="3"/>
      <c r="B597" s="3"/>
      <c r="C597" s="3"/>
      <c r="D597" s="4"/>
      <c r="E597" s="4"/>
      <c r="I597" s="5"/>
      <c r="CY597" s="4"/>
      <c r="CZ597" s="4"/>
      <c r="DA597" s="4"/>
      <c r="DB597" s="4"/>
      <c r="DC597" s="4"/>
      <c r="DD597" s="4"/>
    </row>
    <row r="598" spans="1:108">
      <c r="A598" s="3"/>
      <c r="B598" s="3"/>
      <c r="C598" s="3"/>
      <c r="D598" s="4"/>
      <c r="E598" s="4"/>
      <c r="I598" s="5"/>
      <c r="CY598" s="4"/>
      <c r="CZ598" s="4"/>
      <c r="DA598" s="4"/>
      <c r="DB598" s="4"/>
      <c r="DC598" s="4"/>
      <c r="DD598" s="4"/>
    </row>
    <row r="599" spans="1:108">
      <c r="A599" s="3"/>
      <c r="B599" s="3"/>
      <c r="C599" s="3"/>
      <c r="D599" s="4"/>
      <c r="E599" s="4"/>
      <c r="I599" s="5"/>
      <c r="CY599" s="4"/>
      <c r="CZ599" s="4"/>
      <c r="DA599" s="4"/>
      <c r="DB599" s="4"/>
      <c r="DC599" s="4"/>
      <c r="DD599" s="4"/>
    </row>
    <row r="600" spans="1:108">
      <c r="A600" s="3"/>
      <c r="B600" s="3"/>
      <c r="C600" s="3"/>
      <c r="D600" s="4"/>
      <c r="E600" s="4"/>
      <c r="I600" s="5"/>
      <c r="CY600" s="4"/>
      <c r="CZ600" s="4"/>
      <c r="DA600" s="4"/>
      <c r="DB600" s="4"/>
      <c r="DC600" s="4"/>
      <c r="DD600" s="4"/>
    </row>
    <row r="601" spans="1:108">
      <c r="A601" s="3"/>
      <c r="B601" s="3"/>
      <c r="C601" s="3"/>
      <c r="D601" s="4"/>
      <c r="E601" s="4"/>
      <c r="I601" s="5"/>
      <c r="CY601" s="4"/>
      <c r="CZ601" s="4"/>
      <c r="DA601" s="4"/>
      <c r="DB601" s="4"/>
      <c r="DC601" s="4"/>
      <c r="DD601" s="4"/>
    </row>
    <row r="602" spans="1:108">
      <c r="A602" s="3"/>
      <c r="B602" s="3"/>
      <c r="C602" s="3"/>
      <c r="D602" s="4"/>
      <c r="E602" s="4"/>
      <c r="I602" s="5"/>
      <c r="CY602" s="4"/>
      <c r="CZ602" s="4"/>
      <c r="DA602" s="4"/>
      <c r="DB602" s="4"/>
      <c r="DC602" s="4"/>
      <c r="DD602" s="4"/>
    </row>
    <row r="603" spans="1:108">
      <c r="A603" s="3"/>
      <c r="B603" s="3"/>
      <c r="C603" s="3"/>
      <c r="D603" s="4"/>
      <c r="E603" s="4"/>
      <c r="I603" s="5"/>
      <c r="CY603" s="4"/>
      <c r="CZ603" s="4"/>
      <c r="DA603" s="4"/>
      <c r="DB603" s="4"/>
      <c r="DC603" s="4"/>
      <c r="DD603" s="4"/>
    </row>
    <row r="604" spans="1:108">
      <c r="A604" s="3"/>
      <c r="B604" s="3"/>
      <c r="C604" s="3"/>
      <c r="D604" s="4"/>
      <c r="E604" s="4"/>
      <c r="I604" s="5"/>
      <c r="CY604" s="4"/>
      <c r="CZ604" s="4"/>
      <c r="DA604" s="4"/>
      <c r="DB604" s="4"/>
      <c r="DC604" s="4"/>
      <c r="DD604" s="4"/>
    </row>
    <row r="605" spans="1:108">
      <c r="A605" s="3"/>
      <c r="B605" s="3"/>
      <c r="C605" s="3"/>
      <c r="D605" s="4"/>
      <c r="E605" s="4"/>
      <c r="I605" s="5"/>
      <c r="CY605" s="4"/>
      <c r="CZ605" s="4"/>
      <c r="DA605" s="4"/>
      <c r="DB605" s="4"/>
      <c r="DC605" s="4"/>
      <c r="DD605" s="4"/>
    </row>
    <row r="606" spans="1:108">
      <c r="A606" s="3"/>
      <c r="B606" s="3"/>
      <c r="C606" s="3"/>
      <c r="D606" s="4"/>
      <c r="E606" s="4"/>
      <c r="I606" s="5"/>
      <c r="CY606" s="4"/>
      <c r="CZ606" s="4"/>
      <c r="DA606" s="4"/>
      <c r="DB606" s="4"/>
      <c r="DC606" s="4"/>
      <c r="DD606" s="4"/>
    </row>
    <row r="607" spans="1:108">
      <c r="A607" s="3"/>
      <c r="B607" s="3"/>
      <c r="C607" s="3"/>
      <c r="D607" s="4"/>
      <c r="E607" s="4"/>
      <c r="I607" s="5"/>
      <c r="CY607" s="4"/>
      <c r="CZ607" s="4"/>
      <c r="DA607" s="4"/>
      <c r="DB607" s="4"/>
      <c r="DC607" s="4"/>
      <c r="DD607" s="4"/>
    </row>
    <row r="608" spans="1:108">
      <c r="A608" s="3"/>
      <c r="B608" s="3"/>
      <c r="C608" s="3"/>
      <c r="D608" s="4"/>
      <c r="E608" s="4"/>
      <c r="I608" s="5"/>
      <c r="CY608" s="4"/>
      <c r="CZ608" s="4"/>
      <c r="DA608" s="4"/>
      <c r="DB608" s="4"/>
      <c r="DC608" s="4"/>
      <c r="DD608" s="4"/>
    </row>
    <row r="609" spans="1:108">
      <c r="A609" s="3"/>
      <c r="B609" s="3"/>
      <c r="C609" s="3"/>
      <c r="D609" s="4"/>
      <c r="E609" s="4"/>
      <c r="I609" s="5"/>
      <c r="CY609" s="4"/>
      <c r="CZ609" s="4"/>
      <c r="DA609" s="4"/>
      <c r="DB609" s="4"/>
      <c r="DC609" s="4"/>
      <c r="DD609" s="4"/>
    </row>
    <row r="610" spans="1:108">
      <c r="A610" s="3"/>
      <c r="B610" s="3"/>
      <c r="C610" s="3"/>
      <c r="D610" s="4"/>
      <c r="E610" s="4"/>
      <c r="I610" s="5"/>
      <c r="CY610" s="4"/>
      <c r="CZ610" s="4"/>
      <c r="DA610" s="4"/>
      <c r="DB610" s="4"/>
      <c r="DC610" s="4"/>
      <c r="DD610" s="4"/>
    </row>
    <row r="611" spans="1:108">
      <c r="A611" s="3"/>
      <c r="B611" s="3"/>
      <c r="C611" s="3"/>
      <c r="D611" s="4"/>
      <c r="E611" s="4"/>
      <c r="I611" s="5"/>
      <c r="CY611" s="4"/>
      <c r="CZ611" s="4"/>
      <c r="DA611" s="4"/>
      <c r="DB611" s="4"/>
      <c r="DC611" s="4"/>
      <c r="DD611" s="4"/>
    </row>
    <row r="612" spans="1:108">
      <c r="A612" s="3"/>
      <c r="B612" s="3"/>
      <c r="C612" s="3"/>
      <c r="D612" s="4"/>
      <c r="E612" s="4"/>
      <c r="I612" s="5"/>
      <c r="CY612" s="4"/>
      <c r="CZ612" s="4"/>
      <c r="DA612" s="4"/>
      <c r="DB612" s="4"/>
      <c r="DC612" s="4"/>
      <c r="DD612" s="4"/>
    </row>
    <row r="613" spans="1:108">
      <c r="A613" s="3"/>
      <c r="B613" s="3"/>
      <c r="C613" s="3"/>
      <c r="D613" s="4"/>
      <c r="E613" s="4"/>
      <c r="I613" s="5"/>
      <c r="CY613" s="4"/>
      <c r="CZ613" s="4"/>
      <c r="DA613" s="4"/>
      <c r="DB613" s="4"/>
      <c r="DC613" s="4"/>
      <c r="DD613" s="4"/>
    </row>
    <row r="614" spans="1:108">
      <c r="A614" s="3"/>
      <c r="B614" s="3"/>
      <c r="C614" s="3"/>
      <c r="D614" s="4"/>
      <c r="E614" s="4"/>
      <c r="I614" s="5"/>
      <c r="CY614" s="4"/>
      <c r="CZ614" s="4"/>
      <c r="DA614" s="4"/>
      <c r="DB614" s="4"/>
      <c r="DC614" s="4"/>
      <c r="DD614" s="4"/>
    </row>
    <row r="615" spans="1:108">
      <c r="A615" s="3"/>
      <c r="B615" s="3"/>
      <c r="C615" s="3"/>
      <c r="D615" s="4"/>
      <c r="E615" s="4"/>
      <c r="I615" s="5"/>
      <c r="CY615" s="4"/>
      <c r="CZ615" s="4"/>
      <c r="DA615" s="4"/>
      <c r="DB615" s="4"/>
      <c r="DC615" s="4"/>
      <c r="DD615" s="4"/>
    </row>
    <row r="616" spans="1:108">
      <c r="A616" s="3"/>
      <c r="B616" s="3"/>
      <c r="C616" s="3"/>
      <c r="D616" s="4"/>
      <c r="E616" s="4"/>
      <c r="I616" s="5"/>
      <c r="CY616" s="4"/>
      <c r="CZ616" s="4"/>
      <c r="DA616" s="4"/>
      <c r="DB616" s="4"/>
      <c r="DC616" s="4"/>
      <c r="DD616" s="4"/>
    </row>
    <row r="617" spans="1:108">
      <c r="A617" s="3"/>
      <c r="B617" s="3"/>
      <c r="C617" s="3"/>
      <c r="D617" s="4"/>
      <c r="E617" s="4"/>
      <c r="I617" s="5"/>
      <c r="CY617" s="4"/>
      <c r="CZ617" s="4"/>
      <c r="DA617" s="4"/>
      <c r="DB617" s="4"/>
      <c r="DC617" s="4"/>
      <c r="DD617" s="4"/>
    </row>
    <row r="618" spans="1:108">
      <c r="A618" s="3"/>
      <c r="B618" s="3"/>
      <c r="C618" s="3"/>
      <c r="D618" s="4"/>
      <c r="E618" s="4"/>
      <c r="I618" s="5"/>
      <c r="CY618" s="4"/>
      <c r="CZ618" s="4"/>
      <c r="DA618" s="4"/>
      <c r="DB618" s="4"/>
      <c r="DC618" s="4"/>
      <c r="DD618" s="4"/>
    </row>
    <row r="619" spans="1:108">
      <c r="A619" s="3"/>
      <c r="B619" s="3"/>
      <c r="C619" s="3"/>
      <c r="D619" s="4"/>
      <c r="E619" s="4"/>
      <c r="I619" s="5"/>
      <c r="CY619" s="4"/>
      <c r="CZ619" s="4"/>
      <c r="DA619" s="4"/>
      <c r="DB619" s="4"/>
      <c r="DC619" s="4"/>
      <c r="DD619" s="4"/>
    </row>
    <row r="620" spans="1:108">
      <c r="A620" s="3"/>
      <c r="B620" s="3"/>
      <c r="C620" s="3"/>
      <c r="D620" s="4"/>
      <c r="E620" s="4"/>
      <c r="I620" s="5"/>
      <c r="CY620" s="4"/>
      <c r="CZ620" s="4"/>
      <c r="DA620" s="4"/>
      <c r="DB620" s="4"/>
      <c r="DC620" s="4"/>
      <c r="DD620" s="4"/>
    </row>
    <row r="621" spans="1:108">
      <c r="A621" s="3"/>
      <c r="B621" s="3"/>
      <c r="C621" s="3"/>
      <c r="D621" s="4"/>
      <c r="E621" s="4"/>
      <c r="I621" s="5"/>
      <c r="CY621" s="4"/>
      <c r="CZ621" s="4"/>
      <c r="DA621" s="4"/>
      <c r="DB621" s="4"/>
      <c r="DC621" s="4"/>
      <c r="DD621" s="4"/>
    </row>
    <row r="622" spans="1:108">
      <c r="A622" s="3"/>
      <c r="B622" s="3"/>
      <c r="C622" s="3"/>
      <c r="D622" s="4"/>
      <c r="E622" s="4"/>
      <c r="I622" s="5"/>
      <c r="CY622" s="4"/>
      <c r="CZ622" s="4"/>
      <c r="DA622" s="4"/>
      <c r="DB622" s="4"/>
      <c r="DC622" s="4"/>
      <c r="DD622" s="4"/>
    </row>
    <row r="623" spans="1:108">
      <c r="A623" s="3"/>
      <c r="B623" s="3"/>
      <c r="C623" s="3"/>
      <c r="D623" s="4"/>
      <c r="E623" s="4"/>
      <c r="I623" s="5"/>
      <c r="CY623" s="4"/>
      <c r="CZ623" s="4"/>
      <c r="DA623" s="4"/>
      <c r="DB623" s="4"/>
      <c r="DC623" s="4"/>
      <c r="DD623" s="4"/>
    </row>
    <row r="624" spans="1:108">
      <c r="A624" s="3"/>
      <c r="B624" s="3"/>
      <c r="C624" s="3"/>
      <c r="D624" s="4"/>
      <c r="E624" s="4"/>
      <c r="I624" s="5"/>
      <c r="CY624" s="4"/>
      <c r="CZ624" s="4"/>
      <c r="DA624" s="4"/>
      <c r="DB624" s="4"/>
      <c r="DC624" s="4"/>
      <c r="DD624" s="4"/>
    </row>
    <row r="625" spans="1:108">
      <c r="A625" s="3"/>
      <c r="B625" s="3"/>
      <c r="C625" s="3"/>
      <c r="D625" s="4"/>
      <c r="E625" s="4"/>
      <c r="I625" s="5"/>
      <c r="CY625" s="4"/>
      <c r="CZ625" s="4"/>
      <c r="DA625" s="4"/>
      <c r="DB625" s="4"/>
      <c r="DC625" s="4"/>
      <c r="DD625" s="4"/>
    </row>
    <row r="626" spans="1:108">
      <c r="A626" s="3"/>
      <c r="B626" s="3"/>
      <c r="C626" s="3"/>
      <c r="D626" s="4"/>
      <c r="E626" s="4"/>
      <c r="I626" s="5"/>
      <c r="CY626" s="4"/>
      <c r="CZ626" s="4"/>
      <c r="DA626" s="4"/>
      <c r="DB626" s="4"/>
      <c r="DC626" s="4"/>
      <c r="DD626" s="4"/>
    </row>
    <row r="627" spans="1:108">
      <c r="A627" s="3"/>
      <c r="B627" s="3"/>
      <c r="C627" s="3"/>
      <c r="D627" s="4"/>
      <c r="E627" s="4"/>
      <c r="I627" s="5"/>
      <c r="CY627" s="4"/>
      <c r="CZ627" s="4"/>
      <c r="DA627" s="4"/>
      <c r="DB627" s="4"/>
      <c r="DC627" s="4"/>
      <c r="DD627" s="4"/>
    </row>
    <row r="628" spans="1:108">
      <c r="A628" s="3"/>
      <c r="B628" s="3"/>
      <c r="C628" s="3"/>
      <c r="D628" s="4"/>
      <c r="E628" s="4"/>
      <c r="I628" s="5"/>
      <c r="CY628" s="4"/>
      <c r="CZ628" s="4"/>
      <c r="DA628" s="4"/>
      <c r="DB628" s="4"/>
      <c r="DC628" s="4"/>
      <c r="DD628" s="4"/>
    </row>
    <row r="629" spans="1:108">
      <c r="A629" s="3"/>
      <c r="B629" s="3"/>
      <c r="C629" s="3"/>
      <c r="D629" s="4"/>
      <c r="E629" s="4"/>
      <c r="I629" s="5"/>
      <c r="CY629" s="4"/>
      <c r="CZ629" s="4"/>
      <c r="DA629" s="4"/>
      <c r="DB629" s="4"/>
      <c r="DC629" s="4"/>
      <c r="DD629" s="4"/>
    </row>
    <row r="630" spans="1:108">
      <c r="A630" s="3"/>
      <c r="B630" s="3"/>
      <c r="C630" s="3"/>
      <c r="D630" s="4"/>
      <c r="E630" s="4"/>
      <c r="I630" s="5"/>
      <c r="CY630" s="4"/>
      <c r="CZ630" s="4"/>
      <c r="DA630" s="4"/>
      <c r="DB630" s="4"/>
      <c r="DC630" s="4"/>
      <c r="DD630" s="4"/>
    </row>
    <row r="631" spans="1:108">
      <c r="A631" s="3"/>
      <c r="B631" s="3"/>
      <c r="C631" s="3"/>
      <c r="D631" s="4"/>
      <c r="E631" s="4"/>
      <c r="I631" s="5"/>
      <c r="CY631" s="4"/>
      <c r="CZ631" s="4"/>
      <c r="DA631" s="4"/>
      <c r="DB631" s="4"/>
      <c r="DC631" s="4"/>
      <c r="DD631" s="4"/>
    </row>
    <row r="632" spans="1:108">
      <c r="A632" s="3"/>
      <c r="B632" s="3"/>
      <c r="C632" s="3"/>
      <c r="D632" s="4"/>
      <c r="E632" s="4"/>
      <c r="I632" s="5"/>
      <c r="CY632" s="4"/>
      <c r="CZ632" s="4"/>
      <c r="DA632" s="4"/>
      <c r="DB632" s="4"/>
      <c r="DC632" s="4"/>
      <c r="DD632" s="4"/>
    </row>
    <row r="633" spans="1:108">
      <c r="A633" s="3"/>
      <c r="B633" s="3"/>
      <c r="C633" s="3"/>
      <c r="D633" s="4"/>
      <c r="E633" s="4"/>
      <c r="I633" s="5"/>
      <c r="CY633" s="4"/>
      <c r="CZ633" s="4"/>
      <c r="DA633" s="4"/>
      <c r="DB633" s="4"/>
      <c r="DC633" s="4"/>
      <c r="DD633" s="4"/>
    </row>
    <row r="634" spans="1:108">
      <c r="A634" s="3"/>
      <c r="B634" s="3"/>
      <c r="C634" s="3"/>
      <c r="D634" s="4"/>
      <c r="E634" s="4"/>
      <c r="I634" s="5"/>
      <c r="CY634" s="4"/>
      <c r="CZ634" s="4"/>
      <c r="DA634" s="4"/>
      <c r="DB634" s="4"/>
      <c r="DC634" s="4"/>
      <c r="DD634" s="4"/>
    </row>
    <row r="635" spans="1:108">
      <c r="A635" s="3"/>
      <c r="B635" s="3"/>
      <c r="C635" s="3"/>
      <c r="D635" s="4"/>
      <c r="E635" s="4"/>
      <c r="I635" s="5"/>
      <c r="CY635" s="4"/>
      <c r="CZ635" s="4"/>
      <c r="DA635" s="4"/>
      <c r="DB635" s="4"/>
      <c r="DC635" s="4"/>
      <c r="DD635" s="4"/>
    </row>
    <row r="636" spans="1:108">
      <c r="A636" s="3"/>
      <c r="B636" s="3"/>
      <c r="C636" s="3"/>
      <c r="D636" s="4"/>
      <c r="E636" s="4"/>
      <c r="I636" s="5"/>
      <c r="CY636" s="4"/>
      <c r="CZ636" s="4"/>
      <c r="DA636" s="4"/>
      <c r="DB636" s="4"/>
      <c r="DC636" s="4"/>
      <c r="DD636" s="4"/>
    </row>
    <row r="637" spans="1:108">
      <c r="A637" s="3"/>
      <c r="B637" s="3"/>
      <c r="C637" s="3"/>
      <c r="D637" s="4"/>
      <c r="E637" s="4"/>
      <c r="I637" s="5"/>
      <c r="CY637" s="4"/>
      <c r="CZ637" s="4"/>
      <c r="DA637" s="4"/>
      <c r="DB637" s="4"/>
      <c r="DC637" s="4"/>
      <c r="DD637" s="4"/>
    </row>
    <row r="638" spans="1:108">
      <c r="A638" s="3"/>
      <c r="B638" s="3"/>
      <c r="C638" s="3"/>
      <c r="D638" s="4"/>
      <c r="E638" s="4"/>
      <c r="I638" s="5"/>
      <c r="CY638" s="4"/>
      <c r="CZ638" s="4"/>
      <c r="DA638" s="4"/>
      <c r="DB638" s="4"/>
      <c r="DC638" s="4"/>
      <c r="DD638" s="4"/>
    </row>
    <row r="639" spans="1:108">
      <c r="A639" s="3"/>
      <c r="B639" s="3"/>
      <c r="C639" s="3"/>
      <c r="D639" s="4"/>
      <c r="E639" s="4"/>
      <c r="I639" s="5"/>
      <c r="CY639" s="4"/>
      <c r="CZ639" s="4"/>
      <c r="DA639" s="4"/>
      <c r="DB639" s="4"/>
      <c r="DC639" s="4"/>
      <c r="DD639" s="4"/>
    </row>
    <row r="640" spans="1:108">
      <c r="A640" s="3"/>
      <c r="B640" s="3"/>
      <c r="C640" s="3"/>
      <c r="D640" s="4"/>
      <c r="E640" s="4"/>
      <c r="I640" s="5"/>
      <c r="CY640" s="4"/>
      <c r="CZ640" s="4"/>
      <c r="DA640" s="4"/>
      <c r="DB640" s="4"/>
      <c r="DC640" s="4"/>
      <c r="DD640" s="4"/>
    </row>
    <row r="641" spans="1:108">
      <c r="A641" s="3"/>
      <c r="B641" s="3"/>
      <c r="C641" s="3"/>
      <c r="D641" s="4"/>
      <c r="E641" s="4"/>
      <c r="I641" s="5"/>
      <c r="CY641" s="4"/>
      <c r="CZ641" s="4"/>
      <c r="DA641" s="4"/>
      <c r="DB641" s="4"/>
      <c r="DC641" s="4"/>
      <c r="DD641" s="4"/>
    </row>
    <row r="642" spans="1:108">
      <c r="A642" s="3"/>
      <c r="B642" s="3"/>
      <c r="C642" s="3"/>
      <c r="D642" s="4"/>
      <c r="E642" s="4"/>
      <c r="I642" s="5"/>
      <c r="CY642" s="4"/>
      <c r="CZ642" s="4"/>
      <c r="DA642" s="4"/>
      <c r="DB642" s="4"/>
      <c r="DC642" s="4"/>
      <c r="DD642" s="4"/>
    </row>
    <row r="643" spans="1:108">
      <c r="A643" s="3"/>
      <c r="B643" s="3"/>
      <c r="C643" s="3"/>
      <c r="D643" s="4"/>
      <c r="E643" s="4"/>
      <c r="I643" s="5"/>
      <c r="CY643" s="4"/>
      <c r="CZ643" s="4"/>
      <c r="DA643" s="4"/>
      <c r="DB643" s="4"/>
      <c r="DC643" s="4"/>
      <c r="DD643" s="4"/>
    </row>
    <row r="644" spans="1:108">
      <c r="A644" s="3"/>
      <c r="B644" s="3"/>
      <c r="C644" s="3"/>
      <c r="D644" s="4"/>
      <c r="E644" s="4"/>
      <c r="I644" s="5"/>
      <c r="CY644" s="4"/>
      <c r="CZ644" s="4"/>
      <c r="DA644" s="4"/>
      <c r="DB644" s="4"/>
      <c r="DC644" s="4"/>
      <c r="DD644" s="4"/>
    </row>
    <row r="645" spans="1:108">
      <c r="A645" s="3"/>
      <c r="B645" s="3"/>
      <c r="C645" s="3"/>
      <c r="D645" s="4"/>
      <c r="E645" s="4"/>
      <c r="I645" s="5"/>
      <c r="CY645" s="4"/>
      <c r="CZ645" s="4"/>
      <c r="DA645" s="4"/>
      <c r="DB645" s="4"/>
      <c r="DC645" s="4"/>
      <c r="DD645" s="4"/>
    </row>
    <row r="646" spans="1:108">
      <c r="A646" s="3"/>
      <c r="B646" s="3"/>
      <c r="C646" s="3"/>
      <c r="D646" s="4"/>
      <c r="E646" s="4"/>
      <c r="I646" s="5"/>
      <c r="CY646" s="4"/>
      <c r="CZ646" s="4"/>
      <c r="DA646" s="4"/>
      <c r="DB646" s="4"/>
      <c r="DC646" s="4"/>
      <c r="DD646" s="4"/>
    </row>
    <row r="647" spans="1:108">
      <c r="A647" s="3"/>
      <c r="B647" s="3"/>
      <c r="C647" s="3"/>
      <c r="D647" s="4"/>
      <c r="E647" s="4"/>
      <c r="I647" s="5"/>
      <c r="CY647" s="4"/>
      <c r="CZ647" s="4"/>
      <c r="DA647" s="4"/>
      <c r="DB647" s="4"/>
      <c r="DC647" s="4"/>
      <c r="DD647" s="4"/>
    </row>
    <row r="648" spans="1:108">
      <c r="A648" s="3"/>
      <c r="B648" s="3"/>
      <c r="C648" s="3"/>
      <c r="D648" s="4"/>
      <c r="E648" s="4"/>
      <c r="I648" s="5"/>
      <c r="CY648" s="4"/>
      <c r="CZ648" s="4"/>
      <c r="DA648" s="4"/>
      <c r="DB648" s="4"/>
      <c r="DC648" s="4"/>
      <c r="DD648" s="4"/>
    </row>
    <row r="649" spans="1:108">
      <c r="A649" s="3"/>
      <c r="B649" s="3"/>
      <c r="C649" s="3"/>
      <c r="D649" s="4"/>
      <c r="E649" s="4"/>
      <c r="I649" s="5"/>
      <c r="CY649" s="4"/>
      <c r="CZ649" s="4"/>
      <c r="DA649" s="4"/>
      <c r="DB649" s="4"/>
      <c r="DC649" s="4"/>
      <c r="DD649" s="4"/>
    </row>
    <row r="650" spans="1:108">
      <c r="A650" s="3"/>
      <c r="B650" s="3"/>
      <c r="C650" s="3"/>
      <c r="D650" s="4"/>
      <c r="E650" s="4"/>
      <c r="I650" s="5"/>
      <c r="CY650" s="4"/>
      <c r="CZ650" s="4"/>
      <c r="DA650" s="4"/>
      <c r="DB650" s="4"/>
      <c r="DC650" s="4"/>
      <c r="DD650" s="4"/>
    </row>
    <row r="651" spans="1:108">
      <c r="A651" s="3"/>
      <c r="B651" s="3"/>
      <c r="C651" s="3"/>
      <c r="D651" s="4"/>
      <c r="E651" s="4"/>
      <c r="I651" s="5"/>
      <c r="CY651" s="4"/>
      <c r="CZ651" s="4"/>
      <c r="DA651" s="4"/>
      <c r="DB651" s="4"/>
      <c r="DC651" s="4"/>
      <c r="DD651" s="4"/>
    </row>
    <row r="652" spans="1:108">
      <c r="A652" s="3"/>
      <c r="B652" s="3"/>
      <c r="C652" s="3"/>
      <c r="D652" s="4"/>
      <c r="E652" s="4"/>
      <c r="I652" s="5"/>
      <c r="CY652" s="4"/>
      <c r="CZ652" s="4"/>
      <c r="DA652" s="4"/>
      <c r="DB652" s="4"/>
      <c r="DC652" s="4"/>
      <c r="DD652" s="4"/>
    </row>
    <row r="653" spans="1:108">
      <c r="A653" s="3"/>
      <c r="B653" s="3"/>
      <c r="C653" s="3"/>
      <c r="D653" s="4"/>
      <c r="E653" s="4"/>
      <c r="I653" s="5"/>
      <c r="CY653" s="4"/>
      <c r="CZ653" s="4"/>
      <c r="DA653" s="4"/>
      <c r="DB653" s="4"/>
      <c r="DC653" s="4"/>
      <c r="DD653" s="4"/>
    </row>
    <row r="654" spans="1:108">
      <c r="A654" s="3"/>
      <c r="B654" s="3"/>
      <c r="C654" s="3"/>
      <c r="D654" s="4"/>
      <c r="E654" s="4"/>
      <c r="I654" s="5"/>
      <c r="CY654" s="4"/>
      <c r="CZ654" s="4"/>
      <c r="DA654" s="4"/>
      <c r="DB654" s="4"/>
      <c r="DC654" s="4"/>
      <c r="DD654" s="4"/>
    </row>
    <row r="655" spans="1:108">
      <c r="A655" s="3"/>
      <c r="B655" s="3"/>
      <c r="C655" s="3"/>
      <c r="D655" s="4"/>
      <c r="E655" s="4"/>
      <c r="I655" s="5"/>
      <c r="CY655" s="4"/>
      <c r="CZ655" s="4"/>
      <c r="DA655" s="4"/>
      <c r="DB655" s="4"/>
      <c r="DC655" s="4"/>
      <c r="DD655" s="4"/>
    </row>
    <row r="656" spans="1:108">
      <c r="A656" s="3"/>
      <c r="B656" s="3"/>
      <c r="C656" s="3"/>
      <c r="D656" s="4"/>
      <c r="E656" s="4"/>
      <c r="I656" s="5"/>
      <c r="CY656" s="4"/>
      <c r="CZ656" s="4"/>
      <c r="DA656" s="4"/>
      <c r="DB656" s="4"/>
      <c r="DC656" s="4"/>
      <c r="DD656" s="4"/>
    </row>
    <row r="657" spans="1:108">
      <c r="A657" s="3"/>
      <c r="B657" s="3"/>
      <c r="C657" s="3"/>
      <c r="D657" s="4"/>
      <c r="E657" s="4"/>
      <c r="I657" s="5"/>
      <c r="CY657" s="4"/>
      <c r="CZ657" s="4"/>
      <c r="DA657" s="4"/>
      <c r="DB657" s="4"/>
      <c r="DC657" s="4"/>
      <c r="DD657" s="4"/>
    </row>
    <row r="658" spans="1:108">
      <c r="A658" s="3"/>
      <c r="B658" s="3"/>
      <c r="C658" s="3"/>
      <c r="D658" s="4"/>
      <c r="E658" s="4"/>
      <c r="I658" s="5"/>
      <c r="CY658" s="4"/>
      <c r="CZ658" s="4"/>
      <c r="DA658" s="4"/>
      <c r="DB658" s="4"/>
      <c r="DC658" s="4"/>
      <c r="DD658" s="4"/>
    </row>
    <row r="659" spans="1:108">
      <c r="A659" s="3"/>
      <c r="B659" s="3"/>
      <c r="C659" s="3"/>
      <c r="D659" s="4"/>
      <c r="E659" s="4"/>
      <c r="I659" s="5"/>
      <c r="CY659" s="4"/>
      <c r="CZ659" s="4"/>
      <c r="DA659" s="4"/>
      <c r="DB659" s="4"/>
      <c r="DC659" s="4"/>
      <c r="DD659" s="4"/>
    </row>
    <row r="660" spans="1:108">
      <c r="A660" s="3"/>
      <c r="B660" s="3"/>
      <c r="C660" s="3"/>
      <c r="D660" s="4"/>
      <c r="E660" s="4"/>
      <c r="I660" s="5"/>
      <c r="CY660" s="4"/>
      <c r="CZ660" s="4"/>
      <c r="DA660" s="4"/>
      <c r="DB660" s="4"/>
      <c r="DC660" s="4"/>
      <c r="DD660" s="4"/>
    </row>
    <row r="661" spans="1:108">
      <c r="A661" s="3"/>
      <c r="B661" s="3"/>
      <c r="C661" s="3"/>
      <c r="D661" s="4"/>
      <c r="E661" s="4"/>
      <c r="I661" s="5"/>
      <c r="CY661" s="4"/>
      <c r="CZ661" s="4"/>
      <c r="DA661" s="4"/>
      <c r="DB661" s="4"/>
      <c r="DC661" s="4"/>
      <c r="DD661" s="4"/>
    </row>
    <row r="662" spans="1:108">
      <c r="A662" s="3"/>
      <c r="B662" s="3"/>
      <c r="C662" s="3"/>
      <c r="D662" s="4"/>
      <c r="E662" s="4"/>
      <c r="I662" s="5"/>
      <c r="CY662" s="4"/>
      <c r="CZ662" s="4"/>
      <c r="DA662" s="4"/>
      <c r="DB662" s="4"/>
      <c r="DC662" s="4"/>
      <c r="DD662" s="4"/>
    </row>
    <row r="663" spans="1:108">
      <c r="A663" s="3"/>
      <c r="B663" s="3"/>
      <c r="C663" s="3"/>
      <c r="D663" s="4"/>
      <c r="E663" s="4"/>
      <c r="I663" s="5"/>
      <c r="CY663" s="4"/>
      <c r="CZ663" s="4"/>
      <c r="DA663" s="4"/>
      <c r="DB663" s="4"/>
      <c r="DC663" s="4"/>
      <c r="DD663" s="4"/>
    </row>
    <row r="664" spans="1:108">
      <c r="A664" s="3"/>
      <c r="B664" s="3"/>
      <c r="C664" s="3"/>
      <c r="D664" s="4"/>
      <c r="E664" s="4"/>
      <c r="I664" s="5"/>
      <c r="CY664" s="4"/>
      <c r="CZ664" s="4"/>
      <c r="DA664" s="4"/>
      <c r="DB664" s="4"/>
      <c r="DC664" s="4"/>
      <c r="DD664" s="4"/>
    </row>
    <row r="665" spans="1:108">
      <c r="A665" s="3"/>
      <c r="B665" s="3"/>
      <c r="C665" s="3"/>
      <c r="D665" s="4"/>
      <c r="E665" s="4"/>
      <c r="I665" s="5"/>
      <c r="CY665" s="4"/>
      <c r="CZ665" s="4"/>
      <c r="DA665" s="4"/>
      <c r="DB665" s="4"/>
      <c r="DC665" s="4"/>
      <c r="DD665" s="4"/>
    </row>
    <row r="666" spans="1:108">
      <c r="A666" s="3"/>
      <c r="B666" s="3"/>
      <c r="C666" s="3"/>
      <c r="D666" s="4"/>
      <c r="E666" s="4"/>
      <c r="I666" s="5"/>
      <c r="CY666" s="4"/>
      <c r="CZ666" s="4"/>
      <c r="DA666" s="4"/>
      <c r="DB666" s="4"/>
      <c r="DC666" s="4"/>
      <c r="DD666" s="4"/>
    </row>
    <row r="667" spans="1:108">
      <c r="A667" s="3"/>
      <c r="B667" s="3"/>
      <c r="C667" s="3"/>
      <c r="D667" s="4"/>
      <c r="E667" s="4"/>
      <c r="I667" s="5"/>
      <c r="CY667" s="4"/>
      <c r="CZ667" s="4"/>
      <c r="DA667" s="4"/>
      <c r="DB667" s="4"/>
      <c r="DC667" s="4"/>
      <c r="DD667" s="4"/>
    </row>
    <row r="668" spans="1:108">
      <c r="A668" s="3"/>
      <c r="B668" s="3"/>
      <c r="C668" s="3"/>
      <c r="D668" s="4"/>
      <c r="E668" s="4"/>
      <c r="I668" s="5"/>
      <c r="CY668" s="4"/>
      <c r="CZ668" s="4"/>
      <c r="DA668" s="4"/>
      <c r="DB668" s="4"/>
      <c r="DC668" s="4"/>
      <c r="DD668" s="4"/>
    </row>
    <row r="669" spans="1:108">
      <c r="A669" s="3"/>
      <c r="B669" s="3"/>
      <c r="C669" s="3"/>
      <c r="D669" s="4"/>
      <c r="E669" s="4"/>
      <c r="I669" s="5"/>
      <c r="CY669" s="4"/>
      <c r="CZ669" s="4"/>
      <c r="DA669" s="4"/>
      <c r="DB669" s="4"/>
      <c r="DC669" s="4"/>
      <c r="DD669" s="4"/>
    </row>
    <row r="670" spans="1:108">
      <c r="A670" s="3"/>
      <c r="B670" s="3"/>
      <c r="C670" s="3"/>
      <c r="D670" s="4"/>
      <c r="E670" s="4"/>
      <c r="I670" s="5"/>
      <c r="CY670" s="4"/>
      <c r="CZ670" s="4"/>
      <c r="DA670" s="4"/>
      <c r="DB670" s="4"/>
      <c r="DC670" s="4"/>
      <c r="DD670" s="4"/>
    </row>
    <row r="671" spans="1:108">
      <c r="A671" s="3"/>
      <c r="B671" s="3"/>
      <c r="C671" s="3"/>
      <c r="D671" s="4"/>
      <c r="E671" s="4"/>
      <c r="I671" s="5"/>
      <c r="CY671" s="4"/>
      <c r="CZ671" s="4"/>
      <c r="DA671" s="4"/>
      <c r="DB671" s="4"/>
      <c r="DC671" s="4"/>
      <c r="DD671" s="4"/>
    </row>
    <row r="672" spans="1:108">
      <c r="A672" s="3"/>
      <c r="B672" s="3"/>
      <c r="C672" s="3"/>
      <c r="D672" s="4"/>
      <c r="E672" s="4"/>
      <c r="I672" s="5"/>
      <c r="CY672" s="4"/>
      <c r="CZ672" s="4"/>
      <c r="DA672" s="4"/>
      <c r="DB672" s="4"/>
      <c r="DC672" s="4"/>
      <c r="DD672" s="4"/>
    </row>
    <row r="673" spans="1:108">
      <c r="A673" s="3"/>
      <c r="B673" s="3"/>
      <c r="C673" s="3"/>
      <c r="D673" s="4"/>
      <c r="E673" s="4"/>
      <c r="I673" s="5"/>
      <c r="CY673" s="4"/>
      <c r="CZ673" s="4"/>
      <c r="DA673" s="4"/>
      <c r="DB673" s="4"/>
      <c r="DC673" s="4"/>
      <c r="DD673" s="4"/>
    </row>
    <row r="674" spans="1:108">
      <c r="A674" s="3"/>
      <c r="B674" s="3"/>
      <c r="C674" s="3"/>
      <c r="D674" s="4"/>
      <c r="E674" s="4"/>
      <c r="I674" s="5"/>
      <c r="CY674" s="4"/>
      <c r="CZ674" s="4"/>
      <c r="DA674" s="4"/>
      <c r="DB674" s="4"/>
      <c r="DC674" s="4"/>
      <c r="DD674" s="4"/>
    </row>
    <row r="675" spans="1:108">
      <c r="A675" s="3"/>
      <c r="B675" s="3"/>
      <c r="C675" s="3"/>
      <c r="D675" s="4"/>
      <c r="E675" s="4"/>
      <c r="I675" s="5"/>
      <c r="CY675" s="4"/>
      <c r="CZ675" s="4"/>
      <c r="DA675" s="4"/>
      <c r="DB675" s="4"/>
      <c r="DC675" s="4"/>
      <c r="DD675" s="4"/>
    </row>
    <row r="676" spans="1:108">
      <c r="A676" s="3"/>
      <c r="B676" s="3"/>
      <c r="C676" s="3"/>
      <c r="D676" s="4"/>
      <c r="E676" s="4"/>
      <c r="I676" s="5"/>
      <c r="CY676" s="4"/>
      <c r="CZ676" s="4"/>
      <c r="DA676" s="4"/>
      <c r="DB676" s="4"/>
      <c r="DC676" s="4"/>
      <c r="DD676" s="4"/>
    </row>
    <row r="677" spans="1:108">
      <c r="A677" s="3"/>
      <c r="B677" s="3"/>
      <c r="C677" s="3"/>
      <c r="D677" s="4"/>
      <c r="E677" s="4"/>
      <c r="I677" s="5"/>
      <c r="CY677" s="4"/>
      <c r="CZ677" s="4"/>
      <c r="DA677" s="4"/>
      <c r="DB677" s="4"/>
      <c r="DC677" s="4"/>
      <c r="DD677" s="4"/>
    </row>
    <row r="678" spans="1:108">
      <c r="A678" s="3"/>
      <c r="B678" s="3"/>
      <c r="C678" s="3"/>
      <c r="D678" s="4"/>
      <c r="E678" s="4"/>
      <c r="I678" s="5"/>
      <c r="CY678" s="4"/>
      <c r="CZ678" s="4"/>
      <c r="DA678" s="4"/>
      <c r="DB678" s="4"/>
      <c r="DC678" s="4"/>
      <c r="DD678" s="4"/>
    </row>
    <row r="679" spans="1:108">
      <c r="A679" s="3"/>
      <c r="B679" s="3"/>
      <c r="C679" s="3"/>
      <c r="D679" s="4"/>
      <c r="E679" s="4"/>
      <c r="I679" s="5"/>
      <c r="CY679" s="4"/>
      <c r="CZ679" s="4"/>
      <c r="DA679" s="4"/>
      <c r="DB679" s="4"/>
      <c r="DC679" s="4"/>
      <c r="DD679" s="4"/>
    </row>
    <row r="680" spans="1:108">
      <c r="A680" s="3"/>
      <c r="B680" s="3"/>
      <c r="C680" s="3"/>
      <c r="D680" s="4"/>
      <c r="E680" s="4"/>
      <c r="I680" s="5"/>
      <c r="CY680" s="4"/>
      <c r="CZ680" s="4"/>
      <c r="DA680" s="4"/>
      <c r="DB680" s="4"/>
      <c r="DC680" s="4"/>
      <c r="DD680" s="4"/>
    </row>
    <row r="681" spans="1:108">
      <c r="A681" s="3"/>
      <c r="B681" s="3"/>
      <c r="C681" s="3"/>
      <c r="D681" s="4"/>
      <c r="E681" s="4"/>
      <c r="I681" s="5"/>
      <c r="CY681" s="4"/>
      <c r="CZ681" s="4"/>
      <c r="DA681" s="4"/>
      <c r="DB681" s="4"/>
      <c r="DC681" s="4"/>
      <c r="DD681" s="4"/>
    </row>
    <row r="682" spans="1:108">
      <c r="A682" s="3"/>
      <c r="B682" s="3"/>
      <c r="C682" s="3"/>
      <c r="D682" s="4"/>
      <c r="E682" s="4"/>
      <c r="I682" s="5"/>
      <c r="CY682" s="4"/>
      <c r="CZ682" s="4"/>
      <c r="DA682" s="4"/>
      <c r="DB682" s="4"/>
      <c r="DC682" s="4"/>
      <c r="DD682" s="4"/>
    </row>
    <row r="683" spans="1:108">
      <c r="A683" s="3"/>
      <c r="B683" s="3"/>
      <c r="C683" s="3"/>
      <c r="D683" s="4"/>
      <c r="E683" s="4"/>
      <c r="I683" s="5"/>
      <c r="CY683" s="4"/>
      <c r="CZ683" s="4"/>
      <c r="DA683" s="4"/>
      <c r="DB683" s="4"/>
      <c r="DC683" s="4"/>
      <c r="DD683" s="4"/>
    </row>
    <row r="684" spans="1:108">
      <c r="A684" s="3"/>
      <c r="B684" s="3"/>
      <c r="C684" s="3"/>
      <c r="D684" s="4"/>
      <c r="E684" s="4"/>
      <c r="I684" s="5"/>
      <c r="CY684" s="4"/>
      <c r="CZ684" s="4"/>
      <c r="DA684" s="4"/>
      <c r="DB684" s="4"/>
      <c r="DC684" s="4"/>
      <c r="DD684" s="4"/>
    </row>
    <row r="685" spans="1:108">
      <c r="A685" s="3"/>
      <c r="B685" s="3"/>
      <c r="C685" s="3"/>
      <c r="D685" s="4"/>
      <c r="E685" s="4"/>
      <c r="I685" s="5"/>
      <c r="CY685" s="4"/>
      <c r="CZ685" s="4"/>
      <c r="DA685" s="4"/>
      <c r="DB685" s="4"/>
      <c r="DC685" s="4"/>
      <c r="DD685" s="4"/>
    </row>
    <row r="686" spans="1:108">
      <c r="A686" s="3"/>
      <c r="B686" s="3"/>
      <c r="C686" s="3"/>
      <c r="D686" s="4"/>
      <c r="E686" s="4"/>
      <c r="I686" s="5"/>
      <c r="CY686" s="4"/>
      <c r="CZ686" s="4"/>
      <c r="DA686" s="4"/>
      <c r="DB686" s="4"/>
      <c r="DC686" s="4"/>
      <c r="DD686" s="4"/>
    </row>
    <row r="687" spans="1:108">
      <c r="A687" s="3"/>
      <c r="B687" s="3"/>
      <c r="C687" s="3"/>
      <c r="D687" s="4"/>
      <c r="E687" s="4"/>
      <c r="I687" s="5"/>
      <c r="CY687" s="4"/>
      <c r="CZ687" s="4"/>
      <c r="DA687" s="4"/>
      <c r="DB687" s="4"/>
      <c r="DC687" s="4"/>
      <c r="DD687" s="4"/>
    </row>
    <row r="688" spans="1:108">
      <c r="A688" s="3"/>
      <c r="B688" s="3"/>
      <c r="C688" s="3"/>
      <c r="D688" s="4"/>
      <c r="E688" s="4"/>
      <c r="I688" s="5"/>
      <c r="CY688" s="4"/>
      <c r="CZ688" s="4"/>
      <c r="DA688" s="4"/>
      <c r="DB688" s="4"/>
      <c r="DC688" s="4"/>
      <c r="DD688" s="4"/>
    </row>
    <row r="689" spans="1:108">
      <c r="A689" s="3"/>
      <c r="B689" s="3"/>
      <c r="C689" s="3"/>
      <c r="D689" s="4"/>
      <c r="E689" s="4"/>
      <c r="I689" s="5"/>
      <c r="CY689" s="4"/>
      <c r="CZ689" s="4"/>
      <c r="DA689" s="4"/>
      <c r="DB689" s="4"/>
      <c r="DC689" s="4"/>
      <c r="DD689" s="4"/>
    </row>
    <row r="690" spans="1:108">
      <c r="A690" s="3"/>
      <c r="B690" s="3"/>
      <c r="C690" s="3"/>
      <c r="D690" s="4"/>
      <c r="E690" s="4"/>
      <c r="I690" s="5"/>
      <c r="CY690" s="4"/>
      <c r="CZ690" s="4"/>
      <c r="DA690" s="4"/>
      <c r="DB690" s="4"/>
      <c r="DC690" s="4"/>
      <c r="DD690" s="4"/>
    </row>
    <row r="691" spans="1:108">
      <c r="A691" s="3"/>
      <c r="B691" s="3"/>
      <c r="C691" s="3"/>
      <c r="D691" s="4"/>
      <c r="E691" s="4"/>
      <c r="I691" s="5"/>
      <c r="CY691" s="4"/>
      <c r="CZ691" s="4"/>
      <c r="DA691" s="4"/>
      <c r="DB691" s="4"/>
      <c r="DC691" s="4"/>
      <c r="DD691" s="4"/>
    </row>
    <row r="692" spans="1:108">
      <c r="A692" s="3"/>
      <c r="B692" s="3"/>
      <c r="C692" s="3"/>
      <c r="D692" s="4"/>
      <c r="E692" s="4"/>
      <c r="I692" s="5"/>
      <c r="CY692" s="4"/>
      <c r="CZ692" s="4"/>
      <c r="DA692" s="4"/>
      <c r="DB692" s="4"/>
      <c r="DC692" s="4"/>
      <c r="DD692" s="4"/>
    </row>
    <row r="693" spans="1:108">
      <c r="A693" s="3"/>
      <c r="B693" s="3"/>
      <c r="C693" s="3"/>
      <c r="D693" s="4"/>
      <c r="E693" s="4"/>
      <c r="I693" s="5"/>
      <c r="CY693" s="4"/>
      <c r="CZ693" s="4"/>
      <c r="DA693" s="4"/>
      <c r="DB693" s="4"/>
      <c r="DC693" s="4"/>
      <c r="DD693" s="4"/>
    </row>
    <row r="694" spans="1:108">
      <c r="A694" s="3"/>
      <c r="B694" s="3"/>
      <c r="C694" s="3"/>
      <c r="D694" s="4"/>
      <c r="E694" s="4"/>
      <c r="I694" s="5"/>
      <c r="CY694" s="4"/>
      <c r="CZ694" s="4"/>
      <c r="DA694" s="4"/>
      <c r="DB694" s="4"/>
      <c r="DC694" s="4"/>
      <c r="DD694" s="4"/>
    </row>
    <row r="695" spans="1:108">
      <c r="A695" s="3"/>
      <c r="B695" s="3"/>
      <c r="C695" s="3"/>
      <c r="D695" s="4"/>
      <c r="E695" s="4"/>
      <c r="I695" s="5"/>
      <c r="CY695" s="4"/>
      <c r="CZ695" s="4"/>
      <c r="DA695" s="4"/>
      <c r="DB695" s="4"/>
      <c r="DC695" s="4"/>
      <c r="DD695" s="4"/>
    </row>
    <row r="696" spans="1:108">
      <c r="A696" s="3"/>
      <c r="B696" s="3"/>
      <c r="C696" s="3"/>
      <c r="D696" s="4"/>
      <c r="E696" s="4"/>
      <c r="I696" s="5"/>
      <c r="CY696" s="4"/>
      <c r="CZ696" s="4"/>
      <c r="DA696" s="4"/>
      <c r="DB696" s="4"/>
      <c r="DC696" s="4"/>
      <c r="DD696" s="4"/>
    </row>
    <row r="697" spans="1:108">
      <c r="A697" s="3"/>
      <c r="B697" s="3"/>
      <c r="C697" s="3"/>
      <c r="D697" s="4"/>
      <c r="E697" s="4"/>
      <c r="I697" s="5"/>
      <c r="CY697" s="4"/>
      <c r="CZ697" s="4"/>
      <c r="DA697" s="4"/>
      <c r="DB697" s="4"/>
      <c r="DC697" s="4"/>
      <c r="DD697" s="4"/>
    </row>
    <row r="698" spans="1:108">
      <c r="A698" s="3"/>
      <c r="B698" s="3"/>
      <c r="C698" s="3"/>
      <c r="D698" s="4"/>
      <c r="E698" s="4"/>
      <c r="I698" s="5"/>
      <c r="CY698" s="4"/>
      <c r="CZ698" s="4"/>
      <c r="DA698" s="4"/>
      <c r="DB698" s="4"/>
      <c r="DC698" s="4"/>
      <c r="DD698" s="4"/>
    </row>
    <row r="699" spans="1:108">
      <c r="A699" s="3"/>
      <c r="B699" s="3"/>
      <c r="C699" s="3"/>
      <c r="D699" s="4"/>
      <c r="E699" s="4"/>
      <c r="I699" s="5"/>
      <c r="CY699" s="4"/>
      <c r="CZ699" s="4"/>
      <c r="DA699" s="4"/>
      <c r="DB699" s="4"/>
      <c r="DC699" s="4"/>
      <c r="DD699" s="4"/>
    </row>
    <row r="700" spans="1:108">
      <c r="A700" s="3"/>
      <c r="B700" s="3"/>
      <c r="C700" s="3"/>
      <c r="D700" s="4"/>
      <c r="E700" s="4"/>
      <c r="I700" s="5"/>
      <c r="CY700" s="4"/>
      <c r="CZ700" s="4"/>
      <c r="DA700" s="4"/>
      <c r="DB700" s="4"/>
      <c r="DC700" s="4"/>
      <c r="DD700" s="4"/>
    </row>
    <row r="701" spans="1:108">
      <c r="A701" s="3"/>
      <c r="B701" s="3"/>
      <c r="C701" s="3"/>
      <c r="D701" s="4"/>
      <c r="E701" s="4"/>
      <c r="I701" s="5"/>
      <c r="CY701" s="4"/>
      <c r="CZ701" s="4"/>
      <c r="DA701" s="4"/>
      <c r="DB701" s="4"/>
      <c r="DC701" s="4"/>
      <c r="DD701" s="4"/>
    </row>
    <row r="702" spans="1:108">
      <c r="A702" s="3"/>
      <c r="B702" s="3"/>
      <c r="C702" s="3"/>
      <c r="D702" s="4"/>
      <c r="E702" s="4"/>
      <c r="I702" s="5"/>
      <c r="CY702" s="4"/>
      <c r="CZ702" s="4"/>
      <c r="DA702" s="4"/>
      <c r="DB702" s="4"/>
      <c r="DC702" s="4"/>
      <c r="DD702" s="4"/>
    </row>
    <row r="703" spans="1:108">
      <c r="A703" s="3"/>
      <c r="B703" s="3"/>
      <c r="C703" s="3"/>
      <c r="D703" s="4"/>
      <c r="E703" s="4"/>
      <c r="I703" s="5"/>
      <c r="CY703" s="4"/>
      <c r="CZ703" s="4"/>
      <c r="DA703" s="4"/>
      <c r="DB703" s="4"/>
      <c r="DC703" s="4"/>
      <c r="DD703" s="4"/>
    </row>
    <row r="704" spans="1:108">
      <c r="A704" s="3"/>
      <c r="B704" s="3"/>
      <c r="C704" s="3"/>
      <c r="D704" s="4"/>
      <c r="E704" s="4"/>
      <c r="I704" s="5"/>
      <c r="CY704" s="4"/>
      <c r="CZ704" s="4"/>
      <c r="DA704" s="4"/>
      <c r="DB704" s="4"/>
      <c r="DC704" s="4"/>
      <c r="DD704" s="4"/>
    </row>
    <row r="705" spans="1:108">
      <c r="A705" s="3"/>
      <c r="B705" s="3"/>
      <c r="C705" s="3"/>
      <c r="D705" s="4"/>
      <c r="E705" s="4"/>
      <c r="I705" s="5"/>
      <c r="CY705" s="4"/>
      <c r="CZ705" s="4"/>
      <c r="DA705" s="4"/>
      <c r="DB705" s="4"/>
      <c r="DC705" s="4"/>
      <c r="DD705" s="4"/>
    </row>
    <row r="706" spans="1:108">
      <c r="A706" s="3"/>
      <c r="B706" s="3"/>
      <c r="C706" s="3"/>
      <c r="D706" s="4"/>
      <c r="E706" s="4"/>
      <c r="I706" s="5"/>
      <c r="CY706" s="4"/>
      <c r="CZ706" s="4"/>
      <c r="DA706" s="4"/>
      <c r="DB706" s="4"/>
      <c r="DC706" s="4"/>
      <c r="DD706" s="4"/>
    </row>
    <row r="707" spans="1:108">
      <c r="A707" s="3"/>
      <c r="B707" s="3"/>
      <c r="C707" s="3"/>
      <c r="D707" s="4"/>
      <c r="E707" s="4"/>
      <c r="I707" s="5"/>
      <c r="CY707" s="4"/>
      <c r="CZ707" s="4"/>
      <c r="DA707" s="4"/>
      <c r="DB707" s="4"/>
      <c r="DC707" s="4"/>
      <c r="DD707" s="4"/>
    </row>
    <row r="708" spans="1:108">
      <c r="A708" s="3"/>
      <c r="B708" s="3"/>
      <c r="C708" s="3"/>
      <c r="D708" s="4"/>
      <c r="E708" s="4"/>
      <c r="I708" s="5"/>
      <c r="CY708" s="4"/>
      <c r="CZ708" s="4"/>
      <c r="DA708" s="4"/>
      <c r="DB708" s="4"/>
      <c r="DC708" s="4"/>
      <c r="DD708" s="4"/>
    </row>
    <row r="709" spans="1:108">
      <c r="A709" s="3"/>
      <c r="B709" s="3"/>
      <c r="C709" s="3"/>
      <c r="D709" s="4"/>
      <c r="E709" s="4"/>
      <c r="I709" s="5"/>
      <c r="CY709" s="4"/>
      <c r="CZ709" s="4"/>
      <c r="DA709" s="4"/>
      <c r="DB709" s="4"/>
      <c r="DC709" s="4"/>
      <c r="DD709" s="4"/>
    </row>
    <row r="710" spans="1:108">
      <c r="A710" s="3"/>
      <c r="B710" s="3"/>
      <c r="C710" s="3"/>
      <c r="D710" s="4"/>
      <c r="E710" s="4"/>
      <c r="I710" s="5"/>
      <c r="CY710" s="4"/>
      <c r="CZ710" s="4"/>
      <c r="DA710" s="4"/>
      <c r="DB710" s="4"/>
      <c r="DC710" s="4"/>
      <c r="DD710" s="4"/>
    </row>
    <row r="711" spans="1:108">
      <c r="A711" s="3"/>
      <c r="B711" s="3"/>
      <c r="C711" s="3"/>
      <c r="D711" s="4"/>
      <c r="E711" s="4"/>
      <c r="I711" s="5"/>
      <c r="CY711" s="4"/>
      <c r="CZ711" s="4"/>
      <c r="DA711" s="4"/>
      <c r="DB711" s="4"/>
      <c r="DC711" s="4"/>
      <c r="DD711" s="4"/>
    </row>
    <row r="712" spans="1:108">
      <c r="A712" s="3"/>
      <c r="B712" s="3"/>
      <c r="C712" s="3"/>
      <c r="D712" s="4"/>
      <c r="E712" s="4"/>
      <c r="I712" s="5"/>
      <c r="CY712" s="4"/>
      <c r="CZ712" s="4"/>
      <c r="DA712" s="4"/>
      <c r="DB712" s="4"/>
      <c r="DC712" s="4"/>
      <c r="DD712" s="4"/>
    </row>
    <row r="713" spans="1:108">
      <c r="A713" s="3"/>
      <c r="B713" s="3"/>
      <c r="C713" s="3"/>
      <c r="D713" s="4"/>
      <c r="E713" s="4"/>
      <c r="I713" s="5"/>
      <c r="CY713" s="4"/>
      <c r="CZ713" s="4"/>
      <c r="DA713" s="4"/>
      <c r="DB713" s="4"/>
      <c r="DC713" s="4"/>
      <c r="DD713" s="4"/>
    </row>
    <row r="714" spans="1:108">
      <c r="A714" s="3"/>
      <c r="B714" s="3"/>
      <c r="C714" s="3"/>
      <c r="D714" s="4"/>
      <c r="E714" s="4"/>
      <c r="I714" s="5"/>
      <c r="CY714" s="4"/>
      <c r="CZ714" s="4"/>
      <c r="DA714" s="4"/>
      <c r="DB714" s="4"/>
      <c r="DC714" s="4"/>
      <c r="DD714" s="4"/>
    </row>
    <row r="715" spans="1:108">
      <c r="A715" s="3"/>
      <c r="B715" s="3"/>
      <c r="C715" s="3"/>
      <c r="D715" s="4"/>
      <c r="E715" s="4"/>
      <c r="I715" s="5"/>
      <c r="CY715" s="4"/>
      <c r="CZ715" s="4"/>
      <c r="DA715" s="4"/>
      <c r="DB715" s="4"/>
      <c r="DC715" s="4"/>
      <c r="DD715" s="4"/>
    </row>
    <row r="716" spans="1:108">
      <c r="A716" s="3"/>
      <c r="B716" s="3"/>
      <c r="C716" s="3"/>
      <c r="D716" s="4"/>
      <c r="E716" s="4"/>
      <c r="I716" s="5"/>
      <c r="CY716" s="4"/>
      <c r="CZ716" s="4"/>
      <c r="DA716" s="4"/>
      <c r="DB716" s="4"/>
      <c r="DC716" s="4"/>
      <c r="DD716" s="4"/>
    </row>
    <row r="717" spans="1:108">
      <c r="A717" s="3"/>
      <c r="B717" s="3"/>
      <c r="C717" s="3"/>
      <c r="D717" s="4"/>
      <c r="E717" s="4"/>
      <c r="I717" s="5"/>
      <c r="CY717" s="4"/>
      <c r="CZ717" s="4"/>
      <c r="DA717" s="4"/>
      <c r="DB717" s="4"/>
      <c r="DC717" s="4"/>
      <c r="DD717" s="4"/>
    </row>
    <row r="718" spans="1:108">
      <c r="A718" s="3"/>
      <c r="B718" s="3"/>
      <c r="C718" s="3"/>
      <c r="D718" s="4"/>
      <c r="E718" s="4"/>
      <c r="I718" s="5"/>
      <c r="CY718" s="4"/>
      <c r="CZ718" s="4"/>
      <c r="DA718" s="4"/>
      <c r="DB718" s="4"/>
      <c r="DC718" s="4"/>
      <c r="DD718" s="4"/>
    </row>
    <row r="719" spans="1:108">
      <c r="A719" s="3"/>
      <c r="B719" s="3"/>
      <c r="C719" s="3"/>
      <c r="D719" s="4"/>
      <c r="E719" s="4"/>
      <c r="I719" s="5"/>
      <c r="CY719" s="4"/>
      <c r="CZ719" s="4"/>
      <c r="DA719" s="4"/>
      <c r="DB719" s="4"/>
      <c r="DC719" s="4"/>
      <c r="DD719" s="4"/>
    </row>
    <row r="720" spans="1:108">
      <c r="A720" s="3"/>
      <c r="B720" s="3"/>
      <c r="C720" s="3"/>
      <c r="D720" s="4"/>
      <c r="E720" s="4"/>
      <c r="I720" s="5"/>
      <c r="CY720" s="4"/>
      <c r="CZ720" s="4"/>
      <c r="DA720" s="4"/>
      <c r="DB720" s="4"/>
      <c r="DC720" s="4"/>
      <c r="DD720" s="4"/>
    </row>
    <row r="721" spans="1:108">
      <c r="A721" s="3"/>
      <c r="B721" s="3"/>
      <c r="C721" s="3"/>
      <c r="D721" s="4"/>
      <c r="E721" s="4"/>
      <c r="I721" s="5"/>
      <c r="CY721" s="4"/>
      <c r="CZ721" s="4"/>
      <c r="DA721" s="4"/>
      <c r="DB721" s="4"/>
      <c r="DC721" s="4"/>
      <c r="DD721" s="4"/>
    </row>
    <row r="722" spans="1:108">
      <c r="A722" s="3"/>
      <c r="B722" s="3"/>
      <c r="C722" s="3"/>
      <c r="D722" s="4"/>
      <c r="E722" s="4"/>
      <c r="I722" s="5"/>
      <c r="CY722" s="4"/>
      <c r="CZ722" s="4"/>
      <c r="DA722" s="4"/>
      <c r="DB722" s="4"/>
      <c r="DC722" s="4"/>
      <c r="DD722" s="4"/>
    </row>
    <row r="723" spans="1:108">
      <c r="A723" s="3"/>
      <c r="B723" s="3"/>
      <c r="C723" s="3"/>
      <c r="D723" s="4"/>
      <c r="E723" s="4"/>
      <c r="I723" s="5"/>
      <c r="CY723" s="4"/>
      <c r="CZ723" s="4"/>
      <c r="DA723" s="4"/>
      <c r="DB723" s="4"/>
      <c r="DC723" s="4"/>
      <c r="DD723" s="4"/>
    </row>
    <row r="724" spans="1:108">
      <c r="A724" s="3"/>
      <c r="B724" s="3"/>
      <c r="C724" s="3"/>
      <c r="D724" s="4"/>
      <c r="E724" s="4"/>
      <c r="I724" s="5"/>
      <c r="CY724" s="4"/>
      <c r="CZ724" s="4"/>
      <c r="DA724" s="4"/>
      <c r="DB724" s="4"/>
      <c r="DC724" s="4"/>
      <c r="DD724" s="4"/>
    </row>
    <row r="725" spans="1:108">
      <c r="A725" s="3"/>
      <c r="B725" s="3"/>
      <c r="C725" s="3"/>
      <c r="D725" s="4"/>
      <c r="E725" s="4"/>
      <c r="I725" s="5"/>
      <c r="CY725" s="4"/>
      <c r="CZ725" s="4"/>
      <c r="DA725" s="4"/>
      <c r="DB725" s="4"/>
      <c r="DC725" s="4"/>
      <c r="DD725" s="4"/>
    </row>
    <row r="726" spans="1:108">
      <c r="A726" s="3"/>
      <c r="B726" s="3"/>
      <c r="C726" s="3"/>
      <c r="D726" s="4"/>
      <c r="E726" s="4"/>
      <c r="I726" s="5"/>
      <c r="CY726" s="4"/>
      <c r="CZ726" s="4"/>
      <c r="DA726" s="4"/>
      <c r="DB726" s="4"/>
      <c r="DC726" s="4"/>
      <c r="DD726" s="4"/>
    </row>
    <row r="727" spans="1:108">
      <c r="A727" s="3"/>
      <c r="B727" s="3"/>
      <c r="C727" s="3"/>
      <c r="D727" s="4"/>
      <c r="E727" s="4"/>
      <c r="I727" s="5"/>
      <c r="CY727" s="4"/>
      <c r="CZ727" s="4"/>
      <c r="DA727" s="4"/>
      <c r="DB727" s="4"/>
      <c r="DC727" s="4"/>
      <c r="DD727" s="4"/>
    </row>
    <row r="728" spans="1:108">
      <c r="A728" s="3"/>
      <c r="B728" s="3"/>
      <c r="C728" s="3"/>
      <c r="D728" s="4"/>
      <c r="E728" s="4"/>
      <c r="I728" s="5"/>
      <c r="CY728" s="4"/>
      <c r="CZ728" s="4"/>
      <c r="DA728" s="4"/>
      <c r="DB728" s="4"/>
      <c r="DC728" s="4"/>
      <c r="DD728" s="4"/>
    </row>
    <row r="729" spans="1:108">
      <c r="A729" s="3"/>
      <c r="B729" s="3"/>
      <c r="C729" s="3"/>
      <c r="D729" s="4"/>
      <c r="E729" s="4"/>
      <c r="I729" s="5"/>
      <c r="CY729" s="4"/>
      <c r="CZ729" s="4"/>
      <c r="DA729" s="4"/>
      <c r="DB729" s="4"/>
      <c r="DC729" s="4"/>
      <c r="DD729" s="4"/>
    </row>
    <row r="730" spans="1:108">
      <c r="A730" s="3"/>
      <c r="B730" s="3"/>
      <c r="C730" s="3"/>
      <c r="D730" s="4"/>
      <c r="E730" s="4"/>
      <c r="I730" s="5"/>
      <c r="CY730" s="4"/>
      <c r="CZ730" s="4"/>
      <c r="DA730" s="4"/>
      <c r="DB730" s="4"/>
      <c r="DC730" s="4"/>
      <c r="DD730" s="4"/>
    </row>
    <row r="731" spans="1:108">
      <c r="A731" s="3"/>
      <c r="B731" s="3"/>
      <c r="C731" s="3"/>
      <c r="D731" s="4"/>
      <c r="E731" s="4"/>
      <c r="I731" s="5"/>
      <c r="CY731" s="4"/>
      <c r="CZ731" s="4"/>
      <c r="DA731" s="4"/>
      <c r="DB731" s="4"/>
      <c r="DC731" s="4"/>
      <c r="DD731" s="4"/>
    </row>
    <row r="732" spans="1:108">
      <c r="A732" s="3"/>
      <c r="B732" s="3"/>
      <c r="C732" s="3"/>
      <c r="D732" s="4"/>
      <c r="E732" s="4"/>
      <c r="I732" s="5"/>
      <c r="CY732" s="4"/>
      <c r="CZ732" s="4"/>
      <c r="DA732" s="4"/>
      <c r="DB732" s="4"/>
      <c r="DC732" s="4"/>
      <c r="DD732" s="4"/>
    </row>
    <row r="733" spans="1:108">
      <c r="A733" s="3"/>
      <c r="B733" s="3"/>
      <c r="C733" s="3"/>
      <c r="D733" s="4"/>
      <c r="E733" s="4"/>
      <c r="I733" s="5"/>
      <c r="CY733" s="4"/>
      <c r="CZ733" s="4"/>
      <c r="DA733" s="4"/>
      <c r="DB733" s="4"/>
      <c r="DC733" s="4"/>
      <c r="DD733" s="4"/>
    </row>
    <row r="734" spans="1:108">
      <c r="A734" s="3"/>
      <c r="B734" s="3"/>
      <c r="C734" s="3"/>
      <c r="D734" s="4"/>
      <c r="E734" s="4"/>
      <c r="I734" s="5"/>
      <c r="CY734" s="4"/>
      <c r="CZ734" s="4"/>
      <c r="DA734" s="4"/>
      <c r="DB734" s="4"/>
      <c r="DC734" s="4"/>
      <c r="DD734" s="4"/>
    </row>
    <row r="735" spans="1:108">
      <c r="A735" s="3"/>
      <c r="B735" s="3"/>
      <c r="C735" s="3"/>
      <c r="D735" s="4"/>
      <c r="E735" s="4"/>
      <c r="I735" s="5"/>
      <c r="CY735" s="4"/>
      <c r="CZ735" s="4"/>
      <c r="DA735" s="4"/>
      <c r="DB735" s="4"/>
      <c r="DC735" s="4"/>
      <c r="DD735" s="4"/>
    </row>
    <row r="736" spans="1:108">
      <c r="A736" s="3"/>
      <c r="B736" s="3"/>
      <c r="C736" s="3"/>
      <c r="D736" s="4"/>
      <c r="E736" s="4"/>
      <c r="I736" s="5"/>
      <c r="CY736" s="4"/>
      <c r="CZ736" s="4"/>
      <c r="DA736" s="4"/>
      <c r="DB736" s="4"/>
      <c r="DC736" s="4"/>
      <c r="DD736" s="4"/>
    </row>
    <row r="737" spans="1:108">
      <c r="A737" s="3"/>
      <c r="B737" s="3"/>
      <c r="C737" s="3"/>
      <c r="D737" s="4"/>
      <c r="E737" s="4"/>
      <c r="I737" s="5"/>
      <c r="CY737" s="4"/>
      <c r="CZ737" s="4"/>
      <c r="DA737" s="4"/>
      <c r="DB737" s="4"/>
      <c r="DC737" s="4"/>
      <c r="DD737" s="4"/>
    </row>
    <row r="738" spans="1:108">
      <c r="A738" s="3"/>
      <c r="B738" s="3"/>
      <c r="C738" s="3"/>
      <c r="D738" s="4"/>
      <c r="E738" s="4"/>
      <c r="I738" s="5"/>
      <c r="CY738" s="4"/>
      <c r="CZ738" s="4"/>
      <c r="DA738" s="4"/>
      <c r="DB738" s="4"/>
      <c r="DC738" s="4"/>
      <c r="DD738" s="4"/>
    </row>
    <row r="739" spans="1:108">
      <c r="A739" s="3"/>
      <c r="B739" s="3"/>
      <c r="C739" s="3"/>
      <c r="D739" s="4"/>
      <c r="E739" s="4"/>
      <c r="I739" s="5"/>
      <c r="CY739" s="4"/>
      <c r="CZ739" s="4"/>
      <c r="DA739" s="4"/>
      <c r="DB739" s="4"/>
      <c r="DC739" s="4"/>
      <c r="DD739" s="4"/>
    </row>
    <row r="740" spans="1:108">
      <c r="A740" s="3"/>
      <c r="B740" s="3"/>
      <c r="C740" s="3"/>
      <c r="D740" s="4"/>
      <c r="E740" s="4"/>
      <c r="I740" s="5"/>
      <c r="CY740" s="4"/>
      <c r="CZ740" s="4"/>
      <c r="DA740" s="4"/>
      <c r="DB740" s="4"/>
      <c r="DC740" s="4"/>
      <c r="DD740" s="4"/>
    </row>
    <row r="741" spans="1:108">
      <c r="A741" s="3"/>
      <c r="B741" s="3"/>
      <c r="C741" s="3"/>
      <c r="D741" s="4"/>
      <c r="E741" s="4"/>
      <c r="I741" s="5"/>
      <c r="CY741" s="4"/>
      <c r="CZ741" s="4"/>
      <c r="DA741" s="4"/>
      <c r="DB741" s="4"/>
      <c r="DC741" s="4"/>
      <c r="DD741" s="4"/>
    </row>
    <row r="742" spans="1:108">
      <c r="A742" s="3"/>
      <c r="B742" s="3"/>
      <c r="C742" s="3"/>
      <c r="D742" s="4"/>
      <c r="E742" s="4"/>
      <c r="I742" s="5"/>
      <c r="CY742" s="4"/>
      <c r="CZ742" s="4"/>
      <c r="DA742" s="4"/>
      <c r="DB742" s="4"/>
      <c r="DC742" s="4"/>
      <c r="DD742" s="4"/>
    </row>
    <row r="743" spans="1:108">
      <c r="A743" s="3"/>
      <c r="B743" s="3"/>
      <c r="C743" s="3"/>
      <c r="D743" s="4"/>
      <c r="E743" s="4"/>
      <c r="I743" s="5"/>
      <c r="CY743" s="4"/>
      <c r="CZ743" s="4"/>
      <c r="DA743" s="4"/>
      <c r="DB743" s="4"/>
      <c r="DC743" s="4"/>
      <c r="DD743" s="4"/>
    </row>
    <row r="744" spans="1:108">
      <c r="A744" s="3"/>
      <c r="B744" s="3"/>
      <c r="C744" s="3"/>
      <c r="D744" s="4"/>
      <c r="E744" s="4"/>
      <c r="I744" s="5"/>
      <c r="CY744" s="4"/>
      <c r="CZ744" s="4"/>
      <c r="DA744" s="4"/>
      <c r="DB744" s="4"/>
      <c r="DC744" s="4"/>
      <c r="DD744" s="4"/>
    </row>
    <row r="745" spans="1:108">
      <c r="A745" s="3"/>
      <c r="B745" s="3"/>
      <c r="C745" s="3"/>
      <c r="D745" s="4"/>
      <c r="E745" s="4"/>
      <c r="I745" s="5"/>
      <c r="CY745" s="4"/>
      <c r="CZ745" s="4"/>
      <c r="DA745" s="4"/>
      <c r="DB745" s="4"/>
      <c r="DC745" s="4"/>
      <c r="DD745" s="4"/>
    </row>
    <row r="746" spans="1:108">
      <c r="A746" s="3"/>
      <c r="B746" s="3"/>
      <c r="C746" s="3"/>
      <c r="D746" s="4"/>
      <c r="E746" s="4"/>
      <c r="I746" s="5"/>
      <c r="CY746" s="4"/>
      <c r="CZ746" s="4"/>
      <c r="DA746" s="4"/>
      <c r="DB746" s="4"/>
      <c r="DC746" s="4"/>
      <c r="DD746" s="4"/>
    </row>
    <row r="747" spans="1:108">
      <c r="A747" s="3"/>
      <c r="B747" s="3"/>
      <c r="C747" s="3"/>
      <c r="D747" s="4"/>
      <c r="E747" s="4"/>
      <c r="I747" s="5"/>
      <c r="CY747" s="4"/>
      <c r="CZ747" s="4"/>
      <c r="DA747" s="4"/>
      <c r="DB747" s="4"/>
      <c r="DC747" s="4"/>
      <c r="DD747" s="4"/>
    </row>
    <row r="748" spans="1:108">
      <c r="A748" s="3"/>
      <c r="B748" s="3"/>
      <c r="C748" s="3"/>
      <c r="D748" s="4"/>
      <c r="E748" s="4"/>
      <c r="I748" s="5"/>
      <c r="CY748" s="4"/>
      <c r="CZ748" s="4"/>
      <c r="DA748" s="4"/>
      <c r="DB748" s="4"/>
      <c r="DC748" s="4"/>
      <c r="DD748" s="4"/>
    </row>
    <row r="749" spans="1:108">
      <c r="A749" s="3"/>
      <c r="B749" s="3"/>
      <c r="C749" s="3"/>
      <c r="D749" s="4"/>
      <c r="E749" s="4"/>
      <c r="I749" s="5"/>
      <c r="CY749" s="4"/>
      <c r="CZ749" s="4"/>
      <c r="DA749" s="4"/>
      <c r="DB749" s="4"/>
      <c r="DC749" s="4"/>
      <c r="DD749" s="4"/>
    </row>
    <row r="750" spans="1:108">
      <c r="A750" s="3"/>
      <c r="B750" s="3"/>
      <c r="C750" s="3"/>
      <c r="D750" s="4"/>
      <c r="E750" s="4"/>
      <c r="I750" s="5"/>
      <c r="CY750" s="4"/>
      <c r="CZ750" s="4"/>
      <c r="DA750" s="4"/>
      <c r="DB750" s="4"/>
      <c r="DC750" s="4"/>
      <c r="DD750" s="4"/>
    </row>
    <row r="751" spans="1:108">
      <c r="A751" s="3"/>
      <c r="B751" s="3"/>
      <c r="C751" s="3"/>
      <c r="D751" s="4"/>
      <c r="E751" s="4"/>
      <c r="I751" s="5"/>
      <c r="CY751" s="4"/>
      <c r="CZ751" s="4"/>
      <c r="DA751" s="4"/>
      <c r="DB751" s="4"/>
      <c r="DC751" s="4"/>
      <c r="DD751" s="4"/>
    </row>
    <row r="752" spans="1:108">
      <c r="A752" s="3"/>
      <c r="B752" s="3"/>
      <c r="C752" s="3"/>
      <c r="D752" s="4"/>
      <c r="E752" s="4"/>
      <c r="I752" s="5"/>
      <c r="CY752" s="4"/>
      <c r="CZ752" s="4"/>
      <c r="DA752" s="4"/>
      <c r="DB752" s="4"/>
      <c r="DC752" s="4"/>
      <c r="DD752" s="4"/>
    </row>
    <row r="753" spans="1:108">
      <c r="A753" s="3"/>
      <c r="B753" s="3"/>
      <c r="C753" s="3"/>
      <c r="D753" s="4"/>
      <c r="E753" s="4"/>
      <c r="I753" s="5"/>
      <c r="CY753" s="4"/>
      <c r="CZ753" s="4"/>
      <c r="DA753" s="4"/>
      <c r="DB753" s="4"/>
      <c r="DC753" s="4"/>
      <c r="DD753" s="4"/>
    </row>
    <row r="754" spans="1:108">
      <c r="A754" s="3"/>
      <c r="B754" s="3"/>
      <c r="C754" s="3"/>
      <c r="D754" s="4"/>
      <c r="E754" s="4"/>
      <c r="I754" s="5"/>
      <c r="CY754" s="4"/>
      <c r="CZ754" s="4"/>
      <c r="DA754" s="4"/>
      <c r="DB754" s="4"/>
      <c r="DC754" s="4"/>
      <c r="DD754" s="4"/>
    </row>
    <row r="755" spans="1:108">
      <c r="A755" s="3"/>
      <c r="B755" s="3"/>
      <c r="C755" s="3"/>
      <c r="D755" s="4"/>
      <c r="E755" s="4"/>
      <c r="I755" s="5"/>
      <c r="CY755" s="4"/>
      <c r="CZ755" s="4"/>
      <c r="DA755" s="4"/>
      <c r="DB755" s="4"/>
      <c r="DC755" s="4"/>
      <c r="DD755" s="4"/>
    </row>
    <row r="756" spans="1:108">
      <c r="A756" s="3"/>
      <c r="B756" s="3"/>
      <c r="C756" s="3"/>
      <c r="D756" s="4"/>
      <c r="E756" s="4"/>
      <c r="I756" s="5"/>
      <c r="CY756" s="4"/>
      <c r="CZ756" s="4"/>
      <c r="DA756" s="4"/>
      <c r="DB756" s="4"/>
      <c r="DC756" s="4"/>
      <c r="DD756" s="4"/>
    </row>
    <row r="757" spans="1:108">
      <c r="A757" s="3"/>
      <c r="B757" s="3"/>
      <c r="C757" s="3"/>
      <c r="D757" s="4"/>
      <c r="E757" s="4"/>
      <c r="I757" s="5"/>
      <c r="CY757" s="4"/>
      <c r="CZ757" s="4"/>
      <c r="DA757" s="4"/>
      <c r="DB757" s="4"/>
      <c r="DC757" s="4"/>
      <c r="DD757" s="4"/>
    </row>
    <row r="758" spans="1:108">
      <c r="A758" s="3"/>
      <c r="B758" s="3"/>
      <c r="C758" s="3"/>
      <c r="D758" s="4"/>
      <c r="E758" s="4"/>
      <c r="I758" s="5"/>
      <c r="CY758" s="4"/>
      <c r="CZ758" s="4"/>
      <c r="DA758" s="4"/>
      <c r="DB758" s="4"/>
      <c r="DC758" s="4"/>
      <c r="DD758" s="4"/>
    </row>
    <row r="759" spans="1:108">
      <c r="A759" s="3"/>
      <c r="B759" s="3"/>
      <c r="C759" s="3"/>
      <c r="D759" s="4"/>
      <c r="E759" s="4"/>
      <c r="I759" s="5"/>
      <c r="CY759" s="4"/>
      <c r="CZ759" s="4"/>
      <c r="DA759" s="4"/>
      <c r="DB759" s="4"/>
      <c r="DC759" s="4"/>
      <c r="DD759" s="4"/>
    </row>
    <row r="760" spans="1:108">
      <c r="A760" s="3"/>
      <c r="B760" s="3"/>
      <c r="C760" s="3"/>
      <c r="D760" s="4"/>
      <c r="E760" s="4"/>
      <c r="I760" s="5"/>
      <c r="CY760" s="4"/>
      <c r="CZ760" s="4"/>
      <c r="DA760" s="4"/>
      <c r="DB760" s="4"/>
      <c r="DC760" s="4"/>
      <c r="DD760" s="4"/>
    </row>
    <row r="761" spans="1:108">
      <c r="A761" s="3"/>
      <c r="B761" s="3"/>
      <c r="C761" s="3"/>
      <c r="D761" s="4"/>
      <c r="E761" s="4"/>
      <c r="I761" s="5"/>
      <c r="CY761" s="4"/>
      <c r="CZ761" s="4"/>
      <c r="DA761" s="4"/>
      <c r="DB761" s="4"/>
      <c r="DC761" s="4"/>
      <c r="DD761" s="4"/>
    </row>
    <row r="762" spans="1:108">
      <c r="A762" s="3"/>
      <c r="B762" s="3"/>
      <c r="C762" s="3"/>
      <c r="D762" s="4"/>
      <c r="E762" s="4"/>
      <c r="I762" s="5"/>
      <c r="CY762" s="4"/>
      <c r="CZ762" s="4"/>
      <c r="DA762" s="4"/>
      <c r="DB762" s="4"/>
      <c r="DC762" s="4"/>
      <c r="DD762" s="4"/>
    </row>
    <row r="763" spans="1:108">
      <c r="A763" s="3"/>
      <c r="B763" s="3"/>
      <c r="C763" s="3"/>
      <c r="D763" s="4"/>
      <c r="E763" s="4"/>
      <c r="I763" s="5"/>
      <c r="CY763" s="4"/>
      <c r="CZ763" s="4"/>
      <c r="DA763" s="4"/>
      <c r="DB763" s="4"/>
      <c r="DC763" s="4"/>
      <c r="DD763" s="4"/>
    </row>
    <row r="764" spans="1:108">
      <c r="A764" s="3"/>
      <c r="B764" s="3"/>
      <c r="C764" s="3"/>
      <c r="D764" s="4"/>
      <c r="E764" s="4"/>
      <c r="I764" s="5"/>
      <c r="CY764" s="4"/>
      <c r="CZ764" s="4"/>
      <c r="DA764" s="4"/>
      <c r="DB764" s="4"/>
      <c r="DC764" s="4"/>
      <c r="DD764" s="4"/>
    </row>
    <row r="765" spans="1:108">
      <c r="A765" s="3"/>
      <c r="B765" s="3"/>
      <c r="C765" s="3"/>
      <c r="D765" s="4"/>
      <c r="E765" s="4"/>
      <c r="I765" s="5"/>
      <c r="CY765" s="4"/>
      <c r="CZ765" s="4"/>
      <c r="DA765" s="4"/>
      <c r="DB765" s="4"/>
      <c r="DC765" s="4"/>
      <c r="DD765" s="4"/>
    </row>
    <row r="766" spans="1:108">
      <c r="A766" s="3"/>
      <c r="B766" s="3"/>
      <c r="C766" s="3"/>
      <c r="D766" s="4"/>
      <c r="E766" s="4"/>
      <c r="I766" s="5"/>
      <c r="CY766" s="4"/>
      <c r="CZ766" s="4"/>
      <c r="DA766" s="4"/>
      <c r="DB766" s="4"/>
      <c r="DC766" s="4"/>
      <c r="DD766" s="4"/>
    </row>
    <row r="767" spans="1:108">
      <c r="A767" s="3"/>
      <c r="B767" s="3"/>
      <c r="C767" s="3"/>
      <c r="D767" s="4"/>
      <c r="E767" s="4"/>
      <c r="I767" s="5"/>
      <c r="CY767" s="4"/>
      <c r="CZ767" s="4"/>
      <c r="DA767" s="4"/>
      <c r="DB767" s="4"/>
      <c r="DC767" s="4"/>
      <c r="DD767" s="4"/>
    </row>
    <row r="768" spans="1:108">
      <c r="A768" s="3"/>
      <c r="B768" s="3"/>
      <c r="C768" s="3"/>
      <c r="D768" s="4"/>
      <c r="E768" s="4"/>
      <c r="I768" s="5"/>
      <c r="CY768" s="4"/>
      <c r="CZ768" s="4"/>
      <c r="DA768" s="4"/>
      <c r="DB768" s="4"/>
      <c r="DC768" s="4"/>
      <c r="DD768" s="4"/>
    </row>
    <row r="769" spans="1:108">
      <c r="A769" s="3"/>
      <c r="B769" s="3"/>
      <c r="C769" s="3"/>
      <c r="D769" s="4"/>
      <c r="E769" s="4"/>
      <c r="I769" s="5"/>
      <c r="CY769" s="4"/>
      <c r="CZ769" s="4"/>
      <c r="DA769" s="4"/>
      <c r="DB769" s="4"/>
      <c r="DC769" s="4"/>
      <c r="DD769" s="4"/>
    </row>
    <row r="770" spans="1:108">
      <c r="A770" s="3"/>
      <c r="B770" s="3"/>
      <c r="C770" s="3"/>
      <c r="D770" s="4"/>
      <c r="E770" s="4"/>
      <c r="I770" s="5"/>
      <c r="CY770" s="4"/>
      <c r="CZ770" s="4"/>
      <c r="DA770" s="4"/>
      <c r="DB770" s="4"/>
      <c r="DC770" s="4"/>
      <c r="DD770" s="4"/>
    </row>
    <row r="771" spans="1:108">
      <c r="A771" s="3"/>
      <c r="B771" s="3"/>
      <c r="C771" s="3"/>
      <c r="D771" s="4"/>
      <c r="E771" s="4"/>
      <c r="I771" s="5"/>
      <c r="CY771" s="4"/>
      <c r="CZ771" s="4"/>
      <c r="DA771" s="4"/>
      <c r="DB771" s="4"/>
      <c r="DC771" s="4"/>
      <c r="DD771" s="4"/>
    </row>
    <row r="772" spans="1:108">
      <c r="A772" s="3"/>
      <c r="B772" s="3"/>
      <c r="C772" s="3"/>
      <c r="D772" s="4"/>
      <c r="E772" s="4"/>
      <c r="I772" s="5"/>
      <c r="CY772" s="4"/>
      <c r="CZ772" s="4"/>
      <c r="DA772" s="4"/>
      <c r="DB772" s="4"/>
      <c r="DC772" s="4"/>
      <c r="DD772" s="4"/>
    </row>
    <row r="773" spans="1:108">
      <c r="A773" s="3"/>
      <c r="B773" s="3"/>
      <c r="C773" s="3"/>
      <c r="D773" s="4"/>
      <c r="E773" s="4"/>
      <c r="I773" s="5"/>
      <c r="CY773" s="4"/>
      <c r="CZ773" s="4"/>
      <c r="DA773" s="4"/>
      <c r="DB773" s="4"/>
      <c r="DC773" s="4"/>
      <c r="DD773" s="4"/>
    </row>
    <row r="774" spans="1:108">
      <c r="A774" s="3"/>
      <c r="B774" s="3"/>
      <c r="C774" s="3"/>
      <c r="D774" s="4"/>
      <c r="E774" s="4"/>
      <c r="I774" s="5"/>
      <c r="CY774" s="4"/>
      <c r="CZ774" s="4"/>
      <c r="DA774" s="4"/>
      <c r="DB774" s="4"/>
      <c r="DC774" s="4"/>
      <c r="DD774" s="4"/>
    </row>
    <row r="775" spans="1:108">
      <c r="A775" s="3"/>
      <c r="B775" s="3"/>
      <c r="C775" s="3"/>
      <c r="D775" s="4"/>
      <c r="E775" s="4"/>
      <c r="I775" s="5"/>
      <c r="CY775" s="4"/>
      <c r="CZ775" s="4"/>
      <c r="DA775" s="4"/>
      <c r="DB775" s="4"/>
      <c r="DC775" s="4"/>
      <c r="DD775" s="4"/>
    </row>
    <row r="776" spans="1:108">
      <c r="A776" s="3"/>
      <c r="B776" s="3"/>
      <c r="C776" s="3"/>
      <c r="D776" s="4"/>
      <c r="E776" s="4"/>
      <c r="I776" s="5"/>
      <c r="CY776" s="4"/>
      <c r="CZ776" s="4"/>
      <c r="DA776" s="4"/>
      <c r="DB776" s="4"/>
      <c r="DC776" s="4"/>
      <c r="DD776" s="4"/>
    </row>
    <row r="777" spans="1:108">
      <c r="A777" s="3"/>
      <c r="B777" s="3"/>
      <c r="C777" s="3"/>
      <c r="D777" s="4"/>
      <c r="E777" s="4"/>
      <c r="I777" s="5"/>
      <c r="CY777" s="4"/>
      <c r="CZ777" s="4"/>
      <c r="DA777" s="4"/>
      <c r="DB777" s="4"/>
      <c r="DC777" s="4"/>
      <c r="DD777" s="4"/>
    </row>
    <row r="778" spans="1:108">
      <c r="A778" s="3"/>
      <c r="B778" s="3"/>
      <c r="C778" s="3"/>
      <c r="D778" s="4"/>
      <c r="E778" s="4"/>
      <c r="I778" s="5"/>
      <c r="CY778" s="4"/>
      <c r="CZ778" s="4"/>
      <c r="DA778" s="4"/>
      <c r="DB778" s="4"/>
      <c r="DC778" s="4"/>
      <c r="DD778" s="4"/>
    </row>
    <row r="779" spans="1:108">
      <c r="A779" s="3"/>
      <c r="B779" s="3"/>
      <c r="C779" s="3"/>
      <c r="D779" s="4"/>
      <c r="E779" s="4"/>
      <c r="I779" s="5"/>
      <c r="CY779" s="4"/>
      <c r="CZ779" s="4"/>
      <c r="DA779" s="4"/>
      <c r="DB779" s="4"/>
      <c r="DC779" s="4"/>
      <c r="DD779" s="4"/>
    </row>
    <row r="780" spans="1:108">
      <c r="A780" s="3"/>
      <c r="B780" s="3"/>
      <c r="C780" s="3"/>
      <c r="D780" s="4"/>
      <c r="E780" s="4"/>
      <c r="I780" s="5"/>
      <c r="CY780" s="4"/>
      <c r="CZ780" s="4"/>
      <c r="DA780" s="4"/>
      <c r="DB780" s="4"/>
      <c r="DC780" s="4"/>
      <c r="DD780" s="4"/>
    </row>
    <row r="781" spans="1:108">
      <c r="A781" s="3"/>
      <c r="B781" s="3"/>
      <c r="C781" s="3"/>
      <c r="D781" s="4"/>
      <c r="E781" s="4"/>
      <c r="I781" s="5"/>
      <c r="CY781" s="4"/>
      <c r="CZ781" s="4"/>
      <c r="DA781" s="4"/>
      <c r="DB781" s="4"/>
      <c r="DC781" s="4"/>
      <c r="DD781" s="4"/>
    </row>
    <row r="782" spans="1:108">
      <c r="A782" s="3"/>
      <c r="B782" s="3"/>
      <c r="C782" s="3"/>
      <c r="D782" s="4"/>
      <c r="E782" s="4"/>
      <c r="I782" s="5"/>
      <c r="CY782" s="4"/>
      <c r="CZ782" s="4"/>
      <c r="DA782" s="4"/>
      <c r="DB782" s="4"/>
      <c r="DC782" s="4"/>
      <c r="DD782" s="4"/>
    </row>
    <row r="783" spans="1:108">
      <c r="A783" s="3"/>
      <c r="B783" s="3"/>
      <c r="C783" s="3"/>
      <c r="D783" s="4"/>
      <c r="E783" s="4"/>
      <c r="I783" s="5"/>
      <c r="CY783" s="4"/>
      <c r="CZ783" s="4"/>
      <c r="DA783" s="4"/>
      <c r="DB783" s="4"/>
      <c r="DC783" s="4"/>
      <c r="DD783" s="4"/>
    </row>
    <row r="784" spans="1:108">
      <c r="A784" s="3"/>
      <c r="B784" s="3"/>
      <c r="C784" s="3"/>
      <c r="D784" s="4"/>
      <c r="E784" s="4"/>
      <c r="I784" s="5"/>
      <c r="CY784" s="4"/>
      <c r="CZ784" s="4"/>
      <c r="DA784" s="4"/>
      <c r="DB784" s="4"/>
      <c r="DC784" s="4"/>
      <c r="DD784" s="4"/>
    </row>
    <row r="785" spans="1:108">
      <c r="A785" s="3"/>
      <c r="B785" s="3"/>
      <c r="C785" s="3"/>
      <c r="D785" s="4"/>
      <c r="E785" s="4"/>
      <c r="I785" s="5"/>
      <c r="CY785" s="4"/>
      <c r="CZ785" s="4"/>
      <c r="DA785" s="4"/>
      <c r="DB785" s="4"/>
      <c r="DC785" s="4"/>
      <c r="DD785" s="4"/>
    </row>
    <row r="786" spans="1:108">
      <c r="A786" s="3"/>
      <c r="B786" s="3"/>
      <c r="C786" s="3"/>
      <c r="D786" s="4"/>
      <c r="E786" s="4"/>
      <c r="I786" s="5"/>
      <c r="CY786" s="4"/>
      <c r="CZ786" s="4"/>
      <c r="DA786" s="4"/>
      <c r="DB786" s="4"/>
      <c r="DC786" s="4"/>
      <c r="DD786" s="4"/>
    </row>
    <row r="787" spans="1:108">
      <c r="A787" s="3"/>
      <c r="B787" s="3"/>
      <c r="C787" s="3"/>
      <c r="D787" s="4"/>
      <c r="E787" s="4"/>
      <c r="I787" s="5"/>
      <c r="CY787" s="4"/>
      <c r="CZ787" s="4"/>
      <c r="DA787" s="4"/>
      <c r="DB787" s="4"/>
      <c r="DC787" s="4"/>
      <c r="DD787" s="4"/>
    </row>
    <row r="788" spans="1:108">
      <c r="A788" s="3"/>
      <c r="B788" s="3"/>
      <c r="C788" s="3"/>
      <c r="D788" s="4"/>
      <c r="E788" s="4"/>
      <c r="I788" s="5"/>
      <c r="CY788" s="4"/>
      <c r="CZ788" s="4"/>
      <c r="DA788" s="4"/>
      <c r="DB788" s="4"/>
      <c r="DC788" s="4"/>
      <c r="DD788" s="4"/>
    </row>
    <row r="789" spans="1:108">
      <c r="A789" s="3"/>
      <c r="B789" s="3"/>
      <c r="C789" s="3"/>
      <c r="D789" s="4"/>
      <c r="E789" s="4"/>
      <c r="I789" s="5"/>
      <c r="CY789" s="4"/>
      <c r="CZ789" s="4"/>
      <c r="DA789" s="4"/>
      <c r="DB789" s="4"/>
      <c r="DC789" s="4"/>
      <c r="DD789" s="4"/>
    </row>
    <row r="790" spans="1:108">
      <c r="A790" s="3"/>
      <c r="B790" s="3"/>
      <c r="C790" s="3"/>
      <c r="D790" s="4"/>
      <c r="E790" s="4"/>
      <c r="I790" s="5"/>
      <c r="CY790" s="4"/>
      <c r="CZ790" s="4"/>
      <c r="DA790" s="4"/>
      <c r="DB790" s="4"/>
      <c r="DC790" s="4"/>
      <c r="DD790" s="4"/>
    </row>
    <row r="791" spans="1:108">
      <c r="A791" s="3"/>
      <c r="B791" s="3"/>
      <c r="C791" s="3"/>
      <c r="D791" s="4"/>
      <c r="E791" s="4"/>
      <c r="I791" s="5"/>
      <c r="CY791" s="4"/>
      <c r="CZ791" s="4"/>
      <c r="DA791" s="4"/>
      <c r="DB791" s="4"/>
      <c r="DC791" s="4"/>
      <c r="DD791" s="4"/>
    </row>
    <row r="792" spans="1:108">
      <c r="A792" s="3"/>
      <c r="B792" s="3"/>
      <c r="C792" s="3"/>
      <c r="D792" s="4"/>
      <c r="E792" s="4"/>
      <c r="I792" s="5"/>
      <c r="CY792" s="4"/>
      <c r="CZ792" s="4"/>
      <c r="DA792" s="4"/>
      <c r="DB792" s="4"/>
      <c r="DC792" s="4"/>
      <c r="DD792" s="4"/>
    </row>
    <row r="793" spans="1:108">
      <c r="A793" s="3"/>
      <c r="B793" s="3"/>
      <c r="C793" s="3"/>
      <c r="D793" s="4"/>
      <c r="E793" s="4"/>
      <c r="I793" s="5"/>
      <c r="CY793" s="4"/>
      <c r="CZ793" s="4"/>
      <c r="DA793" s="4"/>
      <c r="DB793" s="4"/>
      <c r="DC793" s="4"/>
      <c r="DD793" s="4"/>
    </row>
    <row r="794" spans="1:108">
      <c r="A794" s="3"/>
      <c r="B794" s="3"/>
      <c r="C794" s="3"/>
      <c r="D794" s="4"/>
      <c r="E794" s="4"/>
      <c r="I794" s="5"/>
      <c r="CY794" s="4"/>
      <c r="CZ794" s="4"/>
      <c r="DA794" s="4"/>
      <c r="DB794" s="4"/>
      <c r="DC794" s="4"/>
      <c r="DD794" s="4"/>
    </row>
    <row r="795" spans="1:108">
      <c r="A795" s="3"/>
      <c r="B795" s="3"/>
      <c r="C795" s="3"/>
      <c r="D795" s="4"/>
      <c r="E795" s="4"/>
      <c r="I795" s="5"/>
      <c r="CY795" s="4"/>
      <c r="CZ795" s="4"/>
      <c r="DA795" s="4"/>
      <c r="DB795" s="4"/>
      <c r="DC795" s="4"/>
      <c r="DD795" s="4"/>
    </row>
    <row r="796" spans="1:108">
      <c r="A796" s="3"/>
      <c r="B796" s="3"/>
      <c r="C796" s="3"/>
      <c r="D796" s="4"/>
      <c r="E796" s="4"/>
      <c r="I796" s="5"/>
      <c r="CY796" s="4"/>
      <c r="CZ796" s="4"/>
      <c r="DA796" s="4"/>
      <c r="DB796" s="4"/>
      <c r="DC796" s="4"/>
      <c r="DD796" s="4"/>
    </row>
    <row r="797" spans="1:108">
      <c r="A797" s="3"/>
      <c r="B797" s="3"/>
      <c r="C797" s="3"/>
      <c r="D797" s="4"/>
      <c r="E797" s="4"/>
      <c r="I797" s="5"/>
      <c r="CY797" s="4"/>
      <c r="CZ797" s="4"/>
      <c r="DA797" s="4"/>
      <c r="DB797" s="4"/>
      <c r="DC797" s="4"/>
      <c r="DD797" s="4"/>
    </row>
    <row r="798" spans="1:108">
      <c r="A798" s="3"/>
      <c r="B798" s="3"/>
      <c r="C798" s="3"/>
      <c r="D798" s="4"/>
      <c r="E798" s="4"/>
      <c r="I798" s="5"/>
      <c r="CY798" s="4"/>
      <c r="CZ798" s="4"/>
      <c r="DA798" s="4"/>
      <c r="DB798" s="4"/>
      <c r="DC798" s="4"/>
      <c r="DD798" s="4"/>
    </row>
    <row r="799" spans="1:108">
      <c r="A799" s="3"/>
      <c r="B799" s="3"/>
      <c r="C799" s="3"/>
      <c r="D799" s="4"/>
      <c r="E799" s="4"/>
      <c r="I799" s="5"/>
      <c r="CY799" s="4"/>
      <c r="CZ799" s="4"/>
      <c r="DA799" s="4"/>
      <c r="DB799" s="4"/>
      <c r="DC799" s="4"/>
      <c r="DD799" s="4"/>
    </row>
    <row r="800" spans="1:108">
      <c r="A800" s="3"/>
      <c r="B800" s="3"/>
      <c r="C800" s="3"/>
      <c r="D800" s="4"/>
      <c r="E800" s="4"/>
      <c r="I800" s="5"/>
      <c r="CY800" s="4"/>
      <c r="CZ800" s="4"/>
      <c r="DA800" s="4"/>
      <c r="DB800" s="4"/>
      <c r="DC800" s="4"/>
      <c r="DD800" s="4"/>
    </row>
    <row r="801" spans="1:108">
      <c r="A801" s="3"/>
      <c r="B801" s="3"/>
      <c r="C801" s="3"/>
      <c r="D801" s="4"/>
      <c r="E801" s="4"/>
      <c r="I801" s="5"/>
      <c r="CY801" s="4"/>
      <c r="CZ801" s="4"/>
      <c r="DA801" s="4"/>
      <c r="DB801" s="4"/>
      <c r="DC801" s="4"/>
      <c r="DD801" s="4"/>
    </row>
    <row r="802" spans="1:108">
      <c r="A802" s="3"/>
      <c r="B802" s="3"/>
      <c r="C802" s="3"/>
      <c r="D802" s="4"/>
      <c r="E802" s="4"/>
      <c r="I802" s="5"/>
      <c r="CY802" s="4"/>
      <c r="CZ802" s="4"/>
      <c r="DA802" s="4"/>
      <c r="DB802" s="4"/>
      <c r="DC802" s="4"/>
      <c r="DD802" s="4"/>
    </row>
    <row r="803" spans="1:108">
      <c r="A803" s="3"/>
      <c r="B803" s="3"/>
      <c r="C803" s="3"/>
      <c r="D803" s="4"/>
      <c r="E803" s="4"/>
      <c r="I803" s="5"/>
      <c r="CY803" s="4"/>
      <c r="CZ803" s="4"/>
      <c r="DA803" s="4"/>
      <c r="DB803" s="4"/>
      <c r="DC803" s="4"/>
      <c r="DD803" s="4"/>
    </row>
    <row r="804" spans="1:108">
      <c r="A804" s="3"/>
      <c r="B804" s="3"/>
      <c r="C804" s="3"/>
      <c r="D804" s="4"/>
      <c r="E804" s="4"/>
      <c r="I804" s="5"/>
      <c r="CY804" s="4"/>
      <c r="CZ804" s="4"/>
      <c r="DA804" s="4"/>
      <c r="DB804" s="4"/>
      <c r="DC804" s="4"/>
      <c r="DD804" s="4"/>
    </row>
    <row r="805" spans="1:108">
      <c r="A805" s="3"/>
      <c r="B805" s="3"/>
      <c r="C805" s="3"/>
      <c r="D805" s="4"/>
      <c r="E805" s="4"/>
      <c r="I805" s="5"/>
      <c r="CY805" s="4"/>
      <c r="CZ805" s="4"/>
      <c r="DA805" s="4"/>
      <c r="DB805" s="4"/>
      <c r="DC805" s="4"/>
      <c r="DD805" s="4"/>
    </row>
    <row r="806" spans="1:108">
      <c r="A806" s="3"/>
      <c r="B806" s="3"/>
      <c r="C806" s="3"/>
      <c r="D806" s="4"/>
      <c r="E806" s="4"/>
      <c r="I806" s="5"/>
      <c r="CY806" s="4"/>
      <c r="CZ806" s="4"/>
      <c r="DA806" s="4"/>
      <c r="DB806" s="4"/>
      <c r="DC806" s="4"/>
      <c r="DD806" s="4"/>
    </row>
    <row r="807" spans="1:108">
      <c r="A807" s="3"/>
      <c r="B807" s="3"/>
      <c r="C807" s="3"/>
      <c r="D807" s="4"/>
      <c r="E807" s="4"/>
      <c r="I807" s="5"/>
      <c r="CY807" s="4"/>
      <c r="CZ807" s="4"/>
      <c r="DA807" s="4"/>
      <c r="DB807" s="4"/>
      <c r="DC807" s="4"/>
      <c r="DD807" s="4"/>
    </row>
    <row r="808" spans="1:108">
      <c r="A808" s="3"/>
      <c r="B808" s="3"/>
      <c r="C808" s="3"/>
      <c r="D808" s="4"/>
      <c r="E808" s="4"/>
      <c r="I808" s="5"/>
      <c r="CY808" s="4"/>
      <c r="CZ808" s="4"/>
      <c r="DA808" s="4"/>
      <c r="DB808" s="4"/>
      <c r="DC808" s="4"/>
      <c r="DD808" s="4"/>
    </row>
    <row r="809" spans="1:108">
      <c r="A809" s="3"/>
      <c r="B809" s="3"/>
      <c r="C809" s="3"/>
      <c r="D809" s="4"/>
      <c r="E809" s="4"/>
      <c r="I809" s="5"/>
      <c r="CY809" s="4"/>
      <c r="CZ809" s="4"/>
      <c r="DA809" s="4"/>
      <c r="DB809" s="4"/>
      <c r="DC809" s="4"/>
      <c r="DD809" s="4"/>
    </row>
    <row r="810" spans="1:108">
      <c r="A810" s="3"/>
      <c r="B810" s="3"/>
      <c r="C810" s="3"/>
      <c r="D810" s="4"/>
      <c r="E810" s="4"/>
      <c r="I810" s="5"/>
      <c r="CY810" s="4"/>
      <c r="CZ810" s="4"/>
      <c r="DA810" s="4"/>
      <c r="DB810" s="4"/>
      <c r="DC810" s="4"/>
      <c r="DD810" s="4"/>
    </row>
    <row r="811" spans="1:108">
      <c r="A811" s="3"/>
      <c r="B811" s="3"/>
      <c r="C811" s="3"/>
      <c r="D811" s="4"/>
      <c r="E811" s="4"/>
      <c r="I811" s="5"/>
      <c r="CY811" s="4"/>
      <c r="CZ811" s="4"/>
      <c r="DA811" s="4"/>
      <c r="DB811" s="4"/>
      <c r="DC811" s="4"/>
      <c r="DD811" s="4"/>
    </row>
    <row r="812" spans="1:108">
      <c r="A812" s="3"/>
      <c r="B812" s="3"/>
      <c r="C812" s="3"/>
      <c r="D812" s="4"/>
      <c r="E812" s="4"/>
      <c r="I812" s="5"/>
      <c r="CY812" s="4"/>
      <c r="CZ812" s="4"/>
      <c r="DA812" s="4"/>
      <c r="DB812" s="4"/>
      <c r="DC812" s="4"/>
      <c r="DD812" s="4"/>
    </row>
    <row r="813" spans="1:108">
      <c r="A813" s="3"/>
      <c r="B813" s="3"/>
      <c r="C813" s="3"/>
      <c r="D813" s="4"/>
      <c r="E813" s="4"/>
      <c r="I813" s="5"/>
      <c r="CY813" s="4"/>
      <c r="CZ813" s="4"/>
      <c r="DA813" s="4"/>
      <c r="DB813" s="4"/>
      <c r="DC813" s="4"/>
      <c r="DD813" s="4"/>
    </row>
    <row r="814" spans="1:108">
      <c r="A814" s="3"/>
      <c r="B814" s="3"/>
      <c r="C814" s="3"/>
      <c r="D814" s="4"/>
      <c r="E814" s="4"/>
      <c r="I814" s="5"/>
      <c r="CY814" s="4"/>
      <c r="CZ814" s="4"/>
      <c r="DA814" s="4"/>
      <c r="DB814" s="4"/>
      <c r="DC814" s="4"/>
      <c r="DD814" s="4"/>
    </row>
    <row r="815" spans="1:108">
      <c r="A815" s="3"/>
      <c r="B815" s="3"/>
      <c r="C815" s="3"/>
      <c r="D815" s="4"/>
      <c r="E815" s="4"/>
      <c r="I815" s="5"/>
      <c r="CY815" s="4"/>
      <c r="CZ815" s="4"/>
      <c r="DA815" s="4"/>
      <c r="DB815" s="4"/>
      <c r="DC815" s="4"/>
      <c r="DD815" s="4"/>
    </row>
    <row r="816" spans="1:108">
      <c r="A816" s="3"/>
      <c r="B816" s="3"/>
      <c r="C816" s="3"/>
      <c r="D816" s="4"/>
      <c r="E816" s="4"/>
      <c r="I816" s="5"/>
      <c r="CY816" s="4"/>
      <c r="CZ816" s="4"/>
      <c r="DA816" s="4"/>
      <c r="DB816" s="4"/>
      <c r="DC816" s="4"/>
      <c r="DD816" s="4"/>
    </row>
    <row r="817" spans="1:108">
      <c r="A817" s="3"/>
      <c r="B817" s="3"/>
      <c r="C817" s="3"/>
      <c r="D817" s="4"/>
      <c r="E817" s="4"/>
      <c r="I817" s="5"/>
      <c r="CY817" s="4"/>
      <c r="CZ817" s="4"/>
      <c r="DA817" s="4"/>
      <c r="DB817" s="4"/>
      <c r="DC817" s="4"/>
      <c r="DD817" s="4"/>
    </row>
    <row r="818" spans="1:108">
      <c r="A818" s="3"/>
      <c r="B818" s="3"/>
      <c r="C818" s="3"/>
      <c r="D818" s="4"/>
      <c r="E818" s="4"/>
      <c r="I818" s="5"/>
      <c r="CY818" s="4"/>
      <c r="CZ818" s="4"/>
      <c r="DA818" s="4"/>
      <c r="DB818" s="4"/>
      <c r="DC818" s="4"/>
      <c r="DD818" s="4"/>
    </row>
    <row r="819" spans="1:108">
      <c r="A819" s="3"/>
      <c r="B819" s="3"/>
      <c r="C819" s="3"/>
      <c r="D819" s="4"/>
      <c r="E819" s="4"/>
      <c r="I819" s="5"/>
      <c r="CY819" s="4"/>
      <c r="CZ819" s="4"/>
      <c r="DA819" s="4"/>
      <c r="DB819" s="4"/>
      <c r="DC819" s="4"/>
      <c r="DD819" s="4"/>
    </row>
    <row r="820" spans="1:108">
      <c r="A820" s="3"/>
      <c r="B820" s="3"/>
      <c r="C820" s="3"/>
      <c r="D820" s="4"/>
      <c r="E820" s="4"/>
      <c r="I820" s="5"/>
      <c r="CY820" s="4"/>
      <c r="CZ820" s="4"/>
      <c r="DA820" s="4"/>
      <c r="DB820" s="4"/>
      <c r="DC820" s="4"/>
      <c r="DD820" s="4"/>
    </row>
    <row r="821" spans="1:108">
      <c r="A821" s="3"/>
      <c r="B821" s="3"/>
      <c r="C821" s="3"/>
      <c r="D821" s="4"/>
      <c r="E821" s="4"/>
      <c r="I821" s="5"/>
      <c r="CY821" s="4"/>
      <c r="CZ821" s="4"/>
      <c r="DA821" s="4"/>
      <c r="DB821" s="4"/>
      <c r="DC821" s="4"/>
      <c r="DD821" s="4"/>
    </row>
    <row r="822" spans="1:108">
      <c r="A822" s="3"/>
      <c r="B822" s="3"/>
      <c r="C822" s="3"/>
      <c r="D822" s="4"/>
      <c r="E822" s="4"/>
      <c r="I822" s="5"/>
      <c r="CY822" s="4"/>
      <c r="CZ822" s="4"/>
      <c r="DA822" s="4"/>
      <c r="DB822" s="4"/>
      <c r="DC822" s="4"/>
      <c r="DD822" s="4"/>
    </row>
    <row r="823" spans="1:108">
      <c r="A823" s="3"/>
      <c r="B823" s="3"/>
      <c r="C823" s="3"/>
      <c r="D823" s="4"/>
      <c r="E823" s="4"/>
      <c r="I823" s="5"/>
      <c r="CY823" s="4"/>
      <c r="CZ823" s="4"/>
      <c r="DA823" s="4"/>
      <c r="DB823" s="4"/>
      <c r="DC823" s="4"/>
      <c r="DD823" s="4"/>
    </row>
    <row r="824" spans="1:108">
      <c r="A824" s="3"/>
      <c r="B824" s="3"/>
      <c r="C824" s="3"/>
      <c r="D824" s="4"/>
      <c r="E824" s="4"/>
      <c r="I824" s="5"/>
      <c r="CY824" s="4"/>
      <c r="CZ824" s="4"/>
      <c r="DA824" s="4"/>
      <c r="DB824" s="4"/>
      <c r="DC824" s="4"/>
      <c r="DD824" s="4"/>
    </row>
    <row r="825" spans="1:108">
      <c r="A825" s="3"/>
      <c r="B825" s="3"/>
      <c r="C825" s="3"/>
      <c r="D825" s="4"/>
      <c r="E825" s="4"/>
      <c r="I825" s="5"/>
      <c r="CY825" s="4"/>
      <c r="CZ825" s="4"/>
      <c r="DA825" s="4"/>
      <c r="DB825" s="4"/>
      <c r="DC825" s="4"/>
      <c r="DD825" s="4"/>
    </row>
    <row r="826" spans="1:108">
      <c r="A826" s="3"/>
      <c r="B826" s="3"/>
      <c r="C826" s="3"/>
      <c r="D826" s="4"/>
      <c r="E826" s="4"/>
      <c r="I826" s="5"/>
      <c r="CY826" s="4"/>
      <c r="CZ826" s="4"/>
      <c r="DA826" s="4"/>
      <c r="DB826" s="4"/>
      <c r="DC826" s="4"/>
      <c r="DD826" s="4"/>
    </row>
    <row r="827" spans="1:108">
      <c r="A827" s="3"/>
      <c r="B827" s="3"/>
      <c r="C827" s="3"/>
      <c r="D827" s="4"/>
      <c r="E827" s="4"/>
      <c r="I827" s="5"/>
      <c r="CY827" s="4"/>
      <c r="CZ827" s="4"/>
      <c r="DA827" s="4"/>
      <c r="DB827" s="4"/>
      <c r="DC827" s="4"/>
      <c r="DD827" s="4"/>
    </row>
    <row r="828" spans="1:108">
      <c r="A828" s="3"/>
      <c r="B828" s="3"/>
      <c r="C828" s="3"/>
      <c r="D828" s="4"/>
      <c r="E828" s="4"/>
      <c r="I828" s="5"/>
      <c r="CY828" s="4"/>
      <c r="CZ828" s="4"/>
      <c r="DA828" s="4"/>
      <c r="DB828" s="4"/>
      <c r="DC828" s="4"/>
      <c r="DD828" s="4"/>
    </row>
    <row r="829" spans="1:108">
      <c r="A829" s="3"/>
      <c r="B829" s="3"/>
      <c r="C829" s="3"/>
      <c r="D829" s="4"/>
      <c r="E829" s="4"/>
      <c r="I829" s="5"/>
      <c r="CY829" s="4"/>
      <c r="CZ829" s="4"/>
      <c r="DA829" s="4"/>
      <c r="DB829" s="4"/>
      <c r="DC829" s="4"/>
      <c r="DD829" s="4"/>
    </row>
    <row r="830" spans="1:108">
      <c r="A830" s="3"/>
      <c r="B830" s="3"/>
      <c r="C830" s="3"/>
      <c r="D830" s="4"/>
      <c r="E830" s="4"/>
      <c r="I830" s="5"/>
      <c r="CY830" s="4"/>
      <c r="CZ830" s="4"/>
      <c r="DA830" s="4"/>
      <c r="DB830" s="4"/>
      <c r="DC830" s="4"/>
      <c r="DD830" s="4"/>
    </row>
    <row r="831" spans="1:108">
      <c r="A831" s="3"/>
      <c r="B831" s="3"/>
      <c r="C831" s="3"/>
      <c r="D831" s="4"/>
      <c r="E831" s="4"/>
      <c r="I831" s="5"/>
      <c r="CY831" s="4"/>
      <c r="CZ831" s="4"/>
      <c r="DA831" s="4"/>
      <c r="DB831" s="4"/>
      <c r="DC831" s="4"/>
      <c r="DD831" s="4"/>
    </row>
    <row r="832" spans="1:108">
      <c r="A832" s="3"/>
      <c r="B832" s="3"/>
      <c r="C832" s="3"/>
      <c r="D832" s="4"/>
      <c r="E832" s="4"/>
      <c r="I832" s="5"/>
      <c r="CY832" s="4"/>
      <c r="CZ832" s="4"/>
      <c r="DA832" s="4"/>
      <c r="DB832" s="4"/>
      <c r="DC832" s="4"/>
      <c r="DD832" s="4"/>
    </row>
    <row r="833" spans="1:108">
      <c r="A833" s="3"/>
      <c r="B833" s="3"/>
      <c r="C833" s="3"/>
      <c r="D833" s="4"/>
      <c r="E833" s="4"/>
      <c r="I833" s="5"/>
      <c r="CY833" s="4"/>
      <c r="CZ833" s="4"/>
      <c r="DA833" s="4"/>
      <c r="DB833" s="4"/>
      <c r="DC833" s="4"/>
      <c r="DD833" s="4"/>
    </row>
    <row r="834" spans="1:108">
      <c r="A834" s="3"/>
      <c r="B834" s="3"/>
      <c r="C834" s="3"/>
      <c r="D834" s="4"/>
      <c r="E834" s="4"/>
      <c r="I834" s="5"/>
      <c r="CY834" s="4"/>
      <c r="CZ834" s="4"/>
      <c r="DA834" s="4"/>
      <c r="DB834" s="4"/>
      <c r="DC834" s="4"/>
      <c r="DD834" s="4"/>
    </row>
    <row r="835" spans="1:108">
      <c r="A835" s="3"/>
      <c r="B835" s="3"/>
      <c r="C835" s="3"/>
      <c r="D835" s="4"/>
      <c r="E835" s="4"/>
      <c r="I835" s="5"/>
      <c r="CY835" s="4"/>
      <c r="CZ835" s="4"/>
      <c r="DA835" s="4"/>
      <c r="DB835" s="4"/>
      <c r="DC835" s="4"/>
      <c r="DD835" s="4"/>
    </row>
    <row r="836" spans="1:108">
      <c r="A836" s="3"/>
      <c r="B836" s="3"/>
      <c r="C836" s="3"/>
      <c r="D836" s="4"/>
      <c r="E836" s="4"/>
      <c r="I836" s="5"/>
      <c r="CY836" s="4"/>
      <c r="CZ836" s="4"/>
      <c r="DA836" s="4"/>
      <c r="DB836" s="4"/>
      <c r="DC836" s="4"/>
      <c r="DD836" s="4"/>
    </row>
    <row r="837" spans="1:108">
      <c r="A837" s="3"/>
      <c r="B837" s="3"/>
      <c r="C837" s="3"/>
      <c r="D837" s="4"/>
      <c r="E837" s="4"/>
      <c r="I837" s="5"/>
      <c r="CY837" s="4"/>
      <c r="CZ837" s="4"/>
      <c r="DA837" s="4"/>
      <c r="DB837" s="4"/>
      <c r="DC837" s="4"/>
      <c r="DD837" s="4"/>
    </row>
    <row r="838" spans="1:108">
      <c r="A838" s="3"/>
      <c r="B838" s="3"/>
      <c r="C838" s="3"/>
      <c r="D838" s="4"/>
      <c r="E838" s="4"/>
      <c r="I838" s="5"/>
      <c r="CY838" s="4"/>
      <c r="CZ838" s="4"/>
      <c r="DA838" s="4"/>
      <c r="DB838" s="4"/>
      <c r="DC838" s="4"/>
      <c r="DD838" s="4"/>
    </row>
    <row r="839" spans="1:108">
      <c r="A839" s="3"/>
      <c r="B839" s="3"/>
      <c r="C839" s="3"/>
      <c r="D839" s="4"/>
      <c r="E839" s="4"/>
      <c r="I839" s="5"/>
      <c r="CY839" s="4"/>
      <c r="CZ839" s="4"/>
      <c r="DA839" s="4"/>
      <c r="DB839" s="4"/>
      <c r="DC839" s="4"/>
      <c r="DD839" s="4"/>
    </row>
    <row r="840" spans="1:108">
      <c r="A840" s="3"/>
      <c r="B840" s="3"/>
      <c r="C840" s="3"/>
      <c r="D840" s="4"/>
      <c r="E840" s="4"/>
      <c r="I840" s="5"/>
      <c r="CY840" s="4"/>
      <c r="CZ840" s="4"/>
      <c r="DA840" s="4"/>
      <c r="DB840" s="4"/>
      <c r="DC840" s="4"/>
      <c r="DD840" s="4"/>
    </row>
    <row r="841" spans="1:108">
      <c r="A841" s="3"/>
      <c r="B841" s="3"/>
      <c r="C841" s="3"/>
      <c r="D841" s="4"/>
      <c r="E841" s="4"/>
      <c r="I841" s="5"/>
      <c r="CY841" s="4"/>
      <c r="CZ841" s="4"/>
      <c r="DA841" s="4"/>
      <c r="DB841" s="4"/>
      <c r="DC841" s="4"/>
      <c r="DD841" s="4"/>
    </row>
    <row r="842" spans="1:108">
      <c r="A842" s="3"/>
      <c r="B842" s="3"/>
      <c r="C842" s="3"/>
      <c r="D842" s="4"/>
      <c r="E842" s="4"/>
      <c r="I842" s="5"/>
      <c r="CY842" s="4"/>
      <c r="CZ842" s="4"/>
      <c r="DA842" s="4"/>
      <c r="DB842" s="4"/>
      <c r="DC842" s="4"/>
      <c r="DD842" s="4"/>
    </row>
    <row r="843" spans="1:108">
      <c r="A843" s="3"/>
      <c r="B843" s="3"/>
      <c r="C843" s="3"/>
      <c r="D843" s="4"/>
      <c r="E843" s="4"/>
      <c r="I843" s="5"/>
      <c r="CY843" s="4"/>
      <c r="CZ843" s="4"/>
      <c r="DA843" s="4"/>
      <c r="DB843" s="4"/>
      <c r="DC843" s="4"/>
      <c r="DD843" s="4"/>
    </row>
    <row r="844" spans="1:108">
      <c r="A844" s="3"/>
      <c r="B844" s="3"/>
      <c r="C844" s="3"/>
      <c r="D844" s="4"/>
      <c r="E844" s="4"/>
      <c r="I844" s="5"/>
      <c r="CY844" s="4"/>
      <c r="CZ844" s="4"/>
      <c r="DA844" s="4"/>
      <c r="DB844" s="4"/>
      <c r="DC844" s="4"/>
      <c r="DD844" s="4"/>
    </row>
    <row r="845" spans="1:108">
      <c r="A845" s="3"/>
      <c r="B845" s="3"/>
      <c r="C845" s="3"/>
      <c r="D845" s="4"/>
      <c r="E845" s="4"/>
      <c r="I845" s="5"/>
      <c r="CY845" s="4"/>
      <c r="CZ845" s="4"/>
      <c r="DA845" s="4"/>
      <c r="DB845" s="4"/>
      <c r="DC845" s="4"/>
      <c r="DD845" s="4"/>
    </row>
    <row r="846" spans="1:108">
      <c r="A846" s="3"/>
      <c r="B846" s="3"/>
      <c r="C846" s="3"/>
      <c r="D846" s="4"/>
      <c r="E846" s="4"/>
      <c r="I846" s="5"/>
      <c r="CY846" s="4"/>
      <c r="CZ846" s="4"/>
      <c r="DA846" s="4"/>
      <c r="DB846" s="4"/>
      <c r="DC846" s="4"/>
      <c r="DD846" s="4"/>
    </row>
    <row r="847" spans="1:108">
      <c r="A847" s="3"/>
      <c r="B847" s="3"/>
      <c r="C847" s="3"/>
      <c r="D847" s="4"/>
      <c r="E847" s="4"/>
      <c r="I847" s="5"/>
      <c r="CY847" s="4"/>
      <c r="CZ847" s="4"/>
      <c r="DA847" s="4"/>
      <c r="DB847" s="4"/>
      <c r="DC847" s="4"/>
      <c r="DD847" s="4"/>
    </row>
    <row r="848" spans="1:108">
      <c r="A848" s="3"/>
      <c r="B848" s="3"/>
      <c r="C848" s="3"/>
      <c r="D848" s="4"/>
      <c r="E848" s="4"/>
      <c r="I848" s="5"/>
      <c r="CY848" s="4"/>
      <c r="CZ848" s="4"/>
      <c r="DA848" s="4"/>
      <c r="DB848" s="4"/>
      <c r="DC848" s="4"/>
      <c r="DD848" s="4"/>
    </row>
    <row r="849" spans="1:108">
      <c r="A849" s="3"/>
      <c r="B849" s="3"/>
      <c r="C849" s="3"/>
      <c r="D849" s="4"/>
      <c r="E849" s="4"/>
      <c r="I849" s="5"/>
      <c r="CY849" s="4"/>
      <c r="CZ849" s="4"/>
      <c r="DA849" s="4"/>
      <c r="DB849" s="4"/>
      <c r="DC849" s="4"/>
      <c r="DD849" s="4"/>
    </row>
    <row r="850" spans="1:108">
      <c r="A850" s="3"/>
      <c r="B850" s="3"/>
      <c r="C850" s="3"/>
      <c r="D850" s="4"/>
      <c r="E850" s="4"/>
      <c r="I850" s="5"/>
      <c r="CY850" s="4"/>
      <c r="CZ850" s="4"/>
      <c r="DA850" s="4"/>
      <c r="DB850" s="4"/>
      <c r="DC850" s="4"/>
      <c r="DD850" s="4"/>
    </row>
    <row r="851" spans="1:108">
      <c r="A851" s="3"/>
      <c r="B851" s="3"/>
      <c r="C851" s="3"/>
      <c r="D851" s="4"/>
      <c r="E851" s="4"/>
      <c r="I851" s="5"/>
      <c r="CY851" s="4"/>
      <c r="CZ851" s="4"/>
      <c r="DA851" s="4"/>
      <c r="DB851" s="4"/>
      <c r="DC851" s="4"/>
      <c r="DD851" s="4"/>
    </row>
    <row r="852" spans="1:108">
      <c r="A852" s="3"/>
      <c r="B852" s="3"/>
      <c r="C852" s="3"/>
      <c r="D852" s="4"/>
      <c r="E852" s="4"/>
      <c r="I852" s="5"/>
      <c r="CY852" s="4"/>
      <c r="CZ852" s="4"/>
      <c r="DA852" s="4"/>
      <c r="DB852" s="4"/>
      <c r="DC852" s="4"/>
      <c r="DD852" s="4"/>
    </row>
    <row r="853" spans="1:108">
      <c r="A853" s="3"/>
      <c r="B853" s="3"/>
      <c r="C853" s="3"/>
      <c r="D853" s="4"/>
      <c r="E853" s="4"/>
      <c r="I853" s="5"/>
      <c r="CY853" s="4"/>
      <c r="CZ853" s="4"/>
      <c r="DA853" s="4"/>
      <c r="DB853" s="4"/>
      <c r="DC853" s="4"/>
      <c r="DD853" s="4"/>
    </row>
    <row r="854" spans="1:108">
      <c r="A854" s="3"/>
      <c r="B854" s="3"/>
      <c r="C854" s="3"/>
      <c r="D854" s="4"/>
      <c r="E854" s="4"/>
      <c r="I854" s="5"/>
      <c r="CY854" s="4"/>
      <c r="CZ854" s="4"/>
      <c r="DA854" s="4"/>
      <c r="DB854" s="4"/>
      <c r="DC854" s="4"/>
      <c r="DD854" s="4"/>
    </row>
    <row r="855" spans="1:108">
      <c r="A855" s="3"/>
      <c r="B855" s="3"/>
      <c r="C855" s="3"/>
      <c r="D855" s="4"/>
      <c r="E855" s="4"/>
      <c r="I855" s="5"/>
      <c r="CY855" s="4"/>
      <c r="CZ855" s="4"/>
      <c r="DA855" s="4"/>
      <c r="DB855" s="4"/>
      <c r="DC855" s="4"/>
      <c r="DD855" s="4"/>
    </row>
    <row r="856" spans="1:108">
      <c r="A856" s="3"/>
      <c r="B856" s="3"/>
      <c r="C856" s="3"/>
      <c r="D856" s="4"/>
      <c r="E856" s="4"/>
      <c r="I856" s="5"/>
      <c r="CY856" s="4"/>
      <c r="CZ856" s="4"/>
      <c r="DA856" s="4"/>
      <c r="DB856" s="4"/>
      <c r="DC856" s="4"/>
      <c r="DD856" s="4"/>
    </row>
    <row r="857" spans="1:108">
      <c r="A857" s="3"/>
      <c r="B857" s="3"/>
      <c r="C857" s="3"/>
      <c r="D857" s="4"/>
      <c r="E857" s="4"/>
      <c r="I857" s="5"/>
      <c r="CY857" s="4"/>
      <c r="CZ857" s="4"/>
      <c r="DA857" s="4"/>
      <c r="DB857" s="4"/>
      <c r="DC857" s="4"/>
      <c r="DD857" s="4"/>
    </row>
    <row r="858" spans="1:108">
      <c r="A858" s="3"/>
      <c r="B858" s="3"/>
      <c r="C858" s="3"/>
      <c r="D858" s="4"/>
      <c r="E858" s="4"/>
      <c r="I858" s="5"/>
      <c r="CY858" s="4"/>
      <c r="CZ858" s="4"/>
      <c r="DA858" s="4"/>
      <c r="DB858" s="4"/>
      <c r="DC858" s="4"/>
      <c r="DD858" s="4"/>
    </row>
    <row r="859" spans="1:108">
      <c r="A859" s="3"/>
      <c r="B859" s="3"/>
      <c r="C859" s="3"/>
      <c r="D859" s="4"/>
      <c r="E859" s="4"/>
      <c r="I859" s="5"/>
      <c r="CY859" s="4"/>
      <c r="CZ859" s="4"/>
      <c r="DA859" s="4"/>
      <c r="DB859" s="4"/>
      <c r="DC859" s="4"/>
      <c r="DD859" s="4"/>
    </row>
    <row r="860" spans="1:108">
      <c r="A860" s="3"/>
      <c r="B860" s="3"/>
      <c r="C860" s="3"/>
      <c r="D860" s="4"/>
      <c r="E860" s="4"/>
      <c r="I860" s="5"/>
      <c r="CY860" s="4"/>
      <c r="CZ860" s="4"/>
      <c r="DA860" s="4"/>
      <c r="DB860" s="4"/>
      <c r="DC860" s="4"/>
      <c r="DD860" s="4"/>
    </row>
    <row r="861" spans="1:108">
      <c r="A861" s="3"/>
      <c r="B861" s="3"/>
      <c r="C861" s="3"/>
      <c r="D861" s="4"/>
      <c r="E861" s="4"/>
      <c r="I861" s="5"/>
      <c r="CY861" s="4"/>
      <c r="CZ861" s="4"/>
      <c r="DA861" s="4"/>
      <c r="DB861" s="4"/>
      <c r="DC861" s="4"/>
      <c r="DD861" s="4"/>
    </row>
    <row r="862" spans="1:108">
      <c r="A862" s="3"/>
      <c r="B862" s="3"/>
      <c r="C862" s="3"/>
      <c r="D862" s="4"/>
      <c r="E862" s="4"/>
      <c r="I862" s="5"/>
      <c r="CY862" s="4"/>
      <c r="CZ862" s="4"/>
      <c r="DA862" s="4"/>
      <c r="DB862" s="4"/>
      <c r="DC862" s="4"/>
      <c r="DD862" s="4"/>
    </row>
    <row r="863" spans="1:108">
      <c r="A863" s="3"/>
      <c r="B863" s="3"/>
      <c r="C863" s="3"/>
      <c r="D863" s="4"/>
      <c r="E863" s="4"/>
      <c r="I863" s="5"/>
      <c r="CY863" s="4"/>
      <c r="CZ863" s="4"/>
      <c r="DA863" s="4"/>
      <c r="DB863" s="4"/>
      <c r="DC863" s="4"/>
      <c r="DD863" s="4"/>
    </row>
    <row r="864" spans="1:108">
      <c r="A864" s="3"/>
      <c r="B864" s="3"/>
      <c r="C864" s="3"/>
      <c r="D864" s="4"/>
      <c r="E864" s="4"/>
      <c r="I864" s="5"/>
      <c r="CY864" s="4"/>
      <c r="CZ864" s="4"/>
      <c r="DA864" s="4"/>
      <c r="DB864" s="4"/>
      <c r="DC864" s="4"/>
      <c r="DD864" s="4"/>
    </row>
    <row r="865" spans="1:108">
      <c r="A865" s="3"/>
      <c r="B865" s="3"/>
      <c r="C865" s="3"/>
      <c r="D865" s="4"/>
      <c r="E865" s="4"/>
      <c r="I865" s="5"/>
      <c r="CY865" s="4"/>
      <c r="CZ865" s="4"/>
      <c r="DA865" s="4"/>
      <c r="DB865" s="4"/>
      <c r="DC865" s="4"/>
      <c r="DD865" s="4"/>
    </row>
    <row r="866" spans="1:108">
      <c r="A866" s="3"/>
      <c r="B866" s="3"/>
      <c r="C866" s="3"/>
      <c r="D866" s="4"/>
      <c r="E866" s="4"/>
      <c r="I866" s="5"/>
      <c r="CY866" s="4"/>
      <c r="CZ866" s="4"/>
      <c r="DA866" s="4"/>
      <c r="DB866" s="4"/>
      <c r="DC866" s="4"/>
      <c r="DD866" s="4"/>
    </row>
    <row r="867" spans="1:108">
      <c r="A867" s="3"/>
      <c r="B867" s="3"/>
      <c r="C867" s="3"/>
      <c r="D867" s="4"/>
      <c r="E867" s="4"/>
      <c r="I867" s="5"/>
      <c r="CY867" s="4"/>
      <c r="CZ867" s="4"/>
      <c r="DA867" s="4"/>
      <c r="DB867" s="4"/>
      <c r="DC867" s="4"/>
      <c r="DD867" s="4"/>
    </row>
    <row r="868" spans="1:108">
      <c r="A868" s="3"/>
      <c r="B868" s="3"/>
      <c r="C868" s="3"/>
      <c r="D868" s="4"/>
      <c r="E868" s="4"/>
      <c r="I868" s="5"/>
      <c r="CY868" s="4"/>
      <c r="CZ868" s="4"/>
      <c r="DA868" s="4"/>
      <c r="DB868" s="4"/>
      <c r="DC868" s="4"/>
      <c r="DD868" s="4"/>
    </row>
    <row r="869" spans="1:108">
      <c r="A869" s="3"/>
      <c r="B869" s="3"/>
      <c r="C869" s="3"/>
      <c r="D869" s="4"/>
      <c r="E869" s="4"/>
      <c r="I869" s="5"/>
      <c r="CY869" s="4"/>
      <c r="CZ869" s="4"/>
      <c r="DA869" s="4"/>
      <c r="DB869" s="4"/>
      <c r="DC869" s="4"/>
      <c r="DD869" s="4"/>
    </row>
    <row r="870" spans="1:108">
      <c r="A870" s="3"/>
      <c r="B870" s="3"/>
      <c r="C870" s="3"/>
      <c r="D870" s="4"/>
      <c r="E870" s="4"/>
      <c r="I870" s="5"/>
      <c r="CY870" s="4"/>
      <c r="CZ870" s="4"/>
      <c r="DA870" s="4"/>
      <c r="DB870" s="4"/>
      <c r="DC870" s="4"/>
      <c r="DD870" s="4"/>
    </row>
    <row r="871" spans="1:108">
      <c r="A871" s="3"/>
      <c r="B871" s="3"/>
      <c r="C871" s="3"/>
      <c r="D871" s="4"/>
      <c r="E871" s="4"/>
      <c r="I871" s="5"/>
      <c r="CY871" s="4"/>
      <c r="CZ871" s="4"/>
      <c r="DA871" s="4"/>
      <c r="DB871" s="4"/>
      <c r="DC871" s="4"/>
      <c r="DD871" s="4"/>
    </row>
    <row r="872" spans="1:108">
      <c r="A872" s="3"/>
      <c r="B872" s="3"/>
      <c r="C872" s="3"/>
      <c r="D872" s="4"/>
      <c r="E872" s="4"/>
      <c r="I872" s="5"/>
      <c r="CY872" s="4"/>
      <c r="CZ872" s="4"/>
      <c r="DA872" s="4"/>
      <c r="DB872" s="4"/>
      <c r="DC872" s="4"/>
      <c r="DD872" s="4"/>
    </row>
    <row r="873" spans="1:108">
      <c r="A873" s="3"/>
      <c r="B873" s="3"/>
      <c r="C873" s="3"/>
      <c r="D873" s="4"/>
      <c r="E873" s="4"/>
      <c r="I873" s="5"/>
      <c r="CY873" s="4"/>
      <c r="CZ873" s="4"/>
      <c r="DA873" s="4"/>
      <c r="DB873" s="4"/>
      <c r="DC873" s="4"/>
      <c r="DD873" s="4"/>
    </row>
    <row r="874" spans="1:108">
      <c r="A874" s="3"/>
      <c r="B874" s="3"/>
      <c r="C874" s="3"/>
      <c r="D874" s="4"/>
      <c r="E874" s="4"/>
      <c r="I874" s="5"/>
      <c r="CY874" s="4"/>
      <c r="CZ874" s="4"/>
      <c r="DA874" s="4"/>
      <c r="DB874" s="4"/>
      <c r="DC874" s="4"/>
      <c r="DD874" s="4"/>
    </row>
    <row r="875" spans="1:108">
      <c r="A875" s="3"/>
      <c r="B875" s="3"/>
      <c r="C875" s="3"/>
      <c r="D875" s="4"/>
      <c r="E875" s="4"/>
      <c r="I875" s="5"/>
      <c r="CY875" s="4"/>
      <c r="CZ875" s="4"/>
      <c r="DA875" s="4"/>
      <c r="DB875" s="4"/>
      <c r="DC875" s="4"/>
      <c r="DD875" s="4"/>
    </row>
    <row r="876" spans="1:108">
      <c r="A876" s="3"/>
      <c r="B876" s="3"/>
      <c r="C876" s="3"/>
      <c r="D876" s="4"/>
      <c r="E876" s="4"/>
      <c r="I876" s="5"/>
      <c r="CY876" s="4"/>
      <c r="CZ876" s="4"/>
      <c r="DA876" s="4"/>
      <c r="DB876" s="4"/>
      <c r="DC876" s="4"/>
      <c r="DD876" s="4"/>
    </row>
    <row r="877" spans="1:108">
      <c r="A877" s="3"/>
      <c r="B877" s="3"/>
      <c r="C877" s="3"/>
      <c r="D877" s="4"/>
      <c r="E877" s="4"/>
      <c r="I877" s="5"/>
      <c r="CY877" s="4"/>
      <c r="CZ877" s="4"/>
      <c r="DA877" s="4"/>
      <c r="DB877" s="4"/>
      <c r="DC877" s="4"/>
      <c r="DD877" s="4"/>
    </row>
    <row r="878" spans="1:108">
      <c r="A878" s="3"/>
      <c r="B878" s="3"/>
      <c r="C878" s="3"/>
      <c r="D878" s="4"/>
      <c r="E878" s="4"/>
      <c r="I878" s="5"/>
      <c r="CY878" s="4"/>
      <c r="CZ878" s="4"/>
      <c r="DA878" s="4"/>
      <c r="DB878" s="4"/>
      <c r="DC878" s="4"/>
      <c r="DD878" s="4"/>
    </row>
    <row r="879" spans="1:108">
      <c r="A879" s="3"/>
      <c r="B879" s="3"/>
      <c r="C879" s="3"/>
      <c r="D879" s="4"/>
      <c r="E879" s="4"/>
      <c r="I879" s="5"/>
      <c r="CY879" s="4"/>
      <c r="CZ879" s="4"/>
      <c r="DA879" s="4"/>
      <c r="DB879" s="4"/>
      <c r="DC879" s="4"/>
      <c r="DD879" s="4"/>
    </row>
    <row r="880" spans="1:108">
      <c r="A880" s="3"/>
      <c r="B880" s="3"/>
      <c r="C880" s="3"/>
      <c r="D880" s="4"/>
      <c r="E880" s="4"/>
      <c r="I880" s="5"/>
      <c r="CY880" s="4"/>
      <c r="CZ880" s="4"/>
      <c r="DA880" s="4"/>
      <c r="DB880" s="4"/>
      <c r="DC880" s="4"/>
      <c r="DD880" s="4"/>
    </row>
    <row r="881" spans="1:108">
      <c r="A881" s="3"/>
      <c r="B881" s="3"/>
      <c r="C881" s="3"/>
      <c r="D881" s="4"/>
      <c r="E881" s="4"/>
      <c r="I881" s="5"/>
      <c r="CY881" s="4"/>
      <c r="CZ881" s="4"/>
      <c r="DA881" s="4"/>
      <c r="DB881" s="4"/>
      <c r="DC881" s="4"/>
      <c r="DD881" s="4"/>
    </row>
    <row r="882" spans="1:108">
      <c r="A882" s="3"/>
      <c r="B882" s="3"/>
      <c r="C882" s="3"/>
      <c r="D882" s="4"/>
      <c r="E882" s="4"/>
      <c r="I882" s="5"/>
      <c r="CY882" s="4"/>
      <c r="CZ882" s="4"/>
      <c r="DA882" s="4"/>
      <c r="DB882" s="4"/>
      <c r="DC882" s="4"/>
      <c r="DD882" s="4"/>
    </row>
    <row r="883" spans="1:108">
      <c r="A883" s="3"/>
      <c r="B883" s="3"/>
      <c r="C883" s="3"/>
      <c r="D883" s="4"/>
      <c r="E883" s="4"/>
      <c r="I883" s="5"/>
      <c r="CY883" s="4"/>
      <c r="CZ883" s="4"/>
      <c r="DA883" s="4"/>
      <c r="DB883" s="4"/>
      <c r="DC883" s="4"/>
      <c r="DD883" s="4"/>
    </row>
    <row r="884" spans="1:108">
      <c r="A884" s="3"/>
      <c r="B884" s="3"/>
      <c r="C884" s="3"/>
      <c r="D884" s="4"/>
      <c r="E884" s="4"/>
      <c r="I884" s="5"/>
      <c r="CY884" s="4"/>
      <c r="CZ884" s="4"/>
      <c r="DA884" s="4"/>
      <c r="DB884" s="4"/>
      <c r="DC884" s="4"/>
      <c r="DD884" s="4"/>
    </row>
    <row r="885" spans="1:108">
      <c r="A885" s="3"/>
      <c r="B885" s="3"/>
      <c r="C885" s="3"/>
      <c r="D885" s="4"/>
      <c r="E885" s="4"/>
      <c r="I885" s="5"/>
      <c r="CY885" s="4"/>
      <c r="CZ885" s="4"/>
      <c r="DA885" s="4"/>
      <c r="DB885" s="4"/>
      <c r="DC885" s="4"/>
      <c r="DD885" s="4"/>
    </row>
    <row r="886" spans="1:108">
      <c r="A886" s="3"/>
      <c r="B886" s="3"/>
      <c r="C886" s="3"/>
      <c r="D886" s="4"/>
      <c r="E886" s="4"/>
      <c r="I886" s="5"/>
      <c r="CY886" s="4"/>
      <c r="CZ886" s="4"/>
      <c r="DA886" s="4"/>
      <c r="DB886" s="4"/>
      <c r="DC886" s="4"/>
      <c r="DD886" s="4"/>
    </row>
    <row r="887" spans="1:108">
      <c r="A887" s="3"/>
      <c r="B887" s="3"/>
      <c r="C887" s="3"/>
      <c r="D887" s="4"/>
      <c r="E887" s="4"/>
      <c r="I887" s="5"/>
      <c r="CY887" s="4"/>
      <c r="CZ887" s="4"/>
      <c r="DA887" s="4"/>
      <c r="DB887" s="4"/>
      <c r="DC887" s="4"/>
      <c r="DD887" s="4"/>
    </row>
    <row r="888" spans="1:108">
      <c r="A888" s="3"/>
      <c r="B888" s="3"/>
      <c r="C888" s="3"/>
      <c r="D888" s="4"/>
      <c r="E888" s="4"/>
      <c r="I888" s="5"/>
      <c r="CY888" s="4"/>
      <c r="CZ888" s="4"/>
      <c r="DA888" s="4"/>
      <c r="DB888" s="4"/>
      <c r="DC888" s="4"/>
      <c r="DD888" s="4"/>
    </row>
    <row r="889" spans="1:108">
      <c r="A889" s="3"/>
      <c r="B889" s="3"/>
      <c r="C889" s="3"/>
      <c r="D889" s="4"/>
      <c r="E889" s="4"/>
      <c r="I889" s="5"/>
      <c r="CY889" s="4"/>
      <c r="CZ889" s="4"/>
      <c r="DA889" s="4"/>
      <c r="DB889" s="4"/>
      <c r="DC889" s="4"/>
      <c r="DD889" s="4"/>
    </row>
    <row r="890" spans="1:108">
      <c r="A890" s="3"/>
      <c r="B890" s="3"/>
      <c r="C890" s="3"/>
      <c r="D890" s="4"/>
      <c r="E890" s="4"/>
      <c r="I890" s="5"/>
      <c r="CY890" s="4"/>
      <c r="CZ890" s="4"/>
      <c r="DA890" s="4"/>
      <c r="DB890" s="4"/>
      <c r="DC890" s="4"/>
      <c r="DD890" s="4"/>
    </row>
    <row r="891" spans="1:108">
      <c r="A891" s="3"/>
      <c r="B891" s="3"/>
      <c r="C891" s="3"/>
      <c r="D891" s="4"/>
      <c r="E891" s="4"/>
      <c r="I891" s="5"/>
      <c r="CY891" s="4"/>
      <c r="CZ891" s="4"/>
      <c r="DA891" s="4"/>
      <c r="DB891" s="4"/>
      <c r="DC891" s="4"/>
      <c r="DD891" s="4"/>
    </row>
    <row r="892" spans="1:108">
      <c r="A892" s="3"/>
      <c r="B892" s="3"/>
      <c r="C892" s="3"/>
      <c r="D892" s="4"/>
      <c r="E892" s="4"/>
      <c r="I892" s="5"/>
      <c r="CY892" s="4"/>
      <c r="CZ892" s="4"/>
      <c r="DA892" s="4"/>
      <c r="DB892" s="4"/>
      <c r="DC892" s="4"/>
      <c r="DD892" s="4"/>
    </row>
    <row r="893" spans="1:108">
      <c r="A893" s="3"/>
      <c r="B893" s="3"/>
      <c r="C893" s="3"/>
      <c r="D893" s="4"/>
      <c r="E893" s="4"/>
      <c r="I893" s="5"/>
      <c r="CY893" s="4"/>
      <c r="CZ893" s="4"/>
      <c r="DA893" s="4"/>
      <c r="DB893" s="4"/>
      <c r="DC893" s="4"/>
      <c r="DD893" s="4"/>
    </row>
    <row r="894" spans="1:108">
      <c r="A894" s="3"/>
      <c r="B894" s="3"/>
      <c r="C894" s="3"/>
      <c r="D894" s="4"/>
      <c r="E894" s="4"/>
      <c r="I894" s="5"/>
      <c r="CY894" s="4"/>
      <c r="CZ894" s="4"/>
      <c r="DA894" s="4"/>
      <c r="DB894" s="4"/>
      <c r="DC894" s="4"/>
      <c r="DD894" s="4"/>
    </row>
    <row r="895" spans="1:108">
      <c r="A895" s="3"/>
      <c r="B895" s="3"/>
      <c r="C895" s="3"/>
      <c r="D895" s="4"/>
      <c r="E895" s="4"/>
      <c r="I895" s="5"/>
      <c r="CY895" s="4"/>
      <c r="CZ895" s="4"/>
      <c r="DA895" s="4"/>
      <c r="DB895" s="4"/>
      <c r="DC895" s="4"/>
      <c r="DD895" s="4"/>
    </row>
    <row r="896" spans="1:108">
      <c r="A896" s="3"/>
      <c r="B896" s="3"/>
      <c r="C896" s="3"/>
      <c r="D896" s="4"/>
      <c r="E896" s="4"/>
      <c r="I896" s="5"/>
      <c r="CY896" s="4"/>
      <c r="CZ896" s="4"/>
      <c r="DA896" s="4"/>
      <c r="DB896" s="4"/>
      <c r="DC896" s="4"/>
      <c r="DD896" s="4"/>
    </row>
    <row r="897" spans="1:108">
      <c r="A897" s="3"/>
      <c r="B897" s="3"/>
      <c r="C897" s="3"/>
      <c r="D897" s="4"/>
      <c r="E897" s="4"/>
      <c r="I897" s="5"/>
      <c r="CY897" s="4"/>
      <c r="CZ897" s="4"/>
      <c r="DA897" s="4"/>
      <c r="DB897" s="4"/>
      <c r="DC897" s="4"/>
      <c r="DD897" s="4"/>
    </row>
    <row r="898" spans="1:108">
      <c r="A898" s="3"/>
      <c r="B898" s="3"/>
      <c r="C898" s="3"/>
      <c r="D898" s="4"/>
      <c r="E898" s="4"/>
      <c r="I898" s="5"/>
      <c r="CY898" s="4"/>
      <c r="CZ898" s="4"/>
      <c r="DA898" s="4"/>
      <c r="DB898" s="4"/>
      <c r="DC898" s="4"/>
      <c r="DD898" s="4"/>
    </row>
    <row r="899" spans="1:108">
      <c r="A899" s="3"/>
      <c r="B899" s="3"/>
      <c r="C899" s="3"/>
      <c r="D899" s="4"/>
      <c r="E899" s="4"/>
      <c r="I899" s="5"/>
      <c r="CY899" s="4"/>
      <c r="CZ899" s="4"/>
      <c r="DA899" s="4"/>
      <c r="DB899" s="4"/>
      <c r="DC899" s="4"/>
      <c r="DD899" s="4"/>
    </row>
    <row r="900" spans="1:108">
      <c r="A900" s="3"/>
      <c r="B900" s="3"/>
      <c r="C900" s="3"/>
      <c r="D900" s="4"/>
      <c r="E900" s="4"/>
      <c r="I900" s="5"/>
      <c r="CY900" s="4"/>
      <c r="CZ900" s="4"/>
      <c r="DA900" s="4"/>
      <c r="DB900" s="4"/>
      <c r="DC900" s="4"/>
      <c r="DD900" s="4"/>
    </row>
    <row r="901" spans="1:108">
      <c r="A901" s="3"/>
      <c r="B901" s="3"/>
      <c r="C901" s="3"/>
      <c r="D901" s="4"/>
      <c r="E901" s="4"/>
      <c r="I901" s="5"/>
      <c r="CY901" s="4"/>
      <c r="CZ901" s="4"/>
      <c r="DA901" s="4"/>
      <c r="DB901" s="4"/>
      <c r="DC901" s="4"/>
      <c r="DD901" s="4"/>
    </row>
    <row r="902" spans="1:108">
      <c r="A902" s="3"/>
      <c r="B902" s="3"/>
      <c r="C902" s="3"/>
      <c r="D902" s="4"/>
      <c r="E902" s="4"/>
      <c r="I902" s="5"/>
      <c r="CY902" s="4"/>
      <c r="CZ902" s="4"/>
      <c r="DA902" s="4"/>
      <c r="DB902" s="4"/>
      <c r="DC902" s="4"/>
      <c r="DD902" s="4"/>
    </row>
    <row r="903" spans="1:108">
      <c r="A903" s="3"/>
      <c r="B903" s="3"/>
      <c r="C903" s="3"/>
      <c r="D903" s="4"/>
      <c r="E903" s="4"/>
      <c r="I903" s="5"/>
      <c r="CY903" s="4"/>
      <c r="CZ903" s="4"/>
      <c r="DA903" s="4"/>
      <c r="DB903" s="4"/>
      <c r="DC903" s="4"/>
      <c r="DD903" s="4"/>
    </row>
    <row r="904" spans="1:108">
      <c r="A904" s="3"/>
      <c r="B904" s="3"/>
      <c r="C904" s="3"/>
      <c r="D904" s="4"/>
      <c r="E904" s="4"/>
      <c r="I904" s="5"/>
      <c r="CY904" s="4"/>
      <c r="CZ904" s="4"/>
      <c r="DA904" s="4"/>
      <c r="DB904" s="4"/>
      <c r="DC904" s="4"/>
      <c r="DD904" s="4"/>
    </row>
    <row r="905" spans="1:108">
      <c r="A905" s="3"/>
      <c r="B905" s="3"/>
      <c r="C905" s="3"/>
      <c r="D905" s="4"/>
      <c r="E905" s="4"/>
      <c r="I905" s="5"/>
      <c r="CY905" s="4"/>
      <c r="CZ905" s="4"/>
      <c r="DA905" s="4"/>
      <c r="DB905" s="4"/>
      <c r="DC905" s="4"/>
      <c r="DD905" s="4"/>
    </row>
    <row r="906" spans="1:108">
      <c r="A906" s="3"/>
      <c r="B906" s="3"/>
      <c r="C906" s="3"/>
      <c r="D906" s="4"/>
      <c r="E906" s="4"/>
      <c r="I906" s="5"/>
      <c r="CY906" s="4"/>
      <c r="CZ906" s="4"/>
      <c r="DA906" s="4"/>
      <c r="DB906" s="4"/>
      <c r="DC906" s="4"/>
      <c r="DD906" s="4"/>
    </row>
    <row r="907" spans="1:108">
      <c r="A907" s="3"/>
      <c r="B907" s="3"/>
      <c r="C907" s="3"/>
      <c r="D907" s="4"/>
      <c r="E907" s="4"/>
      <c r="I907" s="5"/>
      <c r="CY907" s="4"/>
      <c r="CZ907" s="4"/>
      <c r="DA907" s="4"/>
      <c r="DB907" s="4"/>
      <c r="DC907" s="4"/>
      <c r="DD907" s="4"/>
    </row>
    <row r="908" spans="1:108">
      <c r="A908" s="3"/>
      <c r="B908" s="3"/>
      <c r="C908" s="3"/>
      <c r="D908" s="4"/>
      <c r="E908" s="4"/>
      <c r="I908" s="5"/>
      <c r="CY908" s="4"/>
      <c r="CZ908" s="4"/>
      <c r="DA908" s="4"/>
      <c r="DB908" s="4"/>
      <c r="DC908" s="4"/>
      <c r="DD908" s="4"/>
    </row>
    <row r="909" spans="1:108">
      <c r="A909" s="3"/>
      <c r="B909" s="3"/>
      <c r="C909" s="3"/>
      <c r="D909" s="4"/>
      <c r="E909" s="4"/>
      <c r="I909" s="5"/>
      <c r="CY909" s="4"/>
      <c r="CZ909" s="4"/>
      <c r="DA909" s="4"/>
      <c r="DB909" s="4"/>
      <c r="DC909" s="4"/>
      <c r="DD909" s="4"/>
    </row>
    <row r="910" spans="1:108">
      <c r="A910" s="3"/>
      <c r="B910" s="3"/>
      <c r="C910" s="3"/>
      <c r="D910" s="4"/>
      <c r="E910" s="4"/>
      <c r="I910" s="5"/>
      <c r="CY910" s="4"/>
      <c r="CZ910" s="4"/>
      <c r="DA910" s="4"/>
      <c r="DB910" s="4"/>
      <c r="DC910" s="4"/>
      <c r="DD910" s="4"/>
    </row>
    <row r="911" spans="1:108">
      <c r="A911" s="3"/>
      <c r="B911" s="3"/>
      <c r="C911" s="3"/>
      <c r="D911" s="4"/>
      <c r="E911" s="4"/>
      <c r="I911" s="5"/>
      <c r="CY911" s="4"/>
      <c r="CZ911" s="4"/>
      <c r="DA911" s="4"/>
      <c r="DB911" s="4"/>
      <c r="DC911" s="4"/>
      <c r="DD911" s="4"/>
    </row>
    <row r="912" spans="1:108">
      <c r="A912" s="3"/>
      <c r="B912" s="3"/>
      <c r="C912" s="3"/>
      <c r="D912" s="4"/>
      <c r="E912" s="4"/>
      <c r="I912" s="5"/>
      <c r="CY912" s="4"/>
      <c r="CZ912" s="4"/>
      <c r="DA912" s="4"/>
      <c r="DB912" s="4"/>
      <c r="DC912" s="4"/>
      <c r="DD912" s="4"/>
    </row>
    <row r="913" spans="1:108">
      <c r="A913" s="3"/>
      <c r="B913" s="3"/>
      <c r="C913" s="3"/>
      <c r="D913" s="4"/>
      <c r="E913" s="4"/>
      <c r="I913" s="5"/>
      <c r="CY913" s="4"/>
      <c r="CZ913" s="4"/>
      <c r="DA913" s="4"/>
      <c r="DB913" s="4"/>
      <c r="DC913" s="4"/>
      <c r="DD913" s="4"/>
    </row>
    <row r="914" spans="1:108">
      <c r="A914" s="3"/>
      <c r="B914" s="3"/>
      <c r="C914" s="3"/>
      <c r="D914" s="4"/>
      <c r="E914" s="4"/>
      <c r="I914" s="5"/>
      <c r="CY914" s="4"/>
      <c r="CZ914" s="4"/>
      <c r="DA914" s="4"/>
      <c r="DB914" s="4"/>
      <c r="DC914" s="4"/>
      <c r="DD914" s="4"/>
    </row>
    <row r="915" spans="1:108">
      <c r="A915" s="3"/>
      <c r="B915" s="3"/>
      <c r="C915" s="3"/>
      <c r="D915" s="4"/>
      <c r="E915" s="4"/>
      <c r="I915" s="5"/>
      <c r="CY915" s="4"/>
      <c r="CZ915" s="4"/>
      <c r="DA915" s="4"/>
      <c r="DB915" s="4"/>
      <c r="DC915" s="4"/>
      <c r="DD915" s="4"/>
    </row>
    <row r="916" spans="1:108">
      <c r="A916" s="3"/>
      <c r="B916" s="3"/>
      <c r="C916" s="3"/>
      <c r="D916" s="4"/>
      <c r="E916" s="4"/>
      <c r="I916" s="5"/>
      <c r="CY916" s="4"/>
      <c r="CZ916" s="4"/>
      <c r="DA916" s="4"/>
      <c r="DB916" s="4"/>
      <c r="DC916" s="4"/>
      <c r="DD916" s="4"/>
    </row>
    <row r="917" spans="1:108">
      <c r="A917" s="3"/>
      <c r="B917" s="3"/>
      <c r="C917" s="3"/>
      <c r="D917" s="4"/>
      <c r="E917" s="4"/>
      <c r="I917" s="5"/>
      <c r="CY917" s="4"/>
      <c r="CZ917" s="4"/>
      <c r="DA917" s="4"/>
      <c r="DB917" s="4"/>
      <c r="DC917" s="4"/>
      <c r="DD917" s="4"/>
    </row>
    <row r="918" spans="1:108">
      <c r="A918" s="3"/>
      <c r="B918" s="3"/>
      <c r="C918" s="3"/>
      <c r="D918" s="4"/>
      <c r="E918" s="4"/>
      <c r="I918" s="5"/>
      <c r="CY918" s="4"/>
      <c r="CZ918" s="4"/>
      <c r="DA918" s="4"/>
      <c r="DB918" s="4"/>
      <c r="DC918" s="4"/>
      <c r="DD918" s="4"/>
    </row>
    <row r="919" spans="1:108">
      <c r="A919" s="3"/>
      <c r="B919" s="3"/>
      <c r="C919" s="3"/>
      <c r="D919" s="4"/>
      <c r="E919" s="4"/>
      <c r="I919" s="5"/>
      <c r="CY919" s="4"/>
      <c r="CZ919" s="4"/>
      <c r="DA919" s="4"/>
      <c r="DB919" s="4"/>
      <c r="DC919" s="4"/>
      <c r="DD919" s="4"/>
    </row>
    <row r="920" spans="1:108">
      <c r="A920" s="3"/>
      <c r="B920" s="3"/>
      <c r="C920" s="3"/>
      <c r="D920" s="4"/>
      <c r="E920" s="4"/>
      <c r="I920" s="5"/>
      <c r="CY920" s="4"/>
      <c r="CZ920" s="4"/>
      <c r="DA920" s="4"/>
      <c r="DB920" s="4"/>
      <c r="DC920" s="4"/>
      <c r="DD920" s="4"/>
    </row>
    <row r="921" spans="1:108">
      <c r="A921" s="3"/>
      <c r="B921" s="3"/>
      <c r="C921" s="3"/>
      <c r="D921" s="4"/>
      <c r="E921" s="4"/>
      <c r="I921" s="5"/>
      <c r="CY921" s="4"/>
      <c r="CZ921" s="4"/>
      <c r="DA921" s="4"/>
      <c r="DB921" s="4"/>
      <c r="DC921" s="4"/>
      <c r="DD921" s="4"/>
    </row>
    <row r="922" spans="1:108">
      <c r="A922" s="3"/>
      <c r="B922" s="3"/>
      <c r="C922" s="3"/>
      <c r="D922" s="4"/>
      <c r="E922" s="4"/>
      <c r="I922" s="5"/>
      <c r="CY922" s="4"/>
      <c r="CZ922" s="4"/>
      <c r="DA922" s="4"/>
      <c r="DB922" s="4"/>
      <c r="DC922" s="4"/>
      <c r="DD922" s="4"/>
    </row>
    <row r="923" spans="1:108">
      <c r="A923" s="3"/>
      <c r="B923" s="3"/>
      <c r="C923" s="3"/>
      <c r="D923" s="4"/>
      <c r="E923" s="4"/>
      <c r="I923" s="5"/>
      <c r="CY923" s="4"/>
      <c r="CZ923" s="4"/>
      <c r="DA923" s="4"/>
      <c r="DB923" s="4"/>
      <c r="DC923" s="4"/>
      <c r="DD923" s="4"/>
    </row>
    <row r="924" spans="1:108">
      <c r="A924" s="3"/>
      <c r="B924" s="3"/>
      <c r="C924" s="3"/>
      <c r="D924" s="4"/>
      <c r="E924" s="4"/>
      <c r="I924" s="5"/>
      <c r="CY924" s="4"/>
      <c r="CZ924" s="4"/>
      <c r="DA924" s="4"/>
      <c r="DB924" s="4"/>
      <c r="DC924" s="4"/>
      <c r="DD924" s="4"/>
    </row>
    <row r="925" spans="1:108">
      <c r="A925" s="3"/>
      <c r="B925" s="3"/>
      <c r="C925" s="3"/>
      <c r="D925" s="4"/>
      <c r="E925" s="4"/>
      <c r="I925" s="5"/>
      <c r="CY925" s="4"/>
      <c r="CZ925" s="4"/>
      <c r="DA925" s="4"/>
      <c r="DB925" s="4"/>
      <c r="DC925" s="4"/>
      <c r="DD925" s="4"/>
    </row>
    <row r="926" spans="1:108">
      <c r="A926" s="3"/>
      <c r="B926" s="3"/>
      <c r="C926" s="3"/>
      <c r="D926" s="4"/>
      <c r="E926" s="4"/>
      <c r="I926" s="5"/>
      <c r="CY926" s="4"/>
      <c r="CZ926" s="4"/>
      <c r="DA926" s="4"/>
      <c r="DB926" s="4"/>
      <c r="DC926" s="4"/>
      <c r="DD926" s="4"/>
    </row>
    <row r="927" spans="1:108">
      <c r="A927" s="3"/>
      <c r="B927" s="3"/>
      <c r="C927" s="3"/>
      <c r="D927" s="4"/>
      <c r="E927" s="4"/>
      <c r="I927" s="5"/>
      <c r="CY927" s="4"/>
      <c r="CZ927" s="4"/>
      <c r="DA927" s="4"/>
      <c r="DB927" s="4"/>
      <c r="DC927" s="4"/>
      <c r="DD927" s="4"/>
    </row>
    <row r="928" spans="1:108">
      <c r="A928" s="3"/>
      <c r="B928" s="3"/>
      <c r="C928" s="3"/>
      <c r="D928" s="4"/>
      <c r="E928" s="4"/>
      <c r="I928" s="5"/>
      <c r="CY928" s="4"/>
      <c r="CZ928" s="4"/>
      <c r="DA928" s="4"/>
      <c r="DB928" s="4"/>
      <c r="DC928" s="4"/>
      <c r="DD928" s="4"/>
    </row>
    <row r="929" spans="1:108">
      <c r="A929" s="3"/>
      <c r="B929" s="3"/>
      <c r="C929" s="3"/>
      <c r="D929" s="4"/>
      <c r="E929" s="4"/>
      <c r="I929" s="5"/>
      <c r="CY929" s="4"/>
      <c r="CZ929" s="4"/>
      <c r="DA929" s="4"/>
      <c r="DB929" s="4"/>
      <c r="DC929" s="4"/>
      <c r="DD929" s="4"/>
    </row>
    <row r="930" spans="1:108">
      <c r="A930" s="3"/>
      <c r="B930" s="3"/>
      <c r="C930" s="3"/>
      <c r="D930" s="4"/>
      <c r="E930" s="4"/>
      <c r="I930" s="5"/>
      <c r="CY930" s="4"/>
      <c r="CZ930" s="4"/>
      <c r="DA930" s="4"/>
      <c r="DB930" s="4"/>
      <c r="DC930" s="4"/>
      <c r="DD930" s="4"/>
    </row>
    <row r="931" spans="1:108">
      <c r="A931" s="3"/>
      <c r="B931" s="3"/>
      <c r="C931" s="3"/>
      <c r="D931" s="4"/>
      <c r="E931" s="4"/>
      <c r="I931" s="5"/>
      <c r="CY931" s="4"/>
      <c r="CZ931" s="4"/>
      <c r="DA931" s="4"/>
      <c r="DB931" s="4"/>
      <c r="DC931" s="4"/>
      <c r="DD931" s="4"/>
    </row>
    <row r="932" spans="1:108">
      <c r="A932" s="3"/>
      <c r="B932" s="3"/>
      <c r="C932" s="3"/>
      <c r="D932" s="4"/>
      <c r="E932" s="4"/>
      <c r="I932" s="5"/>
      <c r="CY932" s="4"/>
      <c r="CZ932" s="4"/>
      <c r="DA932" s="4"/>
      <c r="DB932" s="4"/>
      <c r="DC932" s="4"/>
      <c r="DD932" s="4"/>
    </row>
    <row r="933" spans="1:108">
      <c r="A933" s="3"/>
      <c r="B933" s="3"/>
      <c r="C933" s="3"/>
      <c r="D933" s="4"/>
      <c r="E933" s="4"/>
      <c r="I933" s="5"/>
      <c r="CY933" s="4"/>
      <c r="CZ933" s="4"/>
      <c r="DA933" s="4"/>
      <c r="DB933" s="4"/>
      <c r="DC933" s="4"/>
      <c r="DD933" s="4"/>
    </row>
    <row r="934" spans="1:108">
      <c r="A934" s="3"/>
      <c r="B934" s="3"/>
      <c r="C934" s="3"/>
      <c r="D934" s="4"/>
      <c r="E934" s="4"/>
      <c r="I934" s="5"/>
      <c r="CY934" s="4"/>
      <c r="CZ934" s="4"/>
      <c r="DA934" s="4"/>
      <c r="DB934" s="4"/>
      <c r="DC934" s="4"/>
      <c r="DD934" s="4"/>
    </row>
    <row r="935" spans="1:108">
      <c r="A935" s="3"/>
      <c r="B935" s="3"/>
      <c r="C935" s="3"/>
      <c r="D935" s="4"/>
      <c r="E935" s="4"/>
      <c r="I935" s="5"/>
      <c r="CY935" s="4"/>
      <c r="CZ935" s="4"/>
      <c r="DA935" s="4"/>
      <c r="DB935" s="4"/>
      <c r="DC935" s="4"/>
      <c r="DD935" s="4"/>
    </row>
    <row r="936" spans="1:108">
      <c r="A936" s="3"/>
      <c r="B936" s="3"/>
      <c r="C936" s="3"/>
      <c r="D936" s="4"/>
      <c r="E936" s="4"/>
      <c r="I936" s="5"/>
      <c r="CY936" s="4"/>
      <c r="CZ936" s="4"/>
      <c r="DA936" s="4"/>
      <c r="DB936" s="4"/>
      <c r="DC936" s="4"/>
      <c r="DD936" s="4"/>
    </row>
    <row r="937" spans="1:108">
      <c r="A937" s="3"/>
      <c r="B937" s="3"/>
      <c r="C937" s="3"/>
      <c r="D937" s="4"/>
      <c r="E937" s="4"/>
      <c r="I937" s="5"/>
      <c r="CY937" s="4"/>
      <c r="CZ937" s="4"/>
      <c r="DA937" s="4"/>
      <c r="DB937" s="4"/>
      <c r="DC937" s="4"/>
      <c r="DD937" s="4"/>
    </row>
    <row r="938" spans="1:108">
      <c r="A938" s="3"/>
      <c r="B938" s="3"/>
      <c r="C938" s="3"/>
      <c r="D938" s="4"/>
      <c r="E938" s="4"/>
      <c r="I938" s="5"/>
      <c r="CY938" s="4"/>
      <c r="CZ938" s="4"/>
      <c r="DA938" s="4"/>
      <c r="DB938" s="4"/>
      <c r="DC938" s="4"/>
      <c r="DD938" s="4"/>
    </row>
    <row r="939" spans="1:108">
      <c r="A939" s="3"/>
      <c r="B939" s="3"/>
      <c r="C939" s="3"/>
      <c r="D939" s="4"/>
      <c r="E939" s="4"/>
      <c r="I939" s="5"/>
      <c r="CY939" s="4"/>
      <c r="CZ939" s="4"/>
      <c r="DA939" s="4"/>
      <c r="DB939" s="4"/>
      <c r="DC939" s="4"/>
      <c r="DD939" s="4"/>
    </row>
    <row r="940" spans="1:108">
      <c r="A940" s="3"/>
      <c r="B940" s="3"/>
      <c r="C940" s="3"/>
      <c r="D940" s="4"/>
      <c r="E940" s="4"/>
      <c r="I940" s="5"/>
      <c r="CY940" s="4"/>
      <c r="CZ940" s="4"/>
      <c r="DA940" s="4"/>
      <c r="DB940" s="4"/>
      <c r="DC940" s="4"/>
      <c r="DD940" s="4"/>
    </row>
    <row r="941" spans="1:108">
      <c r="A941" s="3"/>
      <c r="B941" s="3"/>
      <c r="C941" s="3"/>
      <c r="D941" s="4"/>
      <c r="E941" s="4"/>
      <c r="I941" s="5"/>
      <c r="CY941" s="4"/>
      <c r="CZ941" s="4"/>
      <c r="DA941" s="4"/>
      <c r="DB941" s="4"/>
      <c r="DC941" s="4"/>
      <c r="DD941" s="4"/>
    </row>
    <row r="942" spans="1:108">
      <c r="A942" s="3"/>
      <c r="B942" s="3"/>
      <c r="C942" s="3"/>
      <c r="D942" s="4"/>
      <c r="E942" s="4"/>
      <c r="I942" s="5"/>
      <c r="CY942" s="4"/>
      <c r="CZ942" s="4"/>
      <c r="DA942" s="4"/>
      <c r="DB942" s="4"/>
      <c r="DC942" s="4"/>
      <c r="DD942" s="4"/>
    </row>
    <row r="943" spans="1:108">
      <c r="A943" s="3"/>
      <c r="B943" s="3"/>
      <c r="C943" s="3"/>
      <c r="D943" s="4"/>
      <c r="E943" s="4"/>
      <c r="I943" s="5"/>
      <c r="CY943" s="4"/>
      <c r="CZ943" s="4"/>
      <c r="DA943" s="4"/>
      <c r="DB943" s="4"/>
      <c r="DC943" s="4"/>
      <c r="DD943" s="4"/>
    </row>
    <row r="944" spans="1:108">
      <c r="A944" s="3"/>
      <c r="B944" s="3"/>
      <c r="C944" s="3"/>
      <c r="D944" s="4"/>
      <c r="E944" s="4"/>
      <c r="I944" s="5"/>
      <c r="CY944" s="4"/>
      <c r="CZ944" s="4"/>
      <c r="DA944" s="4"/>
      <c r="DB944" s="4"/>
      <c r="DC944" s="4"/>
      <c r="DD944" s="4"/>
    </row>
    <row r="945" spans="1:108">
      <c r="A945" s="3"/>
      <c r="B945" s="3"/>
      <c r="C945" s="3"/>
      <c r="D945" s="4"/>
      <c r="E945" s="4"/>
      <c r="I945" s="5"/>
      <c r="CY945" s="4"/>
      <c r="CZ945" s="4"/>
      <c r="DA945" s="4"/>
      <c r="DB945" s="4"/>
      <c r="DC945" s="4"/>
      <c r="DD945" s="4"/>
    </row>
    <row r="946" spans="1:108">
      <c r="A946" s="3"/>
      <c r="B946" s="3"/>
      <c r="C946" s="3"/>
      <c r="D946" s="4"/>
      <c r="E946" s="4"/>
      <c r="I946" s="5"/>
      <c r="CY946" s="4"/>
      <c r="CZ946" s="4"/>
      <c r="DA946" s="4"/>
      <c r="DB946" s="4"/>
      <c r="DC946" s="4"/>
      <c r="DD946" s="4"/>
    </row>
    <row r="947" spans="1:108">
      <c r="A947" s="3"/>
      <c r="B947" s="3"/>
      <c r="C947" s="3"/>
      <c r="D947" s="4"/>
      <c r="E947" s="4"/>
      <c r="I947" s="5"/>
      <c r="CY947" s="4"/>
      <c r="CZ947" s="4"/>
      <c r="DA947" s="4"/>
      <c r="DB947" s="4"/>
      <c r="DC947" s="4"/>
      <c r="DD947" s="4"/>
    </row>
    <row r="948" spans="1:108">
      <c r="A948" s="3"/>
      <c r="B948" s="3"/>
      <c r="C948" s="3"/>
      <c r="D948" s="4"/>
      <c r="E948" s="4"/>
      <c r="I948" s="5"/>
      <c r="CY948" s="4"/>
      <c r="CZ948" s="4"/>
      <c r="DA948" s="4"/>
      <c r="DB948" s="4"/>
      <c r="DC948" s="4"/>
      <c r="DD948" s="4"/>
    </row>
    <row r="949" spans="1:108">
      <c r="A949" s="3"/>
      <c r="B949" s="3"/>
      <c r="C949" s="3"/>
      <c r="D949" s="4"/>
      <c r="E949" s="4"/>
      <c r="I949" s="5"/>
      <c r="CY949" s="4"/>
      <c r="CZ949" s="4"/>
      <c r="DA949" s="4"/>
      <c r="DB949" s="4"/>
      <c r="DC949" s="4"/>
      <c r="DD949" s="4"/>
    </row>
    <row r="950" spans="1:108">
      <c r="A950" s="3"/>
      <c r="B950" s="3"/>
      <c r="C950" s="3"/>
      <c r="D950" s="4"/>
      <c r="E950" s="4"/>
      <c r="I950" s="5"/>
      <c r="CY950" s="4"/>
      <c r="CZ950" s="4"/>
      <c r="DA950" s="4"/>
      <c r="DB950" s="4"/>
      <c r="DC950" s="4"/>
      <c r="DD950" s="4"/>
    </row>
    <row r="951" spans="1:108">
      <c r="A951" s="3"/>
      <c r="B951" s="3"/>
      <c r="C951" s="3"/>
      <c r="D951" s="4"/>
      <c r="E951" s="4"/>
      <c r="I951" s="5"/>
      <c r="CY951" s="4"/>
      <c r="CZ951" s="4"/>
      <c r="DA951" s="4"/>
      <c r="DB951" s="4"/>
      <c r="DC951" s="4"/>
      <c r="DD951" s="4"/>
    </row>
    <row r="952" spans="1:108">
      <c r="A952" s="3"/>
      <c r="B952" s="3"/>
      <c r="C952" s="3"/>
      <c r="D952" s="4"/>
      <c r="E952" s="4"/>
      <c r="I952" s="5"/>
      <c r="CY952" s="4"/>
      <c r="CZ952" s="4"/>
      <c r="DA952" s="4"/>
      <c r="DB952" s="4"/>
      <c r="DC952" s="4"/>
      <c r="DD952" s="4"/>
    </row>
    <row r="953" spans="1:108">
      <c r="A953" s="3"/>
      <c r="B953" s="3"/>
      <c r="C953" s="3"/>
      <c r="D953" s="4"/>
      <c r="E953" s="4"/>
      <c r="I953" s="5"/>
      <c r="CY953" s="4"/>
      <c r="CZ953" s="4"/>
      <c r="DA953" s="4"/>
      <c r="DB953" s="4"/>
      <c r="DC953" s="4"/>
      <c r="DD953" s="4"/>
    </row>
    <row r="954" spans="1:108">
      <c r="A954" s="3"/>
      <c r="B954" s="3"/>
      <c r="C954" s="3"/>
      <c r="D954" s="4"/>
      <c r="E954" s="4"/>
      <c r="I954" s="5"/>
      <c r="CY954" s="4"/>
      <c r="CZ954" s="4"/>
      <c r="DA954" s="4"/>
      <c r="DB954" s="4"/>
      <c r="DC954" s="4"/>
      <c r="DD954" s="4"/>
    </row>
    <row r="955" spans="1:108">
      <c r="A955" s="3"/>
      <c r="B955" s="3"/>
      <c r="C955" s="3"/>
      <c r="D955" s="4"/>
      <c r="E955" s="4"/>
      <c r="I955" s="5"/>
      <c r="CY955" s="4"/>
      <c r="CZ955" s="4"/>
      <c r="DA955" s="4"/>
      <c r="DB955" s="4"/>
      <c r="DC955" s="4"/>
      <c r="DD955" s="4"/>
    </row>
    <row r="956" spans="1:108">
      <c r="A956" s="3"/>
      <c r="B956" s="3"/>
      <c r="C956" s="3"/>
      <c r="D956" s="4"/>
      <c r="E956" s="4"/>
      <c r="I956" s="5"/>
      <c r="CY956" s="4"/>
      <c r="CZ956" s="4"/>
      <c r="DA956" s="4"/>
      <c r="DB956" s="4"/>
      <c r="DC956" s="4"/>
      <c r="DD956" s="4"/>
    </row>
    <row r="957" spans="1:108">
      <c r="A957" s="3"/>
      <c r="B957" s="3"/>
      <c r="C957" s="3"/>
      <c r="D957" s="4"/>
      <c r="E957" s="4"/>
      <c r="I957" s="5"/>
      <c r="CY957" s="4"/>
      <c r="CZ957" s="4"/>
      <c r="DA957" s="4"/>
      <c r="DB957" s="4"/>
      <c r="DC957" s="4"/>
      <c r="DD957" s="4"/>
    </row>
    <row r="958" spans="1:108">
      <c r="A958" s="3"/>
      <c r="B958" s="3"/>
      <c r="C958" s="3"/>
      <c r="D958" s="4"/>
      <c r="E958" s="4"/>
      <c r="I958" s="5"/>
      <c r="CY958" s="4"/>
      <c r="CZ958" s="4"/>
      <c r="DA958" s="4"/>
      <c r="DB958" s="4"/>
      <c r="DC958" s="4"/>
      <c r="DD958" s="4"/>
    </row>
    <row r="959" spans="1:108">
      <c r="A959" s="3"/>
      <c r="B959" s="3"/>
      <c r="C959" s="3"/>
      <c r="D959" s="4"/>
      <c r="E959" s="4"/>
      <c r="I959" s="5"/>
      <c r="CY959" s="4"/>
      <c r="CZ959" s="4"/>
      <c r="DA959" s="4"/>
      <c r="DB959" s="4"/>
      <c r="DC959" s="4"/>
      <c r="DD959" s="4"/>
    </row>
    <row r="960" spans="1:108">
      <c r="A960" s="3"/>
      <c r="B960" s="3"/>
      <c r="C960" s="3"/>
      <c r="D960" s="4"/>
      <c r="E960" s="4"/>
      <c r="I960" s="5"/>
      <c r="CY960" s="4"/>
      <c r="CZ960" s="4"/>
      <c r="DA960" s="4"/>
      <c r="DB960" s="4"/>
      <c r="DC960" s="4"/>
      <c r="DD960" s="4"/>
    </row>
    <row r="961" spans="1:108">
      <c r="A961" s="3"/>
      <c r="B961" s="3"/>
      <c r="C961" s="3"/>
      <c r="D961" s="4"/>
      <c r="E961" s="4"/>
      <c r="I961" s="5"/>
      <c r="CY961" s="4"/>
      <c r="CZ961" s="4"/>
      <c r="DA961" s="4"/>
      <c r="DB961" s="4"/>
      <c r="DC961" s="4"/>
      <c r="DD961" s="4"/>
    </row>
    <row r="962" spans="1:108">
      <c r="A962" s="3"/>
      <c r="B962" s="3"/>
      <c r="C962" s="3"/>
      <c r="D962" s="4"/>
      <c r="E962" s="4"/>
      <c r="I962" s="5"/>
      <c r="CY962" s="4"/>
      <c r="CZ962" s="4"/>
      <c r="DA962" s="4"/>
      <c r="DB962" s="4"/>
      <c r="DC962" s="4"/>
      <c r="DD962" s="4"/>
    </row>
    <row r="963" spans="1:108">
      <c r="A963" s="3"/>
      <c r="B963" s="3"/>
      <c r="C963" s="3"/>
      <c r="D963" s="4"/>
      <c r="E963" s="4"/>
      <c r="I963" s="5"/>
      <c r="CY963" s="4"/>
      <c r="CZ963" s="4"/>
      <c r="DA963" s="4"/>
      <c r="DB963" s="4"/>
      <c r="DC963" s="4"/>
      <c r="DD963" s="4"/>
    </row>
    <row r="964" spans="1:108">
      <c r="A964" s="3"/>
      <c r="B964" s="3"/>
      <c r="C964" s="3"/>
      <c r="D964" s="4"/>
      <c r="E964" s="4"/>
      <c r="I964" s="5"/>
      <c r="CY964" s="4"/>
      <c r="CZ964" s="4"/>
      <c r="DA964" s="4"/>
      <c r="DB964" s="4"/>
      <c r="DC964" s="4"/>
      <c r="DD964" s="4"/>
    </row>
    <row r="965" spans="1:108">
      <c r="A965" s="3"/>
      <c r="B965" s="3"/>
      <c r="C965" s="3"/>
      <c r="D965" s="4"/>
      <c r="E965" s="4"/>
      <c r="I965" s="5"/>
      <c r="CY965" s="4"/>
      <c r="CZ965" s="4"/>
      <c r="DA965" s="4"/>
      <c r="DB965" s="4"/>
      <c r="DC965" s="4"/>
      <c r="DD965" s="4"/>
    </row>
    <row r="966" spans="1:108">
      <c r="A966" s="3"/>
      <c r="B966" s="3"/>
      <c r="C966" s="3"/>
      <c r="D966" s="4"/>
      <c r="E966" s="4"/>
      <c r="I966" s="5"/>
      <c r="CY966" s="4"/>
      <c r="CZ966" s="4"/>
      <c r="DA966" s="4"/>
      <c r="DB966" s="4"/>
      <c r="DC966" s="4"/>
      <c r="DD966" s="4"/>
    </row>
    <row r="967" spans="1:108">
      <c r="A967" s="3"/>
      <c r="B967" s="3"/>
      <c r="C967" s="3"/>
      <c r="D967" s="4"/>
      <c r="E967" s="4"/>
      <c r="I967" s="5"/>
      <c r="CY967" s="4"/>
      <c r="CZ967" s="4"/>
      <c r="DA967" s="4"/>
      <c r="DB967" s="4"/>
      <c r="DC967" s="4"/>
      <c r="DD967" s="4"/>
    </row>
    <row r="968" spans="1:108">
      <c r="A968" s="3"/>
      <c r="B968" s="3"/>
      <c r="C968" s="3"/>
      <c r="D968" s="4"/>
      <c r="E968" s="4"/>
      <c r="I968" s="5"/>
      <c r="CY968" s="4"/>
      <c r="CZ968" s="4"/>
      <c r="DA968" s="4"/>
      <c r="DB968" s="4"/>
      <c r="DC968" s="4"/>
      <c r="DD968" s="4"/>
    </row>
    <row r="969" spans="1:108">
      <c r="A969" s="3"/>
      <c r="B969" s="3"/>
      <c r="C969" s="3"/>
      <c r="D969" s="4"/>
      <c r="E969" s="4"/>
      <c r="I969" s="5"/>
      <c r="CY969" s="4"/>
      <c r="CZ969" s="4"/>
      <c r="DA969" s="4"/>
      <c r="DB969" s="4"/>
      <c r="DC969" s="4"/>
      <c r="DD969" s="4"/>
    </row>
    <row r="970" spans="1:108">
      <c r="A970" s="3"/>
      <c r="B970" s="3"/>
      <c r="C970" s="3"/>
      <c r="D970" s="4"/>
      <c r="E970" s="4"/>
      <c r="I970" s="5"/>
      <c r="CY970" s="4"/>
      <c r="CZ970" s="4"/>
      <c r="DA970" s="4"/>
      <c r="DB970" s="4"/>
      <c r="DC970" s="4"/>
      <c r="DD970" s="4"/>
    </row>
    <row r="971" spans="1:108">
      <c r="A971" s="3"/>
      <c r="B971" s="3"/>
      <c r="C971" s="3"/>
      <c r="D971" s="4"/>
      <c r="E971" s="4"/>
      <c r="I971" s="5"/>
      <c r="CY971" s="4"/>
      <c r="CZ971" s="4"/>
      <c r="DA971" s="4"/>
      <c r="DB971" s="4"/>
      <c r="DC971" s="4"/>
      <c r="DD971" s="4"/>
    </row>
    <row r="972" spans="1:108">
      <c r="A972" s="3"/>
      <c r="B972" s="3"/>
      <c r="C972" s="3"/>
      <c r="D972" s="4"/>
      <c r="E972" s="4"/>
      <c r="I972" s="5"/>
      <c r="CY972" s="4"/>
      <c r="CZ972" s="4"/>
      <c r="DA972" s="4"/>
      <c r="DB972" s="4"/>
      <c r="DC972" s="4"/>
      <c r="DD972" s="4"/>
    </row>
    <row r="973" spans="1:108">
      <c r="A973" s="3"/>
      <c r="B973" s="3"/>
      <c r="C973" s="3"/>
      <c r="D973" s="4"/>
      <c r="E973" s="4"/>
      <c r="I973" s="5"/>
      <c r="CY973" s="4"/>
      <c r="CZ973" s="4"/>
      <c r="DA973" s="4"/>
      <c r="DB973" s="4"/>
      <c r="DC973" s="4"/>
      <c r="DD973" s="4"/>
    </row>
    <row r="974" spans="1:108">
      <c r="A974" s="3"/>
      <c r="B974" s="3"/>
      <c r="C974" s="3"/>
      <c r="D974" s="4"/>
      <c r="E974" s="4"/>
      <c r="I974" s="5"/>
      <c r="CY974" s="4"/>
      <c r="CZ974" s="4"/>
      <c r="DA974" s="4"/>
      <c r="DB974" s="4"/>
      <c r="DC974" s="4"/>
      <c r="DD974" s="4"/>
    </row>
    <row r="975" spans="1:108">
      <c r="A975" s="3"/>
      <c r="B975" s="3"/>
      <c r="C975" s="3"/>
      <c r="D975" s="4"/>
      <c r="E975" s="4"/>
      <c r="I975" s="5"/>
      <c r="CY975" s="4"/>
      <c r="CZ975" s="4"/>
      <c r="DA975" s="4"/>
      <c r="DB975" s="4"/>
      <c r="DC975" s="4"/>
      <c r="DD975" s="4"/>
    </row>
    <row r="976" spans="1:108">
      <c r="A976" s="3"/>
      <c r="B976" s="3"/>
      <c r="C976" s="3"/>
      <c r="D976" s="4"/>
      <c r="E976" s="4"/>
      <c r="I976" s="5"/>
      <c r="CY976" s="4"/>
      <c r="CZ976" s="4"/>
      <c r="DA976" s="4"/>
      <c r="DB976" s="4"/>
      <c r="DC976" s="4"/>
      <c r="DD976" s="4"/>
    </row>
    <row r="977" spans="1:108">
      <c r="A977" s="3"/>
      <c r="B977" s="3"/>
      <c r="C977" s="3"/>
      <c r="D977" s="4"/>
      <c r="E977" s="4"/>
      <c r="I977" s="5"/>
      <c r="CY977" s="4"/>
      <c r="CZ977" s="4"/>
      <c r="DA977" s="4"/>
      <c r="DB977" s="4"/>
      <c r="DC977" s="4"/>
      <c r="DD977" s="4"/>
    </row>
    <row r="978" spans="1:108">
      <c r="A978" s="3"/>
      <c r="B978" s="3"/>
      <c r="C978" s="3"/>
      <c r="D978" s="4"/>
      <c r="E978" s="4"/>
      <c r="I978" s="5"/>
      <c r="CY978" s="4"/>
      <c r="CZ978" s="4"/>
      <c r="DA978" s="4"/>
      <c r="DB978" s="4"/>
      <c r="DC978" s="4"/>
      <c r="DD978" s="4"/>
    </row>
    <row r="979" spans="1:108">
      <c r="A979" s="3"/>
      <c r="B979" s="3"/>
      <c r="C979" s="3"/>
      <c r="D979" s="4"/>
      <c r="E979" s="4"/>
      <c r="I979" s="5"/>
      <c r="CY979" s="4"/>
      <c r="CZ979" s="4"/>
      <c r="DA979" s="4"/>
      <c r="DB979" s="4"/>
      <c r="DC979" s="4"/>
      <c r="DD979" s="4"/>
    </row>
    <row r="980" spans="1:108">
      <c r="A980" s="3"/>
      <c r="B980" s="3"/>
      <c r="C980" s="3"/>
      <c r="D980" s="4"/>
      <c r="E980" s="4"/>
      <c r="I980" s="5"/>
      <c r="CY980" s="4"/>
      <c r="CZ980" s="4"/>
      <c r="DA980" s="4"/>
      <c r="DB980" s="4"/>
      <c r="DC980" s="4"/>
      <c r="DD980" s="4"/>
    </row>
    <row r="981" spans="1:108">
      <c r="A981" s="3"/>
      <c r="B981" s="3"/>
      <c r="C981" s="3"/>
      <c r="D981" s="4"/>
      <c r="E981" s="4"/>
      <c r="I981" s="5"/>
      <c r="CY981" s="4"/>
      <c r="CZ981" s="4"/>
      <c r="DA981" s="4"/>
      <c r="DB981" s="4"/>
      <c r="DC981" s="4"/>
      <c r="DD981" s="4"/>
    </row>
    <row r="982" spans="1:108">
      <c r="A982" s="3"/>
      <c r="B982" s="3"/>
      <c r="C982" s="3"/>
      <c r="D982" s="4"/>
      <c r="E982" s="4"/>
      <c r="I982" s="5"/>
      <c r="CY982" s="4"/>
      <c r="CZ982" s="4"/>
      <c r="DA982" s="4"/>
      <c r="DB982" s="4"/>
      <c r="DC982" s="4"/>
      <c r="DD982" s="4"/>
    </row>
    <row r="983" spans="1:108">
      <c r="A983" s="3"/>
      <c r="B983" s="3"/>
      <c r="C983" s="3"/>
      <c r="D983" s="4"/>
      <c r="E983" s="4"/>
      <c r="I983" s="5"/>
      <c r="CY983" s="4"/>
      <c r="CZ983" s="4"/>
      <c r="DA983" s="4"/>
      <c r="DB983" s="4"/>
      <c r="DC983" s="4"/>
      <c r="DD983" s="4"/>
    </row>
    <row r="984" spans="1:108">
      <c r="A984" s="3"/>
      <c r="B984" s="3"/>
      <c r="C984" s="3"/>
      <c r="D984" s="4"/>
      <c r="E984" s="4"/>
      <c r="I984" s="5"/>
      <c r="CY984" s="4"/>
      <c r="CZ984" s="4"/>
      <c r="DA984" s="4"/>
      <c r="DB984" s="4"/>
      <c r="DC984" s="4"/>
      <c r="DD984" s="4"/>
    </row>
    <row r="985" spans="1:108">
      <c r="A985" s="3"/>
      <c r="B985" s="3"/>
      <c r="C985" s="3"/>
      <c r="D985" s="4"/>
      <c r="E985" s="4"/>
      <c r="I985" s="5"/>
      <c r="CY985" s="4"/>
      <c r="CZ985" s="4"/>
      <c r="DA985" s="4"/>
      <c r="DB985" s="4"/>
      <c r="DC985" s="4"/>
      <c r="DD985" s="4"/>
    </row>
    <row r="986" spans="1:108">
      <c r="A986" s="3"/>
      <c r="B986" s="3"/>
      <c r="C986" s="3"/>
      <c r="D986" s="4"/>
      <c r="E986" s="4"/>
      <c r="I986" s="5"/>
      <c r="CY986" s="4"/>
      <c r="CZ986" s="4"/>
      <c r="DA986" s="4"/>
      <c r="DB986" s="4"/>
      <c r="DC986" s="4"/>
      <c r="DD986" s="4"/>
    </row>
    <row r="987" spans="1:108">
      <c r="A987" s="3"/>
      <c r="B987" s="3"/>
      <c r="C987" s="3"/>
      <c r="D987" s="4"/>
      <c r="E987" s="4"/>
      <c r="I987" s="5"/>
      <c r="CY987" s="4"/>
      <c r="CZ987" s="4"/>
      <c r="DA987" s="4"/>
      <c r="DB987" s="4"/>
      <c r="DC987" s="4"/>
      <c r="DD987" s="4"/>
    </row>
    <row r="988" spans="1:108">
      <c r="A988" s="3"/>
      <c r="B988" s="3"/>
      <c r="C988" s="3"/>
      <c r="D988" s="4"/>
      <c r="E988" s="4"/>
      <c r="I988" s="5"/>
      <c r="CY988" s="4"/>
      <c r="CZ988" s="4"/>
      <c r="DA988" s="4"/>
      <c r="DB988" s="4"/>
      <c r="DC988" s="4"/>
      <c r="DD988" s="4"/>
    </row>
    <row r="989" spans="1:108">
      <c r="A989" s="3"/>
      <c r="B989" s="3"/>
      <c r="C989" s="3"/>
      <c r="D989" s="4"/>
      <c r="E989" s="4"/>
      <c r="I989" s="5"/>
      <c r="CY989" s="4"/>
      <c r="CZ989" s="4"/>
      <c r="DA989" s="4"/>
      <c r="DB989" s="4"/>
      <c r="DC989" s="4"/>
      <c r="DD989" s="4"/>
    </row>
    <row r="990" spans="1:108">
      <c r="A990" s="3"/>
      <c r="B990" s="3"/>
      <c r="C990" s="3"/>
      <c r="D990" s="4"/>
      <c r="E990" s="4"/>
      <c r="I990" s="5"/>
      <c r="CY990" s="4"/>
      <c r="CZ990" s="4"/>
      <c r="DA990" s="4"/>
      <c r="DB990" s="4"/>
      <c r="DC990" s="4"/>
      <c r="DD990" s="4"/>
    </row>
    <row r="991" spans="1:108">
      <c r="A991" s="3"/>
      <c r="B991" s="3"/>
      <c r="C991" s="3"/>
      <c r="D991" s="4"/>
      <c r="E991" s="4"/>
      <c r="I991" s="5"/>
      <c r="CY991" s="4"/>
      <c r="CZ991" s="4"/>
      <c r="DA991" s="4"/>
      <c r="DB991" s="4"/>
      <c r="DC991" s="4"/>
      <c r="DD991" s="4"/>
    </row>
    <row r="992" spans="1:108">
      <c r="A992" s="3"/>
      <c r="B992" s="3"/>
      <c r="C992" s="3"/>
      <c r="D992" s="4"/>
      <c r="E992" s="4"/>
      <c r="I992" s="5"/>
      <c r="CY992" s="4"/>
      <c r="CZ992" s="4"/>
      <c r="DA992" s="4"/>
      <c r="DB992" s="4"/>
      <c r="DC992" s="4"/>
      <c r="DD992" s="4"/>
    </row>
    <row r="993" spans="1:108">
      <c r="A993" s="3"/>
      <c r="B993" s="3"/>
      <c r="C993" s="3"/>
      <c r="D993" s="4"/>
      <c r="E993" s="4"/>
      <c r="I993" s="5"/>
      <c r="CY993" s="4"/>
      <c r="CZ993" s="4"/>
      <c r="DA993" s="4"/>
      <c r="DB993" s="4"/>
      <c r="DC993" s="4"/>
      <c r="DD993" s="4"/>
    </row>
    <row r="994" spans="1:108">
      <c r="A994" s="3"/>
      <c r="B994" s="3"/>
      <c r="C994" s="3"/>
      <c r="D994" s="4"/>
      <c r="E994" s="4"/>
      <c r="I994" s="5"/>
      <c r="CY994" s="4"/>
      <c r="CZ994" s="4"/>
      <c r="DA994" s="4"/>
      <c r="DB994" s="4"/>
      <c r="DC994" s="4"/>
      <c r="DD994" s="4"/>
    </row>
    <row r="995" spans="1:108">
      <c r="A995" s="3"/>
      <c r="B995" s="3"/>
      <c r="C995" s="3"/>
      <c r="D995" s="4"/>
      <c r="E995" s="4"/>
      <c r="I995" s="5"/>
      <c r="CY995" s="4"/>
      <c r="CZ995" s="4"/>
      <c r="DA995" s="4"/>
      <c r="DB995" s="4"/>
      <c r="DC995" s="4"/>
      <c r="DD995" s="4"/>
    </row>
    <row r="996" spans="1:108">
      <c r="A996" s="3"/>
      <c r="B996" s="3"/>
      <c r="C996" s="3"/>
      <c r="D996" s="4"/>
      <c r="E996" s="4"/>
      <c r="I996" s="5"/>
      <c r="CY996" s="4"/>
      <c r="CZ996" s="4"/>
      <c r="DA996" s="4"/>
      <c r="DB996" s="4"/>
      <c r="DC996" s="4"/>
      <c r="DD996" s="4"/>
    </row>
    <row r="997" spans="1:108">
      <c r="A997" s="3"/>
      <c r="B997" s="3"/>
      <c r="C997" s="3"/>
      <c r="D997" s="4"/>
      <c r="E997" s="4"/>
      <c r="I997" s="5"/>
      <c r="CY997" s="4"/>
      <c r="CZ997" s="4"/>
      <c r="DA997" s="4"/>
      <c r="DB997" s="4"/>
      <c r="DC997" s="4"/>
      <c r="DD997" s="4"/>
    </row>
    <row r="998" spans="1:108">
      <c r="A998" s="3"/>
      <c r="B998" s="3"/>
      <c r="C998" s="3"/>
      <c r="D998" s="4"/>
      <c r="E998" s="4"/>
      <c r="I998" s="5"/>
      <c r="CY998" s="4"/>
      <c r="CZ998" s="4"/>
      <c r="DA998" s="4"/>
      <c r="DB998" s="4"/>
      <c r="DC998" s="4"/>
      <c r="DD998" s="4"/>
    </row>
    <row r="999" spans="1:108">
      <c r="A999" s="3"/>
      <c r="B999" s="3"/>
      <c r="C999" s="3"/>
      <c r="D999" s="4"/>
      <c r="E999" s="4"/>
      <c r="I999" s="5"/>
      <c r="CY999" s="4"/>
      <c r="CZ999" s="4"/>
      <c r="DA999" s="4"/>
      <c r="DB999" s="4"/>
      <c r="DC999" s="4"/>
      <c r="DD999" s="4"/>
    </row>
    <row r="1000" spans="1:108">
      <c r="A1000" s="3"/>
      <c r="B1000" s="3"/>
      <c r="C1000" s="3"/>
      <c r="D1000" s="4"/>
      <c r="E1000" s="4"/>
      <c r="I1000" s="5"/>
      <c r="CY1000" s="4"/>
      <c r="CZ1000" s="4"/>
      <c r="DA1000" s="4"/>
      <c r="DB1000" s="4"/>
      <c r="DC1000" s="4"/>
      <c r="DD1000" s="4"/>
    </row>
  </sheetData>
  <mergeCells count="39">
    <mergeCell ref="CG3:CI3"/>
    <mergeCell ref="BO3:BQ3"/>
    <mergeCell ref="BX3:BZ3"/>
    <mergeCell ref="AT3:AV3"/>
    <mergeCell ref="AW3:AY3"/>
    <mergeCell ref="AZ3:BB3"/>
    <mergeCell ref="BC3:BE3"/>
    <mergeCell ref="BF3:BH3"/>
    <mergeCell ref="BL3:BN3"/>
    <mergeCell ref="BR3:BT3"/>
    <mergeCell ref="BU3:BW3"/>
    <mergeCell ref="CA3:CC3"/>
    <mergeCell ref="CD3:CF3"/>
    <mergeCell ref="CJ3:CL3"/>
    <mergeCell ref="CV3:CX3"/>
    <mergeCell ref="CS3:CU3"/>
    <mergeCell ref="DN2:DN4"/>
    <mergeCell ref="CM3:CO3"/>
    <mergeCell ref="CP3:CR3"/>
    <mergeCell ref="J3:L3"/>
    <mergeCell ref="M3:O3"/>
    <mergeCell ref="F3:F4"/>
    <mergeCell ref="E3:E4"/>
    <mergeCell ref="BI3:BK3"/>
    <mergeCell ref="AN3:AP3"/>
    <mergeCell ref="AH3:AJ3"/>
    <mergeCell ref="AK3:AM3"/>
    <mergeCell ref="Y3:AA3"/>
    <mergeCell ref="AQ3:AS3"/>
    <mergeCell ref="AE3:AG3"/>
    <mergeCell ref="AB3:AD3"/>
    <mergeCell ref="V3:X3"/>
    <mergeCell ref="S3:U3"/>
    <mergeCell ref="P3:R3"/>
    <mergeCell ref="B2:B4"/>
    <mergeCell ref="C2:C4"/>
    <mergeCell ref="A2:A4"/>
    <mergeCell ref="E2:F2"/>
    <mergeCell ref="G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2017-12-19T14:37:03Z</cp:lastPrinted>
  <dcterms:modified xsi:type="dcterms:W3CDTF">2017-12-19T14:37:18Z</dcterms:modified>
</cp:coreProperties>
</file>