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RAPOR!$A$1:$L$107</definedName>
    <definedName name="_xlnm.Print_Area" localSheetId="1">'TRANSKRIP NILAI'!$A$2:$DN$5</definedName>
    <definedName name="RAPOR">'TRANSKRIP NILAI'!$A$5:$DN$41</definedName>
  </definedNames>
  <calcPr calcId="125725"/>
</workbook>
</file>

<file path=xl/calcChain.xml><?xml version="1.0" encoding="utf-8"?>
<calcChain xmlns="http://schemas.openxmlformats.org/spreadsheetml/2006/main">
  <c r="B49" i="7"/>
  <c r="B47"/>
  <c r="B46"/>
  <c r="B45"/>
  <c r="B43"/>
  <c r="B42"/>
  <c r="B41"/>
  <c r="B40"/>
  <c r="B37" l="1"/>
  <c r="A81" l="1"/>
  <c r="D77"/>
  <c r="D76"/>
  <c r="D75"/>
  <c r="G71"/>
  <c r="B71"/>
  <c r="B70"/>
  <c r="G70"/>
  <c r="G69"/>
  <c r="B69"/>
  <c r="G64"/>
  <c r="B64"/>
  <c r="G63"/>
  <c r="B63"/>
  <c r="G62"/>
  <c r="B62"/>
  <c r="L49"/>
  <c r="J49"/>
  <c r="I49"/>
  <c r="G49"/>
  <c r="F49"/>
  <c r="E49"/>
  <c r="L47"/>
  <c r="J47"/>
  <c r="I47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CW6" i="1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T41"/>
  <c r="CW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<sst xmlns="http://schemas.openxmlformats.org/spreadsheetml/2006/main" count="496" uniqueCount="257">
  <si>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</si>
  <si>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</si>
  <si>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</si>
  <si>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</si>
  <si>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</si>
  <si>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</si>
  <si>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</si>
  <si>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</si>
  <si>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</si>
  <si>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</si>
  <si>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</si>
  <si>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</si>
  <si>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</si>
  <si>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</si>
  <si>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</si>
  <si>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</si>
  <si>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</si>
  <si>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</si>
  <si>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</si>
  <si>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</si>
  <si>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</si>
  <si>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</si>
  <si>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</si>
  <si>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</si>
  <si>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</si>
  <si>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</si>
  <si>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</si>
  <si>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</si>
  <si>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</si>
  <si>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</si>
  <si>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</si>
  <si>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</si>
  <si>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</si>
  <si>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</si>
  <si>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</si>
  <si>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</si>
  <si>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</si>
  <si>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</si>
  <si>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</si>
  <si>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</si>
  <si>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</si>
  <si>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</si>
  <si>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</si>
  <si>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</si>
  <si>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</si>
  <si>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</si>
  <si>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</si>
  <si>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</si>
  <si>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</si>
  <si>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</si>
  <si>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</si>
  <si>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</si>
  <si>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</si>
  <si>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</si>
  <si>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</si>
  <si>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</si>
  <si>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</si>
  <si>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</si>
  <si>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</si>
  <si>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</si>
  <si>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</si>
  <si>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</si>
  <si>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</si>
  <si>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</si>
  <si>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</si>
  <si>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</si>
  <si>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</si>
  <si>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</si>
  <si>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</si>
  <si>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</si>
  <si>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</si>
  <si>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</si>
  <si>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</si>
  <si>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</si>
  <si>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</si>
  <si>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</si>
  <si>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</si>
  <si>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</si>
  <si>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</si>
  <si>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</si>
  <si>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</si>
  <si>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</si>
  <si>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</si>
  <si>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</si>
  <si>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</si>
  <si>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</si>
  <si>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</si>
  <si>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</si>
  <si>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</si>
  <si>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</si>
  <si>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</si>
  <si>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</si>
  <si>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</si>
  <si>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</si>
  <si>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</si>
  <si>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</si>
  <si>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</si>
  <si>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</si>
  <si>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</si>
  <si>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</si>
  <si>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</si>
  <si>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</si>
  <si>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</si>
  <si>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</si>
  <si>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</si>
  <si>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</si>
  <si>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</si>
  <si>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</si>
  <si>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</si>
  <si>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</si>
  <si>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</si>
  <si>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</si>
  <si>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</si>
  <si>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</si>
  <si>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</si>
  <si>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</si>
  <si>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</si>
  <si>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</si>
  <si>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</si>
  <si>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</si>
  <si>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</si>
  <si>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</si>
  <si>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</si>
  <si>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</si>
  <si>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</si>
  <si>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</si>
  <si>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</si>
  <si>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</si>
  <si>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</si>
  <si>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</si>
  <si>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</si>
  <si>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</si>
  <si>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</si>
  <si>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</si>
  <si>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</si>
  <si>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</si>
  <si>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</si>
  <si>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</si>
  <si>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</si>
  <si>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</si>
  <si>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</si>
  <si>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</si>
  <si>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</si>
  <si>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</si>
  <si>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</si>
  <si>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</si>
  <si>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</si>
  <si>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</si>
  <si>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</si>
  <si>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</si>
  <si>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</si>
  <si>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</si>
  <si>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</si>
  <si>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</si>
  <si>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</si>
  <si>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</si>
  <si>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</si>
  <si>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</si>
  <si>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</si>
  <si>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</si>
  <si>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</si>
  <si>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</si>
  <si>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</si>
  <si>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</si>
  <si>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</si>
  <si>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</si>
  <si>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</si>
  <si>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</si>
  <si>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</si>
  <si>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</si>
  <si>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</si>
  <si>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</si>
  <si>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</si>
  <si>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</si>
  <si>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</si>
  <si>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</si>
  <si>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</si>
  <si>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</si>
  <si>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</si>
  <si>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</si>
  <si>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</si>
  <si>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</si>
  <si>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</si>
  <si>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</si>
  <si>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</si>
  <si>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</si>
  <si>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</si>
  <si>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</si>
  <si>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</si>
  <si>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</si>
  <si>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</si>
  <si>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</si>
  <si>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</si>
  <si>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</si>
  <si>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</si>
  <si>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</si>
  <si>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</si>
  <si>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</si>
  <si>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</si>
  <si>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</si>
  <si>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</si>
  <si>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</si>
  <si>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</si>
  <si>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</si>
  <si>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</si>
  <si>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</si>
  <si>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</si>
  <si>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</si>
  <si>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</si>
  <si>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</si>
  <si>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</si>
  <si>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</si>
  <si>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</si>
  <si>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</si>
  <si>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Bisnis Daring dan Pemasaran</t>
  </si>
  <si>
    <t>Marketing</t>
  </si>
  <si>
    <t>Perencanaan Bisnis</t>
  </si>
  <si>
    <t>Komunikasi Bisnis</t>
  </si>
  <si>
    <t>ADE ERMA YULIANTI</t>
  </si>
  <si>
    <t>AHMAD AMRINA YUSRO</t>
  </si>
  <si>
    <t>AHMAD GHUFRON</t>
  </si>
  <si>
    <t>AISHA</t>
  </si>
  <si>
    <t>ALDI TRIWIJAYA</t>
  </si>
  <si>
    <t>AYUK PANCA RUSDIANA</t>
  </si>
  <si>
    <t>BERLIANA CAHYANING MENTARI</t>
  </si>
  <si>
    <t>BRENDA AMELIA PUTRI</t>
  </si>
  <si>
    <t>CHRISTIAN AGUS BUDIYANTO</t>
  </si>
  <si>
    <t>DHEA USFATUN KHASANAH</t>
  </si>
  <si>
    <t>DINA RAHMAWATI</t>
  </si>
  <si>
    <t>DIVA CHELSIE MALAFFAYZA</t>
  </si>
  <si>
    <t>DWI WAHYUNI</t>
  </si>
  <si>
    <t>ERLINA NOVITA SARI</t>
  </si>
  <si>
    <t>EVI DWI AGUSTIN</t>
  </si>
  <si>
    <t>FIDIYA NINGRUM</t>
  </si>
  <si>
    <t>HARTANTRI ANGGITA</t>
  </si>
  <si>
    <t>IVADHATUL AULA</t>
  </si>
  <si>
    <t>KHOIRUN NISA</t>
  </si>
  <si>
    <t>MEYTA NANDUNG PRASETYANA</t>
  </si>
  <si>
    <t>MUHAMMAD DANDI SAPUTRO</t>
  </si>
  <si>
    <t>MUHAMMAD NOR AFIF</t>
  </si>
  <si>
    <t>NIA NURMA YUNITA</t>
  </si>
  <si>
    <t>NISA ATHALA RAMADHAN</t>
  </si>
  <si>
    <t>NOR ISTIQOMAH SEPTIATUN NIKMAH</t>
  </si>
  <si>
    <t>NOVIYANTI FAJARINI NUR HASANAH</t>
  </si>
  <si>
    <t>PUTRI NOVIYA SARI</t>
  </si>
  <si>
    <t>PUTRI WULANDARI</t>
  </si>
  <si>
    <t>RAHMADITA SEPTI ANGGRAENI</t>
  </si>
  <si>
    <t>RINDDY ANTIKA .S</t>
  </si>
  <si>
    <t>RIO FEBRI ANDIKA PRATAMA</t>
  </si>
  <si>
    <t>RIZKI MAULANA</t>
  </si>
  <si>
    <t>SEFANI FATMAWATI</t>
  </si>
  <si>
    <t>SHINDY AGNES MONICA</t>
  </si>
  <si>
    <t>SITI FATIMAH</t>
  </si>
  <si>
    <t>VINA SHOFWATUN NISA</t>
  </si>
  <si>
    <t>X BDP 1</t>
  </si>
  <si>
    <t>Muhammad Faris Priyoga, S.Pd.</t>
  </si>
  <si>
    <t>NIP. -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</si>
</sst>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9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zoomScaleNormal="100" workbookViewId="0">
      <selection activeCell="P7" sqref="P7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0" t="s">
        <v>213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20" ht="15.75">
      <c r="A3" s="71" t="s">
        <v>145</v>
      </c>
      <c r="B3" s="72"/>
      <c r="C3" s="71" t="s">
        <v>146</v>
      </c>
      <c r="D3" s="72" t="s">
        <v>188</v>
      </c>
      <c r="E3" s="72"/>
      <c r="F3" s="72"/>
      <c r="G3" s="72"/>
      <c r="H3" s="82" t="s">
        <v>3</v>
      </c>
      <c r="J3" s="71"/>
      <c r="K3" s="71" t="s">
        <v>146</v>
      </c>
      <c r="L3" s="72" t="str">
        <f>VLOOKUP(M3,RAPOR,4)</f>
        <v>X BDP 1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147</v>
      </c>
      <c r="B4" s="72"/>
      <c r="C4" s="71" t="s">
        <v>189</v>
      </c>
      <c r="D4" s="72" t="s">
        <v>190</v>
      </c>
      <c r="E4" s="72"/>
      <c r="F4" s="72"/>
      <c r="G4" s="72"/>
      <c r="H4" s="82" t="s">
        <v>148</v>
      </c>
      <c r="J4" s="71"/>
      <c r="K4" s="71" t="s">
        <v>146</v>
      </c>
      <c r="L4" s="72" t="s">
        <v>211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146</v>
      </c>
      <c r="D5" s="71" t="str">
        <f>VLOOKUP(M3,RAPOR,3)</f>
        <v>ADE ERMA YULIANTI</v>
      </c>
      <c r="E5" s="72"/>
      <c r="F5" s="72"/>
      <c r="G5" s="72"/>
      <c r="H5" s="82" t="s">
        <v>149</v>
      </c>
      <c r="J5" s="71"/>
      <c r="K5" s="71" t="s">
        <v>146</v>
      </c>
      <c r="L5" s="72" t="s">
        <v>194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150</v>
      </c>
      <c r="B6" s="72"/>
      <c r="C6" s="71" t="s">
        <v>146</v>
      </c>
      <c r="D6" s="73">
        <f>VLOOKUP(M3,RAPOR,2)</f>
        <v>2142</v>
      </c>
      <c r="E6" s="72"/>
      <c r="F6" s="72"/>
      <c r="G6" s="72"/>
      <c r="H6" s="81" t="s">
        <v>212</v>
      </c>
      <c r="J6" s="72"/>
      <c r="K6" s="72" t="s">
        <v>174</v>
      </c>
      <c r="L6" s="72" t="s">
        <v>214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187</v>
      </c>
      <c r="B11" s="76" t="s">
        <v>191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74" t="str">
        <f>VLOOKUP(M3,RAPOR,5)</f>
        <v xml:space="preserve">Selalu bersyukur, selalu berdoa sebelum melakukan kegiatan, toleran pada agama yang berbeda dan perlu meningkatkan ketaatan beribadah 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6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74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6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74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6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193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74" t="str">
        <f>VLOOKUP(M3,RAPOR,6)</f>
        <v xml:space="preserve">Selalu bersikap santun, peduli, percaya diri, dan perlu meningkatkan sikap jujur, disiplin, dan tanggungjawab 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6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74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6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77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9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198</v>
      </c>
      <c r="B24" s="77" t="s">
        <v>199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94" t="s">
        <v>0</v>
      </c>
      <c r="B26" s="195" t="s">
        <v>152</v>
      </c>
      <c r="C26" s="196"/>
      <c r="D26" s="197" t="s">
        <v>4</v>
      </c>
      <c r="E26" s="198"/>
      <c r="F26" s="198"/>
      <c r="G26" s="199"/>
      <c r="H26" s="194" t="s">
        <v>153</v>
      </c>
      <c r="I26" s="194"/>
      <c r="J26" s="194"/>
      <c r="K26" s="194"/>
      <c r="L26" s="194"/>
    </row>
    <row r="27" spans="1:20" s="66" customFormat="1" ht="21" customHeight="1">
      <c r="A27" s="194"/>
      <c r="B27" s="200"/>
      <c r="C27" s="201"/>
      <c r="D27" s="202" t="s">
        <v>154</v>
      </c>
      <c r="E27" s="202" t="s">
        <v>155</v>
      </c>
      <c r="F27" s="202" t="s">
        <v>156</v>
      </c>
      <c r="G27" s="202" t="s">
        <v>157</v>
      </c>
      <c r="H27" s="202" t="s">
        <v>154</v>
      </c>
      <c r="I27" s="202" t="s">
        <v>155</v>
      </c>
      <c r="J27" s="197" t="s">
        <v>156</v>
      </c>
      <c r="K27" s="199"/>
      <c r="L27" s="202" t="s">
        <v>157</v>
      </c>
    </row>
    <row r="28" spans="1:20" s="67" customFormat="1" ht="21.95" customHeight="1">
      <c r="A28" s="135" t="s">
        <v>158</v>
      </c>
      <c r="B28" s="136"/>
      <c r="C28" s="137"/>
      <c r="D28" s="84"/>
      <c r="E28" s="84"/>
      <c r="F28" s="84"/>
      <c r="G28" s="84"/>
      <c r="H28" s="84"/>
      <c r="I28" s="84"/>
      <c r="J28" s="133"/>
      <c r="K28" s="134"/>
      <c r="L28" s="84"/>
    </row>
    <row r="29" spans="1:20" s="66" customFormat="1" ht="63.75">
      <c r="A29" s="78">
        <v>1</v>
      </c>
      <c r="B29" s="131" t="str">
        <f>'TRANSKRIP NILAI'!G2</f>
        <v>Pendidikan Agama dan Budi Pekerti</v>
      </c>
      <c r="C29" s="132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28" t="str">
        <f>VLOOKUP(M3,RAPOR,11)</f>
        <v>C</v>
      </c>
      <c r="K29" s="129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31" t="str">
        <f>'TRANSKRIP NILAI'!M2</f>
        <v>Pendidikan Pacasila dan Kewarganegaraan</v>
      </c>
      <c r="C30" s="132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28" t="str">
        <f>VLOOKUP(M3,RAPOR,17)</f>
        <v>C</v>
      </c>
      <c r="K30" s="129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31" t="str">
        <f>'TRANSKRIP NILAI'!S2</f>
        <v>Bahasa Indonesia</v>
      </c>
      <c r="C31" s="132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28" t="str">
        <f>VLOOKUP(M3,RAPOR,23)</f>
        <v>D</v>
      </c>
      <c r="K31" s="129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31" t="str">
        <f>'TRANSKRIP NILAI'!Y2</f>
        <v>Matematika</v>
      </c>
      <c r="C32" s="132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28" t="str">
        <f>VLOOKUP(M3,RAPOR,29)</f>
        <v>C</v>
      </c>
      <c r="K32" s="129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31" t="str">
        <f>'TRANSKRIP NILAI'!AE2</f>
        <v>Sejarah Indonesia</v>
      </c>
      <c r="C33" s="132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28" t="str">
        <f>VLOOKUP(M3,RAPOR,35)</f>
        <v>B</v>
      </c>
      <c r="K33" s="129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31" t="str">
        <f>'TRANSKRIP NILAI'!AK2</f>
        <v>Bahasa Inggris</v>
      </c>
      <c r="C34" s="132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28" t="str">
        <f>VLOOKUP(M3,RAPOR,41)</f>
        <v>B</v>
      </c>
      <c r="K34" s="129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35" t="s">
        <v>159</v>
      </c>
      <c r="B35" s="136"/>
      <c r="C35" s="137"/>
      <c r="D35" s="85"/>
      <c r="E35" s="85"/>
      <c r="F35" s="85"/>
      <c r="G35" s="84"/>
      <c r="H35" s="85"/>
      <c r="I35" s="85"/>
      <c r="J35" s="133"/>
      <c r="K35" s="134"/>
      <c r="L35" s="84"/>
    </row>
    <row r="36" spans="1:12" s="88" customFormat="1" ht="63.75">
      <c r="A36" s="85">
        <v>1</v>
      </c>
      <c r="B36" s="138" t="str">
        <f>'TRANSKRIP NILAI'!AQ2</f>
        <v>Seni Budaya</v>
      </c>
      <c r="C36" s="139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33" t="str">
        <f>VLOOKUP(M3,RAPOR,47)</f>
        <v>C</v>
      </c>
      <c r="K36" s="134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38" t="str">
        <f>'TRANSKRIP NILAI'!AW2</f>
        <v>Pendidikan Jasmani, Olah Raga dan Kesehatan</v>
      </c>
      <c r="C37" s="139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33" t="str">
        <f>VLOOKUP(M3,RAPOR,53)</f>
        <v>C</v>
      </c>
      <c r="K37" s="134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3" t="s">
        <v>160</v>
      </c>
      <c r="B38" s="204"/>
      <c r="C38" s="205"/>
      <c r="D38" s="206"/>
      <c r="E38" s="206"/>
      <c r="F38" s="206"/>
      <c r="G38" s="207"/>
      <c r="H38" s="206"/>
      <c r="I38" s="206"/>
      <c r="J38" s="208"/>
      <c r="K38" s="209"/>
      <c r="L38" s="207"/>
    </row>
    <row r="39" spans="1:12" s="88" customFormat="1" ht="21.95" customHeight="1">
      <c r="A39" s="210" t="s">
        <v>161</v>
      </c>
      <c r="B39" s="211"/>
      <c r="C39" s="212"/>
      <c r="D39" s="206"/>
      <c r="E39" s="206"/>
      <c r="F39" s="206"/>
      <c r="G39" s="207"/>
      <c r="H39" s="206"/>
      <c r="I39" s="206"/>
      <c r="J39" s="208"/>
      <c r="K39" s="209"/>
      <c r="L39" s="207"/>
    </row>
    <row r="40" spans="1:12" s="88" customFormat="1" ht="63.75">
      <c r="A40" s="85">
        <v>1</v>
      </c>
      <c r="B40" s="138" t="str">
        <f>'TRANSKRIP NILAI'!BC2</f>
        <v>Simulasi Dan Komunikasi Digital</v>
      </c>
      <c r="C40" s="139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33" t="str">
        <f>VLOOKUP(M3,RAPOR,59)</f>
        <v>C</v>
      </c>
      <c r="K40" s="134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38" t="str">
        <f>'TRANSKRIP NILAI'!BI2</f>
        <v>Ekonomi Bisnis</v>
      </c>
      <c r="C41" s="139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33" t="str">
        <f>VLOOKUP(M3,RAPOR,65)</f>
        <v>B</v>
      </c>
      <c r="K41" s="134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38" t="str">
        <f>'TRANSKRIP NILAI'!BO2</f>
        <v>Aministrasi Umum</v>
      </c>
      <c r="C42" s="139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33" t="str">
        <f>VLOOKUP(M3,RAPOR,71)</f>
        <v>C</v>
      </c>
      <c r="K42" s="134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38" t="str">
        <f>'TRANSKRIP NILAI'!BU2</f>
        <v>IPA</v>
      </c>
      <c r="C43" s="139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33" t="str">
        <f>VLOOKUP(M3,RAPOR,77)</f>
        <v>C</v>
      </c>
      <c r="K43" s="134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210" t="s">
        <v>162</v>
      </c>
      <c r="B44" s="211"/>
      <c r="C44" s="212"/>
      <c r="D44" s="206"/>
      <c r="E44" s="206"/>
      <c r="F44" s="206"/>
      <c r="G44" s="207"/>
      <c r="H44" s="206"/>
      <c r="I44" s="206"/>
      <c r="J44" s="208"/>
      <c r="K44" s="209"/>
      <c r="L44" s="207"/>
    </row>
    <row r="45" spans="1:12" s="88" customFormat="1" ht="63.75">
      <c r="A45" s="85">
        <v>5</v>
      </c>
      <c r="B45" s="138" t="str">
        <f>'TRANSKRIP NILAI'!CA2</f>
        <v>Marketing</v>
      </c>
      <c r="C45" s="139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33" t="str">
        <f>VLOOKUP(M3,RAPOR,83)</f>
        <v>C</v>
      </c>
      <c r="K45" s="134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38" t="str">
        <f>'TRANSKRIP NILAI'!CG2</f>
        <v>Perencanaan Bisnis</v>
      </c>
      <c r="C46" s="139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33" t="str">
        <f>VLOOKUP(M3,RAPOR,89)</f>
        <v>B</v>
      </c>
      <c r="K46" s="134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38" t="str">
        <f>'TRANSKRIP NILAI'!CM2</f>
        <v>Komunikasi Bisnis</v>
      </c>
      <c r="C47" s="139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33" t="str">
        <f>VLOOKUP(M3,RAPOR,95)</f>
        <v>B</v>
      </c>
      <c r="K47" s="134"/>
      <c r="L47" s="87" t="str">
        <f>VLOOKUP(M3,RAPOR,96)</f>
        <v>Sangat menonjol pada ketrampilan __________________  dan perlu meningkatkan ketrampilan ____________________</v>
      </c>
    </row>
    <row r="48" spans="1:12" s="88" customFormat="1" ht="21.95" customHeight="1">
      <c r="A48" s="210" t="s">
        <v>163</v>
      </c>
      <c r="B48" s="211"/>
      <c r="C48" s="212"/>
      <c r="D48" s="206"/>
      <c r="E48" s="206"/>
      <c r="F48" s="206"/>
      <c r="G48" s="207"/>
      <c r="H48" s="206"/>
      <c r="I48" s="206"/>
      <c r="J48" s="208"/>
      <c r="K48" s="209"/>
      <c r="L48" s="207"/>
    </row>
    <row r="49" spans="1:20" s="88" customFormat="1" ht="63.75">
      <c r="A49" s="85">
        <v>1</v>
      </c>
      <c r="B49" s="138" t="str">
        <f>'TRANSKRIP NILAI'!CS2</f>
        <v>Bahasa Jawa</v>
      </c>
      <c r="C49" s="139"/>
      <c r="D49" s="85">
        <v>75</v>
      </c>
      <c r="E49" s="85">
        <f>VLOOKUP(M3,RAPOR,97)</f>
        <v>90</v>
      </c>
      <c r="F49" s="85" t="str">
        <f>VLOOKUP(M3,RAPOR,98)</f>
        <v>B</v>
      </c>
      <c r="G49" s="87" t="str">
        <f>VLOOKUP(M3,RAPOR,99)</f>
        <v>Sangat menonjol pada pemahanam __________________  dan perlu meningkatkan pemahaman ____________________</v>
      </c>
      <c r="H49" s="85">
        <v>75</v>
      </c>
      <c r="I49" s="85">
        <f>VLOOKUP(M3,RAPOR,100)</f>
        <v>93</v>
      </c>
      <c r="J49" s="133" t="str">
        <f>VLOOKUP(M3,RAPOR,101)</f>
        <v>A</v>
      </c>
      <c r="K49" s="134"/>
      <c r="L49" s="87" t="str">
        <f>VLOOKUP(M3,RAPOR,102)</f>
        <v>Sangat menonjol pada ketrampilan __________________  dan perlu meningkatkan ketrampilan ____________________</v>
      </c>
    </row>
    <row r="50" spans="1:20" s="92" customFormat="1" ht="15.75">
      <c r="A50" s="89" t="s">
        <v>164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1"/>
      <c r="O50" s="91"/>
      <c r="P50" s="91"/>
      <c r="Q50" s="91"/>
      <c r="R50" s="91"/>
      <c r="S50" s="91"/>
      <c r="T50" s="91"/>
    </row>
    <row r="51" spans="1:20" s="92" customFormat="1" ht="15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93" t="s">
        <v>200</v>
      </c>
      <c r="B52" s="94" t="s">
        <v>201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6.75" customHeight="1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24" customHeight="1">
      <c r="A54" s="213" t="s">
        <v>165</v>
      </c>
      <c r="B54" s="214" t="s">
        <v>166</v>
      </c>
      <c r="C54" s="215"/>
      <c r="D54" s="214" t="s">
        <v>167</v>
      </c>
      <c r="E54" s="216"/>
      <c r="F54" s="217"/>
      <c r="G54" s="218" t="s">
        <v>195</v>
      </c>
      <c r="H54" s="214" t="s">
        <v>23</v>
      </c>
      <c r="I54" s="216"/>
      <c r="J54" s="216"/>
      <c r="K54" s="216"/>
      <c r="L54" s="217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0.100000000000001" customHeight="1">
      <c r="A55" s="96" t="s">
        <v>168</v>
      </c>
      <c r="B55" s="140"/>
      <c r="C55" s="141"/>
      <c r="D55" s="140"/>
      <c r="E55" s="142"/>
      <c r="F55" s="141"/>
      <c r="G55" s="97"/>
      <c r="H55" s="143"/>
      <c r="I55" s="142"/>
      <c r="J55" s="142"/>
      <c r="K55" s="142"/>
      <c r="L55" s="141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169</v>
      </c>
      <c r="B56" s="140"/>
      <c r="C56" s="141"/>
      <c r="D56" s="140"/>
      <c r="E56" s="142"/>
      <c r="F56" s="141"/>
      <c r="G56" s="97"/>
      <c r="H56" s="143"/>
      <c r="I56" s="142"/>
      <c r="J56" s="142"/>
      <c r="K56" s="142"/>
      <c r="L56" s="141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170</v>
      </c>
      <c r="B57" s="140"/>
      <c r="C57" s="141"/>
      <c r="D57" s="98"/>
      <c r="E57" s="99"/>
      <c r="F57" s="100"/>
      <c r="G57" s="97"/>
      <c r="H57" s="143"/>
      <c r="I57" s="142"/>
      <c r="J57" s="142"/>
      <c r="K57" s="142"/>
      <c r="L57" s="141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15.75">
      <c r="A58" s="101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93" t="s">
        <v>202</v>
      </c>
      <c r="B59" s="94" t="s">
        <v>203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4.5" customHeight="1">
      <c r="A60" s="101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103" customFormat="1" ht="24" customHeight="1">
      <c r="A61" s="202" t="s">
        <v>165</v>
      </c>
      <c r="B61" s="194" t="s">
        <v>171</v>
      </c>
      <c r="C61" s="194"/>
      <c r="D61" s="194"/>
      <c r="E61" s="194"/>
      <c r="F61" s="194"/>
      <c r="G61" s="194" t="s">
        <v>23</v>
      </c>
      <c r="H61" s="194"/>
      <c r="I61" s="194"/>
      <c r="J61" s="194"/>
      <c r="K61" s="194"/>
      <c r="L61" s="194"/>
      <c r="M61" s="102"/>
      <c r="N61" s="102"/>
      <c r="O61" s="102"/>
      <c r="P61" s="102"/>
      <c r="Q61" s="102"/>
      <c r="R61" s="102"/>
      <c r="S61" s="102"/>
      <c r="T61" s="102"/>
    </row>
    <row r="62" spans="1:20" s="103" customFormat="1" ht="20.100000000000001" customHeight="1">
      <c r="A62" s="85" t="s">
        <v>168</v>
      </c>
      <c r="B62" s="144" t="str">
        <f>VLOOKUP(M3,RAPOR,103)</f>
        <v>Pramuka</v>
      </c>
      <c r="C62" s="144"/>
      <c r="D62" s="144"/>
      <c r="E62" s="144"/>
      <c r="F62" s="144"/>
      <c r="G62" s="145" t="str">
        <f>VLOOKUP(M3,RAPOR,104)</f>
        <v>Melaksanakan kegiatan kepramukaan dengan Baik</v>
      </c>
      <c r="H62" s="146"/>
      <c r="I62" s="146"/>
      <c r="J62" s="146"/>
      <c r="K62" s="146"/>
      <c r="L62" s="147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169</v>
      </c>
      <c r="B63" s="144" t="str">
        <f>VLOOKUP(M3,RAPOR,105)</f>
        <v>Sepakbola</v>
      </c>
      <c r="C63" s="144"/>
      <c r="D63" s="144"/>
      <c r="E63" s="144"/>
      <c r="F63" s="144"/>
      <c r="G63" s="145" t="str">
        <f>VLOOKUP(M3,RAPOR,106)</f>
        <v>Melaksanakan kegiatan ekstrakurikuler sepakbola dengan Baik</v>
      </c>
      <c r="H63" s="146"/>
      <c r="I63" s="146"/>
      <c r="J63" s="146"/>
      <c r="K63" s="146"/>
      <c r="L63" s="147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170</v>
      </c>
      <c r="B64" s="144">
        <f>VLOOKUP(M3,RAPOR,107)</f>
        <v>0</v>
      </c>
      <c r="C64" s="144"/>
      <c r="D64" s="144"/>
      <c r="E64" s="144"/>
      <c r="F64" s="144"/>
      <c r="G64" s="145">
        <f>VLOOKUP(M3,RAPOR,108)</f>
        <v>0</v>
      </c>
      <c r="H64" s="146"/>
      <c r="I64" s="146"/>
      <c r="J64" s="146"/>
      <c r="K64" s="146"/>
      <c r="L64" s="147"/>
      <c r="M64" s="102"/>
      <c r="N64" s="102"/>
      <c r="O64" s="102"/>
      <c r="P64" s="102"/>
      <c r="Q64" s="102"/>
      <c r="R64" s="102"/>
      <c r="S64" s="102"/>
      <c r="T64" s="102"/>
    </row>
    <row r="65" spans="1:20" s="92" customFormat="1" ht="15.75">
      <c r="A65" s="10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91"/>
      <c r="O65" s="91"/>
      <c r="P65" s="91"/>
      <c r="Q65" s="91"/>
      <c r="R65" s="91"/>
      <c r="S65" s="91"/>
      <c r="T65" s="91"/>
    </row>
    <row r="66" spans="1:20" s="92" customFormat="1" ht="15.75">
      <c r="A66" s="93" t="s">
        <v>204</v>
      </c>
      <c r="B66" s="94" t="s">
        <v>205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6.75" customHeight="1">
      <c r="A67" s="101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103" customFormat="1" ht="24" customHeight="1">
      <c r="A68" s="202" t="s">
        <v>0</v>
      </c>
      <c r="B68" s="194" t="s">
        <v>172</v>
      </c>
      <c r="C68" s="194"/>
      <c r="D68" s="194"/>
      <c r="E68" s="194"/>
      <c r="F68" s="194"/>
      <c r="G68" s="194" t="s">
        <v>23</v>
      </c>
      <c r="H68" s="194"/>
      <c r="I68" s="194"/>
      <c r="J68" s="194"/>
      <c r="K68" s="194"/>
      <c r="L68" s="194"/>
      <c r="M68" s="102"/>
      <c r="N68" s="102"/>
      <c r="O68" s="102"/>
      <c r="P68" s="102"/>
      <c r="Q68" s="102"/>
      <c r="R68" s="102"/>
      <c r="S68" s="102"/>
      <c r="T68" s="102"/>
    </row>
    <row r="69" spans="1:20" s="103" customFormat="1" ht="20.100000000000001" customHeight="1">
      <c r="A69" s="85" t="s">
        <v>168</v>
      </c>
      <c r="B69" s="144" t="str">
        <f>VLOOKUP(M3,RAPOR,109)</f>
        <v>Juara lomba Ketrampilan Siswa Tingkat Provinsi Jawa Tengah</v>
      </c>
      <c r="C69" s="144"/>
      <c r="D69" s="144"/>
      <c r="E69" s="144"/>
      <c r="F69" s="144"/>
      <c r="G69" s="145" t="str">
        <f>VLOOKUP(M3,RAPOR,110)</f>
        <v>Memperoleh Juara 1 untuk bidang lomba ________________________________________</v>
      </c>
      <c r="H69" s="146"/>
      <c r="I69" s="146"/>
      <c r="J69" s="146"/>
      <c r="K69" s="146"/>
      <c r="L69" s="147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169</v>
      </c>
      <c r="B70" s="144">
        <f>VLOOKUP(M3,RAPOR,111)</f>
        <v>0</v>
      </c>
      <c r="C70" s="144"/>
      <c r="D70" s="144"/>
      <c r="E70" s="144"/>
      <c r="F70" s="144"/>
      <c r="G70" s="171">
        <f>VLOOKUP(M3,RAPOR,112)</f>
        <v>0</v>
      </c>
      <c r="H70" s="172"/>
      <c r="I70" s="172"/>
      <c r="J70" s="172"/>
      <c r="K70" s="172"/>
      <c r="L70" s="173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170</v>
      </c>
      <c r="B71" s="144">
        <f>VLOOKUP(M3,RAPOR,113)</f>
        <v>0</v>
      </c>
      <c r="C71" s="144"/>
      <c r="D71" s="144"/>
      <c r="E71" s="144"/>
      <c r="F71" s="144"/>
      <c r="G71" s="171">
        <f>VLOOKUP(M3,RAPOR,114)</f>
        <v>0</v>
      </c>
      <c r="H71" s="172"/>
      <c r="I71" s="172"/>
      <c r="J71" s="172"/>
      <c r="K71" s="172"/>
      <c r="L71" s="173"/>
      <c r="M71" s="102"/>
      <c r="N71" s="102"/>
      <c r="O71" s="102"/>
      <c r="P71" s="102"/>
      <c r="Q71" s="102"/>
      <c r="R71" s="102"/>
      <c r="S71" s="102"/>
      <c r="T71" s="102"/>
    </row>
    <row r="72" spans="1:20" s="92" customFormat="1" ht="15.75">
      <c r="A72" s="105"/>
      <c r="B72" s="106"/>
      <c r="C72" s="106"/>
      <c r="D72" s="106"/>
      <c r="E72" s="106"/>
      <c r="F72" s="106"/>
      <c r="G72" s="107"/>
      <c r="H72" s="107"/>
      <c r="I72" s="107"/>
      <c r="J72" s="107"/>
      <c r="K72" s="107"/>
      <c r="L72" s="107"/>
      <c r="M72" s="91"/>
      <c r="N72" s="91"/>
      <c r="O72" s="91"/>
      <c r="P72" s="91"/>
      <c r="Q72" s="91"/>
      <c r="R72" s="91"/>
      <c r="S72" s="91"/>
      <c r="T72" s="91"/>
    </row>
    <row r="73" spans="1:20" s="92" customFormat="1" ht="15.75">
      <c r="A73" s="108" t="s">
        <v>206</v>
      </c>
      <c r="B73" s="109" t="s">
        <v>207</v>
      </c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6" customHeight="1">
      <c r="A74" s="101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1"/>
      <c r="O74" s="91"/>
      <c r="P74" s="91"/>
      <c r="Q74" s="91"/>
      <c r="R74" s="91"/>
      <c r="S74" s="91"/>
      <c r="T74" s="91"/>
    </row>
    <row r="75" spans="1:20" s="103" customFormat="1" ht="20.100000000000001" customHeight="1">
      <c r="A75" s="150" t="s">
        <v>173</v>
      </c>
      <c r="B75" s="151"/>
      <c r="C75" s="127"/>
      <c r="D75" s="110">
        <f>VLOOKUP(M3,RAPOR,115)</f>
        <v>2</v>
      </c>
      <c r="E75" s="147" t="s">
        <v>196</v>
      </c>
      <c r="F75" s="152"/>
      <c r="G75" s="152"/>
      <c r="H75" s="111"/>
      <c r="I75" s="111"/>
      <c r="J75" s="111"/>
      <c r="K75" s="111"/>
      <c r="L75" s="111"/>
      <c r="M75" s="102"/>
      <c r="N75" s="102"/>
      <c r="O75" s="102"/>
      <c r="P75" s="102"/>
      <c r="Q75" s="102"/>
      <c r="R75" s="102"/>
      <c r="S75" s="102"/>
      <c r="T75" s="102"/>
    </row>
    <row r="76" spans="1:20" s="103" customFormat="1" ht="20.100000000000001" customHeight="1">
      <c r="A76" s="150" t="s">
        <v>175</v>
      </c>
      <c r="B76" s="151"/>
      <c r="C76" s="127"/>
      <c r="D76" s="110">
        <f>VLOOKUP(M3,RAPOR,116)</f>
        <v>1</v>
      </c>
      <c r="E76" s="147" t="s">
        <v>196</v>
      </c>
      <c r="F76" s="152"/>
      <c r="G76" s="152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50" t="s">
        <v>176</v>
      </c>
      <c r="B77" s="151"/>
      <c r="C77" s="127"/>
      <c r="D77" s="110">
        <f>VLOOKUP(M3,RAPOR,117)</f>
        <v>1</v>
      </c>
      <c r="E77" s="147" t="s">
        <v>196</v>
      </c>
      <c r="F77" s="152"/>
      <c r="G77" s="152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92" customFormat="1" ht="15.75">
      <c r="A78" s="101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1"/>
      <c r="O78" s="91"/>
      <c r="P78" s="91"/>
      <c r="Q78" s="91"/>
      <c r="R78" s="91"/>
      <c r="S78" s="91"/>
      <c r="T78" s="91"/>
    </row>
    <row r="79" spans="1:20" s="92" customFormat="1" ht="15.75">
      <c r="A79" s="93" t="s">
        <v>208</v>
      </c>
      <c r="B79" s="94" t="s">
        <v>177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4.5" customHeight="1">
      <c r="A80" s="112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15.75">
      <c r="A81" s="153">
        <f>VLOOKUP(M3,RAPOR,118)</f>
        <v>0</v>
      </c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56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8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8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59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1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93" t="s">
        <v>209</v>
      </c>
      <c r="B86" s="108" t="s">
        <v>210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4.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15.75">
      <c r="A88" s="162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4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65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7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65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7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68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70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1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90"/>
      <c r="B93" s="90"/>
      <c r="C93" s="90"/>
      <c r="D93" s="90"/>
      <c r="E93" s="90"/>
      <c r="F93" s="90"/>
      <c r="G93" s="90"/>
      <c r="H93" s="90"/>
      <c r="I93" s="90"/>
      <c r="J93" s="115" t="s">
        <v>178</v>
      </c>
      <c r="K93" s="90"/>
      <c r="L93" s="90"/>
      <c r="M93" s="91"/>
      <c r="N93" s="91"/>
      <c r="O93" s="91"/>
      <c r="P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/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116"/>
      <c r="B95" s="117" t="s">
        <v>179</v>
      </c>
      <c r="C95" s="90"/>
      <c r="D95" s="90"/>
      <c r="E95" s="90"/>
      <c r="F95" s="90"/>
      <c r="G95" s="90"/>
      <c r="H95" s="90"/>
      <c r="I95" s="90"/>
      <c r="J95" s="115" t="s">
        <v>181</v>
      </c>
      <c r="K95" s="90"/>
      <c r="L95" s="90"/>
      <c r="M95" s="91"/>
      <c r="N95" s="91"/>
      <c r="O95" s="91"/>
      <c r="P95" s="91"/>
      <c r="Q95" s="91"/>
      <c r="R95" s="91"/>
      <c r="S95" s="91"/>
      <c r="T95" s="91"/>
    </row>
    <row r="96" spans="1:20" s="92" customFormat="1" ht="15.75">
      <c r="A96" s="116"/>
      <c r="B96" s="117" t="s">
        <v>180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1"/>
      <c r="P96" s="91"/>
      <c r="Q96" s="91"/>
      <c r="R96" s="91"/>
      <c r="S96" s="91"/>
      <c r="T96" s="91"/>
    </row>
    <row r="97" spans="1:20" s="92" customFormat="1" ht="15.75">
      <c r="A97" s="116"/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117" t="s">
        <v>182</v>
      </c>
      <c r="C99" s="90"/>
      <c r="D99" s="90"/>
      <c r="E99" s="90"/>
      <c r="F99" s="90"/>
      <c r="G99" s="90"/>
      <c r="H99" s="90"/>
      <c r="I99" s="90"/>
      <c r="J99" s="93" t="s">
        <v>255</v>
      </c>
      <c r="K99" s="90"/>
      <c r="L99" s="90"/>
      <c r="M99" s="91"/>
      <c r="P99" s="91"/>
      <c r="Q99" s="91"/>
      <c r="R99" s="91"/>
      <c r="S99" s="91"/>
      <c r="T99" s="91"/>
    </row>
    <row r="100" spans="1:20" ht="15.75">
      <c r="A100" s="72"/>
      <c r="B100" s="72"/>
      <c r="C100" s="72"/>
      <c r="D100" s="72"/>
      <c r="E100" s="72"/>
      <c r="F100" s="72"/>
      <c r="G100" s="72"/>
      <c r="H100" s="72"/>
      <c r="I100" s="72"/>
      <c r="J100" s="71" t="s">
        <v>256</v>
      </c>
      <c r="K100" s="72"/>
      <c r="L100" s="72"/>
      <c r="M100" s="32"/>
      <c r="N100" s="32"/>
      <c r="O100" s="32"/>
      <c r="P100" s="32"/>
      <c r="Q100" s="32"/>
      <c r="S100" s="32"/>
      <c r="T100" s="32"/>
    </row>
    <row r="101" spans="1:20" ht="15.75">
      <c r="A101" s="148" t="s">
        <v>183</v>
      </c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32"/>
      <c r="N101" s="32"/>
      <c r="O101" s="32"/>
      <c r="P101" s="32"/>
      <c r="Q101" s="32"/>
      <c r="R101" s="32"/>
      <c r="S101" s="32"/>
      <c r="T101" s="32"/>
    </row>
    <row r="102" spans="1:20" ht="15.75">
      <c r="A102" s="148" t="s">
        <v>184</v>
      </c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72"/>
      <c r="B103" s="72"/>
      <c r="C103" s="72"/>
      <c r="D103" s="72"/>
      <c r="E103" s="72"/>
      <c r="F103" s="72"/>
      <c r="G103" s="83"/>
      <c r="H103" s="72"/>
      <c r="I103" s="72"/>
      <c r="J103" s="72"/>
      <c r="K103" s="72"/>
      <c r="L103" s="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149" t="s">
        <v>185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48" t="s">
        <v>186</v>
      </c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</sheetData>
  <mergeCells count="91">
    <mergeCell ref="B61:F61"/>
    <mergeCell ref="G61:L61"/>
    <mergeCell ref="B62:F62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8:F68"/>
    <mergeCell ref="G68:L68"/>
    <mergeCell ref="B69:F69"/>
    <mergeCell ref="B70:F70"/>
    <mergeCell ref="B71:F71"/>
    <mergeCell ref="G69:L69"/>
    <mergeCell ref="G70:L70"/>
    <mergeCell ref="G71:L71"/>
    <mergeCell ref="A101:L101"/>
    <mergeCell ref="A102:L102"/>
    <mergeCell ref="A106:L106"/>
    <mergeCell ref="A107:L107"/>
    <mergeCell ref="A75:B75"/>
    <mergeCell ref="A76:B76"/>
    <mergeCell ref="A77:B77"/>
    <mergeCell ref="E75:G75"/>
    <mergeCell ref="E76:G76"/>
    <mergeCell ref="E77:G77"/>
    <mergeCell ref="A81:L84"/>
    <mergeCell ref="A88:L91"/>
    <mergeCell ref="B63:F63"/>
    <mergeCell ref="B64:F64"/>
    <mergeCell ref="G62:L62"/>
    <mergeCell ref="G63:L63"/>
    <mergeCell ref="G64:L64"/>
    <mergeCell ref="H55:L55"/>
    <mergeCell ref="H56:L56"/>
    <mergeCell ref="H57:L57"/>
    <mergeCell ref="H54:L54"/>
    <mergeCell ref="D54:F54"/>
    <mergeCell ref="B55:C55"/>
    <mergeCell ref="B56:C56"/>
    <mergeCell ref="B57:C57"/>
    <mergeCell ref="D55:F55"/>
    <mergeCell ref="D56:F56"/>
    <mergeCell ref="J34:K34"/>
    <mergeCell ref="J47:K47"/>
    <mergeCell ref="J48:K48"/>
    <mergeCell ref="J49:K49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B54:C54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8:C48"/>
    <mergeCell ref="B49:C49"/>
    <mergeCell ref="B33:C33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N41"/>
  <sheetViews>
    <sheetView zoomScaleNormal="100" workbookViewId="0">
      <pane ySplit="4" topLeftCell="A23" activePane="bottomLeft" state="frozen"/>
      <selection pane="bottomLeft" activeCell="E28" sqref="E28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2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18" t="s">
        <v>43</v>
      </c>
      <c r="B1" s="18" t="s">
        <v>46</v>
      </c>
      <c r="C1" s="18" t="s">
        <v>1</v>
      </c>
      <c r="D1" s="12" t="s">
        <v>47</v>
      </c>
      <c r="E1" s="12" t="s">
        <v>48</v>
      </c>
      <c r="F1" s="18" t="s">
        <v>49</v>
      </c>
      <c r="G1" s="18" t="s">
        <v>52</v>
      </c>
      <c r="H1" s="18" t="s">
        <v>53</v>
      </c>
      <c r="I1" s="17" t="s">
        <v>50</v>
      </c>
      <c r="J1" s="18" t="s">
        <v>51</v>
      </c>
      <c r="K1" s="18" t="s">
        <v>54</v>
      </c>
      <c r="L1" s="18" t="s">
        <v>55</v>
      </c>
      <c r="M1" s="18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  <c r="W1" s="18" t="s">
        <v>66</v>
      </c>
      <c r="X1" s="18" t="s">
        <v>67</v>
      </c>
      <c r="Y1" s="18" t="s">
        <v>68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73</v>
      </c>
      <c r="AE1" s="18" t="s">
        <v>74</v>
      </c>
      <c r="AF1" s="18" t="s">
        <v>75</v>
      </c>
      <c r="AG1" s="18" t="s">
        <v>76</v>
      </c>
      <c r="AH1" s="18" t="s">
        <v>77</v>
      </c>
      <c r="AI1" s="18" t="s">
        <v>78</v>
      </c>
      <c r="AJ1" s="18" t="s">
        <v>79</v>
      </c>
      <c r="AK1" s="18" t="s">
        <v>80</v>
      </c>
      <c r="AL1" s="18" t="s">
        <v>81</v>
      </c>
      <c r="AM1" s="18" t="s">
        <v>82</v>
      </c>
      <c r="AN1" s="18" t="s">
        <v>83</v>
      </c>
      <c r="AO1" s="18" t="s">
        <v>84</v>
      </c>
      <c r="AP1" s="18" t="s">
        <v>85</v>
      </c>
      <c r="AQ1" s="18" t="s">
        <v>86</v>
      </c>
      <c r="AR1" s="18" t="s">
        <v>87</v>
      </c>
      <c r="AS1" s="18" t="s">
        <v>88</v>
      </c>
      <c r="AT1" s="18" t="s">
        <v>89</v>
      </c>
      <c r="AU1" s="18" t="s">
        <v>90</v>
      </c>
      <c r="AV1" s="18" t="s">
        <v>91</v>
      </c>
      <c r="AW1" s="18" t="s">
        <v>92</v>
      </c>
      <c r="AX1" s="18" t="s">
        <v>93</v>
      </c>
      <c r="AY1" s="18" t="s">
        <v>94</v>
      </c>
      <c r="AZ1" s="18" t="s">
        <v>95</v>
      </c>
      <c r="BA1" s="18" t="s">
        <v>96</v>
      </c>
      <c r="BB1" s="18" t="s">
        <v>97</v>
      </c>
      <c r="BC1" s="18" t="s">
        <v>98</v>
      </c>
      <c r="BD1" s="18" t="s">
        <v>99</v>
      </c>
      <c r="BE1" s="18" t="s">
        <v>100</v>
      </c>
      <c r="BF1" s="18" t="s">
        <v>101</v>
      </c>
      <c r="BG1" s="18" t="s">
        <v>102</v>
      </c>
      <c r="BH1" s="18" t="s">
        <v>103</v>
      </c>
      <c r="BI1" s="18" t="s">
        <v>104</v>
      </c>
      <c r="BJ1" s="18" t="s">
        <v>105</v>
      </c>
      <c r="BK1" s="18" t="s">
        <v>106</v>
      </c>
      <c r="BL1" s="18" t="s">
        <v>107</v>
      </c>
      <c r="BM1" s="18" t="s">
        <v>108</v>
      </c>
      <c r="BN1" s="18" t="s">
        <v>109</v>
      </c>
      <c r="BO1" s="18" t="s">
        <v>110</v>
      </c>
      <c r="BP1" s="18" t="s">
        <v>111</v>
      </c>
      <c r="BQ1" s="18" t="s">
        <v>112</v>
      </c>
      <c r="BR1" s="18" t="s">
        <v>113</v>
      </c>
      <c r="BS1" s="18" t="s">
        <v>114</v>
      </c>
      <c r="BT1" s="18" t="s">
        <v>115</v>
      </c>
      <c r="BU1" s="18" t="s">
        <v>116</v>
      </c>
      <c r="BV1" s="18" t="s">
        <v>117</v>
      </c>
      <c r="BW1" s="18" t="s">
        <v>118</v>
      </c>
      <c r="BX1" s="18" t="s">
        <v>119</v>
      </c>
      <c r="BY1" s="18" t="s">
        <v>120</v>
      </c>
      <c r="BZ1" s="18" t="s">
        <v>121</v>
      </c>
      <c r="CA1" s="18" t="s">
        <v>122</v>
      </c>
      <c r="CB1" s="18" t="s">
        <v>123</v>
      </c>
      <c r="CC1" s="18" t="s">
        <v>124</v>
      </c>
      <c r="CD1" s="18" t="s">
        <v>125</v>
      </c>
      <c r="CE1" s="18" t="s">
        <v>126</v>
      </c>
      <c r="CF1" s="18" t="s">
        <v>127</v>
      </c>
      <c r="CG1" s="18" t="s">
        <v>128</v>
      </c>
      <c r="CH1" s="18" t="s">
        <v>129</v>
      </c>
      <c r="CI1" s="18" t="s">
        <v>130</v>
      </c>
      <c r="CJ1" s="18" t="s">
        <v>131</v>
      </c>
      <c r="CK1" s="18" t="s">
        <v>132</v>
      </c>
      <c r="CL1" s="18" t="s">
        <v>133</v>
      </c>
      <c r="CN1" s="18" t="s">
        <v>134</v>
      </c>
      <c r="CO1" s="18" t="s">
        <v>135</v>
      </c>
      <c r="CP1" s="18" t="s">
        <v>136</v>
      </c>
      <c r="CQ1" s="18" t="s">
        <v>137</v>
      </c>
      <c r="CR1" s="18" t="s">
        <v>138</v>
      </c>
      <c r="CS1" s="18" t="s">
        <v>139</v>
      </c>
      <c r="CT1" s="18" t="s">
        <v>140</v>
      </c>
      <c r="CU1" s="18" t="s">
        <v>141</v>
      </c>
      <c r="CV1" s="18" t="s">
        <v>142</v>
      </c>
      <c r="CW1" s="18" t="s">
        <v>143</v>
      </c>
      <c r="CX1" s="18" t="s">
        <v>144</v>
      </c>
      <c r="CY1" s="31" t="s">
        <v>22</v>
      </c>
      <c r="CZ1" s="31" t="s">
        <v>23</v>
      </c>
      <c r="DA1" s="31" t="s">
        <v>22</v>
      </c>
      <c r="DB1" s="31" t="s">
        <v>23</v>
      </c>
      <c r="DC1" s="31" t="s">
        <v>22</v>
      </c>
      <c r="DD1" s="31" t="s">
        <v>23</v>
      </c>
      <c r="DE1" s="31" t="s">
        <v>24</v>
      </c>
      <c r="DF1" s="31" t="s">
        <v>23</v>
      </c>
      <c r="DG1" s="31" t="s">
        <v>24</v>
      </c>
      <c r="DH1" s="31" t="s">
        <v>23</v>
      </c>
      <c r="DI1" s="31" t="s">
        <v>24</v>
      </c>
      <c r="DJ1" s="31" t="s">
        <v>23</v>
      </c>
      <c r="DK1" s="31" t="s">
        <v>25</v>
      </c>
      <c r="DL1" s="31" t="s">
        <v>26</v>
      </c>
      <c r="DM1" s="31" t="s">
        <v>27</v>
      </c>
    </row>
    <row r="2" spans="1:118" s="65" customFormat="1" ht="24.75" customHeight="1">
      <c r="A2" s="183" t="s">
        <v>0</v>
      </c>
      <c r="B2" s="183" t="s">
        <v>2</v>
      </c>
      <c r="C2" s="183" t="s">
        <v>1</v>
      </c>
      <c r="D2" s="41" t="s">
        <v>3</v>
      </c>
      <c r="E2" s="186" t="s">
        <v>32</v>
      </c>
      <c r="F2" s="186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215</v>
      </c>
      <c r="CB2" s="42"/>
      <c r="CC2" s="42"/>
      <c r="CD2" s="42"/>
      <c r="CE2" s="42"/>
      <c r="CF2" s="43"/>
      <c r="CG2" s="47" t="s">
        <v>216</v>
      </c>
      <c r="CH2" s="48"/>
      <c r="CI2" s="48"/>
      <c r="CJ2" s="48"/>
      <c r="CK2" s="48"/>
      <c r="CL2" s="49"/>
      <c r="CM2" s="56" t="s">
        <v>217</v>
      </c>
      <c r="CN2" s="57"/>
      <c r="CO2" s="57"/>
      <c r="CP2" s="57"/>
      <c r="CQ2" s="57"/>
      <c r="CR2" s="58"/>
      <c r="CS2" s="53" t="s">
        <v>21</v>
      </c>
      <c r="CT2" s="54"/>
      <c r="CU2" s="54"/>
      <c r="CV2" s="54"/>
      <c r="CW2" s="54"/>
      <c r="CX2" s="55"/>
      <c r="CY2" s="34" t="s">
        <v>33</v>
      </c>
      <c r="CZ2" s="35"/>
      <c r="DA2" s="35"/>
      <c r="DB2" s="35"/>
      <c r="DC2" s="35"/>
      <c r="DD2" s="36"/>
      <c r="DE2" s="37" t="s">
        <v>34</v>
      </c>
      <c r="DF2" s="38"/>
      <c r="DG2" s="38"/>
      <c r="DH2" s="38"/>
      <c r="DI2" s="38"/>
      <c r="DJ2" s="39"/>
      <c r="DK2" s="34" t="s">
        <v>35</v>
      </c>
      <c r="DL2" s="35"/>
      <c r="DM2" s="36"/>
      <c r="DN2" s="191" t="s">
        <v>36</v>
      </c>
    </row>
    <row r="3" spans="1:118" ht="15" customHeight="1">
      <c r="A3" s="184"/>
      <c r="B3" s="184"/>
      <c r="C3" s="184"/>
      <c r="D3" s="22"/>
      <c r="E3" s="187" t="s">
        <v>44</v>
      </c>
      <c r="F3" s="187" t="s">
        <v>45</v>
      </c>
      <c r="G3" s="188" t="s">
        <v>4</v>
      </c>
      <c r="H3" s="188"/>
      <c r="I3" s="188"/>
      <c r="J3" s="188" t="s">
        <v>5</v>
      </c>
      <c r="K3" s="188"/>
      <c r="L3" s="188"/>
      <c r="M3" s="180" t="s">
        <v>4</v>
      </c>
      <c r="N3" s="180"/>
      <c r="O3" s="180"/>
      <c r="P3" s="180" t="s">
        <v>5</v>
      </c>
      <c r="Q3" s="180"/>
      <c r="R3" s="180"/>
      <c r="S3" s="189" t="s">
        <v>4</v>
      </c>
      <c r="T3" s="189"/>
      <c r="U3" s="189"/>
      <c r="V3" s="189" t="s">
        <v>5</v>
      </c>
      <c r="W3" s="189"/>
      <c r="X3" s="189"/>
      <c r="Y3" s="181" t="s">
        <v>4</v>
      </c>
      <c r="Z3" s="181"/>
      <c r="AA3" s="181"/>
      <c r="AB3" s="181" t="s">
        <v>5</v>
      </c>
      <c r="AC3" s="181"/>
      <c r="AD3" s="181"/>
      <c r="AE3" s="182" t="s">
        <v>4</v>
      </c>
      <c r="AF3" s="182"/>
      <c r="AG3" s="182"/>
      <c r="AH3" s="182" t="s">
        <v>5</v>
      </c>
      <c r="AI3" s="182"/>
      <c r="AJ3" s="182"/>
      <c r="AK3" s="190" t="s">
        <v>4</v>
      </c>
      <c r="AL3" s="190"/>
      <c r="AM3" s="190"/>
      <c r="AN3" s="190" t="s">
        <v>5</v>
      </c>
      <c r="AO3" s="190"/>
      <c r="AP3" s="190"/>
      <c r="AQ3" s="191" t="s">
        <v>4</v>
      </c>
      <c r="AR3" s="191"/>
      <c r="AS3" s="191"/>
      <c r="AT3" s="191" t="s">
        <v>5</v>
      </c>
      <c r="AU3" s="191"/>
      <c r="AV3" s="191"/>
      <c r="AW3" s="192" t="s">
        <v>4</v>
      </c>
      <c r="AX3" s="192"/>
      <c r="AY3" s="192"/>
      <c r="AZ3" s="192" t="s">
        <v>5</v>
      </c>
      <c r="BA3" s="192"/>
      <c r="BB3" s="192"/>
      <c r="BC3" s="190" t="s">
        <v>4</v>
      </c>
      <c r="BD3" s="190"/>
      <c r="BE3" s="190"/>
      <c r="BF3" s="190" t="s">
        <v>5</v>
      </c>
      <c r="BG3" s="190"/>
      <c r="BH3" s="190"/>
      <c r="BI3" s="193" t="s">
        <v>4</v>
      </c>
      <c r="BJ3" s="193"/>
      <c r="BK3" s="193"/>
      <c r="BL3" s="193" t="s">
        <v>5</v>
      </c>
      <c r="BM3" s="193"/>
      <c r="BN3" s="193"/>
      <c r="BO3" s="190" t="s">
        <v>4</v>
      </c>
      <c r="BP3" s="190"/>
      <c r="BQ3" s="190"/>
      <c r="BR3" s="190" t="s">
        <v>5</v>
      </c>
      <c r="BS3" s="190"/>
      <c r="BT3" s="190"/>
      <c r="BU3" s="192" t="s">
        <v>4</v>
      </c>
      <c r="BV3" s="192"/>
      <c r="BW3" s="192"/>
      <c r="BX3" s="192" t="s">
        <v>5</v>
      </c>
      <c r="BY3" s="192"/>
      <c r="BZ3" s="192"/>
      <c r="CA3" s="188" t="s">
        <v>4</v>
      </c>
      <c r="CB3" s="188"/>
      <c r="CC3" s="188"/>
      <c r="CD3" s="188" t="s">
        <v>5</v>
      </c>
      <c r="CE3" s="188"/>
      <c r="CF3" s="188"/>
      <c r="CG3" s="189" t="s">
        <v>4</v>
      </c>
      <c r="CH3" s="189"/>
      <c r="CI3" s="189"/>
      <c r="CJ3" s="189" t="s">
        <v>5</v>
      </c>
      <c r="CK3" s="189"/>
      <c r="CL3" s="189"/>
      <c r="CM3" s="191" t="s">
        <v>4</v>
      </c>
      <c r="CN3" s="191"/>
      <c r="CO3" s="191"/>
      <c r="CP3" s="191" t="s">
        <v>5</v>
      </c>
      <c r="CQ3" s="191"/>
      <c r="CR3" s="191"/>
      <c r="CS3" s="190" t="s">
        <v>4</v>
      </c>
      <c r="CT3" s="190"/>
      <c r="CU3" s="190"/>
      <c r="CV3" s="190" t="s">
        <v>5</v>
      </c>
      <c r="CW3" s="190"/>
      <c r="CX3" s="190"/>
      <c r="CY3" s="27" t="s">
        <v>22</v>
      </c>
      <c r="CZ3" s="27" t="s">
        <v>23</v>
      </c>
      <c r="DA3" s="27" t="s">
        <v>22</v>
      </c>
      <c r="DB3" s="27" t="s">
        <v>23</v>
      </c>
      <c r="DC3" s="27" t="s">
        <v>22</v>
      </c>
      <c r="DD3" s="27" t="s">
        <v>23</v>
      </c>
      <c r="DE3" s="28" t="s">
        <v>24</v>
      </c>
      <c r="DF3" s="28" t="s">
        <v>23</v>
      </c>
      <c r="DG3" s="28" t="s">
        <v>24</v>
      </c>
      <c r="DH3" s="28" t="s">
        <v>23</v>
      </c>
      <c r="DI3" s="28" t="s">
        <v>24</v>
      </c>
      <c r="DJ3" s="28" t="s">
        <v>23</v>
      </c>
      <c r="DK3" s="27" t="s">
        <v>25</v>
      </c>
      <c r="DL3" s="27" t="s">
        <v>26</v>
      </c>
      <c r="DM3" s="27" t="s">
        <v>27</v>
      </c>
      <c r="DN3" s="191"/>
    </row>
    <row r="4" spans="1:118" s="1" customFormat="1">
      <c r="A4" s="185"/>
      <c r="B4" s="185"/>
      <c r="C4" s="185"/>
      <c r="D4" s="23"/>
      <c r="E4" s="187"/>
      <c r="F4" s="187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6" t="s">
        <v>6</v>
      </c>
      <c r="CT4" s="6" t="s">
        <v>7</v>
      </c>
      <c r="CU4" s="6" t="s">
        <v>8</v>
      </c>
      <c r="CV4" s="6" t="s">
        <v>6</v>
      </c>
      <c r="CW4" s="6" t="s">
        <v>7</v>
      </c>
      <c r="CX4" s="6" t="s">
        <v>8</v>
      </c>
      <c r="CY4" s="29"/>
      <c r="CZ4" s="29"/>
      <c r="DA4" s="29"/>
      <c r="DB4" s="29"/>
      <c r="DC4" s="29"/>
      <c r="DD4" s="29"/>
      <c r="DE4" s="30"/>
      <c r="DF4" s="30"/>
      <c r="DG4" s="30"/>
      <c r="DH4" s="30"/>
      <c r="DI4" s="30"/>
      <c r="DJ4" s="30"/>
      <c r="DK4" s="29"/>
      <c r="DL4" s="29"/>
      <c r="DM4" s="29"/>
      <c r="DN4" s="191"/>
    </row>
    <row r="5" spans="1:118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</row>
    <row r="6" spans="1:118" ht="15.75">
      <c r="A6" s="20">
        <v>1</v>
      </c>
      <c r="B6" s="14">
        <v>2142</v>
      </c>
      <c r="C6" s="19" t="s">
        <v>218</v>
      </c>
      <c r="D6" s="21" t="s">
        <v>254</v>
      </c>
      <c r="E6" s="24" t="s">
        <v>30</v>
      </c>
      <c r="F6" s="24" t="s">
        <v>29</v>
      </c>
      <c r="G6" s="15">
        <v>78</v>
      </c>
      <c r="H6" s="15" t="str">
        <f>IF(G6&lt;75,"D",IF(G6&lt;84,"C",IF(G6&lt;93,"B","A")))</f>
        <v>C</v>
      </c>
      <c r="I6" s="15" t="s">
        <v>28</v>
      </c>
      <c r="J6" s="15">
        <v>77</v>
      </c>
      <c r="K6" s="15" t="str">
        <f>IF(J6&lt;75,"D",IF(J6&lt;84,"C",IF(J6&lt;93,"B","A")))</f>
        <v>C</v>
      </c>
      <c r="L6" s="15" t="s">
        <v>31</v>
      </c>
      <c r="M6" s="15">
        <v>78</v>
      </c>
      <c r="N6" s="15" t="str">
        <f>IF(M6&lt;75,"D",IF(M6&lt;84,"C",IF(M6&lt;93,"B","A")))</f>
        <v>C</v>
      </c>
      <c r="O6" s="15" t="s">
        <v>28</v>
      </c>
      <c r="P6" s="15">
        <v>80</v>
      </c>
      <c r="Q6" s="15" t="str">
        <f>IF(P6&lt;75,"D",IF(P6&lt;84,"C",IF(P6&lt;93,"B","A")))</f>
        <v>C</v>
      </c>
      <c r="R6" s="15" t="s">
        <v>31</v>
      </c>
      <c r="S6" s="15">
        <v>90</v>
      </c>
      <c r="T6" s="15" t="str">
        <f>IF(S6&lt;75,"D",IF(S6&lt;84,"C",IF(S6&lt;93,"B","A")))</f>
        <v>B</v>
      </c>
      <c r="U6" s="15" t="s">
        <v>28</v>
      </c>
      <c r="V6" s="15">
        <v>67</v>
      </c>
      <c r="W6" s="15" t="str">
        <f>IF(V6&lt;75,"D",IF(V6&lt;84,"C",IF(V6&lt;93,"B","A")))</f>
        <v>D</v>
      </c>
      <c r="X6" s="15" t="s">
        <v>31</v>
      </c>
      <c r="Y6" s="15">
        <v>78</v>
      </c>
      <c r="Z6" s="15" t="str">
        <f>IF(Y6&lt;75,"D",IF(Y6&lt;84,"C",IF(Y6&lt;93,"B","A")))</f>
        <v>C</v>
      </c>
      <c r="AA6" s="15" t="s">
        <v>28</v>
      </c>
      <c r="AB6" s="15">
        <v>83</v>
      </c>
      <c r="AC6" s="15" t="str">
        <f>IF(AB6&lt;75,"D",IF(AB6&lt;84,"C",IF(AB6&lt;93,"B","A")))</f>
        <v>C</v>
      </c>
      <c r="AD6" s="15" t="s">
        <v>31</v>
      </c>
      <c r="AE6" s="15">
        <v>85</v>
      </c>
      <c r="AF6" s="15" t="str">
        <f>IF(AE6&lt;75,"D",IF(AE6&lt;84,"C",IF(AE6&lt;93,"B","A")))</f>
        <v>B</v>
      </c>
      <c r="AG6" s="15" t="s">
        <v>28</v>
      </c>
      <c r="AH6" s="15">
        <v>86</v>
      </c>
      <c r="AI6" s="15" t="str">
        <f>IF(AH6&lt;75,"D",IF(AH6&lt;84,"C",IF(AH6&lt;93,"B","A")))</f>
        <v>B</v>
      </c>
      <c r="AJ6" s="15" t="s">
        <v>31</v>
      </c>
      <c r="AK6" s="15">
        <v>88</v>
      </c>
      <c r="AL6" s="15" t="str">
        <f>IF(AK6&lt;75,"D",IF(AK6&lt;84,"C",IF(AK6&lt;93,"B","A")))</f>
        <v>B</v>
      </c>
      <c r="AM6" s="15" t="s">
        <v>28</v>
      </c>
      <c r="AN6" s="15">
        <v>88</v>
      </c>
      <c r="AO6" s="15" t="str">
        <f>IF(AN6&lt;75,"D",IF(AN6&lt;84,"C",IF(AN6&lt;93,"B","A")))</f>
        <v>B</v>
      </c>
      <c r="AP6" s="15" t="s">
        <v>31</v>
      </c>
      <c r="AQ6" s="15">
        <v>75</v>
      </c>
      <c r="AR6" s="15" t="str">
        <f>IF(AQ6&lt;75,"D",IF(AQ6&lt;84,"C",IF(AQ6&lt;93,"B","A")))</f>
        <v>C</v>
      </c>
      <c r="AS6" s="15" t="s">
        <v>28</v>
      </c>
      <c r="AT6" s="15">
        <v>75</v>
      </c>
      <c r="AU6" s="15" t="str">
        <f>IF(AT6&lt;75,"D",IF(AT6&lt;84,"C",IF(AT6&lt;93,"B","A")))</f>
        <v>C</v>
      </c>
      <c r="AV6" s="15" t="s">
        <v>31</v>
      </c>
      <c r="AW6" s="15">
        <v>78</v>
      </c>
      <c r="AX6" s="15" t="str">
        <f>IF(AW6&lt;75,"D",IF(AW6&lt;84,"C",IF(AW6&lt;93,"B","A")))</f>
        <v>C</v>
      </c>
      <c r="AY6" s="15" t="s">
        <v>28</v>
      </c>
      <c r="AZ6" s="15">
        <v>78</v>
      </c>
      <c r="BA6" s="15" t="str">
        <f>IF(AZ6&lt;75,"D",IF(AZ6&lt;84,"C",IF(AZ6&lt;93,"B","A")))</f>
        <v>C</v>
      </c>
      <c r="BB6" s="15" t="s">
        <v>31</v>
      </c>
      <c r="BC6" s="15">
        <v>78</v>
      </c>
      <c r="BD6" s="15" t="str">
        <f>IF(BC6&lt;75,"D",IF(BC6&lt;84,"C",IF(BC6&lt;93,"B","A")))</f>
        <v>C</v>
      </c>
      <c r="BE6" s="15" t="s">
        <v>28</v>
      </c>
      <c r="BF6" s="15">
        <v>78</v>
      </c>
      <c r="BG6" s="15" t="str">
        <f>IF(BF6&lt;75,"D",IF(BF6&lt;84,"C",IF(BF6&lt;93,"B","A")))</f>
        <v>C</v>
      </c>
      <c r="BH6" s="15" t="s">
        <v>31</v>
      </c>
      <c r="BI6" s="15">
        <v>77</v>
      </c>
      <c r="BJ6" s="15" t="str">
        <f>IF(BI6&lt;75,"D",IF(BI6&lt;84,"C",IF(BI6&lt;93,"B","A")))</f>
        <v>C</v>
      </c>
      <c r="BK6" s="15" t="s">
        <v>28</v>
      </c>
      <c r="BL6" s="15">
        <v>90</v>
      </c>
      <c r="BM6" s="15" t="str">
        <f>IF(BL6&lt;75,"D",IF(BL6&lt;84,"C",IF(BL6&lt;93,"B","A")))</f>
        <v>B</v>
      </c>
      <c r="BN6" s="15" t="s">
        <v>31</v>
      </c>
      <c r="BO6" s="15">
        <v>95</v>
      </c>
      <c r="BP6" s="15" t="str">
        <f>IF(BO6&lt;75,"D",IF(BO6&lt;84,"C",IF(BO6&lt;93,"B","A")))</f>
        <v>A</v>
      </c>
      <c r="BQ6" s="15" t="s">
        <v>28</v>
      </c>
      <c r="BR6" s="15">
        <v>75</v>
      </c>
      <c r="BS6" s="15" t="str">
        <f>IF(BR6&lt;75,"D",IF(BR6&lt;84,"C",IF(BR6&lt;93,"B","A")))</f>
        <v>C</v>
      </c>
      <c r="BT6" s="15" t="s">
        <v>31</v>
      </c>
      <c r="BU6" s="15">
        <v>77</v>
      </c>
      <c r="BV6" s="15" t="str">
        <f>IF(BU6&lt;75,"D",IF(BU6&lt;84,"C",IF(BU6&lt;93,"B","A")))</f>
        <v>C</v>
      </c>
      <c r="BW6" s="15" t="s">
        <v>28</v>
      </c>
      <c r="BX6" s="15">
        <v>77</v>
      </c>
      <c r="BY6" s="15" t="str">
        <f>IF(BX6&lt;75,"D",IF(BX6&lt;84,"C",IF(BX6&lt;93,"B","A")))</f>
        <v>C</v>
      </c>
      <c r="BZ6" s="15" t="s">
        <v>31</v>
      </c>
      <c r="CA6" s="15">
        <v>80</v>
      </c>
      <c r="CB6" s="15" t="str">
        <f>IF(CA6&lt;75,"D",IF(CA6&lt;84,"C",IF(CA6&lt;93,"B","A")))</f>
        <v>C</v>
      </c>
      <c r="CC6" s="15" t="s">
        <v>28</v>
      </c>
      <c r="CD6" s="15">
        <v>78</v>
      </c>
      <c r="CE6" s="15" t="str">
        <f>IF(CD6&lt;75,"D",IF(CD6&lt;84,"C",IF(CD6&lt;93,"B","A")))</f>
        <v>C</v>
      </c>
      <c r="CF6" s="15" t="s">
        <v>31</v>
      </c>
      <c r="CG6" s="15">
        <v>80</v>
      </c>
      <c r="CH6" s="15" t="str">
        <f>IF(CG6&lt;75,"D",IF(CG6&lt;84,"C",IF(CG6&lt;93,"B","A")))</f>
        <v>C</v>
      </c>
      <c r="CI6" s="15" t="s">
        <v>28</v>
      </c>
      <c r="CJ6" s="15">
        <v>88</v>
      </c>
      <c r="CK6" s="15" t="str">
        <f>IF(CJ6&lt;75,"D",IF(CJ6&lt;84,"C",IF(CJ6&lt;93,"B","A")))</f>
        <v>B</v>
      </c>
      <c r="CL6" s="15" t="s">
        <v>31</v>
      </c>
      <c r="CM6" s="15">
        <v>70</v>
      </c>
      <c r="CN6" s="15" t="str">
        <f>IF(CM6&lt;75,"D",IF(CM6&lt;84,"C",IF(CM6&lt;93,"B","A")))</f>
        <v>D</v>
      </c>
      <c r="CO6" s="15" t="s">
        <v>28</v>
      </c>
      <c r="CP6" s="15">
        <v>90</v>
      </c>
      <c r="CQ6" s="15" t="str">
        <f>IF(CP6&lt;75,"D",IF(CP6&lt;84,"C",IF(CP6&lt;93,"B","A")))</f>
        <v>B</v>
      </c>
      <c r="CR6" s="15" t="s">
        <v>31</v>
      </c>
      <c r="CS6" s="15">
        <v>90</v>
      </c>
      <c r="CT6" s="15" t="str">
        <f>IF(CS6&lt;75,"D",IF(CS6&lt;84,"C",IF(CS6&lt;93,"B","A")))</f>
        <v>B</v>
      </c>
      <c r="CU6" s="15" t="s">
        <v>28</v>
      </c>
      <c r="CV6" s="15">
        <v>93</v>
      </c>
      <c r="CW6" s="15" t="str">
        <f>IF(CV6&lt;75,"D",IF(CV6&lt;84,"C",IF(CV6&lt;93,"B","A")))</f>
        <v>A</v>
      </c>
      <c r="CX6" s="15" t="s">
        <v>31</v>
      </c>
      <c r="CY6" s="13" t="s">
        <v>37</v>
      </c>
      <c r="CZ6" s="25" t="s">
        <v>38</v>
      </c>
      <c r="DA6" s="13" t="s">
        <v>40</v>
      </c>
      <c r="DB6" s="25" t="s">
        <v>39</v>
      </c>
      <c r="DC6" s="13"/>
      <c r="DD6" s="13"/>
      <c r="DE6" s="26" t="s">
        <v>42</v>
      </c>
      <c r="DF6" s="25" t="s">
        <v>41</v>
      </c>
      <c r="DG6" s="2"/>
      <c r="DH6" s="2"/>
      <c r="DI6" s="2"/>
      <c r="DJ6" s="2"/>
      <c r="DK6" s="2">
        <v>2</v>
      </c>
      <c r="DL6" s="2">
        <v>1</v>
      </c>
      <c r="DM6" s="2">
        <v>1</v>
      </c>
      <c r="DN6" s="2"/>
    </row>
    <row r="7" spans="1:118">
      <c r="A7" s="20">
        <v>2</v>
      </c>
      <c r="B7" s="14">
        <v>2143</v>
      </c>
      <c r="C7" s="19" t="s">
        <v>219</v>
      </c>
      <c r="D7" s="21" t="s">
        <v>254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 t="str">
        <f t="shared" ref="BV7:BV26" si="22">IF(BU7&lt;75,"D",IF(BU7&lt;84,"C",IF(BU7&lt;93,"B","A")))</f>
        <v>D</v>
      </c>
      <c r="BW7" s="2"/>
      <c r="BX7" s="2"/>
      <c r="BY7" s="2" t="str">
        <f t="shared" ref="BY7:BY26" si="23">IF(BX7&lt;75,"D",IF(BX7&lt;84,"C",IF(BX7&lt;93,"B","A")))</f>
        <v>D</v>
      </c>
      <c r="BZ7" s="2"/>
      <c r="CA7" s="2"/>
      <c r="CB7" s="2" t="str">
        <f t="shared" ref="CB7:CB26" si="24">IF(CA7&lt;75,"D",IF(CA7&lt;84,"C",IF(CA7&lt;93,"B","A")))</f>
        <v>D</v>
      </c>
      <c r="CC7" s="2"/>
      <c r="CD7" s="2"/>
      <c r="CE7" s="2" t="str">
        <f t="shared" ref="CE7:CE26" si="25">IF(CD7&lt;75,"D",IF(CD7&lt;84,"C",IF(CD7&lt;93,"B","A")))</f>
        <v>D</v>
      </c>
      <c r="CF7" s="2"/>
      <c r="CG7" s="2"/>
      <c r="CH7" s="2" t="str">
        <f t="shared" ref="CH7:CH26" si="26">IF(CG7&lt;75,"D",IF(CG7&lt;84,"C",IF(CG7&lt;93,"B","A")))</f>
        <v>D</v>
      </c>
      <c r="CI7" s="2"/>
      <c r="CJ7" s="2"/>
      <c r="CK7" s="2" t="str">
        <f t="shared" ref="CK7:CK26" si="27">IF(CJ7&lt;75,"D",IF(CJ7&lt;84,"C",IF(CJ7&lt;93,"B","A")))</f>
        <v>D</v>
      </c>
      <c r="CL7" s="2"/>
      <c r="CM7" s="2"/>
      <c r="CN7" s="2" t="str">
        <f t="shared" ref="CN7:CN26" si="28">IF(CM7&lt;75,"D",IF(CM7&lt;84,"C",IF(CM7&lt;93,"B","A")))</f>
        <v>D</v>
      </c>
      <c r="CO7" s="2"/>
      <c r="CP7" s="2"/>
      <c r="CQ7" s="2" t="str">
        <f t="shared" ref="CQ7:CQ26" si="29">IF(CP7&lt;75,"D",IF(CP7&lt;84,"C",IF(CP7&lt;93,"B","A")))</f>
        <v>D</v>
      </c>
      <c r="CR7" s="2"/>
      <c r="CS7" s="2"/>
      <c r="CT7" s="2" t="str">
        <f t="shared" ref="CT7:CT26" si="30">IF(CS7&lt;75,"D",IF(CS7&lt;84,"C",IF(CS7&lt;93,"B","A")))</f>
        <v>D</v>
      </c>
      <c r="CU7" s="2"/>
      <c r="CV7" s="2"/>
      <c r="CW7" s="2" t="str">
        <f t="shared" ref="CW7:CW26" si="31">IF(CV7&lt;75,"D",IF(CV7&lt;84,"C",IF(CV7&lt;93,"B","A")))</f>
        <v>D</v>
      </c>
      <c r="CX7" s="2"/>
      <c r="CY7" s="13"/>
      <c r="CZ7" s="13"/>
      <c r="DA7" s="13"/>
      <c r="DB7" s="13"/>
      <c r="DC7" s="13"/>
      <c r="DD7" s="13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20">
        <v>3</v>
      </c>
      <c r="B8" s="14">
        <v>2144</v>
      </c>
      <c r="C8" s="19" t="s">
        <v>220</v>
      </c>
      <c r="D8" s="21" t="s">
        <v>254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3"/>
      <c r="CZ8" s="13"/>
      <c r="DA8" s="13"/>
      <c r="DB8" s="13"/>
      <c r="DC8" s="13"/>
      <c r="DD8" s="13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20">
        <v>4</v>
      </c>
      <c r="B9" s="14">
        <v>2145</v>
      </c>
      <c r="C9" s="19" t="s">
        <v>221</v>
      </c>
      <c r="D9" s="21" t="s">
        <v>254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3"/>
      <c r="CZ9" s="13"/>
      <c r="DA9" s="13"/>
      <c r="DB9" s="13"/>
      <c r="DC9" s="13"/>
      <c r="DD9" s="13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20">
        <v>5</v>
      </c>
      <c r="B10" s="14">
        <v>2146</v>
      </c>
      <c r="C10" s="19" t="s">
        <v>222</v>
      </c>
      <c r="D10" s="21" t="s">
        <v>254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3"/>
      <c r="CZ10" s="13"/>
      <c r="DA10" s="13"/>
      <c r="DB10" s="13"/>
      <c r="DC10" s="13"/>
      <c r="DD10" s="13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20">
        <v>6</v>
      </c>
      <c r="B11" s="14">
        <v>2147</v>
      </c>
      <c r="C11" s="19" t="s">
        <v>223</v>
      </c>
      <c r="D11" s="21" t="s">
        <v>254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3"/>
      <c r="CZ11" s="13"/>
      <c r="DA11" s="13"/>
      <c r="DB11" s="13"/>
      <c r="DC11" s="13"/>
      <c r="DD11" s="13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20">
        <v>7</v>
      </c>
      <c r="B12" s="14">
        <v>2148</v>
      </c>
      <c r="C12" s="19" t="s">
        <v>224</v>
      </c>
      <c r="D12" s="21" t="s">
        <v>254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3"/>
      <c r="CZ12" s="13"/>
      <c r="DA12" s="13"/>
      <c r="DB12" s="13"/>
      <c r="DC12" s="13"/>
      <c r="DD12" s="13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20">
        <v>8</v>
      </c>
      <c r="B13" s="14">
        <v>2149</v>
      </c>
      <c r="C13" s="19" t="s">
        <v>225</v>
      </c>
      <c r="D13" s="21" t="s">
        <v>254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3"/>
      <c r="CZ13" s="13"/>
      <c r="DA13" s="13"/>
      <c r="DB13" s="13"/>
      <c r="DC13" s="13"/>
      <c r="DD13" s="13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20">
        <v>9</v>
      </c>
      <c r="B14" s="14">
        <v>2150</v>
      </c>
      <c r="C14" s="19" t="s">
        <v>226</v>
      </c>
      <c r="D14" s="21" t="s">
        <v>254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3"/>
      <c r="CZ14" s="13"/>
      <c r="DA14" s="13"/>
      <c r="DB14" s="13"/>
      <c r="DC14" s="13"/>
      <c r="DD14" s="13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20">
        <v>10</v>
      </c>
      <c r="B15" s="14">
        <v>2151</v>
      </c>
      <c r="C15" s="19" t="s">
        <v>227</v>
      </c>
      <c r="D15" s="21" t="s">
        <v>254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3"/>
      <c r="CZ15" s="13"/>
      <c r="DA15" s="13"/>
      <c r="DB15" s="13"/>
      <c r="DC15" s="13"/>
      <c r="DD15" s="13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20">
        <v>11</v>
      </c>
      <c r="B16" s="14">
        <v>2152</v>
      </c>
      <c r="C16" s="19" t="s">
        <v>228</v>
      </c>
      <c r="D16" s="21" t="s">
        <v>254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3"/>
      <c r="CZ16" s="13"/>
      <c r="DA16" s="13"/>
      <c r="DB16" s="13"/>
      <c r="DC16" s="13"/>
      <c r="DD16" s="13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20">
        <v>12</v>
      </c>
      <c r="B17" s="14">
        <v>2153</v>
      </c>
      <c r="C17" s="19" t="s">
        <v>229</v>
      </c>
      <c r="D17" s="21" t="s">
        <v>254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3"/>
      <c r="CZ17" s="13"/>
      <c r="DA17" s="13"/>
      <c r="DB17" s="13"/>
      <c r="DC17" s="13"/>
      <c r="DD17" s="13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20">
        <v>13</v>
      </c>
      <c r="B18" s="14">
        <v>2154</v>
      </c>
      <c r="C18" s="19" t="s">
        <v>230</v>
      </c>
      <c r="D18" s="21" t="s">
        <v>254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3"/>
      <c r="CZ18" s="13"/>
      <c r="DA18" s="13"/>
      <c r="DB18" s="13"/>
      <c r="DC18" s="13"/>
      <c r="DD18" s="13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20">
        <v>14</v>
      </c>
      <c r="B19" s="14">
        <v>2155</v>
      </c>
      <c r="C19" s="19" t="s">
        <v>231</v>
      </c>
      <c r="D19" s="21" t="s">
        <v>254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3"/>
      <c r="CZ19" s="13"/>
      <c r="DA19" s="13"/>
      <c r="DB19" s="13"/>
      <c r="DC19" s="13"/>
      <c r="DD19" s="13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20">
        <v>15</v>
      </c>
      <c r="B20" s="14">
        <v>2156</v>
      </c>
      <c r="C20" s="19" t="s">
        <v>232</v>
      </c>
      <c r="D20" s="21" t="s">
        <v>254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3"/>
      <c r="CZ20" s="13"/>
      <c r="DA20" s="13"/>
      <c r="DB20" s="13"/>
      <c r="DC20" s="13"/>
      <c r="DD20" s="13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20">
        <v>16</v>
      </c>
      <c r="B21" s="14">
        <v>2157</v>
      </c>
      <c r="C21" s="19" t="s">
        <v>233</v>
      </c>
      <c r="D21" s="21" t="s">
        <v>254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3"/>
      <c r="CZ21" s="13"/>
      <c r="DA21" s="13"/>
      <c r="DB21" s="13"/>
      <c r="DC21" s="13"/>
      <c r="DD21" s="13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20">
        <v>17</v>
      </c>
      <c r="B22" s="14">
        <v>2158</v>
      </c>
      <c r="C22" s="19" t="s">
        <v>234</v>
      </c>
      <c r="D22" s="21" t="s">
        <v>254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3"/>
      <c r="CZ22" s="13"/>
      <c r="DA22" s="13"/>
      <c r="DB22" s="13"/>
      <c r="DC22" s="13"/>
      <c r="DD22" s="13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20">
        <v>18</v>
      </c>
      <c r="B23" s="14">
        <v>2159</v>
      </c>
      <c r="C23" s="19" t="s">
        <v>235</v>
      </c>
      <c r="D23" s="21" t="s">
        <v>254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3"/>
      <c r="CZ23" s="13"/>
      <c r="DA23" s="13"/>
      <c r="DB23" s="13"/>
      <c r="DC23" s="13"/>
      <c r="DD23" s="13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20">
        <v>19</v>
      </c>
      <c r="B24" s="14">
        <v>2160</v>
      </c>
      <c r="C24" s="19" t="s">
        <v>236</v>
      </c>
      <c r="D24" s="21" t="s">
        <v>254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3"/>
      <c r="CZ24" s="13"/>
      <c r="DA24" s="13"/>
      <c r="DB24" s="13"/>
      <c r="DC24" s="13"/>
      <c r="DD24" s="13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20">
        <v>20</v>
      </c>
      <c r="B25" s="14">
        <v>2161</v>
      </c>
      <c r="C25" s="19" t="s">
        <v>237</v>
      </c>
      <c r="D25" s="21" t="s">
        <v>254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3"/>
      <c r="CZ25" s="13"/>
      <c r="DA25" s="13"/>
      <c r="DB25" s="13"/>
      <c r="DC25" s="13"/>
      <c r="DD25" s="13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20">
        <v>21</v>
      </c>
      <c r="B26" s="14">
        <v>2162</v>
      </c>
      <c r="C26" s="19" t="s">
        <v>238</v>
      </c>
      <c r="D26" s="21" t="s">
        <v>254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3"/>
      <c r="CZ26" s="13"/>
      <c r="DA26" s="13"/>
      <c r="DB26" s="13"/>
      <c r="DC26" s="13"/>
      <c r="DD26" s="13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20">
        <v>22</v>
      </c>
      <c r="B27" s="14">
        <v>2163</v>
      </c>
      <c r="C27" s="19" t="s">
        <v>239</v>
      </c>
      <c r="D27" s="21" t="s">
        <v>254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2">IF(J27&lt;75,"D",IF(J27&lt;84,"C",IF(J27&lt;93,"B","A")))</f>
        <v>D</v>
      </c>
      <c r="L27" s="2"/>
      <c r="M27" s="2"/>
      <c r="N27" s="2" t="str">
        <f t="shared" ref="N27:N41" si="33">IF(M27&lt;75,"D",IF(M27&lt;84,"C",IF(M27&lt;93,"B","A")))</f>
        <v>D</v>
      </c>
      <c r="O27" s="2"/>
      <c r="P27" s="2"/>
      <c r="Q27" s="2" t="str">
        <f t="shared" ref="Q27:Q41" si="34">IF(P27&lt;75,"D",IF(P27&lt;84,"C",IF(P27&lt;93,"B","A")))</f>
        <v>D</v>
      </c>
      <c r="R27" s="2"/>
      <c r="S27" s="2"/>
      <c r="T27" s="2" t="str">
        <f t="shared" ref="T27:T41" si="35">IF(S27&lt;75,"D",IF(S27&lt;84,"C",IF(S27&lt;93,"B","A")))</f>
        <v>D</v>
      </c>
      <c r="U27" s="2"/>
      <c r="V27" s="2"/>
      <c r="W27" s="2" t="str">
        <f t="shared" ref="W27:W41" si="36">IF(V27&lt;75,"D",IF(V27&lt;84,"C",IF(V27&lt;93,"B","A")))</f>
        <v>D</v>
      </c>
      <c r="X27" s="2"/>
      <c r="Y27" s="2"/>
      <c r="Z27" s="2" t="str">
        <f t="shared" ref="Z27:Z41" si="37">IF(Y27&lt;75,"D",IF(Y27&lt;84,"C",IF(Y27&lt;93,"B","A")))</f>
        <v>D</v>
      </c>
      <c r="AA27" s="2"/>
      <c r="AB27" s="2"/>
      <c r="AC27" s="2" t="str">
        <f t="shared" ref="AC27:AC41" si="38">IF(AB27&lt;75,"D",IF(AB27&lt;84,"C",IF(AB27&lt;93,"B","A")))</f>
        <v>D</v>
      </c>
      <c r="AD27" s="2"/>
      <c r="AE27" s="2"/>
      <c r="AF27" s="2" t="str">
        <f t="shared" ref="AF27:AF41" si="39">IF(AE27&lt;75,"D",IF(AE27&lt;84,"C",IF(AE27&lt;93,"B","A")))</f>
        <v>D</v>
      </c>
      <c r="AG27" s="2"/>
      <c r="AH27" s="2"/>
      <c r="AI27" s="2" t="str">
        <f t="shared" ref="AI27:AI41" si="40">IF(AH27&lt;75,"D",IF(AH27&lt;84,"C",IF(AH27&lt;93,"B","A")))</f>
        <v>D</v>
      </c>
      <c r="AJ27" s="2"/>
      <c r="AK27" s="2"/>
      <c r="AL27" s="2" t="str">
        <f t="shared" ref="AL27:AL41" si="41">IF(AK27&lt;75,"D",IF(AK27&lt;84,"C",IF(AK27&lt;93,"B","A")))</f>
        <v>D</v>
      </c>
      <c r="AM27" s="2"/>
      <c r="AN27" s="2"/>
      <c r="AO27" s="2" t="str">
        <f t="shared" ref="AO27:AO41" si="42">IF(AN27&lt;75,"D",IF(AN27&lt;84,"C",IF(AN27&lt;93,"B","A")))</f>
        <v>D</v>
      </c>
      <c r="AP27" s="2"/>
      <c r="AQ27" s="2"/>
      <c r="AR27" s="2" t="str">
        <f t="shared" ref="AR27:AR41" si="43">IF(AQ27&lt;75,"D",IF(AQ27&lt;84,"C",IF(AQ27&lt;93,"B","A")))</f>
        <v>D</v>
      </c>
      <c r="AS27" s="2"/>
      <c r="AT27" s="2"/>
      <c r="AU27" s="2" t="str">
        <f t="shared" ref="AU27:AU41" si="44">IF(AT27&lt;75,"D",IF(AT27&lt;84,"C",IF(AT27&lt;93,"B","A")))</f>
        <v>D</v>
      </c>
      <c r="AV27" s="2"/>
      <c r="AW27" s="2"/>
      <c r="AX27" s="2" t="str">
        <f t="shared" ref="AX27:AX41" si="45">IF(AW27&lt;75,"D",IF(AW27&lt;84,"C",IF(AW27&lt;93,"B","A")))</f>
        <v>D</v>
      </c>
      <c r="AY27" s="2"/>
      <c r="AZ27" s="2"/>
      <c r="BA27" s="2" t="str">
        <f t="shared" ref="BA27:BA41" si="46">IF(AZ27&lt;75,"D",IF(AZ27&lt;84,"C",IF(AZ27&lt;93,"B","A")))</f>
        <v>D</v>
      </c>
      <c r="BB27" s="2"/>
      <c r="BC27" s="2"/>
      <c r="BD27" s="2" t="str">
        <f t="shared" ref="BD27:BD41" si="47">IF(BC27&lt;75,"D",IF(BC27&lt;84,"C",IF(BC27&lt;93,"B","A")))</f>
        <v>D</v>
      </c>
      <c r="BE27" s="2"/>
      <c r="BF27" s="2"/>
      <c r="BG27" s="2" t="str">
        <f t="shared" ref="BG27:BG41" si="48">IF(BF27&lt;75,"D",IF(BF27&lt;84,"C",IF(BF27&lt;93,"B","A")))</f>
        <v>D</v>
      </c>
      <c r="BH27" s="2"/>
      <c r="BI27" s="2"/>
      <c r="BJ27" s="2" t="str">
        <f t="shared" ref="BJ27:BJ41" si="49">IF(BI27&lt;75,"D",IF(BI27&lt;84,"C",IF(BI27&lt;93,"B","A")))</f>
        <v>D</v>
      </c>
      <c r="BK27" s="2"/>
      <c r="BL27" s="2"/>
      <c r="BM27" s="2" t="str">
        <f t="shared" ref="BM27:BM41" si="50">IF(BL27&lt;75,"D",IF(BL27&lt;84,"C",IF(BL27&lt;93,"B","A")))</f>
        <v>D</v>
      </c>
      <c r="BN27" s="2"/>
      <c r="BO27" s="2"/>
      <c r="BP27" s="2" t="str">
        <f t="shared" ref="BP27:BP41" si="51">IF(BO27&lt;75,"D",IF(BO27&lt;84,"C",IF(BO27&lt;93,"B","A")))</f>
        <v>D</v>
      </c>
      <c r="BQ27" s="2"/>
      <c r="BR27" s="2"/>
      <c r="BS27" s="2" t="str">
        <f t="shared" ref="BS27:BS41" si="52">IF(BR27&lt;75,"D",IF(BR27&lt;84,"C",IF(BR27&lt;93,"B","A")))</f>
        <v>D</v>
      </c>
      <c r="BT27" s="2"/>
      <c r="BU27" s="2"/>
      <c r="BV27" s="2" t="str">
        <f t="shared" ref="BV27:BV41" si="53">IF(BU27&lt;75,"D",IF(BU27&lt;84,"C",IF(BU27&lt;93,"B","A")))</f>
        <v>D</v>
      </c>
      <c r="BW27" s="2"/>
      <c r="BX27" s="2"/>
      <c r="BY27" s="2" t="str">
        <f t="shared" ref="BY27:BY41" si="54">IF(BX27&lt;75,"D",IF(BX27&lt;84,"C",IF(BX27&lt;93,"B","A")))</f>
        <v>D</v>
      </c>
      <c r="BZ27" s="2"/>
      <c r="CA27" s="2"/>
      <c r="CB27" s="2" t="str">
        <f t="shared" ref="CB27:CB41" si="55">IF(CA27&lt;75,"D",IF(CA27&lt;84,"C",IF(CA27&lt;93,"B","A")))</f>
        <v>D</v>
      </c>
      <c r="CC27" s="2"/>
      <c r="CD27" s="2"/>
      <c r="CE27" s="2" t="str">
        <f t="shared" ref="CE27:CE41" si="56">IF(CD27&lt;75,"D",IF(CD27&lt;84,"C",IF(CD27&lt;93,"B","A")))</f>
        <v>D</v>
      </c>
      <c r="CF27" s="2"/>
      <c r="CG27" s="2"/>
      <c r="CH27" s="2" t="str">
        <f t="shared" ref="CH27:CH41" si="57">IF(CG27&lt;75,"D",IF(CG27&lt;84,"C",IF(CG27&lt;93,"B","A")))</f>
        <v>D</v>
      </c>
      <c r="CI27" s="2"/>
      <c r="CJ27" s="2"/>
      <c r="CK27" s="2" t="str">
        <f t="shared" ref="CK27:CK41" si="58">IF(CJ27&lt;75,"D",IF(CJ27&lt;84,"C",IF(CJ27&lt;93,"B","A")))</f>
        <v>D</v>
      </c>
      <c r="CL27" s="2"/>
      <c r="CM27" s="2"/>
      <c r="CN27" s="2" t="str">
        <f t="shared" ref="CN27:CN41" si="59">IF(CM27&lt;75,"D",IF(CM27&lt;84,"C",IF(CM27&lt;93,"B","A")))</f>
        <v>D</v>
      </c>
      <c r="CO27" s="2"/>
      <c r="CP27" s="2"/>
      <c r="CQ27" s="2" t="str">
        <f t="shared" ref="CQ27:CQ41" si="60">IF(CP27&lt;75,"D",IF(CP27&lt;84,"C",IF(CP27&lt;93,"B","A")))</f>
        <v>D</v>
      </c>
      <c r="CR27" s="2"/>
      <c r="CS27" s="2"/>
      <c r="CT27" s="2" t="str">
        <f t="shared" ref="CT27:CT41" si="61">IF(CS27&lt;75,"D",IF(CS27&lt;84,"C",IF(CS27&lt;93,"B","A")))</f>
        <v>D</v>
      </c>
      <c r="CU27" s="2"/>
      <c r="CV27" s="2"/>
      <c r="CW27" s="2" t="str">
        <f t="shared" ref="CW27:CW41" si="62">IF(CV27&lt;75,"D",IF(CV27&lt;84,"C",IF(CV27&lt;93,"B","A")))</f>
        <v>D</v>
      </c>
      <c r="CX27" s="2"/>
      <c r="CY27" s="13"/>
      <c r="CZ27" s="13"/>
      <c r="DA27" s="13"/>
      <c r="DB27" s="13"/>
      <c r="DC27" s="13"/>
      <c r="DD27" s="13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20">
        <v>23</v>
      </c>
      <c r="B28" s="14">
        <v>2164</v>
      </c>
      <c r="C28" s="19" t="s">
        <v>240</v>
      </c>
      <c r="D28" s="21" t="s">
        <v>254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3"/>
      <c r="CZ28" s="13"/>
      <c r="DA28" s="13"/>
      <c r="DB28" s="13"/>
      <c r="DC28" s="13"/>
      <c r="DD28" s="13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20">
        <v>24</v>
      </c>
      <c r="B29" s="14">
        <v>2165</v>
      </c>
      <c r="C29" s="19" t="s">
        <v>241</v>
      </c>
      <c r="D29" s="21" t="s">
        <v>254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3"/>
      <c r="CZ29" s="13"/>
      <c r="DA29" s="13"/>
      <c r="DB29" s="13"/>
      <c r="DC29" s="13"/>
      <c r="DD29" s="13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20">
        <v>25</v>
      </c>
      <c r="B30" s="14">
        <v>2166</v>
      </c>
      <c r="C30" s="19" t="s">
        <v>242</v>
      </c>
      <c r="D30" s="21" t="s">
        <v>254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3"/>
      <c r="CZ30" s="13"/>
      <c r="DA30" s="13"/>
      <c r="DB30" s="13"/>
      <c r="DC30" s="13"/>
      <c r="DD30" s="13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20">
        <v>26</v>
      </c>
      <c r="B31" s="14">
        <v>2167</v>
      </c>
      <c r="C31" s="19" t="s">
        <v>243</v>
      </c>
      <c r="D31" s="21" t="s">
        <v>254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3"/>
      <c r="CZ31" s="13"/>
      <c r="DA31" s="13"/>
      <c r="DB31" s="13"/>
      <c r="DC31" s="13"/>
      <c r="DD31" s="13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20">
        <v>27</v>
      </c>
      <c r="B32" s="14">
        <v>2168</v>
      </c>
      <c r="C32" s="19" t="s">
        <v>244</v>
      </c>
      <c r="D32" s="21" t="s">
        <v>254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3"/>
      <c r="CZ32" s="13"/>
      <c r="DA32" s="13"/>
      <c r="DB32" s="13"/>
      <c r="DC32" s="13"/>
      <c r="DD32" s="13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20">
        <v>28</v>
      </c>
      <c r="B33" s="14">
        <v>2169</v>
      </c>
      <c r="C33" s="19" t="s">
        <v>245</v>
      </c>
      <c r="D33" s="21" t="s">
        <v>254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3"/>
      <c r="CZ33" s="13"/>
      <c r="DA33" s="13"/>
      <c r="DB33" s="13"/>
      <c r="DC33" s="13"/>
      <c r="DD33" s="13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20">
        <v>29</v>
      </c>
      <c r="B34" s="14">
        <v>2170</v>
      </c>
      <c r="C34" s="19" t="s">
        <v>246</v>
      </c>
      <c r="D34" s="21" t="s">
        <v>254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3"/>
      <c r="CZ34" s="13"/>
      <c r="DA34" s="13"/>
      <c r="DB34" s="13"/>
      <c r="DC34" s="13"/>
      <c r="DD34" s="13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20">
        <v>30</v>
      </c>
      <c r="B35" s="14">
        <v>2171</v>
      </c>
      <c r="C35" s="19" t="s">
        <v>247</v>
      </c>
      <c r="D35" s="21" t="s">
        <v>254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3"/>
      <c r="CZ35" s="13"/>
      <c r="DA35" s="13"/>
      <c r="DB35" s="13"/>
      <c r="DC35" s="13"/>
      <c r="DD35" s="13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20">
        <v>31</v>
      </c>
      <c r="B36" s="14">
        <v>2172</v>
      </c>
      <c r="C36" s="19" t="s">
        <v>248</v>
      </c>
      <c r="D36" s="21" t="s">
        <v>254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3"/>
      <c r="CZ36" s="13"/>
      <c r="DA36" s="13"/>
      <c r="DB36" s="13"/>
      <c r="DC36" s="13"/>
      <c r="DD36" s="13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20">
        <v>32</v>
      </c>
      <c r="B37" s="14">
        <v>2173</v>
      </c>
      <c r="C37" s="19" t="s">
        <v>249</v>
      </c>
      <c r="D37" s="21" t="s">
        <v>254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3"/>
      <c r="CZ37" s="13"/>
      <c r="DA37" s="13"/>
      <c r="DB37" s="13"/>
      <c r="DC37" s="13"/>
      <c r="DD37" s="13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20">
        <v>33</v>
      </c>
      <c r="B38" s="14">
        <v>2174</v>
      </c>
      <c r="C38" s="19" t="s">
        <v>250</v>
      </c>
      <c r="D38" s="21" t="s">
        <v>254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3"/>
      <c r="CZ38" s="13"/>
      <c r="DA38" s="13"/>
      <c r="DB38" s="13"/>
      <c r="DC38" s="13"/>
      <c r="DD38" s="13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20">
        <v>34</v>
      </c>
      <c r="B39" s="14">
        <v>2175</v>
      </c>
      <c r="C39" s="19" t="s">
        <v>251</v>
      </c>
      <c r="D39" s="21" t="s">
        <v>254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3"/>
      <c r="CZ39" s="13"/>
      <c r="DA39" s="13"/>
      <c r="DB39" s="13"/>
      <c r="DC39" s="13"/>
      <c r="DD39" s="13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20">
        <v>35</v>
      </c>
      <c r="B40" s="14">
        <v>2176</v>
      </c>
      <c r="C40" s="19" t="s">
        <v>252</v>
      </c>
      <c r="D40" s="21" t="s">
        <v>254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3"/>
      <c r="CZ40" s="13"/>
      <c r="DA40" s="13"/>
      <c r="DB40" s="13"/>
      <c r="DC40" s="13"/>
      <c r="DD40" s="13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20">
        <v>36</v>
      </c>
      <c r="B41" s="14">
        <v>2177</v>
      </c>
      <c r="C41" s="19" t="s">
        <v>253</v>
      </c>
      <c r="D41" s="21" t="s">
        <v>254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3"/>
      <c r="CZ41" s="13"/>
      <c r="DA41" s="13"/>
      <c r="DB41" s="13"/>
      <c r="DC41" s="13"/>
      <c r="DD41" s="13"/>
      <c r="DE41" s="2"/>
      <c r="DF41" s="2"/>
      <c r="DG41" s="2"/>
      <c r="DH41" s="2"/>
      <c r="DI41" s="2"/>
      <c r="DJ41" s="2"/>
      <c r="DK41" s="2"/>
      <c r="DL41" s="2"/>
      <c r="DM41" s="2"/>
      <c r="DN41" s="2"/>
    </row>
  </sheetData>
  <mergeCells count="39">
    <mergeCell ref="DN2:DN4"/>
    <mergeCell ref="CV3:CX3"/>
    <mergeCell ref="CD3:CF3"/>
    <mergeCell ref="CG3:CI3"/>
    <mergeCell ref="CJ3:CL3"/>
    <mergeCell ref="CM3:CO3"/>
    <mergeCell ref="CP3:CR3"/>
    <mergeCell ref="CS3:CU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06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2017-12-07T04:15:12Z</dcterms:modified>
</cp:coreProperties>
</file>